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xl/charts/chart5.xml" ContentType="application/vnd.openxmlformats-officedocument.drawingml.chart+xml"/>
  <Override PartName="/xl/charts/chart6.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_rels/pivotTable3.xml.rels" ContentType="application/vnd.openxmlformats-package.relationships+xml"/>
  <Override PartName="/xl/pivotTables/_rels/pivotTable6.xml.rels" ContentType="application/vnd.openxmlformats-package.relationships+xml"/>
  <Override PartName="/xl/pivotTables/_rels/pivotTable5.xml.rels" ContentType="application/vnd.openxmlformats-package.relationships+xml"/>
  <Override PartName="/xl/pivotTables/_rels/pivotTable4.xml.rels" ContentType="application/vnd.openxmlformats-package.relationships+xml"/>
  <Override PartName="/xl/pivotTables/_rels/pivotTable2.xml.rels" ContentType="application/vnd.openxmlformats-package.relationships+xml"/>
  <Override PartName="/xl/pivotTables/_rels/pivotTable1.xml.rels" ContentType="application/vnd.openxmlformats-package.relationships+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völkerungsstruktur Wien" sheetId="1" state="visible" r:id="rId2"/>
    <sheet name="Wohlstandsniveau_Kinderanzahl" sheetId="2" state="visible" r:id="rId3"/>
    <sheet name="Lösung Bonusaufgabe" sheetId="3" state="visible" r:id="rId4"/>
    <sheet name="Auswertungen" sheetId="4" state="visible" r:id="rId5"/>
  </sheets>
  <definedNames>
    <definedName function="false" hidden="false" localSheetId="3" name="_xlnm.Print_Area" vbProcedure="false">Auswertungen!$A$1:$K$137</definedName>
    <definedName function="false" hidden="false" localSheetId="0" name="_xlnm.Print_Area" vbProcedure="false">'Bevölkerungsstruktur Wien'!$A$1:$W$56</definedName>
    <definedName function="false" hidden="false" localSheetId="0" name="_xlnm.Print_Titles" vbProcedure="false">'Bevölkerungsstruktur Wien'!$A:$B,'Bevölkerungsstruktur Wien'!$1:$5</definedName>
    <definedName function="false" hidden="false" localSheetId="2" name="_xlnm.Print_Area" vbProcedure="false">'Lösung Bonusaufgabe'!$A$1:$J$1</definedName>
    <definedName function="false" hidden="false" localSheetId="1" name="_xlnm.Print_Area" vbProcedure="false">Wohlstandsniveau_Kinderanzahl!$A$1:$G$64</definedName>
    <definedName function="false" hidden="false" localSheetId="1" name="_xlnm.Print_Titles" vbProcedure="false">Wohlstandsniveau_Kinderanzahl!$1:$1</definedName>
  </definedNames>
  <calcPr iterateCount="100" refMode="A1" iterate="false" iterateDelta="0.001"/>
  <pivotCaches>
    <pivotCache cacheId="1" r:id="rId7"/>
    <pivotCache cacheId="2" r:id="rId8"/>
  </pivotCaches>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LW</author>
  </authors>
  <commentList>
    <comment ref="C7" authorId="0">
      <text>
        <r>
          <rPr>
            <sz val="10"/>
            <rFont val="Arial"/>
            <family val="2"/>
          </rPr>
          <t xml:space="preserve">Amtssprache Deutsch</t>
        </r>
      </text>
    </comment>
    <comment ref="C10" authorId="0">
      <text>
        <r>
          <rPr>
            <sz val="10"/>
            <rFont val="Arial"/>
            <family val="2"/>
          </rPr>
          <t xml:space="preserve">Amtssprache Deutsch</t>
        </r>
      </text>
    </comment>
  </commentList>
</comments>
</file>

<file path=xl/comments4.xml><?xml version="1.0" encoding="utf-8"?>
<comments xmlns="http://schemas.openxmlformats.org/spreadsheetml/2006/main" xmlns:xdr="http://schemas.openxmlformats.org/drawingml/2006/spreadsheetDrawing">
  <authors>
    <author>s</author>
  </authors>
  <commentList>
    <comment ref="C8" authorId="0">
      <text>
        <r>
          <rPr>
            <sz val="10"/>
            <rFont val="Arial"/>
            <family val="2"/>
          </rPr>
          <t xml:space="preserve">Wer das Diagramm noch ganz perfekt machen will, sollte die Legende so bearbeiten, dass nur die 5 wichtigsten Länder hier angezeigt werden und der Rest als Sonstige bleibt.</t>
        </r>
      </text>
    </comment>
  </commentList>
</comments>
</file>

<file path=xl/sharedStrings.xml><?xml version="1.0" encoding="utf-8"?>
<sst xmlns="http://schemas.openxmlformats.org/spreadsheetml/2006/main" count="331" uniqueCount="170">
  <si>
    <t xml:space="preserve">Migration in Wien</t>
  </si>
  <si>
    <t xml:space="preserve">Länderkürzel</t>
  </si>
  <si>
    <t xml:space="preserve">Geburtsland</t>
  </si>
  <si>
    <t xml:space="preserve">Bezug deutsche Sprache</t>
  </si>
  <si>
    <t xml:space="preserve">Bevölkerung nach Geburtsland seit 2013</t>
  </si>
  <si>
    <t xml:space="preserve">Kontinent</t>
  </si>
  <si>
    <t xml:space="preserve">Prognosewerte Bevölkerungsstand</t>
  </si>
  <si>
    <t xml:space="preserve">Durchschnittliches Wachstum in %</t>
  </si>
  <si>
    <t xml:space="preserve">Durchschnittliches Wachstum an Einwohnern</t>
  </si>
  <si>
    <t xml:space="preserve">Durchschnittliche Bevölkerungsanzahl 2013 – 2019</t>
  </si>
  <si>
    <t xml:space="preserve">Beurteilung Wachstum</t>
  </si>
  <si>
    <t xml:space="preserve">Prozentuale Verteilung der Bevölkerung</t>
  </si>
  <si>
    <t xml:space="preserve">ja/nein</t>
  </si>
  <si>
    <t xml:space="preserve">Bevölkerungsstand zum Stichtag 1.1.</t>
  </si>
  <si>
    <t xml:space="preserve">Basis Gesamtbevölkerung Wien</t>
  </si>
  <si>
    <t xml:space="preserve">Wien</t>
  </si>
  <si>
    <t xml:space="preserve">ja</t>
  </si>
  <si>
    <t xml:space="preserve">AUT Österreich</t>
  </si>
  <si>
    <t xml:space="preserve">Europa</t>
  </si>
  <si>
    <t xml:space="preserve">nein</t>
  </si>
  <si>
    <t xml:space="preserve">BGR Bulgarien</t>
  </si>
  <si>
    <t xml:space="preserve">CZE Tschechische Republik</t>
  </si>
  <si>
    <t xml:space="preserve">DEU Deutschland</t>
  </si>
  <si>
    <t xml:space="preserve">ESP Spanien</t>
  </si>
  <si>
    <t xml:space="preserve">FRA Frankreich</t>
  </si>
  <si>
    <t xml:space="preserve">GBR Großbritannien u. Nordirland</t>
  </si>
  <si>
    <t xml:space="preserve">GRC Griechenland</t>
  </si>
  <si>
    <t xml:space="preserve">HUN Ungarn</t>
  </si>
  <si>
    <t xml:space="preserve">ITA Italien</t>
  </si>
  <si>
    <t xml:space="preserve">HRV Kroatien</t>
  </si>
  <si>
    <t xml:space="preserve">POL Polen</t>
  </si>
  <si>
    <t xml:space="preserve">ROU Rumänien</t>
  </si>
  <si>
    <t xml:space="preserve">SVK Slowakische Republik</t>
  </si>
  <si>
    <t xml:space="preserve">SVN Slowenien</t>
  </si>
  <si>
    <t xml:space="preserve">Sonstige</t>
  </si>
  <si>
    <t xml:space="preserve">ALB Albanien</t>
  </si>
  <si>
    <t xml:space="preserve">BIH Bosnien und Herzegowina</t>
  </si>
  <si>
    <t xml:space="preserve">CHE Schweiz</t>
  </si>
  <si>
    <t xml:space="preserve">XKS Kosovo</t>
  </si>
  <si>
    <t xml:space="preserve">MKD Nordmazedonien</t>
  </si>
  <si>
    <t xml:space="preserve">RUS Russische Föderation</t>
  </si>
  <si>
    <t xml:space="preserve">Asien</t>
  </si>
  <si>
    <t xml:space="preserve">SCG Serbien u. Montenegro</t>
  </si>
  <si>
    <t xml:space="preserve">TUR Türkei</t>
  </si>
  <si>
    <t xml:space="preserve">UKR Ukraine</t>
  </si>
  <si>
    <t xml:space="preserve">EGY Ägypten</t>
  </si>
  <si>
    <t xml:space="preserve">Afrika</t>
  </si>
  <si>
    <t xml:space="preserve">DZA Algerien</t>
  </si>
  <si>
    <t xml:space="preserve">NGA Nigeria</t>
  </si>
  <si>
    <t xml:space="preserve">SOM Somalia</t>
  </si>
  <si>
    <t xml:space="preserve">TUN Tunesien</t>
  </si>
  <si>
    <t xml:space="preserve">AFG Afghanistan</t>
  </si>
  <si>
    <t xml:space="preserve">BGD Bangladesh</t>
  </si>
  <si>
    <t xml:space="preserve">CHN Volksrepublik China</t>
  </si>
  <si>
    <t xml:space="preserve">IND Indien</t>
  </si>
  <si>
    <t xml:space="preserve">IRN Iran</t>
  </si>
  <si>
    <t xml:space="preserve">IRQ Irak</t>
  </si>
  <si>
    <t xml:space="preserve">JPN Japan</t>
  </si>
  <si>
    <t xml:space="preserve">PAK Pakistan</t>
  </si>
  <si>
    <t xml:space="preserve">PHL Philippinen</t>
  </si>
  <si>
    <t xml:space="preserve">SYR Syrien</t>
  </si>
  <si>
    <t xml:space="preserve">BRA Brasilien</t>
  </si>
  <si>
    <t xml:space="preserve">Lateinamerika</t>
  </si>
  <si>
    <t xml:space="preserve">CAN Kanada</t>
  </si>
  <si>
    <t xml:space="preserve">Nordamerika</t>
  </si>
  <si>
    <t xml:space="preserve">COL Kolumbien</t>
  </si>
  <si>
    <t xml:space="preserve">PER Peru</t>
  </si>
  <si>
    <t xml:space="preserve">USA Vereinigte Staaten v. Amerika</t>
  </si>
  <si>
    <t xml:space="preserve">Amerika</t>
  </si>
  <si>
    <t xml:space="preserve">Ozeanien</t>
  </si>
  <si>
    <t xml:space="preserve">Quelle: Statistik Austria – Statistik des Bevölkerungsstandes und Berechnung Stadt Wien Wirtschaft</t>
  </si>
  <si>
    <t xml:space="preserve">SVERWEIS WACHSTUMSRATE</t>
  </si>
  <si>
    <t xml:space="preserve">* Mitgliedsstand zum 1.1.2019. </t>
  </si>
  <si>
    <t xml:space="preserve">Rückgang</t>
  </si>
  <si>
    <t xml:space="preserve">** Einschließlich SRB Serbien und MNE Montenegro.</t>
  </si>
  <si>
    <t xml:space="preserve">niedriges Wachstum</t>
  </si>
  <si>
    <t xml:space="preserve">mittleres Wachstum</t>
  </si>
  <si>
    <t xml:space="preserve">hohes Wachstum</t>
  </si>
  <si>
    <t xml:space="preserve">BIP pro Kopf 2019 in US-Dollar $</t>
  </si>
  <si>
    <t xml:space="preserve">Durchschnittliche Geburtenrate</t>
  </si>
  <si>
    <t xml:space="preserve">Fläche in km²</t>
  </si>
  <si>
    <t xml:space="preserve">Wohlstandsniveau</t>
  </si>
  <si>
    <t xml:space="preserve">Industrie</t>
  </si>
  <si>
    <t xml:space="preserve">Bevölkerungsstand 2019</t>
  </si>
  <si>
    <t xml:space="preserve">Kodiert</t>
  </si>
  <si>
    <t xml:space="preserve">WR</t>
  </si>
  <si>
    <t xml:space="preserve">Österreich</t>
  </si>
  <si>
    <t xml:space="preserve">Bulgarien</t>
  </si>
  <si>
    <t xml:space="preserve">Tschechische Republik</t>
  </si>
  <si>
    <t xml:space="preserve">Deutschland</t>
  </si>
  <si>
    <t xml:space="preserve">Spanien</t>
  </si>
  <si>
    <t xml:space="preserve">Frankreich</t>
  </si>
  <si>
    <t xml:space="preserve">Großbritannien u. Nordirland</t>
  </si>
  <si>
    <t xml:space="preserve">Griechenland</t>
  </si>
  <si>
    <t xml:space="preserve">Ungarn</t>
  </si>
  <si>
    <t xml:space="preserve">Italien</t>
  </si>
  <si>
    <t xml:space="preserve">Kroatien</t>
  </si>
  <si>
    <t xml:space="preserve">Polen</t>
  </si>
  <si>
    <t xml:space="preserve">Rumänien</t>
  </si>
  <si>
    <t xml:space="preserve">Slowakische Republik</t>
  </si>
  <si>
    <t xml:space="preserve">Slowenien</t>
  </si>
  <si>
    <t xml:space="preserve">Albanien</t>
  </si>
  <si>
    <t xml:space="preserve">Bosnien und Herzegowina</t>
  </si>
  <si>
    <t xml:space="preserve">Schweiz</t>
  </si>
  <si>
    <t xml:space="preserve">Kosovo</t>
  </si>
  <si>
    <t xml:space="preserve">Nordmazedonien</t>
  </si>
  <si>
    <t xml:space="preserve">Russische Föderation</t>
  </si>
  <si>
    <t xml:space="preserve">Serbien u. Montenegro</t>
  </si>
  <si>
    <t xml:space="preserve">Türkei</t>
  </si>
  <si>
    <t xml:space="preserve">Ukraine</t>
  </si>
  <si>
    <t xml:space="preserve">Ägypten</t>
  </si>
  <si>
    <t xml:space="preserve">Algerien</t>
  </si>
  <si>
    <t xml:space="preserve">Nigeria</t>
  </si>
  <si>
    <t xml:space="preserve">Somalia</t>
  </si>
  <si>
    <t xml:space="preserve">Tunesien</t>
  </si>
  <si>
    <t xml:space="preserve">Afghanistan</t>
  </si>
  <si>
    <t xml:space="preserve">Bangladesh</t>
  </si>
  <si>
    <t xml:space="preserve">Volksrepublik China</t>
  </si>
  <si>
    <t xml:space="preserve">Indien</t>
  </si>
  <si>
    <t xml:space="preserve">Iran</t>
  </si>
  <si>
    <t xml:space="preserve">Irak</t>
  </si>
  <si>
    <t xml:space="preserve">Japan</t>
  </si>
  <si>
    <t xml:space="preserve">Pakistan</t>
  </si>
  <si>
    <t xml:space="preserve">Philippinen</t>
  </si>
  <si>
    <t xml:space="preserve">Syrien</t>
  </si>
  <si>
    <t xml:space="preserve">Kanada</t>
  </si>
  <si>
    <t xml:space="preserve">Vereinigte Staaten v. Amerika</t>
  </si>
  <si>
    <t xml:space="preserve">Kolumbien</t>
  </si>
  <si>
    <t xml:space="preserve">Peru</t>
  </si>
  <si>
    <t xml:space="preserve">Brasilien</t>
  </si>
  <si>
    <t xml:space="preserve">SVERWEIS Wohlstandsniveau</t>
  </si>
  <si>
    <t xml:space="preserve">Geburtenrate</t>
  </si>
  <si>
    <t xml:space="preserve">schwaches Niveau</t>
  </si>
  <si>
    <t xml:space="preserve">min</t>
  </si>
  <si>
    <t xml:space="preserve">mittleres Niveau</t>
  </si>
  <si>
    <t xml:space="preserve">max</t>
  </si>
  <si>
    <t xml:space="preserve">wohlhabend</t>
  </si>
  <si>
    <t xml:space="preserve">Anzahl der Länder</t>
  </si>
  <si>
    <t xml:space="preserve">Anteilige Bevölkerung</t>
  </si>
  <si>
    <t xml:space="preserve">Anzahl - Wohlstandsniveau</t>
  </si>
  <si>
    <t xml:space="preserve">Wachstumsrate – Wohlstandsniveau</t>
  </si>
  <si>
    <t xml:space="preserve">Resulat</t>
  </si>
  <si>
    <t xml:space="preserve">Summe Ergebnis</t>
  </si>
  <si>
    <t xml:space="preserve">Daten</t>
  </si>
  <si>
    <t xml:space="preserve">Wachstumsrate – Fläche</t>
  </si>
  <si>
    <t xml:space="preserve">Mittelwert - Fläche in km²</t>
  </si>
  <si>
    <t xml:space="preserve">StAbw - Fläche in km²</t>
  </si>
  <si>
    <t xml:space="preserve">Fläche Mittelwert</t>
  </si>
  <si>
    <t xml:space="preserve">Fläche Stabw</t>
  </si>
  <si>
    <t xml:space="preserve">Wachstumsrate – Geburtsrate</t>
  </si>
  <si>
    <t xml:space="preserve">Min - Durchschnittliche Geburtenrate</t>
  </si>
  <si>
    <t xml:space="preserve">Max - Durchschnittliche Geburtenrate</t>
  </si>
  <si>
    <t xml:space="preserve">MIN</t>
  </si>
  <si>
    <t xml:space="preserve">MAX</t>
  </si>
  <si>
    <t xml:space="preserve">Summe - Bevölkerungsstand 2019</t>
  </si>
  <si>
    <t xml:space="preserve">Anzahl - WR</t>
  </si>
  <si>
    <t xml:space="preserve">Bevölkerung</t>
  </si>
  <si>
    <t xml:space="preserve"># Länder</t>
  </si>
  <si>
    <t xml:space="preserve">Österreicher</t>
  </si>
  <si>
    <t xml:space="preserve">Prognostizierter Wachstumsfaktor</t>
  </si>
  <si>
    <t xml:space="preserve">Im Übergang vom Jahr 2039 auf das Jahr 2040 würde der Anteil der Österreicher/innen an der Wienerischen Bevölkerung unter 50 % sinken. Der Wert ist insofern nur theoretisch von Bedeutung, da in dieser Berechnung nicht berücksichtigt wird, dass Migranten (und deren Nachkommen) im Laufe der Zeit integriert und als österreichsiche Staatsbürger anerkannt werden können. Zudem ist eine konstante Wachstumssteigerung nicht realistisch. Diese Auswertungen beruhen auf stichtagsbezogenen Daten.</t>
  </si>
  <si>
    <t xml:space="preserve">Interpretationen zu den Auswertungen</t>
  </si>
  <si>
    <t xml:space="preserve">Wie hat sich die Einwohnerstruktur in den letzten Jahren entwickelt? Wie wird sich das Stadtbild gesehen an diesem Trend in den nächsten Jahren verändern?</t>
  </si>
  <si>
    <t xml:space="preserve">Grundsätzlich hat die Stadt Wien eine stetig ansteigende Einwohnerzahl. Allerdings fällt dabei auf, dass dieses Wachstum fast ausschließlich durch die Immigration aus anderen Ländern gesteuert wird. Während der Anteil der Österreicher annähernd konstant bleibt sieht man in Diagramm 1 sehr gut, dass sich die Gesamtbevölkerung deutlich nach oben bewegt.</t>
  </si>
  <si>
    <t xml:space="preserve"> Jedoch zeigt sich in Prognoserechnungen, dass der Anteil der Österreicher/innen langsam abnimmt und dafür der Migranten-Anteil schnell zu steigen beginnt. Dieser Trend wird sich in den nächsten Jahren sicher noch stärker zeigen.</t>
  </si>
  <si>
    <t xml:space="preserve">Kann man anhand des steigenden Ausländeranteils davon ausgehen, dass die Geburtenrate in Wien über dem österreichischen Durchschnitt liegen wird? Welche Ansprüche an das Bildungssystem leiten Sie aus den vorhandenen Daten ab und welche weiterführenden Datenanalysen würden Sie als Folgeprojekt empfehlen?</t>
  </si>
  <si>
    <t xml:space="preserve">ja, Migranten haben im Schnitt eine höhere Geburtenrate; Bildungssystem muss Integration als wichtigen Faktor miteinbeziehen. Die meisten sind nicht deutschsprachig (Abfrage einfügen).</t>
  </si>
  <si>
    <t xml:space="preserve">Es fehlen die Informationen darüber, wie sich die Lebensgewohnheiten von Migranten in der Folge der Zuwanderung verändern. Eventuell reduziert sich die Geburtenrate etc. statistisch dann wieder. Zudem wäre das Bildungsnveau der Zuziehenden näher zu analysieren.</t>
  </si>
  <si>
    <t xml:space="preserve">Wie hoch ist der Anteil der Deutsch-sprechenden Bevölkerung in Wien mit dem Stand 2019? Wie wird sich das in den nächsten Jahren entwickeln und welche Maßnahmen leiten Sie daraus ab?</t>
  </si>
  <si>
    <t xml:space="preserve">Es zeigt sich, dass wirklich nur wenige der Migranten in Wien über Deutsch-Kenntnisse verfügen. Insgesamt ca. nur 30 % (Diagramm 3). Nur jene, die auch in ihrer Historie mit der deutschen Sprache konfrontiert waren. Es ist wohl klar, dass die Migration zunehmen wird und damit auch eine große Herausforderung besteht, den Migranten ordentliche Deutsch-Kenntnisse zu vermitteln. Daher ist eine frühe Integration in das österreichische Schulwesen so essenziell, da einerseits kleine Kinder aufnahmefähiger sind und leichter lernen und zweitens ein Gleichheitsgefühl vermittelt wird, sodass alle Teil der österreichischen Gesellschaft sind.</t>
  </si>
</sst>
</file>

<file path=xl/styles.xml><?xml version="1.0" encoding="utf-8"?>
<styleSheet xmlns="http://schemas.openxmlformats.org/spreadsheetml/2006/main">
  <numFmts count="5">
    <numFmt numFmtId="164" formatCode="General"/>
    <numFmt numFmtId="165" formatCode="#,##0"/>
    <numFmt numFmtId="166" formatCode="0.00\ %"/>
    <numFmt numFmtId="167" formatCode="General"/>
    <numFmt numFmtId="168" formatCode="#,##0.00"/>
  </numFmts>
  <fonts count="15">
    <font>
      <sz val="10"/>
      <name val="Arial"/>
      <family val="2"/>
    </font>
    <font>
      <sz val="10"/>
      <name val="Arial"/>
      <family val="0"/>
    </font>
    <font>
      <sz val="10"/>
      <name val="Arial"/>
      <family val="0"/>
    </font>
    <font>
      <sz val="10"/>
      <name val="Arial"/>
      <family val="0"/>
    </font>
    <font>
      <b val="true"/>
      <sz val="10"/>
      <color rgb="FFF10D0C"/>
      <name val="Arial"/>
      <family val="2"/>
    </font>
    <font>
      <b val="true"/>
      <sz val="10"/>
      <name val="Arial"/>
      <family val="2"/>
    </font>
    <font>
      <b val="true"/>
      <sz val="25"/>
      <name val="Arial"/>
      <family val="2"/>
    </font>
    <font>
      <sz val="13"/>
      <name val="Arial"/>
      <family val="2"/>
    </font>
    <font>
      <sz val="12"/>
      <name val="Arial"/>
      <family val="2"/>
    </font>
    <font>
      <sz val="14"/>
      <name val="Arial"/>
      <family val="2"/>
    </font>
    <font>
      <sz val="14"/>
      <color rgb="FFC9211E"/>
      <name val="Arial"/>
      <family val="2"/>
    </font>
    <font>
      <sz val="10"/>
      <color rgb="FFC9211E"/>
      <name val="Arial"/>
      <family val="2"/>
    </font>
    <font>
      <b val="true"/>
      <sz val="15"/>
      <name val="Arial"/>
      <family val="2"/>
    </font>
    <font>
      <sz val="15"/>
      <name val="Arial"/>
      <family val="2"/>
    </font>
    <font>
      <b val="true"/>
      <sz val="12"/>
      <name val="Arial"/>
      <family val="2"/>
    </font>
  </fonts>
  <fills count="12">
    <fill>
      <patternFill patternType="none"/>
    </fill>
    <fill>
      <patternFill patternType="gray125"/>
    </fill>
    <fill>
      <patternFill patternType="solid">
        <fgColor rgb="FFE8F2A1"/>
        <bgColor rgb="FFFFE994"/>
      </patternFill>
    </fill>
    <fill>
      <patternFill patternType="solid">
        <fgColor rgb="FFFF3838"/>
        <bgColor rgb="FFFF420E"/>
      </patternFill>
    </fill>
    <fill>
      <patternFill patternType="solid">
        <fgColor rgb="FFFFB66C"/>
        <bgColor rgb="FFFFAA95"/>
      </patternFill>
    </fill>
    <fill>
      <patternFill patternType="solid">
        <fgColor rgb="FFFFE994"/>
        <bgColor rgb="FFE8F2A1"/>
      </patternFill>
    </fill>
    <fill>
      <patternFill patternType="solid">
        <fgColor rgb="FFFFAA95"/>
        <bgColor rgb="FFFFB66C"/>
      </patternFill>
    </fill>
    <fill>
      <patternFill patternType="solid">
        <fgColor rgb="FF383D3C"/>
        <bgColor rgb="FF314004"/>
      </patternFill>
    </fill>
    <fill>
      <patternFill patternType="solid">
        <fgColor rgb="FFDEE6EF"/>
        <bgColor rgb="FFDEE7E5"/>
      </patternFill>
    </fill>
    <fill>
      <patternFill patternType="solid">
        <fgColor rgb="FFDEE7E5"/>
        <bgColor rgb="FFDEE6EF"/>
      </patternFill>
    </fill>
    <fill>
      <patternFill patternType="solid">
        <fgColor rgb="FFDDDDDD"/>
        <bgColor rgb="FFDEE7E5"/>
      </patternFill>
    </fill>
    <fill>
      <patternFill patternType="solid">
        <fgColor rgb="FFFFFFD7"/>
        <bgColor rgb="FFFFFFFF"/>
      </patternFill>
    </fill>
  </fills>
  <borders count="21">
    <border diagonalUp="false" diagonalDown="false">
      <left/>
      <right/>
      <top/>
      <bottom/>
      <diagonal/>
    </border>
    <border diagonalUp="false" diagonalDown="false">
      <left style="hair"/>
      <right style="hair"/>
      <top style="hair"/>
      <bottom style="hair"/>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false" applyBorder="false" applyAlignment="false" applyProtection="false"/>
    <xf numFmtId="164" fontId="0" fillId="3" borderId="0" applyFont="false" applyBorder="true" applyAlignment="false" applyProtection="false"/>
    <xf numFmtId="164" fontId="0" fillId="4" borderId="0" applyFont="false" applyBorder="false" applyAlignment="false" applyProtection="false"/>
    <xf numFmtId="164" fontId="0" fillId="2" borderId="0" applyFont="false" applyBorder="false" applyAlignment="false" applyProtection="false"/>
    <xf numFmtId="164" fontId="0" fillId="5" borderId="0" applyFont="false" applyBorder="false" applyAlignment="false" applyProtection="false"/>
    <xf numFmtId="164" fontId="4" fillId="6" borderId="0" applyFont="true" applyBorder="false" applyAlignment="false" applyProtection="false"/>
    <xf numFmtId="164" fontId="0" fillId="0" borderId="0" applyFont="false" applyBorder="false" applyAlignment="false" applyProtection="false"/>
    <xf numFmtId="164" fontId="0" fillId="0" borderId="0" applyFont="false" applyBorder="false" applyAlignment="false" applyProtection="false"/>
    <xf numFmtId="164" fontId="0" fillId="0" borderId="0" applyFont="false" applyBorder="false" applyAlignment="false" applyProtection="false"/>
    <xf numFmtId="164" fontId="0" fillId="0" borderId="0" applyFont="fals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10" borderId="1"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8" borderId="1" xfId="0" applyFont="true" applyBorder="true" applyAlignment="true" applyProtection="false">
      <alignment horizontal="center" vertical="center" textRotation="0" wrapText="true" indent="0" shrinkToFit="false"/>
      <protection locked="true" hidden="false"/>
    </xf>
    <xf numFmtId="166"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9" borderId="1" xfId="0" applyFont="true" applyBorder="true" applyAlignment="true" applyProtection="false">
      <alignment horizontal="center" vertical="center" textRotation="0" wrapText="true" indent="0" shrinkToFit="false"/>
      <protection locked="true" hidden="false"/>
    </xf>
    <xf numFmtId="164" fontId="8" fillId="9" borderId="1" xfId="0" applyFont="true" applyBorder="true" applyAlignment="true" applyProtection="false">
      <alignment horizontal="center" vertical="center" textRotation="0" wrapText="false" indent="0" shrinkToFit="false"/>
      <protection locked="true" hidden="false"/>
    </xf>
    <xf numFmtId="164" fontId="8" fillId="9"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7" fontId="11" fillId="0" borderId="1" xfId="0" applyFont="true" applyBorder="true" applyAlignment="false" applyProtection="false">
      <alignment horizontal="general" vertical="bottom" textRotation="0" wrapText="false" indent="0" shrinkToFit="false"/>
      <protection locked="true" hidden="false"/>
    </xf>
    <xf numFmtId="165" fontId="11" fillId="0" borderId="1" xfId="0" applyFont="true" applyBorder="true" applyAlignment="false" applyProtection="false">
      <alignment horizontal="general" vertical="bottom" textRotation="0" wrapText="false" indent="0" shrinkToFit="false"/>
      <protection locked="true" hidden="false"/>
    </xf>
    <xf numFmtId="164" fontId="0" fillId="0" borderId="2" xfId="26" applyFont="true" applyBorder="true" applyAlignment="false" applyProtection="false">
      <alignment horizontal="general" vertical="bottom" textRotation="0" wrapText="false" indent="0" shrinkToFit="false"/>
      <protection locked="true" hidden="false"/>
    </xf>
    <xf numFmtId="164" fontId="0" fillId="0" borderId="3" xfId="28" applyFont="true" applyBorder="true" applyAlignment="false" applyProtection="false">
      <alignment horizontal="general" vertical="bottom" textRotation="0" wrapText="false" indent="0" shrinkToFit="false"/>
      <protection locked="true" hidden="false"/>
    </xf>
    <xf numFmtId="164" fontId="0" fillId="0" borderId="4" xfId="26" applyFont="false" applyBorder="true" applyAlignment="false" applyProtection="false">
      <alignment horizontal="general" vertical="bottom" textRotation="0" wrapText="false" indent="0" shrinkToFit="false"/>
      <protection locked="true" hidden="false"/>
    </xf>
    <xf numFmtId="164" fontId="0" fillId="0" borderId="5" xfId="26" applyFont="false" applyBorder="true" applyAlignment="false" applyProtection="false">
      <alignment horizontal="general" vertical="bottom" textRotation="0" wrapText="false" indent="0" shrinkToFit="false"/>
      <protection locked="true" hidden="false"/>
    </xf>
    <xf numFmtId="164" fontId="0" fillId="0" borderId="6" xfId="28" applyFont="true" applyBorder="true" applyAlignment="false" applyProtection="false">
      <alignment horizontal="general" vertical="bottom" textRotation="0" wrapText="false" indent="0" shrinkToFit="false"/>
      <protection locked="true" hidden="false"/>
    </xf>
    <xf numFmtId="164" fontId="0" fillId="0" borderId="7" xfId="29" applyFont="true" applyBorder="true" applyAlignment="false" applyProtection="false">
      <alignment horizontal="left" vertical="bottom" textRotation="0" wrapText="false" indent="0" shrinkToFit="false"/>
      <protection locked="true" hidden="false"/>
    </xf>
    <xf numFmtId="164" fontId="0" fillId="0" borderId="8" xfId="29" applyFont="true" applyBorder="true" applyAlignment="false" applyProtection="false">
      <alignment horizontal="left" vertical="bottom" textRotation="0" wrapText="false" indent="0" shrinkToFit="false"/>
      <protection locked="true" hidden="false"/>
    </xf>
    <xf numFmtId="164" fontId="0" fillId="0" borderId="9" xfId="29" applyFont="true" applyBorder="true" applyAlignment="fals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0" xfId="29" applyFont="true" applyBorder="true" applyAlignment="false" applyProtection="false">
      <alignment horizontal="left" vertical="bottom" textRotation="0" wrapText="false" indent="0" shrinkToFit="false"/>
      <protection locked="true" hidden="false"/>
    </xf>
    <xf numFmtId="164" fontId="0" fillId="0" borderId="11" xfId="27" applyFont="false" applyBorder="true" applyAlignment="false" applyProtection="false">
      <alignment horizontal="general" vertical="bottom" textRotation="0" wrapText="false" indent="0" shrinkToFit="false"/>
      <protection locked="true" hidden="false"/>
    </xf>
    <xf numFmtId="164" fontId="0" fillId="0" borderId="12" xfId="27" applyFont="false" applyBorder="true" applyAlignment="false" applyProtection="false">
      <alignment horizontal="general" vertical="bottom" textRotation="0" wrapText="false" indent="0" shrinkToFit="false"/>
      <protection locked="true" hidden="false"/>
    </xf>
    <xf numFmtId="164" fontId="0" fillId="0" borderId="13" xfId="27" applyFont="false" applyBorder="true" applyAlignment="false" applyProtection="false">
      <alignment horizontal="general" vertical="bottom" textRotation="0" wrapText="false" indent="0" shrinkToFit="false"/>
      <protection locked="true" hidden="false"/>
    </xf>
    <xf numFmtId="164" fontId="0" fillId="0" borderId="14" xfId="29" applyFont="true" applyBorder="true" applyAlignment="false" applyProtection="false">
      <alignment horizontal="left" vertical="bottom" textRotation="0" wrapText="false" indent="0" shrinkToFit="false"/>
      <protection locked="true" hidden="false"/>
    </xf>
    <xf numFmtId="164" fontId="0" fillId="0" borderId="15" xfId="27" applyFont="false" applyBorder="true" applyAlignment="false" applyProtection="false">
      <alignment horizontal="general" vertical="bottom" textRotation="0" wrapText="false" indent="0" shrinkToFit="false"/>
      <protection locked="true" hidden="false"/>
    </xf>
    <xf numFmtId="164" fontId="0" fillId="0" borderId="0" xfId="27" applyFont="false" applyBorder="false" applyAlignment="false" applyProtection="false">
      <alignment horizontal="general" vertical="bottom" textRotation="0" wrapText="false" indent="0" shrinkToFit="false"/>
      <protection locked="true" hidden="false"/>
    </xf>
    <xf numFmtId="164" fontId="0" fillId="0" borderId="16" xfId="27" applyFont="false" applyBorder="true" applyAlignment="false" applyProtection="false">
      <alignment horizontal="general" vertical="bottom" textRotation="0" wrapText="false" indent="0" shrinkToFit="false"/>
      <protection locked="true" hidden="false"/>
    </xf>
    <xf numFmtId="164" fontId="0" fillId="0" borderId="15" xfId="27" applyFont="false" applyBorder="true" applyAlignment="false" applyProtection="false">
      <alignment horizontal="general" vertical="bottom" textRotation="0" wrapText="false" indent="0" shrinkToFit="false"/>
      <protection locked="true" hidden="false"/>
    </xf>
    <xf numFmtId="164" fontId="0" fillId="0" borderId="7" xfId="27" applyFont="false" applyBorder="true" applyAlignment="false" applyProtection="false">
      <alignment horizontal="general" vertical="bottom" textRotation="0" wrapText="false" indent="0" shrinkToFit="false"/>
      <protection locked="true" hidden="false"/>
    </xf>
    <xf numFmtId="164" fontId="0" fillId="0" borderId="8" xfId="27" applyFont="false" applyBorder="true" applyAlignment="false" applyProtection="false">
      <alignment horizontal="general" vertical="bottom" textRotation="0" wrapText="false" indent="0" shrinkToFit="false"/>
      <protection locked="true" hidden="false"/>
    </xf>
    <xf numFmtId="164" fontId="0" fillId="0" borderId="9" xfId="27" applyFont="false" applyBorder="true" applyAlignment="false" applyProtection="false">
      <alignment horizontal="general" vertical="bottom" textRotation="0" wrapText="false" indent="0" shrinkToFit="false"/>
      <protection locked="true" hidden="false"/>
    </xf>
    <xf numFmtId="164" fontId="5" fillId="0" borderId="17" xfId="30" applyFont="true" applyBorder="true" applyAlignment="false" applyProtection="false">
      <alignment horizontal="left" vertical="bottom" textRotation="0" wrapText="false" indent="0" shrinkToFit="false"/>
      <protection locked="true" hidden="false"/>
    </xf>
    <xf numFmtId="164" fontId="5" fillId="0" borderId="18" xfId="31" applyFont="false" applyBorder="true" applyAlignment="false" applyProtection="false">
      <alignment horizontal="general" vertical="bottom" textRotation="0" wrapText="false" indent="0" shrinkToFit="false"/>
      <protection locked="true" hidden="false"/>
    </xf>
    <xf numFmtId="164" fontId="5" fillId="0" borderId="19" xfId="31" applyFont="false" applyBorder="true" applyAlignment="false" applyProtection="false">
      <alignment horizontal="general" vertical="bottom" textRotation="0" wrapText="false" indent="0" shrinkToFit="false"/>
      <protection locked="true" hidden="false"/>
    </xf>
    <xf numFmtId="164" fontId="5" fillId="0" borderId="20" xfId="31" applyFont="false" applyBorder="true" applyAlignment="false" applyProtection="false">
      <alignment horizontal="general" vertical="bottom" textRotation="0" wrapText="false" indent="0" shrinkToFit="false"/>
      <protection locked="true" hidden="false"/>
    </xf>
    <xf numFmtId="165" fontId="0" fillId="0" borderId="11" xfId="27" applyFont="false" applyBorder="true" applyAlignment="false" applyProtection="false">
      <alignment horizontal="general" vertical="bottom" textRotation="0" wrapText="false" indent="0" shrinkToFit="false"/>
      <protection locked="true" hidden="false"/>
    </xf>
    <xf numFmtId="165" fontId="0" fillId="0" borderId="13" xfId="27" applyFont="false" applyBorder="true" applyAlignment="false" applyProtection="false">
      <alignment horizontal="general" vertical="bottom" textRotation="0" wrapText="false" indent="0" shrinkToFit="false"/>
      <protection locked="true" hidden="false"/>
    </xf>
    <xf numFmtId="165" fontId="0" fillId="0" borderId="15" xfId="27" applyFont="false" applyBorder="true" applyAlignment="false" applyProtection="false">
      <alignment horizontal="general" vertical="bottom" textRotation="0" wrapText="false" indent="0" shrinkToFit="false"/>
      <protection locked="true" hidden="false"/>
    </xf>
    <xf numFmtId="165" fontId="0" fillId="0" borderId="16" xfId="27" applyFont="false" applyBorder="true" applyAlignment="false" applyProtection="false">
      <alignment horizontal="general" vertical="bottom" textRotation="0" wrapText="false" indent="0" shrinkToFit="false"/>
      <protection locked="true" hidden="false"/>
    </xf>
    <xf numFmtId="165" fontId="0" fillId="0" borderId="7" xfId="27" applyFont="false" applyBorder="true" applyAlignment="false" applyProtection="false">
      <alignment horizontal="general" vertical="bottom" textRotation="0" wrapText="false" indent="0" shrinkToFit="false"/>
      <protection locked="true" hidden="false"/>
    </xf>
    <xf numFmtId="165" fontId="0" fillId="0" borderId="9" xfId="27" applyFont="false" applyBorder="true" applyAlignment="false" applyProtection="false">
      <alignment horizontal="general" vertical="bottom" textRotation="0" wrapText="false" indent="0" shrinkToFit="false"/>
      <protection locked="true" hidden="false"/>
    </xf>
    <xf numFmtId="165" fontId="5" fillId="0" borderId="18" xfId="31" applyFont="false" applyBorder="true" applyAlignment="false" applyProtection="false">
      <alignment horizontal="general" vertical="bottom" textRotation="0" wrapText="false" indent="0" shrinkToFit="false"/>
      <protection locked="true" hidden="false"/>
    </xf>
    <xf numFmtId="165" fontId="5" fillId="0" borderId="20" xfId="31" applyFont="fals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0" fillId="0" borderId="7" xfId="27" applyFont="false" applyBorder="tru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5" fontId="0" fillId="1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grün" xfId="20"/>
    <cellStyle name="rot" xfId="21"/>
    <cellStyle name="orange" xfId="22"/>
    <cellStyle name="GRÜNER HINTERGRUND" xfId="23"/>
    <cellStyle name="ORANGER HINTERGRUND" xfId="24"/>
    <cellStyle name="ROTER HINTERGRUND" xfId="25"/>
    <cellStyle name="Pivot Table Corner" xfId="26"/>
    <cellStyle name="Pivot Table Value" xfId="27"/>
    <cellStyle name="Pivot Table Field" xfId="28"/>
    <cellStyle name="Pivot Table Category" xfId="29"/>
    <cellStyle name="Pivot Table Title" xfId="30"/>
    <cellStyle name="Pivot Table Result" xfId="31"/>
  </cellStyles>
  <dxfs count="4">
    <dxf>
      <font>
        <b val="1"/>
        <color rgb="FFF10D0C"/>
      </font>
      <fill>
        <patternFill>
          <bgColor rgb="FFFFAA95"/>
        </patternFill>
      </fill>
    </dxf>
    <dxf>
      <fill>
        <patternFill>
          <bgColor rgb="FFE8F2A1"/>
        </patternFill>
      </fill>
    </dxf>
    <dxf>
      <fill>
        <patternFill>
          <bgColor rgb="FFFFE994"/>
        </patternFill>
      </fill>
    </dxf>
    <dxf>
      <font>
        <b val="1"/>
        <i val="0"/>
        <color rgb="FFFFFFFF"/>
        <sz val="10"/>
      </font>
      <fill>
        <patternFill>
          <bgColor rgb="FFCC0000"/>
        </patternFill>
      </fill>
    </dxf>
  </dxfs>
  <colors>
    <indexedColors>
      <rgbColor rgb="FF000000"/>
      <rgbColor rgb="FFFFFFFF"/>
      <rgbColor rgb="FFF10D0C"/>
      <rgbColor rgb="FF00FF00"/>
      <rgbColor rgb="FF0000FF"/>
      <rgbColor rgb="FFFFFF00"/>
      <rgbColor rgb="FFFF00FF"/>
      <rgbColor rgb="FF00FFFF"/>
      <rgbColor rgb="FF7E0021"/>
      <rgbColor rgb="FF008000"/>
      <rgbColor rgb="FF000080"/>
      <rgbColor rgb="FF808000"/>
      <rgbColor rgb="FF800080"/>
      <rgbColor rgb="FF008080"/>
      <rgbColor rgb="FFB3B3B3"/>
      <rgbColor rgb="FF808080"/>
      <rgbColor rgb="FF9999FF"/>
      <rgbColor rgb="FFFF3838"/>
      <rgbColor rgb="FFFFFFD7"/>
      <rgbColor rgb="FFDEE6EF"/>
      <rgbColor rgb="FF660066"/>
      <rgbColor rgb="FFFFB66C"/>
      <rgbColor rgb="FF0084D1"/>
      <rgbColor rgb="FFDDDDDD"/>
      <rgbColor rgb="FF000080"/>
      <rgbColor rgb="FFFF00FF"/>
      <rgbColor rgb="FFFFFF00"/>
      <rgbColor rgb="FF00FFFF"/>
      <rgbColor rgb="FF800080"/>
      <rgbColor rgb="FFC5000B"/>
      <rgbColor rgb="FF008080"/>
      <rgbColor rgb="FF0000FF"/>
      <rgbColor rgb="FF00CCFF"/>
      <rgbColor rgb="FFCCFFFF"/>
      <rgbColor rgb="FFDEE7E5"/>
      <rgbColor rgb="FFE8F2A1"/>
      <rgbColor rgb="FF83CAFF"/>
      <rgbColor rgb="FFFFAA95"/>
      <rgbColor rgb="FFCC99FF"/>
      <rgbColor rgb="FFFFE994"/>
      <rgbColor rgb="FF3366FF"/>
      <rgbColor rgb="FF33CCCC"/>
      <rgbColor rgb="FFAECF00"/>
      <rgbColor rgb="FFFFD320"/>
      <rgbColor rgb="FFFF950E"/>
      <rgbColor rgb="FFFF420E"/>
      <rgbColor rgb="FF666699"/>
      <rgbColor rgb="FF969696"/>
      <rgbColor rgb="FF004586"/>
      <rgbColor rgb="FF579D1C"/>
      <rgbColor rgb="FF003300"/>
      <rgbColor rgb="FF314004"/>
      <rgbColor rgb="FFC9211E"/>
      <rgbColor rgb="FFCC0000"/>
      <rgbColor rgb="FF4B1F6F"/>
      <rgbColor rgb="FF383D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Diagramm 1: Veränderung Einwohner Wien</a:t>
            </a:r>
          </a:p>
        </c:rich>
      </c:tx>
      <c:overlay val="0"/>
      <c:spPr>
        <a:noFill/>
        <a:ln w="0">
          <a:noFill/>
        </a:ln>
      </c:spPr>
    </c:title>
    <c:autoTitleDeleted val="0"/>
    <c:plotArea>
      <c:barChart>
        <c:barDir val="col"/>
        <c:grouping val="stacked"/>
        <c:varyColors val="0"/>
        <c:ser>
          <c:idx val="0"/>
          <c:order val="0"/>
          <c:tx>
            <c:strRef>
              <c:f>'Bevölkerungsstruktur Wien'!$A$7</c:f>
              <c:strCache>
                <c:ptCount val="1"/>
                <c:pt idx="0">
                  <c:v>AUT</c:v>
                </c:pt>
              </c:strCache>
            </c:strRef>
          </c:tx>
          <c:spPr>
            <a:solidFill>
              <a:srgbClr val="ff420e"/>
            </a:solidFill>
            <a:ln w="0">
              <a:noFill/>
            </a:ln>
          </c:spPr>
          <c:invertIfNegative val="0"/>
          <c:dPt>
            <c:idx val="0"/>
            <c:invertIfNegative val="0"/>
            <c:spPr>
              <a:solidFill>
                <a:srgbClr val="ff420e"/>
              </a:solidFill>
              <a:ln w="0">
                <a:noFill/>
              </a:ln>
            </c:spPr>
          </c:dPt>
          <c:dLbls>
            <c:dLbl>
              <c:idx val="0"/>
              <c:txPr>
                <a:bodyPr wrap="none"/>
                <a:lstStyle/>
                <a:p>
                  <a:pPr>
                    <a:defRPr b="0" sz="1000" spc="-1" strike="noStrike">
                      <a:latin typeface="Arial"/>
                    </a:defRPr>
                  </a:pPr>
                </a:p>
              </c:txPr>
              <c:showLegendKey val="0"/>
              <c:showVal val="0"/>
              <c:showCatName val="0"/>
              <c:showSerName val="0"/>
              <c:showPercent val="0"/>
              <c:separator> </c:separator>
            </c:dLbl>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Wien'!$F$7:$O$7</c:f>
              <c:numCache>
                <c:formatCode>General</c:formatCode>
                <c:ptCount val="10"/>
                <c:pt idx="0">
                  <c:v>1194485</c:v>
                </c:pt>
                <c:pt idx="1">
                  <c:v>1198565</c:v>
                </c:pt>
                <c:pt idx="2">
                  <c:v>1201673</c:v>
                </c:pt>
                <c:pt idx="3">
                  <c:v>1205293</c:v>
                </c:pt>
                <c:pt idx="4">
                  <c:v>1207833</c:v>
                </c:pt>
                <c:pt idx="5">
                  <c:v>1209160</c:v>
                </c:pt>
                <c:pt idx="6">
                  <c:v>1208607</c:v>
                </c:pt>
                <c:pt idx="7">
                  <c:v>1210977.87532572</c:v>
                </c:pt>
                <c:pt idx="8">
                  <c:v>1213353.40150139</c:v>
                </c:pt>
                <c:pt idx="9">
                  <c:v>1215733.5876504</c:v>
                </c:pt>
              </c:numCache>
            </c:numRef>
          </c:val>
        </c:ser>
        <c:ser>
          <c:idx val="1"/>
          <c:order val="1"/>
          <c:tx>
            <c:strRef>
              <c:f>'Bevölkerungsstruktur Wien'!$A$8</c:f>
              <c:strCache>
                <c:ptCount val="1"/>
                <c:pt idx="0">
                  <c:v>BGR</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Wien'!$F$8:$O$8</c:f>
              <c:numCache>
                <c:formatCode>General</c:formatCode>
                <c:ptCount val="10"/>
                <c:pt idx="0">
                  <c:v>10781</c:v>
                </c:pt>
                <c:pt idx="1">
                  <c:v>11654</c:v>
                </c:pt>
                <c:pt idx="2">
                  <c:v>13594</c:v>
                </c:pt>
                <c:pt idx="3">
                  <c:v>14812</c:v>
                </c:pt>
                <c:pt idx="4">
                  <c:v>15840</c:v>
                </c:pt>
                <c:pt idx="5">
                  <c:v>16735</c:v>
                </c:pt>
                <c:pt idx="6">
                  <c:v>17591</c:v>
                </c:pt>
                <c:pt idx="7">
                  <c:v>19098.2455130732</c:v>
                </c:pt>
                <c:pt idx="8">
                  <c:v>20734.6359887226</c:v>
                </c:pt>
                <c:pt idx="9">
                  <c:v>22511.2369243834</c:v>
                </c:pt>
              </c:numCache>
            </c:numRef>
          </c:val>
        </c:ser>
        <c:ser>
          <c:idx val="2"/>
          <c:order val="2"/>
          <c:tx>
            <c:strRef>
              <c:f>'Bevölkerungsstruktur Wien'!$A$9</c:f>
              <c:strCache>
                <c:ptCount val="1"/>
                <c:pt idx="0">
                  <c:v>CZE</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Wien'!$F$9:$O$9</c:f>
              <c:numCache>
                <c:formatCode>General</c:formatCode>
                <c:ptCount val="10"/>
                <c:pt idx="0">
                  <c:v>16193</c:v>
                </c:pt>
                <c:pt idx="1">
                  <c:v>15710</c:v>
                </c:pt>
                <c:pt idx="2">
                  <c:v>15335</c:v>
                </c:pt>
                <c:pt idx="3">
                  <c:v>15013</c:v>
                </c:pt>
                <c:pt idx="4">
                  <c:v>14544</c:v>
                </c:pt>
                <c:pt idx="5">
                  <c:v>14054</c:v>
                </c:pt>
                <c:pt idx="6">
                  <c:v>13620</c:v>
                </c:pt>
                <c:pt idx="7">
                  <c:v>13232.9492988296</c:v>
                </c:pt>
                <c:pt idx="8">
                  <c:v>12856.8977346104</c:v>
                </c:pt>
                <c:pt idx="9">
                  <c:v>12491.5327358544</c:v>
                </c:pt>
              </c:numCache>
            </c:numRef>
          </c:val>
        </c:ser>
        <c:ser>
          <c:idx val="3"/>
          <c:order val="3"/>
          <c:tx>
            <c:strRef>
              <c:f>'Bevölkerungsstruktur Wien'!$A$10</c:f>
              <c:strCache>
                <c:ptCount val="1"/>
                <c:pt idx="0">
                  <c:v>DEU</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Wien'!$F$10:$O$10</c:f>
              <c:numCache>
                <c:formatCode>General</c:formatCode>
                <c:ptCount val="10"/>
                <c:pt idx="0">
                  <c:v>43980</c:v>
                </c:pt>
                <c:pt idx="1">
                  <c:v>45434</c:v>
                </c:pt>
                <c:pt idx="2">
                  <c:v>46826</c:v>
                </c:pt>
                <c:pt idx="3">
                  <c:v>48841</c:v>
                </c:pt>
                <c:pt idx="4">
                  <c:v>50034</c:v>
                </c:pt>
                <c:pt idx="5">
                  <c:v>51241</c:v>
                </c:pt>
                <c:pt idx="6">
                  <c:v>52436</c:v>
                </c:pt>
                <c:pt idx="7">
                  <c:v>53996.853176959</c:v>
                </c:pt>
                <c:pt idx="8">
                  <c:v>55604.1679955387</c:v>
                </c:pt>
                <c:pt idx="9">
                  <c:v>57259.3274712424</c:v>
                </c:pt>
              </c:numCache>
            </c:numRef>
          </c:val>
        </c:ser>
        <c:ser>
          <c:idx val="4"/>
          <c:order val="4"/>
          <c:tx>
            <c:strRef>
              <c:f>'Bevölkerungsstruktur Wien'!$A$11</c:f>
              <c:strCache>
                <c:ptCount val="1"/>
                <c:pt idx="0">
                  <c:v>ESP</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Wien'!$F$11:$O$11</c:f>
              <c:numCache>
                <c:formatCode>General</c:formatCode>
                <c:ptCount val="10"/>
                <c:pt idx="0">
                  <c:v>2157</c:v>
                </c:pt>
                <c:pt idx="1">
                  <c:v>2457</c:v>
                </c:pt>
                <c:pt idx="2">
                  <c:v>2676</c:v>
                </c:pt>
                <c:pt idx="3">
                  <c:v>2891</c:v>
                </c:pt>
                <c:pt idx="4">
                  <c:v>3018</c:v>
                </c:pt>
                <c:pt idx="5">
                  <c:v>3071</c:v>
                </c:pt>
                <c:pt idx="6">
                  <c:v>3162</c:v>
                </c:pt>
                <c:pt idx="7">
                  <c:v>3372.63226696383</c:v>
                </c:pt>
                <c:pt idx="8">
                  <c:v>3597.29551175381</c:v>
                </c:pt>
                <c:pt idx="9">
                  <c:v>3836.92438859742</c:v>
                </c:pt>
              </c:numCache>
            </c:numRef>
          </c:val>
        </c:ser>
        <c:ser>
          <c:idx val="5"/>
          <c:order val="5"/>
          <c:tx>
            <c:strRef>
              <c:f>'Bevölkerungsstruktur Wien'!$A$12</c:f>
              <c:strCache>
                <c:ptCount val="1"/>
                <c:pt idx="0">
                  <c:v>FRA</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Wien'!$F$12:$O$12</c:f>
              <c:numCache>
                <c:formatCode>General</c:formatCode>
                <c:ptCount val="10"/>
                <c:pt idx="0">
                  <c:v>3885</c:v>
                </c:pt>
                <c:pt idx="1">
                  <c:v>3983</c:v>
                </c:pt>
                <c:pt idx="2">
                  <c:v>4130</c:v>
                </c:pt>
                <c:pt idx="3">
                  <c:v>4283</c:v>
                </c:pt>
                <c:pt idx="4">
                  <c:v>4460</c:v>
                </c:pt>
                <c:pt idx="5">
                  <c:v>4519</c:v>
                </c:pt>
                <c:pt idx="6">
                  <c:v>4658</c:v>
                </c:pt>
                <c:pt idx="7">
                  <c:v>4801.22726951685</c:v>
                </c:pt>
                <c:pt idx="8">
                  <c:v>4948.85858599232</c:v>
                </c:pt>
                <c:pt idx="9">
                  <c:v>5101.02936797959</c:v>
                </c:pt>
              </c:numCache>
            </c:numRef>
          </c:val>
        </c:ser>
        <c:ser>
          <c:idx val="6"/>
          <c:order val="6"/>
          <c:tx>
            <c:strRef>
              <c:f>'Bevölkerungsstruktur Wien'!$A$13</c:f>
              <c:strCache>
                <c:ptCount val="1"/>
                <c:pt idx="0">
                  <c:v>GBR</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Wien'!$F$13:$O$13</c:f>
              <c:numCache>
                <c:formatCode>General</c:formatCode>
                <c:ptCount val="10"/>
                <c:pt idx="0">
                  <c:v>3480</c:v>
                </c:pt>
                <c:pt idx="1">
                  <c:v>3610</c:v>
                </c:pt>
                <c:pt idx="2">
                  <c:v>3768</c:v>
                </c:pt>
                <c:pt idx="3">
                  <c:v>3911</c:v>
                </c:pt>
                <c:pt idx="4">
                  <c:v>4023</c:v>
                </c:pt>
                <c:pt idx="5">
                  <c:v>4088</c:v>
                </c:pt>
                <c:pt idx="6">
                  <c:v>4269</c:v>
                </c:pt>
                <c:pt idx="7">
                  <c:v>4417.09517178547</c:v>
                </c:pt>
                <c:pt idx="8">
                  <c:v>4570.3278886415</c:v>
                </c:pt>
                <c:pt idx="9">
                  <c:v>4728.87637629301</c:v>
                </c:pt>
              </c:numCache>
            </c:numRef>
          </c:val>
        </c:ser>
        <c:ser>
          <c:idx val="7"/>
          <c:order val="7"/>
          <c:tx>
            <c:strRef>
              <c:f>'Bevölkerungsstruktur Wien'!$A$14</c:f>
              <c:strCache>
                <c:ptCount val="1"/>
                <c:pt idx="0">
                  <c:v>GRC</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Wien'!$F$14:$O$14</c:f>
              <c:numCache>
                <c:formatCode>General</c:formatCode>
                <c:ptCount val="10"/>
                <c:pt idx="0">
                  <c:v>2012</c:v>
                </c:pt>
                <c:pt idx="1">
                  <c:v>2204</c:v>
                </c:pt>
                <c:pt idx="2">
                  <c:v>2376</c:v>
                </c:pt>
                <c:pt idx="3">
                  <c:v>2621</c:v>
                </c:pt>
                <c:pt idx="4">
                  <c:v>2786</c:v>
                </c:pt>
                <c:pt idx="5">
                  <c:v>2976</c:v>
                </c:pt>
                <c:pt idx="6">
                  <c:v>3060</c:v>
                </c:pt>
                <c:pt idx="7">
                  <c:v>3282.33901463733</c:v>
                </c:pt>
                <c:pt idx="8">
                  <c:v>3520.83313954588</c:v>
                </c:pt>
                <c:pt idx="9">
                  <c:v>3776.65620194754</c:v>
                </c:pt>
              </c:numCache>
            </c:numRef>
          </c:val>
        </c:ser>
        <c:ser>
          <c:idx val="8"/>
          <c:order val="8"/>
          <c:tx>
            <c:strRef>
              <c:f>'Bevölkerungsstruktur Wien'!$A$15</c:f>
              <c:strCache>
                <c:ptCount val="1"/>
                <c:pt idx="0">
                  <c:v>HUN</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Wien'!$F$15:$O$15</c:f>
              <c:numCache>
                <c:formatCode>General</c:formatCode>
                <c:ptCount val="10"/>
                <c:pt idx="0">
                  <c:v>16429</c:v>
                </c:pt>
                <c:pt idx="1">
                  <c:v>18492</c:v>
                </c:pt>
                <c:pt idx="2">
                  <c:v>20052</c:v>
                </c:pt>
                <c:pt idx="3">
                  <c:v>21618</c:v>
                </c:pt>
                <c:pt idx="4">
                  <c:v>22562</c:v>
                </c:pt>
                <c:pt idx="5">
                  <c:v>22762</c:v>
                </c:pt>
                <c:pt idx="6">
                  <c:v>23144</c:v>
                </c:pt>
                <c:pt idx="7">
                  <c:v>24522.3892257713</c:v>
                </c:pt>
                <c:pt idx="8">
                  <c:v>25982.8712988344</c:v>
                </c:pt>
                <c:pt idx="9">
                  <c:v>27530.3354300527</c:v>
                </c:pt>
              </c:numCache>
            </c:numRef>
          </c:val>
        </c:ser>
        <c:ser>
          <c:idx val="9"/>
          <c:order val="9"/>
          <c:tx>
            <c:strRef>
              <c:f>'Bevölkerungsstruktur Wien'!$A$16</c:f>
              <c:strCache>
                <c:ptCount val="1"/>
                <c:pt idx="0">
                  <c:v>ITA</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Wien'!$F$16:$O$16</c:f>
              <c:numCache>
                <c:formatCode>General</c:formatCode>
                <c:ptCount val="10"/>
                <c:pt idx="0">
                  <c:v>6022</c:v>
                </c:pt>
                <c:pt idx="1">
                  <c:v>6636</c:v>
                </c:pt>
                <c:pt idx="2">
                  <c:v>7294</c:v>
                </c:pt>
                <c:pt idx="3">
                  <c:v>8070</c:v>
                </c:pt>
                <c:pt idx="4">
                  <c:v>8675</c:v>
                </c:pt>
                <c:pt idx="5">
                  <c:v>9167</c:v>
                </c:pt>
                <c:pt idx="6">
                  <c:v>9649</c:v>
                </c:pt>
                <c:pt idx="7">
                  <c:v>10439.8449655161</c:v>
                </c:pt>
                <c:pt idx="8">
                  <c:v>11295.5086437984</c:v>
                </c:pt>
                <c:pt idx="9">
                  <c:v>12221.3036633747</c:v>
                </c:pt>
              </c:numCache>
            </c:numRef>
          </c:val>
        </c:ser>
        <c:ser>
          <c:idx val="10"/>
          <c:order val="10"/>
          <c:tx>
            <c:strRef>
              <c:f>'Bevölkerungsstruktur Wien'!$A$17</c:f>
              <c:strCache>
                <c:ptCount val="1"/>
                <c:pt idx="0">
                  <c:v>HRV</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Wien'!$F$17:$O$17</c:f>
              <c:numCache>
                <c:formatCode>General</c:formatCode>
                <c:ptCount val="10"/>
                <c:pt idx="0">
                  <c:v>12770</c:v>
                </c:pt>
                <c:pt idx="1">
                  <c:v>13078</c:v>
                </c:pt>
                <c:pt idx="2">
                  <c:v>13611</c:v>
                </c:pt>
                <c:pt idx="3">
                  <c:v>13996</c:v>
                </c:pt>
                <c:pt idx="4">
                  <c:v>14157</c:v>
                </c:pt>
                <c:pt idx="5">
                  <c:v>14259</c:v>
                </c:pt>
                <c:pt idx="6">
                  <c:v>14407</c:v>
                </c:pt>
                <c:pt idx="7">
                  <c:v>14700.5379518669</c:v>
                </c:pt>
                <c:pt idx="8">
                  <c:v>15000.0566442895</c:v>
                </c:pt>
                <c:pt idx="9">
                  <c:v>15305.6779329168</c:v>
                </c:pt>
              </c:numCache>
            </c:numRef>
          </c:val>
        </c:ser>
        <c:ser>
          <c:idx val="11"/>
          <c:order val="11"/>
          <c:tx>
            <c:strRef>
              <c:f>'Bevölkerungsstruktur Wien'!$A$18</c:f>
              <c:strCache>
                <c:ptCount val="1"/>
                <c:pt idx="0">
                  <c:v>POL</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Wien'!$F$18:$O$18</c:f>
              <c:numCache>
                <c:formatCode>General</c:formatCode>
                <c:ptCount val="10"/>
                <c:pt idx="0">
                  <c:v>41217</c:v>
                </c:pt>
                <c:pt idx="1">
                  <c:v>43569</c:v>
                </c:pt>
                <c:pt idx="2">
                  <c:v>45583</c:v>
                </c:pt>
                <c:pt idx="3">
                  <c:v>47040</c:v>
                </c:pt>
                <c:pt idx="4">
                  <c:v>48004</c:v>
                </c:pt>
                <c:pt idx="5">
                  <c:v>48732</c:v>
                </c:pt>
                <c:pt idx="6">
                  <c:v>48943</c:v>
                </c:pt>
                <c:pt idx="7">
                  <c:v>50372.4735910806</c:v>
                </c:pt>
                <c:pt idx="8">
                  <c:v>51843.6976826944</c:v>
                </c:pt>
                <c:pt idx="9">
                  <c:v>53357.891677778</c:v>
                </c:pt>
              </c:numCache>
            </c:numRef>
          </c:val>
        </c:ser>
        <c:ser>
          <c:idx val="12"/>
          <c:order val="12"/>
          <c:tx>
            <c:strRef>
              <c:f>'Bevölkerungsstruktur Wien'!$A$19</c:f>
              <c:strCache>
                <c:ptCount val="1"/>
                <c:pt idx="0">
                  <c:v>ROU</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Wien'!$F$19:$O$19</c:f>
              <c:numCache>
                <c:formatCode>General</c:formatCode>
                <c:ptCount val="10"/>
                <c:pt idx="0">
                  <c:v>23110</c:v>
                </c:pt>
                <c:pt idx="1">
                  <c:v>24557</c:v>
                </c:pt>
                <c:pt idx="2">
                  <c:v>28124</c:v>
                </c:pt>
                <c:pt idx="3">
                  <c:v>29936</c:v>
                </c:pt>
                <c:pt idx="4">
                  <c:v>31525</c:v>
                </c:pt>
                <c:pt idx="5">
                  <c:v>32937</c:v>
                </c:pt>
                <c:pt idx="6">
                  <c:v>34351</c:v>
                </c:pt>
                <c:pt idx="7">
                  <c:v>36716.0471125538</c:v>
                </c:pt>
                <c:pt idx="8">
                  <c:v>39243.9263943196</c:v>
                </c:pt>
                <c:pt idx="9">
                  <c:v>41945.8487489573</c:v>
                </c:pt>
              </c:numCache>
            </c:numRef>
          </c:val>
        </c:ser>
        <c:ser>
          <c:idx val="13"/>
          <c:order val="13"/>
          <c:tx>
            <c:strRef>
              <c:f>'Bevölkerungsstruktur Wien'!$A$20</c:f>
              <c:strCache>
                <c:ptCount val="1"/>
                <c:pt idx="0">
                  <c:v>SVK</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Wien'!$F$20:$O$20</c:f>
              <c:numCache>
                <c:formatCode>General</c:formatCode>
                <c:ptCount val="10"/>
                <c:pt idx="0">
                  <c:v>12808</c:v>
                </c:pt>
                <c:pt idx="1">
                  <c:v>13944</c:v>
                </c:pt>
                <c:pt idx="2">
                  <c:v>14963</c:v>
                </c:pt>
                <c:pt idx="3">
                  <c:v>15841</c:v>
                </c:pt>
                <c:pt idx="4">
                  <c:v>16367</c:v>
                </c:pt>
                <c:pt idx="5">
                  <c:v>16494</c:v>
                </c:pt>
                <c:pt idx="6">
                  <c:v>16528</c:v>
                </c:pt>
                <c:pt idx="7">
                  <c:v>17253.7899624225</c:v>
                </c:pt>
                <c:pt idx="8">
                  <c:v>18011.4513593534</c:v>
                </c:pt>
                <c:pt idx="9">
                  <c:v>18802.3837531869</c:v>
                </c:pt>
              </c:numCache>
            </c:numRef>
          </c:val>
        </c:ser>
        <c:ser>
          <c:idx val="14"/>
          <c:order val="14"/>
          <c:tx>
            <c:strRef>
              <c:f>'Bevölkerungsstruktur Wien'!$A$21</c:f>
              <c:strCache>
                <c:ptCount val="1"/>
                <c:pt idx="0">
                  <c:v>SVN</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Wien'!$F$21:$O$21</c:f>
              <c:numCache>
                <c:formatCode>General</c:formatCode>
                <c:ptCount val="10"/>
                <c:pt idx="0">
                  <c:v>2816</c:v>
                </c:pt>
                <c:pt idx="1">
                  <c:v>2949</c:v>
                </c:pt>
                <c:pt idx="2">
                  <c:v>3205</c:v>
                </c:pt>
                <c:pt idx="3">
                  <c:v>3402</c:v>
                </c:pt>
                <c:pt idx="4">
                  <c:v>3561</c:v>
                </c:pt>
                <c:pt idx="5">
                  <c:v>3597</c:v>
                </c:pt>
                <c:pt idx="6">
                  <c:v>3611</c:v>
                </c:pt>
                <c:pt idx="7">
                  <c:v>3765.21649702354</c:v>
                </c:pt>
                <c:pt idx="8">
                  <c:v>3926.01918290174</c:v>
                </c:pt>
                <c:pt idx="9">
                  <c:v>4093.68933677444</c:v>
                </c:pt>
              </c:numCache>
            </c:numRef>
          </c:val>
        </c:ser>
        <c:ser>
          <c:idx val="15"/>
          <c:order val="15"/>
          <c:tx>
            <c:strRef>
              <c:f>sonstige</c:f>
              <c:strCache>
                <c:ptCount val="1"/>
                <c:pt idx="0">
                  <c:v>sonstige</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Wien'!$F$22:$O$22</c:f>
              <c:numCache>
                <c:formatCode>General</c:formatCode>
                <c:ptCount val="10"/>
                <c:pt idx="0">
                  <c:v>7281</c:v>
                </c:pt>
                <c:pt idx="1">
                  <c:v>7547</c:v>
                </c:pt>
                <c:pt idx="2">
                  <c:v>7860</c:v>
                </c:pt>
                <c:pt idx="3">
                  <c:v>8388</c:v>
                </c:pt>
                <c:pt idx="4">
                  <c:v>8738</c:v>
                </c:pt>
                <c:pt idx="5">
                  <c:v>8971</c:v>
                </c:pt>
                <c:pt idx="6">
                  <c:v>9251</c:v>
                </c:pt>
                <c:pt idx="7">
                  <c:v>9628.41851644211</c:v>
                </c:pt>
                <c:pt idx="8">
                  <c:v>10021.2347992396</c:v>
                </c:pt>
                <c:pt idx="9">
                  <c:v>10430.07704017</c:v>
                </c:pt>
              </c:numCache>
            </c:numRef>
          </c:val>
        </c:ser>
        <c:ser>
          <c:idx val="16"/>
          <c:order val="16"/>
          <c:tx>
            <c:strRef>
              <c:f>'Bevölkerungsstruktur Wien'!$A$23</c:f>
              <c:strCache>
                <c:ptCount val="1"/>
                <c:pt idx="0">
                  <c:v>ALB</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Wien'!$F$23:$O$23</c:f>
              <c:numCache>
                <c:formatCode>General</c:formatCode>
                <c:ptCount val="10"/>
                <c:pt idx="0">
                  <c:v>1167</c:v>
                </c:pt>
                <c:pt idx="1">
                  <c:v>1254</c:v>
                </c:pt>
                <c:pt idx="2">
                  <c:v>1347</c:v>
                </c:pt>
                <c:pt idx="3">
                  <c:v>1483</c:v>
                </c:pt>
                <c:pt idx="4">
                  <c:v>1631</c:v>
                </c:pt>
                <c:pt idx="5">
                  <c:v>1766</c:v>
                </c:pt>
                <c:pt idx="6">
                  <c:v>1911</c:v>
                </c:pt>
                <c:pt idx="7">
                  <c:v>2074.82155285832</c:v>
                </c:pt>
                <c:pt idx="8">
                  <c:v>2252.68680073543</c:v>
                </c:pt>
                <c:pt idx="9">
                  <c:v>2445.79964730785</c:v>
                </c:pt>
              </c:numCache>
            </c:numRef>
          </c:val>
        </c:ser>
        <c:ser>
          <c:idx val="17"/>
          <c:order val="17"/>
          <c:tx>
            <c:strRef>
              <c:f>'Bevölkerungsstruktur Wien'!$A$24</c:f>
              <c:strCache>
                <c:ptCount val="1"/>
                <c:pt idx="0">
                  <c:v>BIH</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Wien'!$F$24:$O$24</c:f>
              <c:numCache>
                <c:formatCode>General</c:formatCode>
                <c:ptCount val="10"/>
                <c:pt idx="0">
                  <c:v>42135</c:v>
                </c:pt>
                <c:pt idx="1">
                  <c:v>43292</c:v>
                </c:pt>
                <c:pt idx="2">
                  <c:v>44586</c:v>
                </c:pt>
                <c:pt idx="3">
                  <c:v>45633</c:v>
                </c:pt>
                <c:pt idx="4">
                  <c:v>46122</c:v>
                </c:pt>
                <c:pt idx="5">
                  <c:v>46293</c:v>
                </c:pt>
                <c:pt idx="6">
                  <c:v>46136</c:v>
                </c:pt>
                <c:pt idx="7">
                  <c:v>46842.374142872</c:v>
                </c:pt>
                <c:pt idx="8">
                  <c:v>47559.5633635512</c:v>
                </c:pt>
                <c:pt idx="9">
                  <c:v>48287.7332483764</c:v>
                </c:pt>
              </c:numCache>
            </c:numRef>
          </c:val>
        </c:ser>
        <c:ser>
          <c:idx val="18"/>
          <c:order val="18"/>
          <c:tx>
            <c:strRef>
              <c:f>'Bevölkerungsstruktur Wien'!$A$25</c:f>
              <c:strCache>
                <c:ptCount val="1"/>
                <c:pt idx="0">
                  <c:v>CHE</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Wien'!$F$25:$O$25</c:f>
              <c:numCache>
                <c:formatCode>General</c:formatCode>
                <c:ptCount val="10"/>
                <c:pt idx="0">
                  <c:v>3129</c:v>
                </c:pt>
                <c:pt idx="1">
                  <c:v>3149</c:v>
                </c:pt>
                <c:pt idx="2">
                  <c:v>3169</c:v>
                </c:pt>
                <c:pt idx="3">
                  <c:v>3236</c:v>
                </c:pt>
                <c:pt idx="4">
                  <c:v>3321</c:v>
                </c:pt>
                <c:pt idx="5">
                  <c:v>3401</c:v>
                </c:pt>
                <c:pt idx="6">
                  <c:v>3509</c:v>
                </c:pt>
                <c:pt idx="7">
                  <c:v>3576.83882409748</c:v>
                </c:pt>
                <c:pt idx="8">
                  <c:v>3645.98916317215</c:v>
                </c:pt>
                <c:pt idx="9">
                  <c:v>3716.47637249155</c:v>
                </c:pt>
              </c:numCache>
            </c:numRef>
          </c:val>
        </c:ser>
        <c:ser>
          <c:idx val="19"/>
          <c:order val="19"/>
          <c:tx>
            <c:strRef>
              <c:f>'Bevölkerungsstruktur Wien'!$A$26</c:f>
              <c:strCache>
                <c:ptCount val="1"/>
                <c:pt idx="0">
                  <c:v>XKS</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Wien'!$F$26:$O$26</c:f>
              <c:numCache>
                <c:formatCode>General</c:formatCode>
                <c:ptCount val="10"/>
                <c:pt idx="0">
                  <c:v>7631</c:v>
                </c:pt>
                <c:pt idx="1">
                  <c:v>8015</c:v>
                </c:pt>
                <c:pt idx="2">
                  <c:v>8518</c:v>
                </c:pt>
                <c:pt idx="3">
                  <c:v>8867</c:v>
                </c:pt>
                <c:pt idx="4">
                  <c:v>9074</c:v>
                </c:pt>
                <c:pt idx="5">
                  <c:v>9163</c:v>
                </c:pt>
                <c:pt idx="6">
                  <c:v>9142</c:v>
                </c:pt>
                <c:pt idx="7">
                  <c:v>9423.74402601105</c:v>
                </c:pt>
                <c:pt idx="8">
                  <c:v>9714.17102032147</c:v>
                </c:pt>
                <c:pt idx="9">
                  <c:v>10013.5485802236</c:v>
                </c:pt>
              </c:numCache>
            </c:numRef>
          </c:val>
        </c:ser>
        <c:ser>
          <c:idx val="20"/>
          <c:order val="20"/>
          <c:tx>
            <c:strRef>
              <c:f>'Bevölkerungsstruktur Wien'!$A$27</c:f>
              <c:strCache>
                <c:ptCount val="1"/>
                <c:pt idx="0">
                  <c:v>MKD</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Wien'!$F$27:$O$27</c:f>
              <c:numCache>
                <c:formatCode>General</c:formatCode>
                <c:ptCount val="10"/>
                <c:pt idx="0">
                  <c:v>10626</c:v>
                </c:pt>
                <c:pt idx="1">
                  <c:v>10912</c:v>
                </c:pt>
                <c:pt idx="2">
                  <c:v>11184</c:v>
                </c:pt>
                <c:pt idx="3">
                  <c:v>11637</c:v>
                </c:pt>
                <c:pt idx="4">
                  <c:v>11985</c:v>
                </c:pt>
                <c:pt idx="5">
                  <c:v>12315</c:v>
                </c:pt>
                <c:pt idx="6">
                  <c:v>12429</c:v>
                </c:pt>
                <c:pt idx="7">
                  <c:v>12758.4557685707</c:v>
                </c:pt>
                <c:pt idx="8">
                  <c:v>13096.6444282384</c:v>
                </c:pt>
                <c:pt idx="9">
                  <c:v>13443.7974619341</c:v>
                </c:pt>
              </c:numCache>
            </c:numRef>
          </c:val>
        </c:ser>
        <c:ser>
          <c:idx val="21"/>
          <c:order val="21"/>
          <c:tx>
            <c:strRef>
              <c:f>'Bevölkerungsstruktur Wien'!$A$28</c:f>
              <c:strCache>
                <c:ptCount val="1"/>
                <c:pt idx="0">
                  <c:v>RUS</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Wien'!$F$28:$O$28</c:f>
              <c:numCache>
                <c:formatCode>General</c:formatCode>
                <c:ptCount val="10"/>
                <c:pt idx="0">
                  <c:v>14478</c:v>
                </c:pt>
                <c:pt idx="1">
                  <c:v>15184</c:v>
                </c:pt>
                <c:pt idx="2">
                  <c:v>16075</c:v>
                </c:pt>
                <c:pt idx="3">
                  <c:v>17000</c:v>
                </c:pt>
                <c:pt idx="4">
                  <c:v>17584</c:v>
                </c:pt>
                <c:pt idx="5">
                  <c:v>17942</c:v>
                </c:pt>
                <c:pt idx="6">
                  <c:v>18293</c:v>
                </c:pt>
                <c:pt idx="7">
                  <c:v>19022.4699445779</c:v>
                </c:pt>
                <c:pt idx="8">
                  <c:v>19781.0289614809</c:v>
                </c:pt>
                <c:pt idx="9">
                  <c:v>20569.83703562</c:v>
                </c:pt>
              </c:numCache>
            </c:numRef>
          </c:val>
        </c:ser>
        <c:ser>
          <c:idx val="22"/>
          <c:order val="22"/>
          <c:tx>
            <c:strRef>
              <c:f>'Bevölkerungsstruktur Wien'!$A$29</c:f>
              <c:strCache>
                <c:ptCount val="1"/>
                <c:pt idx="0">
                  <c:v>SCG</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Wien'!$F$29:$O$29</c:f>
              <c:numCache>
                <c:formatCode>General</c:formatCode>
                <c:ptCount val="10"/>
                <c:pt idx="0">
                  <c:v>81348</c:v>
                </c:pt>
                <c:pt idx="1">
                  <c:v>82725</c:v>
                </c:pt>
                <c:pt idx="2">
                  <c:v>84307</c:v>
                </c:pt>
                <c:pt idx="3">
                  <c:v>86122</c:v>
                </c:pt>
                <c:pt idx="4">
                  <c:v>87519</c:v>
                </c:pt>
                <c:pt idx="5">
                  <c:v>89335</c:v>
                </c:pt>
                <c:pt idx="6">
                  <c:v>89742</c:v>
                </c:pt>
                <c:pt idx="7">
                  <c:v>91224.3311189198</c:v>
                </c:pt>
                <c:pt idx="8">
                  <c:v>92731.1469333681</c:v>
                </c:pt>
                <c:pt idx="9">
                  <c:v>94262.8518741144</c:v>
                </c:pt>
              </c:numCache>
            </c:numRef>
          </c:val>
        </c:ser>
        <c:ser>
          <c:idx val="23"/>
          <c:order val="23"/>
          <c:tx>
            <c:strRef>
              <c:f>'Bevölkerungsstruktur Wien'!$A$30</c:f>
              <c:strCache>
                <c:ptCount val="1"/>
                <c:pt idx="0">
                  <c:v>TUR</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Wien'!$F$30:$O$30</c:f>
              <c:numCache>
                <c:formatCode>General</c:formatCode>
                <c:ptCount val="10"/>
                <c:pt idx="0">
                  <c:v>66695</c:v>
                </c:pt>
                <c:pt idx="1">
                  <c:v>67086</c:v>
                </c:pt>
                <c:pt idx="2">
                  <c:v>67097</c:v>
                </c:pt>
                <c:pt idx="3">
                  <c:v>67049</c:v>
                </c:pt>
                <c:pt idx="4">
                  <c:v>66902</c:v>
                </c:pt>
                <c:pt idx="5">
                  <c:v>66862</c:v>
                </c:pt>
                <c:pt idx="6">
                  <c:v>66399</c:v>
                </c:pt>
                <c:pt idx="7">
                  <c:v>66350.2638907356</c:v>
                </c:pt>
                <c:pt idx="8">
                  <c:v>66301.5635532199</c:v>
                </c:pt>
                <c:pt idx="9">
                  <c:v>66252.898961197</c:v>
                </c:pt>
              </c:numCache>
            </c:numRef>
          </c:val>
        </c:ser>
        <c:ser>
          <c:idx val="24"/>
          <c:order val="24"/>
          <c:tx>
            <c:strRef>
              <c:f>'Bevölkerungsstruktur Wien'!$A$31</c:f>
              <c:strCache>
                <c:ptCount val="1"/>
                <c:pt idx="0">
                  <c:v>UKR</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Wien'!$F$31:$O$31</c:f>
              <c:numCache>
                <c:formatCode>General</c:formatCode>
                <c:ptCount val="10"/>
                <c:pt idx="0">
                  <c:v>4500</c:v>
                </c:pt>
                <c:pt idx="1">
                  <c:v>4882</c:v>
                </c:pt>
                <c:pt idx="2">
                  <c:v>5573</c:v>
                </c:pt>
                <c:pt idx="3">
                  <c:v>6305</c:v>
                </c:pt>
                <c:pt idx="4">
                  <c:v>6779</c:v>
                </c:pt>
                <c:pt idx="5">
                  <c:v>7322</c:v>
                </c:pt>
                <c:pt idx="6">
                  <c:v>7747</c:v>
                </c:pt>
                <c:pt idx="7">
                  <c:v>8484.38502463605</c:v>
                </c:pt>
                <c:pt idx="8">
                  <c:v>9291.95678924338</c:v>
                </c:pt>
                <c:pt idx="9">
                  <c:v>10176.3958993445</c:v>
                </c:pt>
              </c:numCache>
            </c:numRef>
          </c:val>
        </c:ser>
        <c:ser>
          <c:idx val="25"/>
          <c:order val="25"/>
          <c:tx>
            <c:strRef>
              <c:f>sonstige</c:f>
              <c:strCache>
                <c:ptCount val="1"/>
                <c:pt idx="0">
                  <c:v>sonstige</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Wien'!$F$32:$O$32</c:f>
              <c:numCache>
                <c:formatCode>General</c:formatCode>
                <c:ptCount val="10"/>
                <c:pt idx="0">
                  <c:v>2661</c:v>
                </c:pt>
                <c:pt idx="1">
                  <c:v>2751</c:v>
                </c:pt>
                <c:pt idx="2">
                  <c:v>3126</c:v>
                </c:pt>
                <c:pt idx="3">
                  <c:v>3461</c:v>
                </c:pt>
                <c:pt idx="4">
                  <c:v>3673</c:v>
                </c:pt>
                <c:pt idx="5">
                  <c:v>3911</c:v>
                </c:pt>
                <c:pt idx="6">
                  <c:v>4160</c:v>
                </c:pt>
                <c:pt idx="7">
                  <c:v>4483.80009574759</c:v>
                </c:pt>
                <c:pt idx="8">
                  <c:v>4832.80367755435</c:v>
                </c:pt>
                <c:pt idx="9">
                  <c:v>5208.97249811238</c:v>
                </c:pt>
              </c:numCache>
            </c:numRef>
          </c:val>
        </c:ser>
        <c:ser>
          <c:idx val="26"/>
          <c:order val="26"/>
          <c:tx>
            <c:strRef>
              <c:f>'Bevölkerungsstruktur Wien'!$A$33</c:f>
              <c:strCache>
                <c:ptCount val="1"/>
                <c:pt idx="0">
                  <c:v>EGY</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Wien'!$F$33:$O$33</c:f>
              <c:numCache>
                <c:formatCode>General</c:formatCode>
                <c:ptCount val="10"/>
                <c:pt idx="0">
                  <c:v>8426</c:v>
                </c:pt>
                <c:pt idx="1">
                  <c:v>8593</c:v>
                </c:pt>
                <c:pt idx="2">
                  <c:v>8775</c:v>
                </c:pt>
                <c:pt idx="3">
                  <c:v>8927</c:v>
                </c:pt>
                <c:pt idx="4">
                  <c:v>9107</c:v>
                </c:pt>
                <c:pt idx="5">
                  <c:v>9324</c:v>
                </c:pt>
                <c:pt idx="6">
                  <c:v>9354</c:v>
                </c:pt>
                <c:pt idx="7">
                  <c:v>9518.5219720378</c:v>
                </c:pt>
                <c:pt idx="8">
                  <c:v>9685.93762370818</c:v>
                </c:pt>
                <c:pt idx="9">
                  <c:v>9856.29785023026</c:v>
                </c:pt>
              </c:numCache>
            </c:numRef>
          </c:val>
        </c:ser>
        <c:ser>
          <c:idx val="27"/>
          <c:order val="27"/>
          <c:tx>
            <c:strRef>
              <c:f>'Bevölkerungsstruktur Wien'!$A$34</c:f>
              <c:strCache>
                <c:ptCount val="1"/>
                <c:pt idx="0">
                  <c:v>DZA</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Wien'!$F$34:$O$34</c:f>
              <c:numCache>
                <c:formatCode>General</c:formatCode>
                <c:ptCount val="10"/>
                <c:pt idx="0">
                  <c:v>629</c:v>
                </c:pt>
                <c:pt idx="1">
                  <c:v>678</c:v>
                </c:pt>
                <c:pt idx="2">
                  <c:v>733</c:v>
                </c:pt>
                <c:pt idx="3">
                  <c:v>840</c:v>
                </c:pt>
                <c:pt idx="4">
                  <c:v>989</c:v>
                </c:pt>
                <c:pt idx="5">
                  <c:v>900</c:v>
                </c:pt>
                <c:pt idx="6">
                  <c:v>850</c:v>
                </c:pt>
                <c:pt idx="7">
                  <c:v>897.718054548913</c:v>
                </c:pt>
                <c:pt idx="8">
                  <c:v>948.114947603629</c:v>
                </c:pt>
                <c:pt idx="9">
                  <c:v>1001.34106617821</c:v>
                </c:pt>
              </c:numCache>
            </c:numRef>
          </c:val>
        </c:ser>
        <c:ser>
          <c:idx val="28"/>
          <c:order val="28"/>
          <c:tx>
            <c:strRef>
              <c:f>'Bevölkerungsstruktur Wien'!$A$35</c:f>
              <c:strCache>
                <c:ptCount val="1"/>
                <c:pt idx="0">
                  <c:v>NGA</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Wien'!$F$35:$O$35</c:f>
              <c:numCache>
                <c:formatCode>General</c:formatCode>
                <c:ptCount val="10"/>
                <c:pt idx="0">
                  <c:v>3715</c:v>
                </c:pt>
                <c:pt idx="1">
                  <c:v>3919</c:v>
                </c:pt>
                <c:pt idx="2">
                  <c:v>4035</c:v>
                </c:pt>
                <c:pt idx="3">
                  <c:v>4331</c:v>
                </c:pt>
                <c:pt idx="4">
                  <c:v>4488</c:v>
                </c:pt>
                <c:pt idx="5">
                  <c:v>4551</c:v>
                </c:pt>
                <c:pt idx="6">
                  <c:v>4453</c:v>
                </c:pt>
                <c:pt idx="7">
                  <c:v>4591.50612226015</c:v>
                </c:pt>
                <c:pt idx="8">
                  <c:v>4734.3203392662</c:v>
                </c:pt>
                <c:pt idx="9">
                  <c:v>4881.57665000707</c:v>
                </c:pt>
              </c:numCache>
            </c:numRef>
          </c:val>
        </c:ser>
        <c:ser>
          <c:idx val="29"/>
          <c:order val="29"/>
          <c:tx>
            <c:strRef>
              <c:f>'Bevölkerungsstruktur Wien'!$A$36</c:f>
              <c:strCache>
                <c:ptCount val="1"/>
                <c:pt idx="0">
                  <c:v>SOM</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Wien'!$F$36:$O$36</c:f>
              <c:numCache>
                <c:formatCode>General</c:formatCode>
                <c:ptCount val="10"/>
                <c:pt idx="0">
                  <c:v>1087</c:v>
                </c:pt>
                <c:pt idx="1">
                  <c:v>1213</c:v>
                </c:pt>
                <c:pt idx="2">
                  <c:v>1366</c:v>
                </c:pt>
                <c:pt idx="3">
                  <c:v>1702</c:v>
                </c:pt>
                <c:pt idx="4">
                  <c:v>2124</c:v>
                </c:pt>
                <c:pt idx="5">
                  <c:v>2614</c:v>
                </c:pt>
                <c:pt idx="6">
                  <c:v>2816</c:v>
                </c:pt>
                <c:pt idx="7">
                  <c:v>3305.9554464889</c:v>
                </c:pt>
                <c:pt idx="8">
                  <c:v>3881.15817264547</c:v>
                </c:pt>
                <c:pt idx="9">
                  <c:v>4556.44034074652</c:v>
                </c:pt>
              </c:numCache>
            </c:numRef>
          </c:val>
        </c:ser>
        <c:ser>
          <c:idx val="30"/>
          <c:order val="30"/>
          <c:tx>
            <c:strRef>
              <c:f>'Bevölkerungsstruktur Wien'!$A$37</c:f>
              <c:strCache>
                <c:ptCount val="1"/>
                <c:pt idx="0">
                  <c:v>TUN</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Wien'!$F$37:$O$37</c:f>
              <c:numCache>
                <c:formatCode>General</c:formatCode>
                <c:ptCount val="10"/>
                <c:pt idx="0">
                  <c:v>2087</c:v>
                </c:pt>
                <c:pt idx="1">
                  <c:v>2112</c:v>
                </c:pt>
                <c:pt idx="2">
                  <c:v>2180</c:v>
                </c:pt>
                <c:pt idx="3">
                  <c:v>2283</c:v>
                </c:pt>
                <c:pt idx="4">
                  <c:v>2387</c:v>
                </c:pt>
                <c:pt idx="5">
                  <c:v>2432</c:v>
                </c:pt>
                <c:pt idx="6">
                  <c:v>2447</c:v>
                </c:pt>
                <c:pt idx="7">
                  <c:v>2513.06800794439</c:v>
                </c:pt>
                <c:pt idx="8">
                  <c:v>2580.91982531818</c:v>
                </c:pt>
                <c:pt idx="9">
                  <c:v>2650.60361425277</c:v>
                </c:pt>
              </c:numCache>
            </c:numRef>
          </c:val>
        </c:ser>
        <c:ser>
          <c:idx val="31"/>
          <c:order val="31"/>
          <c:tx>
            <c:strRef>
              <c:f>sonstige</c:f>
              <c:strCache>
                <c:ptCount val="1"/>
                <c:pt idx="0">
                  <c:v>sonstige</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Wien'!$F$38:$O$38</c:f>
              <c:numCache>
                <c:formatCode>General</c:formatCode>
                <c:ptCount val="10"/>
                <c:pt idx="0">
                  <c:v>7205</c:v>
                </c:pt>
                <c:pt idx="1">
                  <c:v>7450</c:v>
                </c:pt>
                <c:pt idx="2">
                  <c:v>7859</c:v>
                </c:pt>
                <c:pt idx="3">
                  <c:v>8214</c:v>
                </c:pt>
                <c:pt idx="4">
                  <c:v>8472</c:v>
                </c:pt>
                <c:pt idx="5">
                  <c:v>8769</c:v>
                </c:pt>
                <c:pt idx="6">
                  <c:v>8893</c:v>
                </c:pt>
                <c:pt idx="7">
                  <c:v>9211.19421144627</c:v>
                </c:pt>
                <c:pt idx="8">
                  <c:v>9540.77350736324</c:v>
                </c:pt>
                <c:pt idx="9">
                  <c:v>9882.14524949333</c:v>
                </c:pt>
              </c:numCache>
            </c:numRef>
          </c:val>
        </c:ser>
        <c:ser>
          <c:idx val="32"/>
          <c:order val="32"/>
          <c:tx>
            <c:strRef>
              <c:f>'Bevölkerungsstruktur Wien'!$A$39</c:f>
              <c:strCache>
                <c:ptCount val="1"/>
                <c:pt idx="0">
                  <c:v>AFG</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Wien'!$F$39:$O$39</c:f>
              <c:numCache>
                <c:formatCode>General</c:formatCode>
                <c:ptCount val="10"/>
                <c:pt idx="0">
                  <c:v>5863</c:v>
                </c:pt>
                <c:pt idx="1">
                  <c:v>8052</c:v>
                </c:pt>
                <c:pt idx="2">
                  <c:v>9646</c:v>
                </c:pt>
                <c:pt idx="3">
                  <c:v>13418</c:v>
                </c:pt>
                <c:pt idx="4">
                  <c:v>15580</c:v>
                </c:pt>
                <c:pt idx="5">
                  <c:v>17657</c:v>
                </c:pt>
                <c:pt idx="6">
                  <c:v>18383</c:v>
                </c:pt>
                <c:pt idx="7">
                  <c:v>22359.6109512342</c:v>
                </c:pt>
                <c:pt idx="8">
                  <c:v>27196.4424680712</c:v>
                </c:pt>
                <c:pt idx="9">
                  <c:v>33079.5774815697</c:v>
                </c:pt>
              </c:numCache>
            </c:numRef>
          </c:val>
        </c:ser>
        <c:ser>
          <c:idx val="33"/>
          <c:order val="33"/>
          <c:tx>
            <c:strRef>
              <c:f>'Bevölkerungsstruktur Wien'!$A$40</c:f>
              <c:strCache>
                <c:ptCount val="1"/>
                <c:pt idx="0">
                  <c:v>BGD</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Wien'!$F$40:$O$40</c:f>
              <c:numCache>
                <c:formatCode>General</c:formatCode>
                <c:ptCount val="10"/>
                <c:pt idx="0">
                  <c:v>2063</c:v>
                </c:pt>
                <c:pt idx="1">
                  <c:v>2126</c:v>
                </c:pt>
                <c:pt idx="2">
                  <c:v>2242</c:v>
                </c:pt>
                <c:pt idx="3">
                  <c:v>2429</c:v>
                </c:pt>
                <c:pt idx="4">
                  <c:v>2602</c:v>
                </c:pt>
                <c:pt idx="5">
                  <c:v>2704</c:v>
                </c:pt>
                <c:pt idx="6">
                  <c:v>2717</c:v>
                </c:pt>
                <c:pt idx="7">
                  <c:v>2845.48661959168</c:v>
                </c:pt>
                <c:pt idx="8">
                  <c:v>2980.04935674468</c:v>
                </c:pt>
                <c:pt idx="9">
                  <c:v>3120.97555036429</c:v>
                </c:pt>
              </c:numCache>
            </c:numRef>
          </c:val>
        </c:ser>
        <c:ser>
          <c:idx val="34"/>
          <c:order val="34"/>
          <c:tx>
            <c:strRef>
              <c:f>'Bevölkerungsstruktur Wien'!$A$41</c:f>
              <c:strCache>
                <c:ptCount val="1"/>
                <c:pt idx="0">
                  <c:v>CHN</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Wien'!$F$41:$O$41</c:f>
              <c:numCache>
                <c:formatCode>General</c:formatCode>
                <c:ptCount val="10"/>
                <c:pt idx="0">
                  <c:v>8590</c:v>
                </c:pt>
                <c:pt idx="1">
                  <c:v>8793</c:v>
                </c:pt>
                <c:pt idx="2">
                  <c:v>9189</c:v>
                </c:pt>
                <c:pt idx="3">
                  <c:v>9678</c:v>
                </c:pt>
                <c:pt idx="4">
                  <c:v>10071</c:v>
                </c:pt>
                <c:pt idx="5">
                  <c:v>10211</c:v>
                </c:pt>
                <c:pt idx="6">
                  <c:v>10257</c:v>
                </c:pt>
                <c:pt idx="7">
                  <c:v>10566.2443887256</c:v>
                </c:pt>
                <c:pt idx="8">
                  <c:v>10884.8123703105</c:v>
                </c:pt>
                <c:pt idx="9">
                  <c:v>11212.9850472969</c:v>
                </c:pt>
              </c:numCache>
            </c:numRef>
          </c:val>
        </c:ser>
        <c:ser>
          <c:idx val="35"/>
          <c:order val="35"/>
          <c:tx>
            <c:strRef>
              <c:f>'Bevölkerungsstruktur Wien'!$A$42</c:f>
              <c:strCache>
                <c:ptCount val="1"/>
                <c:pt idx="0">
                  <c:v>IND</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Wien'!$F$42:$O$42</c:f>
              <c:numCache>
                <c:formatCode>General</c:formatCode>
                <c:ptCount val="10"/>
                <c:pt idx="0">
                  <c:v>8458</c:v>
                </c:pt>
                <c:pt idx="1">
                  <c:v>8481</c:v>
                </c:pt>
                <c:pt idx="2">
                  <c:v>8833</c:v>
                </c:pt>
                <c:pt idx="3">
                  <c:v>9159</c:v>
                </c:pt>
                <c:pt idx="4">
                  <c:v>9261</c:v>
                </c:pt>
                <c:pt idx="5">
                  <c:v>9425</c:v>
                </c:pt>
                <c:pt idx="6">
                  <c:v>9538</c:v>
                </c:pt>
                <c:pt idx="7">
                  <c:v>9731.88458409621</c:v>
                </c:pt>
                <c:pt idx="8">
                  <c:v>9929.71037514882</c:v>
                </c:pt>
                <c:pt idx="9">
                  <c:v>10131.5574884096</c:v>
                </c:pt>
              </c:numCache>
            </c:numRef>
          </c:val>
        </c:ser>
        <c:ser>
          <c:idx val="36"/>
          <c:order val="36"/>
          <c:tx>
            <c:strRef>
              <c:f>'Bevölkerungsstruktur Wien'!$A$43</c:f>
              <c:strCache>
                <c:ptCount val="1"/>
                <c:pt idx="0">
                  <c:v>IRN</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Wien'!$F$43:$O$43</c:f>
              <c:numCache>
                <c:formatCode>General</c:formatCode>
                <c:ptCount val="10"/>
                <c:pt idx="0">
                  <c:v>9949</c:v>
                </c:pt>
                <c:pt idx="1">
                  <c:v>10668</c:v>
                </c:pt>
                <c:pt idx="2">
                  <c:v>10931</c:v>
                </c:pt>
                <c:pt idx="3">
                  <c:v>12382</c:v>
                </c:pt>
                <c:pt idx="4">
                  <c:v>13332</c:v>
                </c:pt>
                <c:pt idx="5">
                  <c:v>13776</c:v>
                </c:pt>
                <c:pt idx="6">
                  <c:v>14222</c:v>
                </c:pt>
                <c:pt idx="7">
                  <c:v>15103.920997639</c:v>
                </c:pt>
                <c:pt idx="8">
                  <c:v>16040.5308327183</c:v>
                </c:pt>
                <c:pt idx="9">
                  <c:v>17035.2208168732</c:v>
                </c:pt>
              </c:numCache>
            </c:numRef>
          </c:val>
        </c:ser>
        <c:ser>
          <c:idx val="37"/>
          <c:order val="37"/>
          <c:tx>
            <c:strRef>
              <c:f>'Bevölkerungsstruktur Wien'!$A$44</c:f>
              <c:strCache>
                <c:ptCount val="1"/>
                <c:pt idx="0">
                  <c:v>IRQ</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Wien'!$F$44:$O$44</c:f>
              <c:numCache>
                <c:formatCode>General</c:formatCode>
                <c:ptCount val="10"/>
                <c:pt idx="0">
                  <c:v>3131</c:v>
                </c:pt>
                <c:pt idx="1">
                  <c:v>3182</c:v>
                </c:pt>
                <c:pt idx="2">
                  <c:v>3374</c:v>
                </c:pt>
                <c:pt idx="3">
                  <c:v>5292</c:v>
                </c:pt>
                <c:pt idx="4">
                  <c:v>6521</c:v>
                </c:pt>
                <c:pt idx="5">
                  <c:v>7172</c:v>
                </c:pt>
                <c:pt idx="6">
                  <c:v>7125</c:v>
                </c:pt>
                <c:pt idx="7">
                  <c:v>8277.59730402542</c:v>
                </c:pt>
                <c:pt idx="8">
                  <c:v>9616.64801791003</c:v>
                </c:pt>
                <c:pt idx="9">
                  <c:v>11172.3143448159</c:v>
                </c:pt>
              </c:numCache>
            </c:numRef>
          </c:val>
        </c:ser>
        <c:ser>
          <c:idx val="38"/>
          <c:order val="38"/>
          <c:tx>
            <c:strRef>
              <c:f>'Bevölkerungsstruktur Wien'!$A$45</c:f>
              <c:strCache>
                <c:ptCount val="1"/>
                <c:pt idx="0">
                  <c:v>JPN</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Wien'!$F$45:$O$45</c:f>
              <c:numCache>
                <c:formatCode>General</c:formatCode>
                <c:ptCount val="10"/>
                <c:pt idx="0">
                  <c:v>1655</c:v>
                </c:pt>
                <c:pt idx="1">
                  <c:v>1637</c:v>
                </c:pt>
                <c:pt idx="2">
                  <c:v>1684</c:v>
                </c:pt>
                <c:pt idx="3">
                  <c:v>1768</c:v>
                </c:pt>
                <c:pt idx="4">
                  <c:v>1781</c:v>
                </c:pt>
                <c:pt idx="5">
                  <c:v>1852</c:v>
                </c:pt>
                <c:pt idx="6">
                  <c:v>1819</c:v>
                </c:pt>
                <c:pt idx="7">
                  <c:v>1848.44226425419</c:v>
                </c:pt>
                <c:pt idx="8">
                  <c:v>1878.3610798687</c:v>
                </c:pt>
                <c:pt idx="9">
                  <c:v>1908.76416028557</c:v>
                </c:pt>
              </c:numCache>
            </c:numRef>
          </c:val>
        </c:ser>
        <c:ser>
          <c:idx val="39"/>
          <c:order val="39"/>
          <c:tx>
            <c:strRef>
              <c:f>'Bevölkerungsstruktur Wien'!$A$46</c:f>
              <c:strCache>
                <c:ptCount val="1"/>
                <c:pt idx="0">
                  <c:v>PAK</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Wien'!$F$46:$O$46</c:f>
              <c:numCache>
                <c:formatCode>General</c:formatCode>
                <c:ptCount val="10"/>
                <c:pt idx="0">
                  <c:v>2788</c:v>
                </c:pt>
                <c:pt idx="1">
                  <c:v>2713</c:v>
                </c:pt>
                <c:pt idx="2">
                  <c:v>2796</c:v>
                </c:pt>
                <c:pt idx="3">
                  <c:v>3003</c:v>
                </c:pt>
                <c:pt idx="4">
                  <c:v>3062</c:v>
                </c:pt>
                <c:pt idx="5">
                  <c:v>3132</c:v>
                </c:pt>
                <c:pt idx="6">
                  <c:v>3101</c:v>
                </c:pt>
                <c:pt idx="7">
                  <c:v>3158.02575447359</c:v>
                </c:pt>
                <c:pt idx="8">
                  <c:v>3216.10018249548</c:v>
                </c:pt>
                <c:pt idx="9">
                  <c:v>3275.24256861913</c:v>
                </c:pt>
              </c:numCache>
            </c:numRef>
          </c:val>
        </c:ser>
        <c:ser>
          <c:idx val="40"/>
          <c:order val="40"/>
          <c:tx>
            <c:strRef>
              <c:f>'Bevölkerungsstruktur Wien'!$A$47</c:f>
              <c:strCache>
                <c:ptCount val="1"/>
                <c:pt idx="0">
                  <c:v>PHL</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Wien'!$F$47:$O$47</c:f>
              <c:numCache>
                <c:formatCode>General</c:formatCode>
                <c:ptCount val="10"/>
                <c:pt idx="0">
                  <c:v>8592</c:v>
                </c:pt>
                <c:pt idx="1">
                  <c:v>8688</c:v>
                </c:pt>
                <c:pt idx="2">
                  <c:v>8741</c:v>
                </c:pt>
                <c:pt idx="3">
                  <c:v>8852</c:v>
                </c:pt>
                <c:pt idx="4">
                  <c:v>8864</c:v>
                </c:pt>
                <c:pt idx="5">
                  <c:v>8897</c:v>
                </c:pt>
                <c:pt idx="6">
                  <c:v>8920</c:v>
                </c:pt>
                <c:pt idx="7">
                  <c:v>8975.95221589336</c:v>
                </c:pt>
                <c:pt idx="8">
                  <c:v>9032.2554015696</c:v>
                </c:pt>
                <c:pt idx="9">
                  <c:v>9088.91175854635</c:v>
                </c:pt>
              </c:numCache>
            </c:numRef>
          </c:val>
        </c:ser>
        <c:ser>
          <c:idx val="41"/>
          <c:order val="41"/>
          <c:tx>
            <c:strRef>
              <c:f>'Bevölkerungsstruktur Wien'!$A$48</c:f>
              <c:strCache>
                <c:ptCount val="1"/>
                <c:pt idx="0">
                  <c:v>SYR</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Wien'!$F$48:$O$48</c:f>
              <c:numCache>
                <c:formatCode>General</c:formatCode>
                <c:ptCount val="10"/>
                <c:pt idx="0">
                  <c:v>1963</c:v>
                </c:pt>
                <c:pt idx="1">
                  <c:v>2413</c:v>
                </c:pt>
                <c:pt idx="2">
                  <c:v>4876</c:v>
                </c:pt>
                <c:pt idx="3">
                  <c:v>12417</c:v>
                </c:pt>
                <c:pt idx="4">
                  <c:v>18597</c:v>
                </c:pt>
                <c:pt idx="5">
                  <c:v>23065</c:v>
                </c:pt>
                <c:pt idx="6">
                  <c:v>23939</c:v>
                </c:pt>
                <c:pt idx="7">
                  <c:v>38192.1532446082</c:v>
                </c:pt>
                <c:pt idx="8">
                  <c:v>60931.5581043335</c:v>
                </c:pt>
                <c:pt idx="9">
                  <c:v>97209.883643989</c:v>
                </c:pt>
              </c:numCache>
            </c:numRef>
          </c:val>
        </c:ser>
        <c:ser>
          <c:idx val="42"/>
          <c:order val="42"/>
          <c:tx>
            <c:strRef>
              <c:f>sonstige</c:f>
              <c:strCache>
                <c:ptCount val="1"/>
                <c:pt idx="0">
                  <c:v>sonstige</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Wien'!$F$49:$O$49</c:f>
              <c:numCache>
                <c:formatCode>General</c:formatCode>
                <c:ptCount val="10"/>
                <c:pt idx="0">
                  <c:v>16826</c:v>
                </c:pt>
                <c:pt idx="1">
                  <c:v>17403</c:v>
                </c:pt>
                <c:pt idx="2">
                  <c:v>18275</c:v>
                </c:pt>
                <c:pt idx="3">
                  <c:v>19298</c:v>
                </c:pt>
                <c:pt idx="4">
                  <c:v>19888</c:v>
                </c:pt>
                <c:pt idx="5">
                  <c:v>20580</c:v>
                </c:pt>
                <c:pt idx="6">
                  <c:v>21048</c:v>
                </c:pt>
                <c:pt idx="7">
                  <c:v>21849.5256427617</c:v>
                </c:pt>
                <c:pt idx="8">
                  <c:v>22681.574059944</c:v>
                </c:pt>
                <c:pt idx="9">
                  <c:v>23545.3075846135</c:v>
                </c:pt>
              </c:numCache>
            </c:numRef>
          </c:val>
        </c:ser>
        <c:ser>
          <c:idx val="43"/>
          <c:order val="43"/>
          <c:tx>
            <c:strRef>
              <c:f>'Bevölkerungsstruktur Wien'!$A$50</c:f>
              <c:strCache>
                <c:ptCount val="1"/>
                <c:pt idx="0">
                  <c:v>BRA</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Wien'!$F$50:$O$50</c:f>
              <c:numCache>
                <c:formatCode>General</c:formatCode>
                <c:ptCount val="10"/>
                <c:pt idx="0">
                  <c:v>1532</c:v>
                </c:pt>
                <c:pt idx="1">
                  <c:v>1588</c:v>
                </c:pt>
                <c:pt idx="2">
                  <c:v>1688</c:v>
                </c:pt>
                <c:pt idx="3">
                  <c:v>1773</c:v>
                </c:pt>
                <c:pt idx="4">
                  <c:v>1896</c:v>
                </c:pt>
                <c:pt idx="5">
                  <c:v>2050</c:v>
                </c:pt>
                <c:pt idx="6">
                  <c:v>2146</c:v>
                </c:pt>
                <c:pt idx="7">
                  <c:v>2270.22053282528</c:v>
                </c:pt>
                <c:pt idx="8">
                  <c:v>2401.6315319951</c:v>
                </c:pt>
                <c:pt idx="9">
                  <c:v>2540.64921538486</c:v>
                </c:pt>
              </c:numCache>
            </c:numRef>
          </c:val>
        </c:ser>
        <c:ser>
          <c:idx val="44"/>
          <c:order val="44"/>
          <c:tx>
            <c:strRef>
              <c:f>'Bevölkerungsstruktur Wien'!$A$51</c:f>
              <c:strCache>
                <c:ptCount val="1"/>
                <c:pt idx="0">
                  <c:v>CAN</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Wien'!$F$51:$O$51</c:f>
              <c:numCache>
                <c:formatCode>General</c:formatCode>
                <c:ptCount val="10"/>
                <c:pt idx="0">
                  <c:v>842</c:v>
                </c:pt>
                <c:pt idx="1">
                  <c:v>867</c:v>
                </c:pt>
                <c:pt idx="2">
                  <c:v>896</c:v>
                </c:pt>
                <c:pt idx="3">
                  <c:v>975</c:v>
                </c:pt>
                <c:pt idx="4">
                  <c:v>994</c:v>
                </c:pt>
                <c:pt idx="5">
                  <c:v>1016</c:v>
                </c:pt>
                <c:pt idx="6">
                  <c:v>1039</c:v>
                </c:pt>
                <c:pt idx="7">
                  <c:v>1076.32907067755</c:v>
                </c:pt>
                <c:pt idx="8">
                  <c:v>1114.99929584754</c:v>
                </c:pt>
                <c:pt idx="9">
                  <c:v>1155.05886035197</c:v>
                </c:pt>
              </c:numCache>
            </c:numRef>
          </c:val>
        </c:ser>
        <c:ser>
          <c:idx val="45"/>
          <c:order val="45"/>
          <c:tx>
            <c:strRef>
              <c:f>'Bevölkerungsstruktur Wien'!$A$52</c:f>
              <c:strCache>
                <c:ptCount val="1"/>
                <c:pt idx="0">
                  <c:v>COL</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Wien'!$F$52:$O$52</c:f>
              <c:numCache>
                <c:formatCode>General</c:formatCode>
                <c:ptCount val="10"/>
                <c:pt idx="0">
                  <c:v>885</c:v>
                </c:pt>
                <c:pt idx="1">
                  <c:v>939</c:v>
                </c:pt>
                <c:pt idx="2">
                  <c:v>984</c:v>
                </c:pt>
                <c:pt idx="3">
                  <c:v>1024</c:v>
                </c:pt>
                <c:pt idx="4">
                  <c:v>1072</c:v>
                </c:pt>
                <c:pt idx="5">
                  <c:v>1124</c:v>
                </c:pt>
                <c:pt idx="6">
                  <c:v>1184</c:v>
                </c:pt>
                <c:pt idx="7">
                  <c:v>1242.87517432515</c:v>
                </c:pt>
                <c:pt idx="8">
                  <c:v>1304.67795519745</c:v>
                </c:pt>
                <c:pt idx="9">
                  <c:v>1369.55391976707</c:v>
                </c:pt>
              </c:numCache>
            </c:numRef>
          </c:val>
        </c:ser>
        <c:ser>
          <c:idx val="46"/>
          <c:order val="46"/>
          <c:tx>
            <c:strRef>
              <c:f>'Bevölkerungsstruktur Wien'!$A$53</c:f>
              <c:strCache>
                <c:ptCount val="1"/>
                <c:pt idx="0">
                  <c:v>PER</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Wien'!$F$53:$O$53</c:f>
              <c:numCache>
                <c:formatCode>General</c:formatCode>
                <c:ptCount val="10"/>
                <c:pt idx="0">
                  <c:v>819</c:v>
                </c:pt>
                <c:pt idx="1">
                  <c:v>837</c:v>
                </c:pt>
                <c:pt idx="2">
                  <c:v>860</c:v>
                </c:pt>
                <c:pt idx="3">
                  <c:v>887</c:v>
                </c:pt>
                <c:pt idx="4">
                  <c:v>920</c:v>
                </c:pt>
                <c:pt idx="5">
                  <c:v>925</c:v>
                </c:pt>
                <c:pt idx="6">
                  <c:v>952</c:v>
                </c:pt>
                <c:pt idx="7">
                  <c:v>976.225304926289</c:v>
                </c:pt>
                <c:pt idx="8">
                  <c:v>1001.06706510339</c:v>
                </c:pt>
                <c:pt idx="9">
                  <c:v>1026.54096731326</c:v>
                </c:pt>
              </c:numCache>
            </c:numRef>
          </c:val>
        </c:ser>
        <c:ser>
          <c:idx val="47"/>
          <c:order val="47"/>
          <c:tx>
            <c:strRef>
              <c:f>'Bevölkerungsstruktur Wien'!$A$54</c:f>
              <c:strCache>
                <c:ptCount val="1"/>
                <c:pt idx="0">
                  <c:v>USA</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Wien'!$F$54:$O$54</c:f>
              <c:numCache>
                <c:formatCode>General</c:formatCode>
                <c:ptCount val="10"/>
                <c:pt idx="0">
                  <c:v>4504</c:v>
                </c:pt>
                <c:pt idx="1">
                  <c:v>4654</c:v>
                </c:pt>
                <c:pt idx="2">
                  <c:v>4808</c:v>
                </c:pt>
                <c:pt idx="3">
                  <c:v>5112</c:v>
                </c:pt>
                <c:pt idx="4">
                  <c:v>5236</c:v>
                </c:pt>
                <c:pt idx="5">
                  <c:v>5374</c:v>
                </c:pt>
                <c:pt idx="6">
                  <c:v>5443</c:v>
                </c:pt>
                <c:pt idx="7">
                  <c:v>5618.15006537102</c:v>
                </c:pt>
                <c:pt idx="8">
                  <c:v>5798.93627724203</c:v>
                </c:pt>
                <c:pt idx="9">
                  <c:v>5985.54000093142</c:v>
                </c:pt>
              </c:numCache>
            </c:numRef>
          </c:val>
        </c:ser>
        <c:ser>
          <c:idx val="48"/>
          <c:order val="48"/>
          <c:tx>
            <c:strRef>
              <c:f>sonstige</c:f>
              <c:strCache>
                <c:ptCount val="1"/>
                <c:pt idx="0">
                  <c:v>sonstige</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Wien'!$F$55:$O$55</c:f>
              <c:numCache>
                <c:formatCode>General</c:formatCode>
                <c:ptCount val="10"/>
                <c:pt idx="0">
                  <c:v>4685</c:v>
                </c:pt>
                <c:pt idx="1">
                  <c:v>4986</c:v>
                </c:pt>
                <c:pt idx="2">
                  <c:v>5134</c:v>
                </c:pt>
                <c:pt idx="3">
                  <c:v>5378</c:v>
                </c:pt>
                <c:pt idx="4">
                  <c:v>5593</c:v>
                </c:pt>
                <c:pt idx="5">
                  <c:v>5842</c:v>
                </c:pt>
                <c:pt idx="6">
                  <c:v>6006</c:v>
                </c:pt>
                <c:pt idx="7">
                  <c:v>6260.28123431892</c:v>
                </c:pt>
                <c:pt idx="8">
                  <c:v>6525.32819393366</c:v>
                </c:pt>
                <c:pt idx="9">
                  <c:v>6801.59667669914</c:v>
                </c:pt>
              </c:numCache>
            </c:numRef>
          </c:val>
        </c:ser>
        <c:ser>
          <c:idx val="49"/>
          <c:order val="49"/>
          <c:tx>
            <c:strRef>
              <c:f>sonstige</c:f>
              <c:strCache>
                <c:ptCount val="1"/>
                <c:pt idx="0">
                  <c:v>sonstige</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Wien'!$F$56:$O$56</c:f>
              <c:numCache>
                <c:formatCode>General</c:formatCode>
                <c:ptCount val="10"/>
                <c:pt idx="0">
                  <c:v>961</c:v>
                </c:pt>
                <c:pt idx="1">
                  <c:v>1014</c:v>
                </c:pt>
                <c:pt idx="2">
                  <c:v>1035</c:v>
                </c:pt>
                <c:pt idx="3">
                  <c:v>1085</c:v>
                </c:pt>
                <c:pt idx="4">
                  <c:v>1107</c:v>
                </c:pt>
                <c:pt idx="5">
                  <c:v>1135</c:v>
                </c:pt>
                <c:pt idx="6">
                  <c:v>1138</c:v>
                </c:pt>
                <c:pt idx="7">
                  <c:v>1170.69538072854</c:v>
                </c:pt>
                <c:pt idx="8">
                  <c:v>1204.3301181539</c:v>
                </c:pt>
                <c:pt idx="9">
                  <c:v>1238.93120052286</c:v>
                </c:pt>
              </c:numCache>
            </c:numRef>
          </c:val>
        </c:ser>
        <c:gapWidth val="100"/>
        <c:overlap val="100"/>
        <c:axId val="93219200"/>
        <c:axId val="8561369"/>
      </c:barChart>
      <c:catAx>
        <c:axId val="93219200"/>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8561369"/>
        <c:crosses val="autoZero"/>
        <c:auto val="1"/>
        <c:lblAlgn val="ctr"/>
        <c:lblOffset val="100"/>
        <c:noMultiLvlLbl val="0"/>
      </c:catAx>
      <c:valAx>
        <c:axId val="8561369"/>
        <c:scaling>
          <c:orientation val="minMax"/>
        </c:scaling>
        <c:delete val="0"/>
        <c:axPos val="l"/>
        <c:majorGridlines>
          <c:spPr>
            <a:ln w="0">
              <a:solidFill>
                <a:srgbClr val="b3b3b3"/>
              </a:solidFill>
            </a:ln>
          </c:spPr>
        </c:majorGridlines>
        <c:numFmt formatCode="#,##0" sourceLinked="1"/>
        <c:majorTickMark val="out"/>
        <c:minorTickMark val="none"/>
        <c:tickLblPos val="nextTo"/>
        <c:spPr>
          <a:ln w="0">
            <a:solidFill>
              <a:srgbClr val="b3b3b3"/>
            </a:solidFill>
          </a:ln>
        </c:spPr>
        <c:txPr>
          <a:bodyPr/>
          <a:lstStyle/>
          <a:p>
            <a:pPr>
              <a:defRPr b="0" sz="1000" spc="-1" strike="noStrike">
                <a:latin typeface="Arial"/>
              </a:defRPr>
            </a:pPr>
          </a:p>
        </c:txPr>
        <c:crossAx val="93219200"/>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Diagramm 2: relativer Anteil Österreicher</a:t>
            </a:r>
          </a:p>
        </c:rich>
      </c:tx>
      <c:overlay val="0"/>
      <c:spPr>
        <a:noFill/>
        <a:ln w="0">
          <a:noFill/>
        </a:ln>
      </c:spPr>
    </c:title>
    <c:autoTitleDeleted val="0"/>
    <c:plotArea>
      <c:areaChart>
        <c:grouping val="standard"/>
        <c:ser>
          <c:idx val="0"/>
          <c:order val="0"/>
          <c:tx>
            <c:strRef>
              <c:f>'Lösung Bonusaufgabe'!$C$5</c:f>
              <c:strCache>
                <c:ptCount val="1"/>
                <c:pt idx="0">
                  <c:v>Österreicher</c:v>
                </c:pt>
              </c:strCache>
            </c:strRef>
          </c:tx>
          <c:spPr>
            <a:solidFill>
              <a:srgbClr val="ff420e"/>
            </a:solidFill>
            <a:ln w="0">
              <a:noFill/>
            </a:ln>
          </c:spP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'Lösung Bonusaufgabe'!$A$6:$A$43</c:f>
              <c:strCach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strCache>
            </c:strRef>
          </c:cat>
          <c:val>
            <c:numRef>
              <c:f>'Lösung Bonusaufgabe'!$C$6:$C$43</c:f>
              <c:numCache>
                <c:formatCode>General</c:formatCode>
                <c:ptCount val="38"/>
                <c:pt idx="0">
                  <c:v>1194485</c:v>
                </c:pt>
                <c:pt idx="1">
                  <c:v>1198565</c:v>
                </c:pt>
                <c:pt idx="2">
                  <c:v>1201673</c:v>
                </c:pt>
                <c:pt idx="3">
                  <c:v>1205293</c:v>
                </c:pt>
                <c:pt idx="4">
                  <c:v>1207833</c:v>
                </c:pt>
                <c:pt idx="5">
                  <c:v>1209160</c:v>
                </c:pt>
                <c:pt idx="6">
                  <c:v>1208607</c:v>
                </c:pt>
                <c:pt idx="7">
                  <c:v>1210977.87532572</c:v>
                </c:pt>
                <c:pt idx="8">
                  <c:v>1213353.40150139</c:v>
                </c:pt>
                <c:pt idx="9">
                  <c:v>1215733.5876504</c:v>
                </c:pt>
                <c:pt idx="10">
                  <c:v>1218118.44291403</c:v>
                </c:pt>
                <c:pt idx="11">
                  <c:v>1220507.97645149</c:v>
                </c:pt>
                <c:pt idx="12">
                  <c:v>1222902.19743996</c:v>
                </c:pt>
                <c:pt idx="13">
                  <c:v>1225301.11507462</c:v>
                </c:pt>
                <c:pt idx="14">
                  <c:v>1227704.7385687</c:v>
                </c:pt>
                <c:pt idx="15">
                  <c:v>1230113.07715348</c:v>
                </c:pt>
                <c:pt idx="16">
                  <c:v>1232526.14007838</c:v>
                </c:pt>
                <c:pt idx="17">
                  <c:v>1234943.93661092</c:v>
                </c:pt>
                <c:pt idx="18">
                  <c:v>1237366.47603686</c:v>
                </c:pt>
                <c:pt idx="19">
                  <c:v>1239793.76766011</c:v>
                </c:pt>
                <c:pt idx="20">
                  <c:v>1242225.82080288</c:v>
                </c:pt>
                <c:pt idx="21">
                  <c:v>1244662.64480565</c:v>
                </c:pt>
                <c:pt idx="22">
                  <c:v>1247104.24902721</c:v>
                </c:pt>
                <c:pt idx="23">
                  <c:v>1249550.64284474</c:v>
                </c:pt>
                <c:pt idx="24">
                  <c:v>1252001.83565378</c:v>
                </c:pt>
                <c:pt idx="25">
                  <c:v>1254457.83686832</c:v>
                </c:pt>
                <c:pt idx="26">
                  <c:v>1256918.65592082</c:v>
                </c:pt>
                <c:pt idx="27">
                  <c:v>1259384.30226224</c:v>
                </c:pt>
                <c:pt idx="28">
                  <c:v>1261854.78536206</c:v>
                </c:pt>
                <c:pt idx="29">
                  <c:v>1264330.11470837</c:v>
                </c:pt>
                <c:pt idx="30">
                  <c:v>1266810.29980785</c:v>
                </c:pt>
                <c:pt idx="31">
                  <c:v>1269295.35018583</c:v>
                </c:pt>
                <c:pt idx="32">
                  <c:v>1271785.27538634</c:v>
                </c:pt>
                <c:pt idx="33">
                  <c:v>1274280.08497211</c:v>
                </c:pt>
                <c:pt idx="34">
                  <c:v>1276779.78852464</c:v>
                </c:pt>
                <c:pt idx="35">
                  <c:v>1279284.39564423</c:v>
                </c:pt>
                <c:pt idx="36">
                  <c:v>1281793.91595001</c:v>
                </c:pt>
                <c:pt idx="37">
                  <c:v>1284308.35907998</c:v>
                </c:pt>
              </c:numCache>
            </c:numRef>
          </c:val>
        </c:ser>
        <c:ser>
          <c:idx val="1"/>
          <c:order val="1"/>
          <c:tx>
            <c:strRef>
              <c:f>'Lösung Bonusaufgabe'!$B$5</c:f>
              <c:strCache>
                <c:ptCount val="1"/>
                <c:pt idx="0">
                  <c:v>Wien</c:v>
                </c:pt>
              </c:strCache>
            </c:strRef>
          </c:tx>
          <c:spPr>
            <a:solidFill>
              <a:srgbClr val="004586"/>
            </a:solidFill>
            <a:ln w="0">
              <a:noFill/>
            </a:ln>
          </c:spP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'Lösung Bonusaufgabe'!$A$6:$A$43</c:f>
              <c:strCach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strCache>
            </c:strRef>
          </c:cat>
          <c:val>
            <c:numRef>
              <c:f>'Lösung Bonusaufgabe'!$B$6:$B$43</c:f>
              <c:numCache>
                <c:formatCode>General</c:formatCode>
                <c:ptCount val="38"/>
                <c:pt idx="0">
                  <c:v>1741246</c:v>
                </c:pt>
                <c:pt idx="1">
                  <c:v>1766746</c:v>
                </c:pt>
                <c:pt idx="2">
                  <c:v>1797337</c:v>
                </c:pt>
                <c:pt idx="3">
                  <c:v>1840226</c:v>
                </c:pt>
                <c:pt idx="4">
                  <c:v>1867582</c:v>
                </c:pt>
                <c:pt idx="5">
                  <c:v>1888776</c:v>
                </c:pt>
                <c:pt idx="6">
                  <c:v>1897491</c:v>
                </c:pt>
                <c:pt idx="7">
                  <c:v>1924893.97121847</c:v>
                </c:pt>
                <c:pt idx="8">
                  <c:v>1952692.68757174</c:v>
                </c:pt>
                <c:pt idx="9">
                  <c:v>1980892.86428723</c:v>
                </c:pt>
                <c:pt idx="10">
                  <c:v>2009500.29912983</c:v>
                </c:pt>
                <c:pt idx="11">
                  <c:v>2038520.87359398</c:v>
                </c:pt>
                <c:pt idx="12">
                  <c:v>2067960.5541128</c:v>
                </c:pt>
                <c:pt idx="13">
                  <c:v>2097825.39328478</c:v>
                </c:pt>
                <c:pt idx="14">
                  <c:v>2128121.53111813</c:v>
                </c:pt>
                <c:pt idx="15">
                  <c:v>2158855.19629316</c:v>
                </c:pt>
                <c:pt idx="16">
                  <c:v>2190032.7074428</c:v>
                </c:pt>
                <c:pt idx="17">
                  <c:v>2221660.47445174</c:v>
                </c:pt>
                <c:pt idx="18">
                  <c:v>2253744.99977418</c:v>
                </c:pt>
                <c:pt idx="19">
                  <c:v>2286292.87977075</c:v>
                </c:pt>
                <c:pt idx="20">
                  <c:v>2319310.80606465</c:v>
                </c:pt>
                <c:pt idx="21">
                  <c:v>2352805.56691741</c:v>
                </c:pt>
                <c:pt idx="22">
                  <c:v>2386784.04862451</c:v>
                </c:pt>
                <c:pt idx="23">
                  <c:v>2421253.23693115</c:v>
                </c:pt>
                <c:pt idx="24">
                  <c:v>2456220.21846848</c:v>
                </c:pt>
                <c:pt idx="25">
                  <c:v>2491692.18221055</c:v>
                </c:pt>
                <c:pt idx="26">
                  <c:v>2527676.42095233</c:v>
                </c:pt>
                <c:pt idx="27">
                  <c:v>2564180.33280907</c:v>
                </c:pt>
                <c:pt idx="28">
                  <c:v>2601211.42273726</c:v>
                </c:pt>
                <c:pt idx="29">
                  <c:v>2638777.30407762</c:v>
                </c:pt>
                <c:pt idx="30">
                  <c:v>2676885.70012039</c:v>
                </c:pt>
                <c:pt idx="31">
                  <c:v>2715544.4456931</c:v>
                </c:pt>
                <c:pt idx="32">
                  <c:v>2754761.48877146</c:v>
                </c:pt>
                <c:pt idx="33">
                  <c:v>2794544.89211331</c:v>
                </c:pt>
                <c:pt idx="34">
                  <c:v>2834902.83491636</c:v>
                </c:pt>
                <c:pt idx="35">
                  <c:v>2875843.61449969</c:v>
                </c:pt>
                <c:pt idx="36">
                  <c:v>2917375.6480097</c:v>
                </c:pt>
                <c:pt idx="37">
                  <c:v>2959507.47415057</c:v>
                </c:pt>
              </c:numCache>
            </c:numRef>
          </c:val>
        </c:ser>
        <c:axId val="76293166"/>
        <c:axId val="39886096"/>
      </c:areaChart>
      <c:areaChart>
        <c:grouping val="standard"/>
        <c:ser>
          <c:idx val="2"/>
          <c:order val="2"/>
          <c:tx>
            <c:strRef>
              <c:f>"rel Veränderung"</c:f>
              <c:strCache>
                <c:ptCount val="1"/>
                <c:pt idx="0">
                  <c:v>rel Veränderung</c:v>
                </c:pt>
              </c:strCache>
            </c:strRef>
          </c:tx>
          <c:spPr>
            <a:noFill/>
            <a:ln w="72000">
              <a:noFill/>
            </a:ln>
          </c:spP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trendline>
            <c:spPr>
              <a:ln w="36000">
                <a:solidFill>
                  <a:srgbClr val="f10d0c"/>
                </a:solidFill>
                <a:custDash>
                  <a:ds d="1100000" sp="500000"/>
                  <a:ds d="1100000" sp="500000"/>
                </a:custDash>
                <a:round/>
              </a:ln>
            </c:spPr>
            <c:trendlineType val="linear"/>
            <c:forward val="0"/>
            <c:backward val="0"/>
            <c:dispRSqr val="0"/>
            <c:dispEq val="0"/>
          </c:trendline>
          <c:cat>
            <c:strRef>
              <c:f>'Lösung Bonusaufgabe'!$A$6:$A$43</c:f>
              <c:strCach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strCache>
            </c:strRef>
          </c:cat>
          <c:val>
            <c:numRef>
              <c:f>'Lösung Bonusaufgabe'!$D$6:$D$43</c:f>
              <c:numCache>
                <c:formatCode>General</c:formatCode>
                <c:ptCount val="38"/>
                <c:pt idx="0">
                  <c:v>0.685994397115629</c:v>
                </c:pt>
                <c:pt idx="1">
                  <c:v>0.678402554753202</c:v>
                </c:pt>
                <c:pt idx="2">
                  <c:v>0.668585245838705</c:v>
                </c:pt>
                <c:pt idx="3">
                  <c:v>0.654970096064288</c:v>
                </c:pt>
                <c:pt idx="4">
                  <c:v>0.646736261111962</c:v>
                </c:pt>
                <c:pt idx="5">
                  <c:v>0.640181789688137</c:v>
                </c:pt>
                <c:pt idx="6">
                  <c:v>0.636950056680111</c:v>
                </c:pt>
                <c:pt idx="7">
                  <c:v>0.62911406728505</c:v>
                </c:pt>
                <c:pt idx="8">
                  <c:v>0.62137447905858</c:v>
                </c:pt>
                <c:pt idx="9">
                  <c:v>0.613730106038749</c:v>
                </c:pt>
                <c:pt idx="10">
                  <c:v>0.606179776853732</c:v>
                </c:pt>
                <c:pt idx="11">
                  <c:v>0.598722334542345</c:v>
                </c:pt>
                <c:pt idx="12">
                  <c:v>0.591356636376756</c:v>
                </c:pt>
                <c:pt idx="13">
                  <c:v>0.584081553687384</c:v>
                </c:pt>
                <c:pt idx="14">
                  <c:v>0.57689597168995</c:v>
                </c:pt>
                <c:pt idx="15">
                  <c:v>0.56979878931465</c:v>
                </c:pt>
                <c:pt idx="16">
                  <c:v>0.562788919037441</c:v>
                </c:pt>
                <c:pt idx="17">
                  <c:v>0.555865286713391</c:v>
                </c:pt>
                <c:pt idx="18">
                  <c:v>0.549026831412088</c:v>
                </c:pt>
                <c:pt idx="19">
                  <c:v>0.542272505255068</c:v>
                </c:pt>
                <c:pt idx="20">
                  <c:v>0.535601273255247</c:v>
                </c:pt>
                <c:pt idx="21">
                  <c:v>0.529012113158324</c:v>
                </c:pt>
                <c:pt idx="22">
                  <c:v>0.522504015286139</c:v>
                </c:pt>
                <c:pt idx="23">
                  <c:v>0.516075982381958</c:v>
                </c:pt>
                <c:pt idx="24">
                  <c:v>0.50972702945766</c:v>
                </c:pt>
                <c:pt idx="25">
                  <c:v>0.503456183642801</c:v>
                </c:pt>
                <c:pt idx="26">
                  <c:v>0.497262484035542</c:v>
                </c:pt>
                <c:pt idx="27">
                  <c:v>0.491144981555404</c:v>
                </c:pt>
                <c:pt idx="28">
                  <c:v>0.485102738797839</c:v>
                </c:pt>
                <c:pt idx="29">
                  <c:v>0.479134829890587</c:v>
                </c:pt>
                <c:pt idx="30">
                  <c:v>0.473240340351806</c:v>
                </c:pt>
                <c:pt idx="31">
                  <c:v>0.467418366949934</c:v>
                </c:pt>
                <c:pt idx="32">
                  <c:v>0.461668017565294</c:v>
                </c:pt>
                <c:pt idx="33">
                  <c:v>0.455988411053386</c:v>
                </c:pt>
                <c:pt idx="34">
                  <c:v>0.450378677109866</c:v>
                </c:pt>
                <c:pt idx="35">
                  <c:v>0.444837956137189</c:v>
                </c:pt>
                <c:pt idx="36">
                  <c:v>0.439365399112891</c:v>
                </c:pt>
                <c:pt idx="37">
                  <c:v>0.433960167459485</c:v>
                </c:pt>
              </c:numCache>
            </c:numRef>
          </c:val>
        </c:ser>
        <c:axId val="18284918"/>
        <c:axId val="42178543"/>
      </c:areaChart>
      <c:catAx>
        <c:axId val="76293166"/>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39886096"/>
        <c:crosses val="autoZero"/>
        <c:auto val="1"/>
        <c:lblAlgn val="ctr"/>
        <c:lblOffset val="100"/>
        <c:noMultiLvlLbl val="0"/>
      </c:catAx>
      <c:valAx>
        <c:axId val="39886096"/>
        <c:scaling>
          <c:orientation val="minMax"/>
        </c:scaling>
        <c:delete val="0"/>
        <c:axPos val="l"/>
        <c:majorGridlines>
          <c:spPr>
            <a:ln w="0">
              <a:solidFill>
                <a:srgbClr val="b3b3b3"/>
              </a:solidFill>
            </a:ln>
          </c:spPr>
        </c:majorGridlines>
        <c:numFmt formatCode="#,##0" sourceLinked="1"/>
        <c:majorTickMark val="out"/>
        <c:minorTickMark val="none"/>
        <c:tickLblPos val="nextTo"/>
        <c:spPr>
          <a:ln w="0">
            <a:solidFill>
              <a:srgbClr val="b3b3b3"/>
            </a:solidFill>
          </a:ln>
        </c:spPr>
        <c:txPr>
          <a:bodyPr/>
          <a:lstStyle/>
          <a:p>
            <a:pPr>
              <a:defRPr b="0" sz="1000" spc="-1" strike="noStrike">
                <a:latin typeface="Arial"/>
              </a:defRPr>
            </a:pPr>
          </a:p>
        </c:txPr>
        <c:crossAx val="76293166"/>
        <c:crosses val="autoZero"/>
        <c:crossBetween val="midCat"/>
      </c:valAx>
      <c:catAx>
        <c:axId val="18284918"/>
        <c:scaling>
          <c:orientation val="minMax"/>
        </c:scaling>
        <c:delete val="1"/>
        <c:axPos val="t"/>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42178543"/>
        <c:auto val="1"/>
        <c:lblAlgn val="ctr"/>
        <c:lblOffset val="100"/>
        <c:noMultiLvlLbl val="0"/>
      </c:catAx>
      <c:valAx>
        <c:axId val="42178543"/>
        <c:scaling>
          <c:orientation val="minMax"/>
        </c:scaling>
        <c:delete val="0"/>
        <c:axPos val="r"/>
        <c:numFmt formatCode="0.00\ %" sourceLinked="1"/>
        <c:majorTickMark val="out"/>
        <c:minorTickMark val="none"/>
        <c:tickLblPos val="nextTo"/>
        <c:spPr>
          <a:ln w="0">
            <a:solidFill>
              <a:srgbClr val="b3b3b3"/>
            </a:solidFill>
          </a:ln>
        </c:spPr>
        <c:txPr>
          <a:bodyPr/>
          <a:lstStyle/>
          <a:p>
            <a:pPr>
              <a:defRPr b="0" sz="1000" spc="-1" strike="noStrike">
                <a:latin typeface="Arial"/>
              </a:defRPr>
            </a:pPr>
          </a:p>
        </c:txPr>
        <c:crossAx val="18284918"/>
        <c:crosses val="max"/>
        <c:crossBetween val="midCat"/>
      </c:valAx>
      <c:spPr>
        <a:noFill/>
        <a:ln w="0">
          <a:solidFill>
            <a:srgbClr val="b3b3b3"/>
          </a:solidFill>
        </a:ln>
      </c:spPr>
    </c:plotArea>
    <c:legend>
      <c:legendPos val="r"/>
      <c:legendEntry>
        <c:idx val="0"/>
        <c:delete val="1"/>
      </c:legendEntry>
      <c:overlay val="0"/>
      <c:spPr>
        <a:noFill/>
        <a:ln w="0">
          <a:noFill/>
        </a:ln>
      </c:spPr>
      <c:txPr>
        <a:bodyPr/>
        <a:lstStyle/>
        <a:p>
          <a:pPr>
            <a:defRPr b="0" sz="1000" spc="-1" strike="noStrike">
              <a:latin typeface="Arial"/>
            </a:defRPr>
          </a:pPr>
        </a:p>
      </c:txPr>
    </c:legend>
    <c:plotVisOnly val="1"/>
    <c:dispBlanksAs val="zero"/>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93240</xdr:colOff>
      <xdr:row>7</xdr:row>
      <xdr:rowOff>11880</xdr:rowOff>
    </xdr:from>
    <xdr:to>
      <xdr:col>5</xdr:col>
      <xdr:colOff>105120</xdr:colOff>
      <xdr:row>7</xdr:row>
      <xdr:rowOff>3254760</xdr:rowOff>
    </xdr:to>
    <xdr:graphicFrame>
      <xdr:nvGraphicFramePr>
        <xdr:cNvPr id="0" name=""/>
        <xdr:cNvGraphicFramePr/>
      </xdr:nvGraphicFramePr>
      <xdr:xfrm>
        <a:off x="93240" y="1393560"/>
        <a:ext cx="5757840" cy="3242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309240</xdr:colOff>
      <xdr:row>7</xdr:row>
      <xdr:rowOff>150480</xdr:rowOff>
    </xdr:from>
    <xdr:to>
      <xdr:col>10</xdr:col>
      <xdr:colOff>626400</xdr:colOff>
      <xdr:row>7</xdr:row>
      <xdr:rowOff>3389760</xdr:rowOff>
    </xdr:to>
    <xdr:graphicFrame>
      <xdr:nvGraphicFramePr>
        <xdr:cNvPr id="1" name=""/>
        <xdr:cNvGraphicFramePr/>
      </xdr:nvGraphicFramePr>
      <xdr:xfrm>
        <a:off x="6055200" y="1532160"/>
        <a:ext cx="7059600" cy="32392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44" createdVersion="3">
  <cacheSource type="worksheet">
    <worksheetSource ref="A1:E45" sheet="Wohlstandsniveau_Kinderanzahl"/>
  </cacheSource>
  <cacheFields count="5">
    <cacheField name="BIP pro Kopf 2019 in US-Dollar $" numFmtId="0">
      <sharedItems count="44">
        <s v="Afghanistan"/>
        <s v="Ägypten"/>
        <s v="Albanien"/>
        <s v="Algerien"/>
        <s v="Bangladesh"/>
        <s v="Bosnien und Herzegowina"/>
        <s v="Brasilien"/>
        <s v="Bulgarien"/>
        <s v="Deutschland"/>
        <s v="Frankreich"/>
        <s v="Griechenland"/>
        <s v="Großbritannien u. Nordirland"/>
        <s v="Indien"/>
        <s v="Irak"/>
        <s v="Iran"/>
        <s v="Italien"/>
        <s v="Japan"/>
        <s v="Kanada"/>
        <s v="Kolumbien"/>
        <s v="Kosovo"/>
        <s v="Kroatien"/>
        <s v="Nigeria"/>
        <s v="Nordmazedonien"/>
        <s v="Österreich"/>
        <s v="Pakistan"/>
        <s v="Peru"/>
        <s v="Philippinen"/>
        <s v="Polen"/>
        <s v="Rumänien"/>
        <s v="Russische Föderation"/>
        <s v="Schweiz"/>
        <s v="Serbien u. Montenegro"/>
        <s v="Slowakische Republik"/>
        <s v="Slowenien"/>
        <s v="Somalia"/>
        <s v="Spanien"/>
        <s v="Syrien"/>
        <s v="Tschechische Republik"/>
        <s v="Tunesien"/>
        <s v="Türkei"/>
        <s v="Ukraine"/>
        <s v="Ungarn"/>
        <s v="Vereinigte Staaten v. Amerika"/>
        <s v="Volksrepublik China"/>
      </sharedItems>
    </cacheField>
    <cacheField name="Column B" numFmtId="0">
      <sharedItems containsSemiMixedTypes="0" containsString="0" containsNumber="1" minValue="314.5" maxValue="82484" count="44">
        <n v="314.5"/>
        <n v="507"/>
        <n v="1139"/>
        <n v="1349"/>
        <n v="1816"/>
        <n v="2098"/>
        <n v="2230"/>
        <n v="3044"/>
        <n v="3293"/>
        <n v="3512"/>
        <n v="3707"/>
        <n v="3898"/>
        <n v="4429"/>
        <n v="5323"/>
        <n v="5884"/>
        <n v="6015"/>
        <n v="6109"/>
        <n v="6423"/>
        <n v="6958"/>
        <n v="7010"/>
        <n v="7382"/>
        <n v="8751"/>
        <n v="9151"/>
        <n v="9772"/>
        <n v="10522"/>
        <n v="11601"/>
        <n v="12887"/>
        <n v="14853"/>
        <n v="15601"/>
        <n v="16470"/>
        <n v="19344"/>
        <n v="19570"/>
        <n v="23539"/>
        <n v="25992"/>
        <n v="29993"/>
        <n v="33159"/>
        <n v="40256"/>
        <n v="41897"/>
        <n v="42379"/>
        <n v="46272"/>
        <n v="46473"/>
        <n v="50380"/>
        <n v="65254"/>
        <n v="82484"/>
      </sharedItems>
    </cacheField>
    <cacheField name="Durchschnittliche Geburtenrate" numFmtId="0">
      <sharedItems containsSemiMixedTypes="0" containsString="0" containsNumber="1" minValue="1.28" maxValue="6.17" count="39">
        <n v="1.28"/>
        <n v="1.34"/>
        <n v="1.37"/>
        <n v="1.38"/>
        <n v="1.39"/>
        <n v="1.42"/>
        <n v="1.43"/>
        <n v="1.46"/>
        <n v="1.48"/>
        <n v="1.5"/>
        <n v="1.53"/>
        <n v="1.54"/>
        <n v="1.57"/>
        <n v="1.58"/>
        <n v="1.63"/>
        <n v="1.64"/>
        <n v="1.68"/>
        <n v="1.74"/>
        <n v="1.76"/>
        <n v="1.77"/>
        <n v="1.79"/>
        <n v="1.82"/>
        <n v="1.92"/>
        <n v="2.02"/>
        <n v="2.06"/>
        <n v="2.08"/>
        <n v="2.12"/>
        <n v="2.22"/>
        <n v="2.24"/>
        <n v="2.28"/>
        <n v="2.64"/>
        <n v="2.85"/>
        <n v="3.04"/>
        <n v="3.37"/>
        <n v="3.56"/>
        <n v="3.76"/>
        <n v="4.63"/>
        <n v="5.46"/>
        <n v="6.17"/>
      </sharedItems>
    </cacheField>
    <cacheField name="Fläche in km²" numFmtId="0">
      <sharedItems containsSemiMixedTypes="0" containsString="0" containsNumber="1" containsInteger="1" minValue="10887" maxValue="17100000" count="44">
        <n v="10887"/>
        <n v="20271"/>
        <n v="25713"/>
        <n v="28748"/>
        <n v="41285"/>
        <n v="49035"/>
        <n v="51197"/>
        <n v="56594"/>
        <n v="78866"/>
        <n v="83879"/>
        <n v="88361"/>
        <n v="93030"/>
        <n v="110994"/>
        <n v="131957"/>
        <n v="148460"/>
        <n v="163610"/>
        <n v="185180"/>
        <n v="238397"/>
        <n v="242495"/>
        <n v="300000"/>
        <n v="301338"/>
        <n v="312679"/>
        <n v="357386"/>
        <n v="377915"/>
        <n v="437072"/>
        <n v="505990"/>
        <n v="603628"/>
        <n v="637657"/>
        <n v="643801"/>
        <n v="652860"/>
        <n v="783562"/>
        <n v="796095"/>
        <n v="923768"/>
        <n v="1010000"/>
        <n v="1143000"/>
        <n v="1285000"/>
        <n v="1648000"/>
        <n v="2382000"/>
        <n v="3287000"/>
        <n v="8516000"/>
        <n v="9597000"/>
        <n v="9834000"/>
        <n v="9985000"/>
        <n v="17100000"/>
      </sharedItems>
    </cacheField>
    <cacheField name="Wohlstandsniveau" numFmtId="0">
      <sharedItems count="3">
        <s v="mittleres Niveau"/>
        <s v="schwaches Niveau"/>
        <s v="wohlhabend"/>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44" createdVersion="3">
  <cacheSource type="worksheet">
    <worksheetSource ref="A1:J45" sheet="Wohlstandsniveau_Kinderanzahl"/>
  </cacheSource>
  <cacheFields count="10">
    <cacheField name="BIP pro Kopf 2019 in US-Dollar $" numFmtId="0">
      <sharedItems count="44">
        <s v="Afghanistan"/>
        <s v="Ägypten"/>
        <s v="Albanien"/>
        <s v="Algerien"/>
        <s v="Bangladesh"/>
        <s v="Bosnien und Herzegowina"/>
        <s v="Brasilien"/>
        <s v="Bulgarien"/>
        <s v="Deutschland"/>
        <s v="Frankreich"/>
        <s v="Griechenland"/>
        <s v="Großbritannien u. Nordirland"/>
        <s v="Indien"/>
        <s v="Irak"/>
        <s v="Iran"/>
        <s v="Italien"/>
        <s v="Japan"/>
        <s v="Kanada"/>
        <s v="Kolumbien"/>
        <s v="Kosovo"/>
        <s v="Kroatien"/>
        <s v="Nigeria"/>
        <s v="Nordmazedonien"/>
        <s v="Österreich"/>
        <s v="Pakistan"/>
        <s v="Peru"/>
        <s v="Philippinen"/>
        <s v="Polen"/>
        <s v="Rumänien"/>
        <s v="Russische Föderation"/>
        <s v="Schweiz"/>
        <s v="Serbien u. Montenegro"/>
        <s v="Slowakische Republik"/>
        <s v="Slowenien"/>
        <s v="Somalia"/>
        <s v="Spanien"/>
        <s v="Syrien"/>
        <s v="Tschechische Republik"/>
        <s v="Tunesien"/>
        <s v="Türkei"/>
        <s v="Ukraine"/>
        <s v="Ungarn"/>
        <s v="Vereinigte Staaten v. Amerika"/>
        <s v="Volksrepublik China"/>
      </sharedItems>
    </cacheField>
    <cacheField name="Column B" numFmtId="0">
      <sharedItems containsSemiMixedTypes="0" containsString="0" containsNumber="1" minValue="314.5" maxValue="82484" count="44">
        <n v="314.5"/>
        <n v="507"/>
        <n v="1139"/>
        <n v="1349"/>
        <n v="1816"/>
        <n v="2098"/>
        <n v="2230"/>
        <n v="3044"/>
        <n v="3293"/>
        <n v="3512"/>
        <n v="3707"/>
        <n v="3898"/>
        <n v="4429"/>
        <n v="5323"/>
        <n v="5884"/>
        <n v="6015"/>
        <n v="6109"/>
        <n v="6423"/>
        <n v="6958"/>
        <n v="7010"/>
        <n v="7382"/>
        <n v="8751"/>
        <n v="9151"/>
        <n v="9772"/>
        <n v="10522"/>
        <n v="11601"/>
        <n v="12887"/>
        <n v="14853"/>
        <n v="15601"/>
        <n v="16470"/>
        <n v="19344"/>
        <n v="19570"/>
        <n v="23539"/>
        <n v="25992"/>
        <n v="29993"/>
        <n v="33159"/>
        <n v="40256"/>
        <n v="41897"/>
        <n v="42379"/>
        <n v="46272"/>
        <n v="46473"/>
        <n v="50380"/>
        <n v="65254"/>
        <n v="82484"/>
      </sharedItems>
    </cacheField>
    <cacheField name="Durchschnittliche Geburtenrate" numFmtId="0">
      <sharedItems containsSemiMixedTypes="0" containsString="0" containsNumber="1" minValue="1.28" maxValue="6.17" count="39">
        <n v="1.28"/>
        <n v="1.34"/>
        <n v="1.37"/>
        <n v="1.38"/>
        <n v="1.39"/>
        <n v="1.42"/>
        <n v="1.43"/>
        <n v="1.46"/>
        <n v="1.48"/>
        <n v="1.5"/>
        <n v="1.53"/>
        <n v="1.54"/>
        <n v="1.57"/>
        <n v="1.58"/>
        <n v="1.63"/>
        <n v="1.64"/>
        <n v="1.68"/>
        <n v="1.74"/>
        <n v="1.76"/>
        <n v="1.77"/>
        <n v="1.79"/>
        <n v="1.82"/>
        <n v="1.92"/>
        <n v="2.02"/>
        <n v="2.06"/>
        <n v="2.08"/>
        <n v="2.12"/>
        <n v="2.22"/>
        <n v="2.24"/>
        <n v="2.28"/>
        <n v="2.64"/>
        <n v="2.85"/>
        <n v="3.04"/>
        <n v="3.37"/>
        <n v="3.56"/>
        <n v="3.76"/>
        <n v="4.63"/>
        <n v="5.46"/>
        <n v="6.17"/>
      </sharedItems>
    </cacheField>
    <cacheField name="Fläche in km²" numFmtId="0">
      <sharedItems containsSemiMixedTypes="0" containsString="0" containsNumber="1" containsInteger="1" minValue="10887" maxValue="17100000" count="44">
        <n v="10887"/>
        <n v="20271"/>
        <n v="25713"/>
        <n v="28748"/>
        <n v="41285"/>
        <n v="49035"/>
        <n v="51197"/>
        <n v="56594"/>
        <n v="78866"/>
        <n v="83879"/>
        <n v="88361"/>
        <n v="93030"/>
        <n v="110994"/>
        <n v="131957"/>
        <n v="148460"/>
        <n v="163610"/>
        <n v="185180"/>
        <n v="238397"/>
        <n v="242495"/>
        <n v="300000"/>
        <n v="301338"/>
        <n v="312679"/>
        <n v="357386"/>
        <n v="377915"/>
        <n v="437072"/>
        <n v="505990"/>
        <n v="603628"/>
        <n v="637657"/>
        <n v="643801"/>
        <n v="652860"/>
        <n v="783562"/>
        <n v="796095"/>
        <n v="923768"/>
        <n v="1010000"/>
        <n v="1143000"/>
        <n v="1285000"/>
        <n v="1648000"/>
        <n v="2382000"/>
        <n v="3287000"/>
        <n v="8516000"/>
        <n v="9597000"/>
        <n v="9834000"/>
        <n v="9985000"/>
        <n v="17100000"/>
      </sharedItems>
    </cacheField>
    <cacheField name="Wohlstandsniveau" numFmtId="0">
      <sharedItems count="3">
        <s v="mittleres Niveau"/>
        <s v="schwaches Niveau"/>
        <s v="wohlhabend"/>
      </sharedItems>
    </cacheField>
    <cacheField name="Industrie" numFmtId="0">
      <sharedItems count="2">
        <s v="Entwicklungsland"/>
        <s v="Industrienation"/>
      </sharedItems>
    </cacheField>
    <cacheField name="Kontinent" numFmtId="0">
      <sharedItems count="5">
        <s v="Afrika"/>
        <s v="Asien"/>
        <s v="Europa"/>
        <s v="Lateinamerika"/>
        <s v="Nordamerika"/>
      </sharedItems>
    </cacheField>
    <cacheField name="Bevölkerungsstand 2019" numFmtId="0">
      <sharedItems containsSemiMixedTypes="0" containsString="0" containsNumber="1" containsInteger="1" minValue="850" maxValue="1208607" count="44">
        <n v="850"/>
        <n v="952"/>
        <n v="1039"/>
        <n v="1184"/>
        <n v="1819"/>
        <n v="1911"/>
        <n v="2146"/>
        <n v="2447"/>
        <n v="2717"/>
        <n v="2816"/>
        <n v="3060"/>
        <n v="3101"/>
        <n v="3162"/>
        <n v="3509"/>
        <n v="3611"/>
        <n v="4269"/>
        <n v="4453"/>
        <n v="4658"/>
        <n v="5443"/>
        <n v="7125"/>
        <n v="7747"/>
        <n v="8920"/>
        <n v="9142"/>
        <n v="9354"/>
        <n v="9538"/>
        <n v="9649"/>
        <n v="10257"/>
        <n v="12429"/>
        <n v="13620"/>
        <n v="14222"/>
        <n v="14407"/>
        <n v="16528"/>
        <n v="17591"/>
        <n v="18293"/>
        <n v="18383"/>
        <n v="23144"/>
        <n v="23939"/>
        <n v="34351"/>
        <n v="46136"/>
        <n v="48943"/>
        <n v="52436"/>
        <n v="66399"/>
        <n v="89742"/>
        <n v="1208607"/>
      </sharedItems>
    </cacheField>
    <cacheField name="Kodiert" numFmtId="0">
      <sharedItems containsSemiMixedTypes="0" containsString="0" containsNumber="1" containsInteger="1" minValue="1" maxValue="3" count="3">
        <n v="1"/>
        <n v="2"/>
        <n v="3"/>
      </sharedItems>
    </cacheField>
    <cacheField name="WR" numFmtId="0">
      <sharedItems count="4">
        <s v="hohes Wachstum"/>
        <s v="mittleres Wachstum"/>
        <s v="niedriges Wachstum"/>
        <s v="Rückgang"/>
      </sharedItems>
    </cacheField>
  </cacheFields>
</pivotCacheDefinition>
</file>

<file path=xl/pivotCache/pivotCacheRecords1.xml><?xml version="1.0" encoding="utf-8"?>
<pivotCacheRecords xmlns="http://schemas.openxmlformats.org/spreadsheetml/2006/main" xmlns:r="http://schemas.openxmlformats.org/officeDocument/2006/relationships" count="44">
  <r>
    <x v="23"/>
    <x v="41"/>
    <x v="10"/>
    <x v="9"/>
    <x v="2"/>
  </r>
  <r>
    <x v="7"/>
    <x v="23"/>
    <x v="11"/>
    <x v="12"/>
    <x v="1"/>
  </r>
  <r>
    <x v="37"/>
    <x v="32"/>
    <x v="14"/>
    <x v="8"/>
    <x v="2"/>
  </r>
  <r>
    <x v="8"/>
    <x v="40"/>
    <x v="12"/>
    <x v="22"/>
    <x v="2"/>
  </r>
  <r>
    <x v="35"/>
    <x v="34"/>
    <x v="1"/>
    <x v="25"/>
    <x v="2"/>
  </r>
  <r>
    <x v="9"/>
    <x v="37"/>
    <x v="22"/>
    <x v="28"/>
    <x v="2"/>
  </r>
  <r>
    <x v="11"/>
    <x v="38"/>
    <x v="20"/>
    <x v="18"/>
    <x v="2"/>
  </r>
  <r>
    <x v="10"/>
    <x v="31"/>
    <x v="3"/>
    <x v="13"/>
    <x v="0"/>
  </r>
  <r>
    <x v="41"/>
    <x v="29"/>
    <x v="10"/>
    <x v="11"/>
    <x v="0"/>
  </r>
  <r>
    <x v="15"/>
    <x v="35"/>
    <x v="1"/>
    <x v="20"/>
    <x v="2"/>
  </r>
  <r>
    <x v="20"/>
    <x v="27"/>
    <x v="5"/>
    <x v="7"/>
    <x v="0"/>
  </r>
  <r>
    <x v="27"/>
    <x v="28"/>
    <x v="4"/>
    <x v="21"/>
    <x v="0"/>
  </r>
  <r>
    <x v="28"/>
    <x v="26"/>
    <x v="15"/>
    <x v="17"/>
    <x v="0"/>
  </r>
  <r>
    <x v="32"/>
    <x v="30"/>
    <x v="8"/>
    <x v="5"/>
    <x v="0"/>
  </r>
  <r>
    <x v="33"/>
    <x v="33"/>
    <x v="13"/>
    <x v="1"/>
    <x v="2"/>
  </r>
  <r>
    <x v="2"/>
    <x v="13"/>
    <x v="15"/>
    <x v="3"/>
    <x v="1"/>
  </r>
  <r>
    <x v="5"/>
    <x v="15"/>
    <x v="0"/>
    <x v="6"/>
    <x v="1"/>
  </r>
  <r>
    <x v="30"/>
    <x v="43"/>
    <x v="11"/>
    <x v="4"/>
    <x v="2"/>
  </r>
  <r>
    <x v="19"/>
    <x v="12"/>
    <x v="23"/>
    <x v="0"/>
    <x v="1"/>
  </r>
  <r>
    <x v="22"/>
    <x v="16"/>
    <x v="9"/>
    <x v="2"/>
    <x v="1"/>
  </r>
  <r>
    <x v="29"/>
    <x v="25"/>
    <x v="18"/>
    <x v="43"/>
    <x v="0"/>
  </r>
  <r>
    <x v="31"/>
    <x v="20"/>
    <x v="7"/>
    <x v="10"/>
    <x v="1"/>
  </r>
  <r>
    <x v="39"/>
    <x v="22"/>
    <x v="25"/>
    <x v="30"/>
    <x v="1"/>
  </r>
  <r>
    <x v="40"/>
    <x v="10"/>
    <x v="2"/>
    <x v="26"/>
    <x v="1"/>
  </r>
  <r>
    <x v="1"/>
    <x v="7"/>
    <x v="33"/>
    <x v="33"/>
    <x v="1"/>
  </r>
  <r>
    <x v="3"/>
    <x v="11"/>
    <x v="32"/>
    <x v="37"/>
    <x v="1"/>
  </r>
  <r>
    <x v="21"/>
    <x v="6"/>
    <x v="37"/>
    <x v="32"/>
    <x v="1"/>
  </r>
  <r>
    <x v="34"/>
    <x v="0"/>
    <x v="38"/>
    <x v="27"/>
    <x v="1"/>
  </r>
  <r>
    <x v="38"/>
    <x v="8"/>
    <x v="27"/>
    <x v="15"/>
    <x v="1"/>
  </r>
  <r>
    <x v="0"/>
    <x v="1"/>
    <x v="36"/>
    <x v="29"/>
    <x v="1"/>
  </r>
  <r>
    <x v="4"/>
    <x v="4"/>
    <x v="24"/>
    <x v="14"/>
    <x v="1"/>
  </r>
  <r>
    <x v="43"/>
    <x v="24"/>
    <x v="16"/>
    <x v="40"/>
    <x v="0"/>
  </r>
  <r>
    <x v="12"/>
    <x v="5"/>
    <x v="28"/>
    <x v="38"/>
    <x v="1"/>
  </r>
  <r>
    <x v="14"/>
    <x v="19"/>
    <x v="26"/>
    <x v="36"/>
    <x v="1"/>
  </r>
  <r>
    <x v="13"/>
    <x v="14"/>
    <x v="35"/>
    <x v="24"/>
    <x v="1"/>
  </r>
  <r>
    <x v="16"/>
    <x v="36"/>
    <x v="6"/>
    <x v="23"/>
    <x v="2"/>
  </r>
  <r>
    <x v="24"/>
    <x v="3"/>
    <x v="34"/>
    <x v="31"/>
    <x v="1"/>
  </r>
  <r>
    <x v="26"/>
    <x v="9"/>
    <x v="30"/>
    <x v="19"/>
    <x v="1"/>
  </r>
  <r>
    <x v="36"/>
    <x v="2"/>
    <x v="31"/>
    <x v="16"/>
    <x v="1"/>
  </r>
  <r>
    <x v="17"/>
    <x v="39"/>
    <x v="9"/>
    <x v="42"/>
    <x v="2"/>
  </r>
  <r>
    <x v="42"/>
    <x v="42"/>
    <x v="19"/>
    <x v="41"/>
    <x v="2"/>
  </r>
  <r>
    <x v="18"/>
    <x v="17"/>
    <x v="21"/>
    <x v="34"/>
    <x v="1"/>
  </r>
  <r>
    <x v="25"/>
    <x v="18"/>
    <x v="29"/>
    <x v="35"/>
    <x v="1"/>
  </r>
  <r>
    <x v="6"/>
    <x v="21"/>
    <x v="17"/>
    <x v="39"/>
    <x v="1"/>
  </r>
</pivotCacheRecords>
</file>

<file path=xl/pivotCache/pivotCacheRecords2.xml><?xml version="1.0" encoding="utf-8"?>
<pivotCacheRecords xmlns="http://schemas.openxmlformats.org/spreadsheetml/2006/main" xmlns:r="http://schemas.openxmlformats.org/officeDocument/2006/relationships" count="44">
  <r>
    <x v="23"/>
    <x v="41"/>
    <x v="10"/>
    <x v="9"/>
    <x v="2"/>
    <x v="1"/>
    <x v="2"/>
    <x v="43"/>
    <x v="0"/>
    <x v="2"/>
  </r>
  <r>
    <x v="7"/>
    <x v="23"/>
    <x v="11"/>
    <x v="12"/>
    <x v="1"/>
    <x v="0"/>
    <x v="2"/>
    <x v="32"/>
    <x v="2"/>
    <x v="0"/>
  </r>
  <r>
    <x v="37"/>
    <x v="32"/>
    <x v="14"/>
    <x v="8"/>
    <x v="2"/>
    <x v="1"/>
    <x v="2"/>
    <x v="28"/>
    <x v="0"/>
    <x v="3"/>
  </r>
  <r>
    <x v="8"/>
    <x v="40"/>
    <x v="12"/>
    <x v="22"/>
    <x v="2"/>
    <x v="1"/>
    <x v="2"/>
    <x v="40"/>
    <x v="0"/>
    <x v="1"/>
  </r>
  <r>
    <x v="35"/>
    <x v="34"/>
    <x v="1"/>
    <x v="25"/>
    <x v="2"/>
    <x v="1"/>
    <x v="2"/>
    <x v="12"/>
    <x v="0"/>
    <x v="0"/>
  </r>
  <r>
    <x v="9"/>
    <x v="37"/>
    <x v="22"/>
    <x v="28"/>
    <x v="2"/>
    <x v="1"/>
    <x v="2"/>
    <x v="17"/>
    <x v="0"/>
    <x v="1"/>
  </r>
  <r>
    <x v="11"/>
    <x v="38"/>
    <x v="20"/>
    <x v="18"/>
    <x v="2"/>
    <x v="1"/>
    <x v="2"/>
    <x v="15"/>
    <x v="0"/>
    <x v="1"/>
  </r>
  <r>
    <x v="10"/>
    <x v="31"/>
    <x v="3"/>
    <x v="13"/>
    <x v="0"/>
    <x v="1"/>
    <x v="2"/>
    <x v="10"/>
    <x v="1"/>
    <x v="0"/>
  </r>
  <r>
    <x v="41"/>
    <x v="29"/>
    <x v="10"/>
    <x v="11"/>
    <x v="0"/>
    <x v="1"/>
    <x v="2"/>
    <x v="35"/>
    <x v="1"/>
    <x v="0"/>
  </r>
  <r>
    <x v="15"/>
    <x v="35"/>
    <x v="1"/>
    <x v="20"/>
    <x v="2"/>
    <x v="1"/>
    <x v="2"/>
    <x v="25"/>
    <x v="0"/>
    <x v="0"/>
  </r>
  <r>
    <x v="20"/>
    <x v="27"/>
    <x v="5"/>
    <x v="7"/>
    <x v="0"/>
    <x v="1"/>
    <x v="2"/>
    <x v="30"/>
    <x v="1"/>
    <x v="1"/>
  </r>
  <r>
    <x v="27"/>
    <x v="28"/>
    <x v="4"/>
    <x v="21"/>
    <x v="0"/>
    <x v="1"/>
    <x v="2"/>
    <x v="39"/>
    <x v="1"/>
    <x v="1"/>
  </r>
  <r>
    <x v="28"/>
    <x v="26"/>
    <x v="15"/>
    <x v="17"/>
    <x v="0"/>
    <x v="1"/>
    <x v="2"/>
    <x v="37"/>
    <x v="1"/>
    <x v="0"/>
  </r>
  <r>
    <x v="32"/>
    <x v="30"/>
    <x v="8"/>
    <x v="5"/>
    <x v="0"/>
    <x v="1"/>
    <x v="2"/>
    <x v="31"/>
    <x v="1"/>
    <x v="1"/>
  </r>
  <r>
    <x v="33"/>
    <x v="33"/>
    <x v="13"/>
    <x v="1"/>
    <x v="2"/>
    <x v="1"/>
    <x v="2"/>
    <x v="14"/>
    <x v="0"/>
    <x v="1"/>
  </r>
  <r>
    <x v="2"/>
    <x v="13"/>
    <x v="15"/>
    <x v="3"/>
    <x v="1"/>
    <x v="0"/>
    <x v="2"/>
    <x v="5"/>
    <x v="2"/>
    <x v="0"/>
  </r>
  <r>
    <x v="5"/>
    <x v="15"/>
    <x v="0"/>
    <x v="6"/>
    <x v="1"/>
    <x v="0"/>
    <x v="2"/>
    <x v="38"/>
    <x v="2"/>
    <x v="2"/>
  </r>
  <r>
    <x v="30"/>
    <x v="43"/>
    <x v="11"/>
    <x v="4"/>
    <x v="2"/>
    <x v="1"/>
    <x v="2"/>
    <x v="13"/>
    <x v="0"/>
    <x v="2"/>
  </r>
  <r>
    <x v="19"/>
    <x v="12"/>
    <x v="23"/>
    <x v="0"/>
    <x v="1"/>
    <x v="0"/>
    <x v="2"/>
    <x v="22"/>
    <x v="2"/>
    <x v="1"/>
  </r>
  <r>
    <x v="22"/>
    <x v="16"/>
    <x v="9"/>
    <x v="2"/>
    <x v="1"/>
    <x v="0"/>
    <x v="2"/>
    <x v="27"/>
    <x v="2"/>
    <x v="1"/>
  </r>
  <r>
    <x v="29"/>
    <x v="25"/>
    <x v="18"/>
    <x v="43"/>
    <x v="0"/>
    <x v="1"/>
    <x v="1"/>
    <x v="33"/>
    <x v="1"/>
    <x v="1"/>
  </r>
  <r>
    <x v="31"/>
    <x v="20"/>
    <x v="7"/>
    <x v="10"/>
    <x v="1"/>
    <x v="0"/>
    <x v="2"/>
    <x v="42"/>
    <x v="2"/>
    <x v="2"/>
  </r>
  <r>
    <x v="39"/>
    <x v="22"/>
    <x v="25"/>
    <x v="30"/>
    <x v="1"/>
    <x v="0"/>
    <x v="1"/>
    <x v="41"/>
    <x v="2"/>
    <x v="3"/>
  </r>
  <r>
    <x v="40"/>
    <x v="10"/>
    <x v="2"/>
    <x v="26"/>
    <x v="1"/>
    <x v="0"/>
    <x v="2"/>
    <x v="20"/>
    <x v="2"/>
    <x v="0"/>
  </r>
  <r>
    <x v="1"/>
    <x v="7"/>
    <x v="33"/>
    <x v="33"/>
    <x v="1"/>
    <x v="0"/>
    <x v="0"/>
    <x v="23"/>
    <x v="2"/>
    <x v="2"/>
  </r>
  <r>
    <x v="3"/>
    <x v="11"/>
    <x v="32"/>
    <x v="37"/>
    <x v="1"/>
    <x v="0"/>
    <x v="0"/>
    <x v="0"/>
    <x v="2"/>
    <x v="0"/>
  </r>
  <r>
    <x v="21"/>
    <x v="6"/>
    <x v="37"/>
    <x v="32"/>
    <x v="1"/>
    <x v="0"/>
    <x v="0"/>
    <x v="16"/>
    <x v="2"/>
    <x v="1"/>
  </r>
  <r>
    <x v="34"/>
    <x v="0"/>
    <x v="38"/>
    <x v="27"/>
    <x v="1"/>
    <x v="0"/>
    <x v="0"/>
    <x v="9"/>
    <x v="2"/>
    <x v="0"/>
  </r>
  <r>
    <x v="38"/>
    <x v="8"/>
    <x v="27"/>
    <x v="15"/>
    <x v="1"/>
    <x v="0"/>
    <x v="0"/>
    <x v="7"/>
    <x v="2"/>
    <x v="1"/>
  </r>
  <r>
    <x v="0"/>
    <x v="1"/>
    <x v="36"/>
    <x v="29"/>
    <x v="1"/>
    <x v="0"/>
    <x v="1"/>
    <x v="34"/>
    <x v="2"/>
    <x v="0"/>
  </r>
  <r>
    <x v="4"/>
    <x v="4"/>
    <x v="24"/>
    <x v="14"/>
    <x v="1"/>
    <x v="0"/>
    <x v="1"/>
    <x v="8"/>
    <x v="2"/>
    <x v="1"/>
  </r>
  <r>
    <x v="43"/>
    <x v="24"/>
    <x v="16"/>
    <x v="40"/>
    <x v="0"/>
    <x v="1"/>
    <x v="1"/>
    <x v="26"/>
    <x v="1"/>
    <x v="1"/>
  </r>
  <r>
    <x v="12"/>
    <x v="5"/>
    <x v="28"/>
    <x v="38"/>
    <x v="1"/>
    <x v="0"/>
    <x v="1"/>
    <x v="24"/>
    <x v="2"/>
    <x v="1"/>
  </r>
  <r>
    <x v="14"/>
    <x v="19"/>
    <x v="26"/>
    <x v="36"/>
    <x v="1"/>
    <x v="0"/>
    <x v="1"/>
    <x v="29"/>
    <x v="2"/>
    <x v="0"/>
  </r>
  <r>
    <x v="13"/>
    <x v="14"/>
    <x v="35"/>
    <x v="24"/>
    <x v="1"/>
    <x v="0"/>
    <x v="1"/>
    <x v="19"/>
    <x v="2"/>
    <x v="0"/>
  </r>
  <r>
    <x v="16"/>
    <x v="36"/>
    <x v="6"/>
    <x v="23"/>
    <x v="2"/>
    <x v="1"/>
    <x v="1"/>
    <x v="4"/>
    <x v="0"/>
    <x v="2"/>
  </r>
  <r>
    <x v="24"/>
    <x v="3"/>
    <x v="34"/>
    <x v="31"/>
    <x v="1"/>
    <x v="0"/>
    <x v="1"/>
    <x v="11"/>
    <x v="2"/>
    <x v="2"/>
  </r>
  <r>
    <x v="26"/>
    <x v="9"/>
    <x v="30"/>
    <x v="19"/>
    <x v="1"/>
    <x v="0"/>
    <x v="1"/>
    <x v="21"/>
    <x v="2"/>
    <x v="2"/>
  </r>
  <r>
    <x v="36"/>
    <x v="2"/>
    <x v="31"/>
    <x v="16"/>
    <x v="1"/>
    <x v="0"/>
    <x v="1"/>
    <x v="36"/>
    <x v="2"/>
    <x v="0"/>
  </r>
  <r>
    <x v="17"/>
    <x v="39"/>
    <x v="9"/>
    <x v="42"/>
    <x v="2"/>
    <x v="1"/>
    <x v="4"/>
    <x v="2"/>
    <x v="0"/>
    <x v="1"/>
  </r>
  <r>
    <x v="42"/>
    <x v="42"/>
    <x v="19"/>
    <x v="41"/>
    <x v="2"/>
    <x v="1"/>
    <x v="4"/>
    <x v="18"/>
    <x v="0"/>
    <x v="1"/>
  </r>
  <r>
    <x v="18"/>
    <x v="17"/>
    <x v="21"/>
    <x v="34"/>
    <x v="1"/>
    <x v="0"/>
    <x v="3"/>
    <x v="3"/>
    <x v="2"/>
    <x v="1"/>
  </r>
  <r>
    <x v="25"/>
    <x v="18"/>
    <x v="29"/>
    <x v="35"/>
    <x v="1"/>
    <x v="0"/>
    <x v="3"/>
    <x v="1"/>
    <x v="2"/>
    <x v="1"/>
  </r>
  <r>
    <x v="6"/>
    <x v="21"/>
    <x v="17"/>
    <x v="39"/>
    <x v="1"/>
    <x v="0"/>
    <x v="3"/>
    <x v="6"/>
    <x v="2"/>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5.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6.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A91:B93" firstHeaderRow="1" firstDataRow="2" firstDataCol="1"/>
  <pivotFields count="5">
    <pivotField axis="axisRow" compact="0" showAll="0" defaultSubtotal="0" outline="0">
      <items count="44">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h="1" x="26"/>
        <item h="1" x="27"/>
        <item h="1" x="28"/>
        <item h="1" x="29"/>
        <item h="1" x="30"/>
        <item h="1" x="31"/>
        <item h="1" x="32"/>
        <item h="1" x="33"/>
        <item h="1" x="34"/>
        <item h="1" x="35"/>
        <item h="1" x="36"/>
        <item h="1" x="37"/>
        <item h="1" x="38"/>
        <item h="1" x="39"/>
        <item h="1" x="40"/>
        <item h="1" x="41"/>
        <item h="1" x="42"/>
        <item h="1" x="43"/>
      </items>
    </pivotField>
    <pivotField compact="0" showAll="0"/>
    <pivotField dataField="1" compact="0" showAll="0" outline="0"/>
    <pivotField compact="0" showAll="0"/>
    <pivotField axis="axisCol" compact="0" showAll="0" defaultSubtotal="0" outline="0">
      <items count="3">
        <item x="0"/>
        <item x="1"/>
        <item x="2"/>
      </items>
    </pivotField>
  </pivotFields>
  <rowFields count="1">
    <field x="0"/>
  </rowFields>
  <colFields count="1">
    <field x="4"/>
  </colFields>
  <dataFields count="1">
    <dataField name="Sum - Durchschnittliche Geburtenrate" fld="2" subtotal="sum"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2" cacheId="1" applyNumberFormats="0" applyBorderFormats="0" applyFontFormats="0" applyPatternFormats="0" applyAlignmentFormats="0" applyWidthHeightFormats="0" dataCaption="Values" useAutoFormatting="0" itemPrintTitles="1" indent="0" outline="0" outlineData="0" compact="0" compactData="0">
  <location ref="F91:G93" firstHeaderRow="1" firstDataRow="2" firstDataCol="0"/>
  <pivotFields count="5">
    <pivotField compact="0" showAll="0"/>
    <pivotField compact="0" showAll="0"/>
    <pivotField dataField="1" compact="0" showAll="0" outline="0"/>
    <pivotField compact="0" showAll="0"/>
    <pivotField compact="0" showAll="0"/>
  </pivotFields>
  <colFields count="1">
    <field x="-2"/>
  </colFields>
  <dataFields count="2">
    <dataField name="Max - Durchschnittliche Geburtenrate" fld="2" subtotal="max" numFmtId="164"/>
    <dataField name="Min - Durchschnittliche Geburtenrate*" fld="2" subtotal="min" numFmtId="164"/>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DataPilot3" cacheId="2" applyNumberFormats="0" applyBorderFormats="0" applyFontFormats="0" applyPatternFormats="0" applyAlignmentFormats="0" applyWidthHeightFormats="0" dataCaption="Values" useAutoFormatting="0" itemPrintTitles="1" indent="0" outline="0" outlineData="0" compact="0" compactData="0">
  <location ref="A66:C72" firstHeaderRow="1" firstDataRow="2" firstDataCol="1"/>
  <pivotFields count="10">
    <pivotField compact="0" showAll="0"/>
    <pivotField compact="0" showAll="0"/>
    <pivotField compact="0" showAll="0"/>
    <pivotField dataField="1" compact="0" showAll="0" outline="0"/>
    <pivotField compact="0" showAll="0"/>
    <pivotField compact="0" showAll="0"/>
    <pivotField compact="0" showAll="0"/>
    <pivotField compact="0" showAll="0"/>
    <pivotField compact="0" showAll="0"/>
    <pivotField axis="axisRow" compact="0" showAll="0" defaultSubtotal="0" outline="0">
      <items count="4">
        <item x="0"/>
        <item x="1"/>
        <item x="2"/>
        <item x="3"/>
      </items>
    </pivotField>
  </pivotFields>
  <rowFields count="1">
    <field x="9"/>
  </rowFields>
  <colFields count="1">
    <field x="-2"/>
  </colFields>
  <dataFields count="2">
    <dataField name="Average - Fläche in km²" fld="3" subtotal="average" numFmtId="165"/>
    <dataField name="StDev - Fläche in km²*" fld="3" subtotal="stdDev" numFmtId="165"/>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DataPilot4" cacheId="2" applyNumberFormats="0" applyBorderFormats="0" applyFontFormats="0" applyPatternFormats="0" applyAlignmentFormats="0" applyWidthHeightFormats="0" dataCaption="Values" useAutoFormatting="0" itemPrintTitles="1" indent="0" outline="0" outlineData="0" compact="0" compactData="0">
  <location ref="A58:D64" firstHeaderRow="1" firstDataRow="2" firstDataCol="1"/>
  <pivotFields count="10">
    <pivotField compact="0" showAll="0"/>
    <pivotField compact="0" showAll="0"/>
    <pivotField compact="0" showAll="0"/>
    <pivotField compact="0" showAll="0"/>
    <pivotField axis="axisCol" dataField="1" compact="0" showAll="0" defaultSubtotal="0" outline="0">
      <items count="3">
        <item x="0"/>
        <item x="1"/>
        <item x="2"/>
      </items>
    </pivotField>
    <pivotField compact="0" showAll="0"/>
    <pivotField compact="0" showAll="0"/>
    <pivotField compact="0" showAll="0"/>
    <pivotField compact="0" showAll="0"/>
    <pivotField axis="axisRow" compact="0" showAll="0" defaultSubtotal="0" outline="0">
      <items count="4">
        <item x="0"/>
        <item x="1"/>
        <item x="2"/>
        <item x="3"/>
      </items>
    </pivotField>
  </pivotFields>
  <rowFields count="1">
    <field x="9"/>
  </rowFields>
  <colFields count="1">
    <field x="4"/>
  </colFields>
  <dataFields count="1">
    <dataField name="Count - Wohlstandsniveau*" fld="4" subtotal="count" numFmtId="164"/>
  </data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DataPilot5" cacheId="2" applyNumberFormats="0" applyBorderFormats="0" applyFontFormats="0" applyPatternFormats="0" applyAlignmentFormats="0" applyWidthHeightFormats="0" dataCaption="Values" useAutoFormatting="0" itemPrintTitles="1" indent="0" outline="0" outlineData="0" compact="0" compactData="0">
  <location ref="A74:C80" firstHeaderRow="1" firstDataRow="2" firstDataCol="1"/>
  <pivotFields count="10">
    <pivotField compact="0" showAll="0"/>
    <pivotField compact="0" showAll="0"/>
    <pivotField dataField="1" compact="0" showAll="0" outline="0"/>
    <pivotField compact="0" showAll="0"/>
    <pivotField compact="0" showAll="0"/>
    <pivotField compact="0" showAll="0"/>
    <pivotField compact="0" showAll="0"/>
    <pivotField compact="0" showAll="0"/>
    <pivotField compact="0" showAll="0"/>
    <pivotField axis="axisRow" compact="0" showAll="0" defaultSubtotal="0" outline="0">
      <items count="4">
        <item x="0"/>
        <item x="1"/>
        <item x="2"/>
        <item x="3"/>
      </items>
    </pivotField>
  </pivotFields>
  <rowFields count="1">
    <field x="9"/>
  </rowFields>
  <colFields count="1">
    <field x="-2"/>
  </colFields>
  <dataFields count="2">
    <dataField name="Min - Durchschnittliche Geburtenrate" fld="2" subtotal="min" numFmtId="164"/>
    <dataField name="Max - Durchschnittliche Geburtenrate*" fld="2" subtotal="max" numFmtId="164"/>
  </dataField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DataPilot6" cacheId="2" applyNumberFormats="0" applyBorderFormats="0" applyFontFormats="0" applyPatternFormats="0" applyAlignmentFormats="0" applyWidthHeightFormats="0" dataCaption="Values" useAutoFormatting="0" itemPrintTitles="1" indent="0" outline="0" outlineData="0" compact="0" compactData="0">
  <location ref="A82:C88" firstHeaderRow="1" firstDataRow="2" firstDataCol="1"/>
  <pivotFields count="10">
    <pivotField compact="0" showAll="0"/>
    <pivotField compact="0" showAll="0"/>
    <pivotField compact="0" showAll="0"/>
    <pivotField compact="0" showAll="0"/>
    <pivotField compact="0" showAll="0"/>
    <pivotField compact="0" showAll="0"/>
    <pivotField compact="0" showAll="0"/>
    <pivotField dataField="1" compact="0" showAll="0" outline="0"/>
    <pivotField compact="0" showAll="0"/>
    <pivotField axis="axisRow" dataField="1" compact="0" showAll="0" defaultSubtotal="0" outline="0">
      <items count="4">
        <item x="0"/>
        <item x="1"/>
        <item x="2"/>
        <item x="3"/>
      </items>
    </pivotField>
  </pivotFields>
  <rowFields count="1">
    <field x="9"/>
  </rowFields>
  <colFields count="1">
    <field x="-2"/>
  </colFields>
  <dataFields count="2">
    <dataField name="Sum - Bevölkerungsstand 2019" fld="7" subtotal="sum" numFmtId="165"/>
    <dataField name="Count - WR*" fld="9" subtotal="count"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pivotTable" Target="../pivotTables/pivotTable5.xml"/><Relationship Id="rId4" Type="http://schemas.openxmlformats.org/officeDocument/2006/relationships/pivotTable" Target="../pivotTables/pivotTable6.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xml"/><Relationship Id="rId3" Type="http://schemas.openxmlformats.org/officeDocument/2006/relationships/vmlDrawing" Target="../drawings/vmlDrawing2.vml"/><Relationship Id="rId4" Type="http://schemas.openxmlformats.org/officeDocument/2006/relationships/pivotTable" Target="../pivotTables/pivotTable1.xml"/><Relationship Id="rId5"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77"/>
  <sheetViews>
    <sheetView showFormulas="false" showGridLines="true" showRowColHeaders="true" showZeros="false" rightToLeft="false" tabSelected="tru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C25" activeCellId="0" sqref="C25"/>
    </sheetView>
  </sheetViews>
  <sheetFormatPr defaultColWidth="11.53515625" defaultRowHeight="12.8" zeroHeight="false" outlineLevelRow="0" outlineLevelCol="0"/>
  <cols>
    <col collapsed="false" customWidth="true" hidden="false" outlineLevel="0" max="1" min="1" style="0" width="12.43"/>
    <col collapsed="false" customWidth="true" hidden="false" outlineLevel="0" max="2" min="2" style="0" width="24.54"/>
    <col collapsed="false" customWidth="true" hidden="false" outlineLevel="0" max="3" min="3" style="1" width="19.49"/>
    <col collapsed="false" customWidth="true" hidden="false" outlineLevel="0" max="4" min="4" style="0" width="79.57"/>
    <col collapsed="false" customWidth="true" hidden="false" outlineLevel="0" max="5" min="5" style="1" width="16.63"/>
    <col collapsed="false" customWidth="true" hidden="false" outlineLevel="0" max="12" min="6" style="0" width="9.28"/>
    <col collapsed="false" customWidth="true" hidden="false" outlineLevel="0" max="15" min="13" style="0" width="9.53"/>
    <col collapsed="false" customWidth="true" hidden="false" outlineLevel="0" max="16" min="16" style="0" width="18.9"/>
    <col collapsed="false" customWidth="true" hidden="false" outlineLevel="0" max="17" min="17" style="0" width="22.93"/>
    <col collapsed="false" customWidth="true" hidden="false" outlineLevel="0" max="18" min="18" style="0" width="31.3"/>
    <col collapsed="false" customWidth="true" hidden="false" outlineLevel="0" max="19" min="19" style="0" width="17.35"/>
  </cols>
  <sheetData>
    <row r="1" customFormat="false" ht="30.35" hidden="false" customHeight="false" outlineLevel="0" collapsed="false">
      <c r="A1" s="2" t="s">
        <v>0</v>
      </c>
      <c r="B1" s="2"/>
      <c r="C1" s="2"/>
      <c r="D1" s="2"/>
      <c r="E1" s="2"/>
      <c r="F1" s="2"/>
      <c r="G1" s="2"/>
      <c r="H1" s="2"/>
      <c r="I1" s="2"/>
      <c r="J1" s="2"/>
      <c r="K1" s="2"/>
      <c r="L1" s="2"/>
      <c r="M1" s="2"/>
      <c r="N1" s="2"/>
      <c r="O1" s="2"/>
      <c r="P1" s="2"/>
      <c r="Q1" s="2"/>
      <c r="R1" s="2"/>
      <c r="S1" s="2"/>
      <c r="T1" s="2"/>
      <c r="U1" s="2"/>
      <c r="V1" s="2"/>
      <c r="W1" s="2"/>
    </row>
    <row r="3" customFormat="false" ht="24.05" hidden="false" customHeight="true" outlineLevel="0" collapsed="false">
      <c r="A3" s="3" t="s">
        <v>1</v>
      </c>
      <c r="B3" s="3" t="s">
        <v>2</v>
      </c>
      <c r="C3" s="4" t="s">
        <v>3</v>
      </c>
      <c r="D3" s="3" t="s">
        <v>4</v>
      </c>
      <c r="E3" s="3" t="s">
        <v>5</v>
      </c>
      <c r="F3" s="3" t="s">
        <v>4</v>
      </c>
      <c r="G3" s="3"/>
      <c r="H3" s="3"/>
      <c r="I3" s="3"/>
      <c r="J3" s="3"/>
      <c r="K3" s="3"/>
      <c r="L3" s="3"/>
      <c r="M3" s="5" t="s">
        <v>6</v>
      </c>
      <c r="N3" s="5"/>
      <c r="O3" s="5"/>
      <c r="P3" s="5" t="s">
        <v>7</v>
      </c>
      <c r="Q3" s="5" t="s">
        <v>8</v>
      </c>
      <c r="R3" s="5" t="s">
        <v>9</v>
      </c>
      <c r="S3" s="5" t="s">
        <v>10</v>
      </c>
      <c r="T3" s="6" t="s">
        <v>11</v>
      </c>
      <c r="U3" s="6"/>
      <c r="V3" s="6"/>
      <c r="W3" s="6"/>
    </row>
    <row r="4" customFormat="false" ht="12.8" hidden="false" customHeight="false" outlineLevel="0" collapsed="false">
      <c r="A4" s="3"/>
      <c r="B4" s="3"/>
      <c r="C4" s="7" t="s">
        <v>12</v>
      </c>
      <c r="D4" s="3" t="s">
        <v>2</v>
      </c>
      <c r="E4" s="3"/>
      <c r="F4" s="3" t="s">
        <v>13</v>
      </c>
      <c r="G4" s="3"/>
      <c r="H4" s="3"/>
      <c r="I4" s="3"/>
      <c r="J4" s="3"/>
      <c r="K4" s="3"/>
      <c r="L4" s="3"/>
      <c r="M4" s="5"/>
      <c r="N4" s="5"/>
      <c r="O4" s="5"/>
      <c r="P4" s="5"/>
      <c r="Q4" s="5"/>
      <c r="R4" s="5"/>
      <c r="S4" s="5"/>
      <c r="T4" s="6" t="s">
        <v>14</v>
      </c>
      <c r="U4" s="6"/>
      <c r="V4" s="6"/>
      <c r="W4" s="6"/>
    </row>
    <row r="5" customFormat="false" ht="12.8" hidden="false" customHeight="false" outlineLevel="0" collapsed="false">
      <c r="F5" s="8" t="n">
        <v>2013</v>
      </c>
      <c r="G5" s="8" t="n">
        <v>2014</v>
      </c>
      <c r="H5" s="8" t="n">
        <v>2015</v>
      </c>
      <c r="I5" s="8" t="n">
        <v>2016</v>
      </c>
      <c r="J5" s="8" t="n">
        <v>2017</v>
      </c>
      <c r="K5" s="8" t="n">
        <v>2018</v>
      </c>
      <c r="L5" s="8" t="n">
        <v>2019</v>
      </c>
      <c r="M5" s="8" t="n">
        <v>2020</v>
      </c>
      <c r="N5" s="8" t="n">
        <v>2021</v>
      </c>
      <c r="O5" s="8" t="n">
        <v>2022</v>
      </c>
      <c r="T5" s="8" t="n">
        <v>2019</v>
      </c>
      <c r="U5" s="8" t="n">
        <v>2020</v>
      </c>
      <c r="V5" s="8" t="n">
        <v>2021</v>
      </c>
      <c r="W5" s="8" t="n">
        <v>2022</v>
      </c>
    </row>
    <row r="6" customFormat="false" ht="12.8" hidden="false" customHeight="false" outlineLevel="0" collapsed="false">
      <c r="B6" s="0" t="str">
        <f aca="false">IFERROR(RIGHT(D6,LEN(D6)-SEARCH(" ",D6)),D6)</f>
        <v>Wien</v>
      </c>
      <c r="D6" s="0" t="s">
        <v>15</v>
      </c>
      <c r="F6" s="9" t="n">
        <v>1741246</v>
      </c>
      <c r="G6" s="9" t="n">
        <v>1766746</v>
      </c>
      <c r="H6" s="9" t="n">
        <v>1797337</v>
      </c>
      <c r="I6" s="9" t="n">
        <v>1840226</v>
      </c>
      <c r="J6" s="9" t="n">
        <v>1867582</v>
      </c>
      <c r="K6" s="9" t="n">
        <v>1888776</v>
      </c>
      <c r="L6" s="9" t="n">
        <v>1897491</v>
      </c>
      <c r="M6" s="9" t="n">
        <f aca="false">(1+$P6)*L6</f>
        <v>1924893.97121847</v>
      </c>
      <c r="N6" s="9" t="n">
        <f aca="false">(1+$P6)*M6</f>
        <v>1952692.68757174</v>
      </c>
      <c r="O6" s="9" t="n">
        <f aca="false">(1+$P6)*N6</f>
        <v>1980892.86428723</v>
      </c>
      <c r="P6" s="10" t="n">
        <f aca="false" t="array" ref="P6:P6">AVERAGE((G6:L6-F6:K6)/F6:K6)</f>
        <v>0.0144416870585767</v>
      </c>
      <c r="Q6" s="9" t="n">
        <f aca="false" t="array" ref="Q6:Q6">AVERAGE(G6:L6-F6:K6)</f>
        <v>26040.8333333333</v>
      </c>
      <c r="R6" s="9" t="n">
        <f aca="false">ROUND(AVERAGE(F6:L6),0)</f>
        <v>1828486</v>
      </c>
      <c r="S6" s="0" t="str">
        <f aca="false">VLOOKUP(P6,$A$59:$B$62,2,1)</f>
        <v>niedriges Wachstum</v>
      </c>
      <c r="T6" s="10" t="n">
        <v>1</v>
      </c>
      <c r="U6" s="10" t="n">
        <v>1</v>
      </c>
      <c r="V6" s="10" t="n">
        <v>1</v>
      </c>
      <c r="W6" s="10" t="n">
        <v>1</v>
      </c>
    </row>
    <row r="7" customFormat="false" ht="12.8" hidden="false" customHeight="false" outlineLevel="0" collapsed="false">
      <c r="A7" s="0" t="str">
        <f aca="false">IF(OR(D7="Sonstige",D7="Fremde Insgesamt",D7="Ozeanien"),"",LEFT(D7,3))</f>
        <v>AUT</v>
      </c>
      <c r="B7" s="0" t="str">
        <f aca="false">IFERROR(RIGHT(D7,LEN(D7)-SEARCH(" ",D7)),D7)</f>
        <v>Österreich</v>
      </c>
      <c r="C7" s="1" t="s">
        <v>16</v>
      </c>
      <c r="D7" s="0" t="s">
        <v>17</v>
      </c>
      <c r="E7" s="1" t="s">
        <v>18</v>
      </c>
      <c r="F7" s="9" t="n">
        <v>1194485</v>
      </c>
      <c r="G7" s="9" t="n">
        <v>1198565</v>
      </c>
      <c r="H7" s="9" t="n">
        <v>1201673</v>
      </c>
      <c r="I7" s="9" t="n">
        <v>1205293</v>
      </c>
      <c r="J7" s="9" t="n">
        <v>1207833</v>
      </c>
      <c r="K7" s="9" t="n">
        <v>1209160</v>
      </c>
      <c r="L7" s="9" t="n">
        <v>1208607</v>
      </c>
      <c r="M7" s="9" t="n">
        <f aca="false">(1+$P7)*L7</f>
        <v>1210977.87532572</v>
      </c>
      <c r="N7" s="9" t="n">
        <f aca="false">(1+$P7)*M7</f>
        <v>1213353.40150139</v>
      </c>
      <c r="O7" s="9" t="n">
        <f aca="false">(1+$P7)*N7</f>
        <v>1215733.5876504</v>
      </c>
      <c r="P7" s="10" t="n">
        <f aca="false">AVERAGE((G7:L7-F7:K7)/F7:K7)</f>
        <v>0.0019616594357956</v>
      </c>
      <c r="Q7" s="9" t="n">
        <f aca="false" t="array" ref="Q7:Q7">AVERAGE(G7:L7-F7:K7)</f>
        <v>2353.66666666667</v>
      </c>
      <c r="R7" s="9" t="n">
        <f aca="false">ROUND(AVERAGE(F7:L7),0)</f>
        <v>1203659</v>
      </c>
      <c r="S7" s="0" t="str">
        <f aca="false">VLOOKUP(P7,$A$59:$B$62,2,1)</f>
        <v>niedriges Wachstum</v>
      </c>
      <c r="T7" s="10" t="n">
        <f aca="false">L7/$L$6</f>
        <v>0.636950056680111</v>
      </c>
      <c r="U7" s="10" t="n">
        <f aca="false">M7/$M$6</f>
        <v>0.62911406728505</v>
      </c>
      <c r="V7" s="10" t="n">
        <f aca="false">N7/$N$6</f>
        <v>0.62137447905858</v>
      </c>
      <c r="W7" s="10" t="n">
        <f aca="false">O7/$O$6</f>
        <v>0.613730106038749</v>
      </c>
    </row>
    <row r="8" customFormat="false" ht="12.8" hidden="false" customHeight="false" outlineLevel="0" collapsed="false">
      <c r="A8" s="0" t="str">
        <f aca="false">IF(OR(D8="Sonstige",D8="Fremde Insgesamt",D8="Ozeanien"),"",LEFT(D8,3))</f>
        <v>BGR</v>
      </c>
      <c r="B8" s="0" t="str">
        <f aca="false">IFERROR(RIGHT(D8,LEN(D8)-SEARCH(" ",D8)),D8)</f>
        <v>Bulgarien</v>
      </c>
      <c r="C8" s="1" t="s">
        <v>19</v>
      </c>
      <c r="D8" s="0" t="s">
        <v>20</v>
      </c>
      <c r="E8" s="1" t="s">
        <v>18</v>
      </c>
      <c r="F8" s="9" t="n">
        <v>10781</v>
      </c>
      <c r="G8" s="9" t="n">
        <v>11654</v>
      </c>
      <c r="H8" s="9" t="n">
        <v>13594</v>
      </c>
      <c r="I8" s="9" t="n">
        <v>14812</v>
      </c>
      <c r="J8" s="9" t="n">
        <v>15840</v>
      </c>
      <c r="K8" s="9" t="n">
        <v>16735</v>
      </c>
      <c r="L8" s="9" t="n">
        <v>17591</v>
      </c>
      <c r="M8" s="9" t="n">
        <f aca="false">(1+$P8)*L8</f>
        <v>19098.2455130732</v>
      </c>
      <c r="N8" s="9" t="n">
        <f aca="false">(1+$P8)*M8</f>
        <v>20734.6359887226</v>
      </c>
      <c r="O8" s="9" t="n">
        <f aca="false">(1+$P8)*N8</f>
        <v>22511.2369243834</v>
      </c>
      <c r="P8" s="10" t="n">
        <f aca="false">AVERAGE((G8:L8-F8:K8)/F8:K8)</f>
        <v>0.0856827646565393</v>
      </c>
      <c r="Q8" s="9" t="n">
        <f aca="false" t="array" ref="Q8:Q8">AVERAGE(G8:L8-F8:K8)</f>
        <v>1135</v>
      </c>
      <c r="R8" s="9" t="n">
        <f aca="false">ROUND(AVERAGE(F8:L8),0)</f>
        <v>14430</v>
      </c>
      <c r="S8" s="0" t="str">
        <f aca="false">VLOOKUP(P8,$A$59:$B$62,2,1)</f>
        <v>hohes Wachstum</v>
      </c>
      <c r="T8" s="10" t="n">
        <f aca="false">L8/$L$6</f>
        <v>0.00927066320736172</v>
      </c>
      <c r="U8" s="10" t="n">
        <f aca="false">M8/$M$6</f>
        <v>0.0099217129871231</v>
      </c>
      <c r="V8" s="10" t="n">
        <f aca="false">N8/$N$6</f>
        <v>0.0106184839635504</v>
      </c>
      <c r="W8" s="10" t="n">
        <f aca="false">O8/$O$6</f>
        <v>0.0113641869937693</v>
      </c>
    </row>
    <row r="9" customFormat="false" ht="12.8" hidden="false" customHeight="false" outlineLevel="0" collapsed="false">
      <c r="A9" s="0" t="str">
        <f aca="false">IF(OR(D9="Sonstige",D9="Fremde Insgesamt",D9="Ozeanien"),"",LEFT(D9,3))</f>
        <v>CZE</v>
      </c>
      <c r="B9" s="0" t="str">
        <f aca="false">IFERROR(RIGHT(D9,LEN(D9)-SEARCH(" ",D9)),D9)</f>
        <v>Tschechische Republik</v>
      </c>
      <c r="C9" s="1" t="s">
        <v>16</v>
      </c>
      <c r="D9" s="0" t="s">
        <v>21</v>
      </c>
      <c r="E9" s="1" t="s">
        <v>18</v>
      </c>
      <c r="F9" s="9" t="n">
        <v>16193</v>
      </c>
      <c r="G9" s="9" t="n">
        <v>15710</v>
      </c>
      <c r="H9" s="9" t="n">
        <v>15335</v>
      </c>
      <c r="I9" s="9" t="n">
        <v>15013</v>
      </c>
      <c r="J9" s="9" t="n">
        <v>14544</v>
      </c>
      <c r="K9" s="9" t="n">
        <v>14054</v>
      </c>
      <c r="L9" s="9" t="n">
        <v>13620</v>
      </c>
      <c r="M9" s="9" t="n">
        <f aca="false">(1+$P9)*L9</f>
        <v>13232.9492988296</v>
      </c>
      <c r="N9" s="9" t="n">
        <f aca="false">(1+$P9)*M9</f>
        <v>12856.8977346104</v>
      </c>
      <c r="O9" s="9" t="n">
        <f aca="false">(1+$P9)*N9</f>
        <v>12491.5327358544</v>
      </c>
      <c r="P9" s="10" t="n">
        <f aca="false">AVERAGE((G9:L9-F9:K9)/F9:K9)</f>
        <v>-0.0284178194691947</v>
      </c>
      <c r="Q9" s="9" t="n">
        <f aca="false" t="array" ref="Q9:Q9">AVERAGE(G9:L9-F9:K9)</f>
        <v>-428.833333333333</v>
      </c>
      <c r="R9" s="9" t="n">
        <f aca="false">ROUND(AVERAGE(F9:L9),0)</f>
        <v>14924</v>
      </c>
      <c r="S9" s="0" t="str">
        <f aca="false">VLOOKUP(P9,$A$59:$B$62,2,1)</f>
        <v>Rückgang</v>
      </c>
      <c r="T9" s="10" t="n">
        <f aca="false">L9/$L$6</f>
        <v>0.00717789965802209</v>
      </c>
      <c r="U9" s="10" t="n">
        <f aca="false">M9/$M$6</f>
        <v>0.00687463803029789</v>
      </c>
      <c r="V9" s="10" t="n">
        <f aca="false">N9/$N$6</f>
        <v>0.00658418901061103</v>
      </c>
      <c r="W9" s="10" t="n">
        <f aca="false">O9/$O$6</f>
        <v>0.00630601127454168</v>
      </c>
    </row>
    <row r="10" customFormat="false" ht="12.8" hidden="false" customHeight="false" outlineLevel="0" collapsed="false">
      <c r="A10" s="0" t="str">
        <f aca="false">IF(OR(D10="Sonstige",D10="Fremde Insgesamt",D10="Ozeanien"),"",LEFT(D10,3))</f>
        <v>DEU</v>
      </c>
      <c r="B10" s="0" t="str">
        <f aca="false">IFERROR(RIGHT(D10,LEN(D10)-SEARCH(" ",D10)),D10)</f>
        <v>Deutschland</v>
      </c>
      <c r="C10" s="1" t="s">
        <v>16</v>
      </c>
      <c r="D10" s="0" t="s">
        <v>22</v>
      </c>
      <c r="E10" s="1" t="s">
        <v>18</v>
      </c>
      <c r="F10" s="9" t="n">
        <v>43980</v>
      </c>
      <c r="G10" s="9" t="n">
        <v>45434</v>
      </c>
      <c r="H10" s="9" t="n">
        <v>46826</v>
      </c>
      <c r="I10" s="9" t="n">
        <v>48841</v>
      </c>
      <c r="J10" s="9" t="n">
        <v>50034</v>
      </c>
      <c r="K10" s="9" t="n">
        <v>51241</v>
      </c>
      <c r="L10" s="9" t="n">
        <v>52436</v>
      </c>
      <c r="M10" s="9" t="n">
        <f aca="false">(1+$P10)*L10</f>
        <v>53996.853176959</v>
      </c>
      <c r="N10" s="9" t="n">
        <f aca="false">(1+$P10)*M10</f>
        <v>55604.1679955387</v>
      </c>
      <c r="O10" s="9" t="n">
        <f aca="false">(1+$P10)*N10</f>
        <v>57259.3274712424</v>
      </c>
      <c r="P10" s="10" t="n">
        <f aca="false">AVERAGE((G10:L10-F10:K10)/F10:K10)</f>
        <v>0.0297668238797578</v>
      </c>
      <c r="Q10" s="9" t="n">
        <f aca="false" t="array" ref="Q10:Q10">AVERAGE(G10:L10-F10:K10)</f>
        <v>1409.33333333333</v>
      </c>
      <c r="R10" s="9" t="n">
        <f aca="false">ROUND(AVERAGE(F10:L10),0)</f>
        <v>48399</v>
      </c>
      <c r="S10" s="0" t="str">
        <f aca="false">VLOOKUP(P10,$A$59:$B$62,2,1)</f>
        <v>mittleres Wachstum</v>
      </c>
      <c r="T10" s="10" t="n">
        <f aca="false">L10/$L$6</f>
        <v>0.0276343866716627</v>
      </c>
      <c r="U10" s="10" t="n">
        <f aca="false">M10/$M$6</f>
        <v>0.0280518584318589</v>
      </c>
      <c r="V10" s="10" t="n">
        <f aca="false">N10/$N$6</f>
        <v>0.0284756369240491</v>
      </c>
      <c r="W10" s="10" t="n">
        <f aca="false">O10/$O$6</f>
        <v>0.028905817423824</v>
      </c>
    </row>
    <row r="11" customFormat="false" ht="12.8" hidden="false" customHeight="false" outlineLevel="0" collapsed="false">
      <c r="A11" s="0" t="str">
        <f aca="false">IF(OR(D11="Sonstige",D11="Fremde Insgesamt",D11="Ozeanien"),"",LEFT(D11,3))</f>
        <v>ESP</v>
      </c>
      <c r="B11" s="0" t="str">
        <f aca="false">IFERROR(RIGHT(D11,LEN(D11)-SEARCH(" ",D11)),D11)</f>
        <v>Spanien</v>
      </c>
      <c r="C11" s="1" t="s">
        <v>19</v>
      </c>
      <c r="D11" s="0" t="s">
        <v>23</v>
      </c>
      <c r="E11" s="1" t="s">
        <v>18</v>
      </c>
      <c r="F11" s="9" t="n">
        <v>2157</v>
      </c>
      <c r="G11" s="9" t="n">
        <v>2457</v>
      </c>
      <c r="H11" s="9" t="n">
        <v>2676</v>
      </c>
      <c r="I11" s="9" t="n">
        <v>2891</v>
      </c>
      <c r="J11" s="9" t="n">
        <v>3018</v>
      </c>
      <c r="K11" s="9" t="n">
        <v>3071</v>
      </c>
      <c r="L11" s="9" t="n">
        <v>3162</v>
      </c>
      <c r="M11" s="9" t="n">
        <f aca="false">(1+$P11)*L11</f>
        <v>3372.63226696383</v>
      </c>
      <c r="N11" s="9" t="n">
        <f aca="false">(1+$P11)*M11</f>
        <v>3597.29551175381</v>
      </c>
      <c r="O11" s="9" t="n">
        <f aca="false">(1+$P11)*N11</f>
        <v>3836.92438859742</v>
      </c>
      <c r="P11" s="10" t="n">
        <f aca="false">AVERAGE((G11:L11-F11:K11)/F11:K11)</f>
        <v>0.0666136201656627</v>
      </c>
      <c r="Q11" s="9" t="n">
        <f aca="false" t="array" ref="Q11:Q11">AVERAGE(G11:L11-F11:K11)</f>
        <v>167.5</v>
      </c>
      <c r="R11" s="9" t="n">
        <f aca="false">ROUND(AVERAGE(F11:L11),0)</f>
        <v>2776</v>
      </c>
      <c r="S11" s="0" t="str">
        <f aca="false">VLOOKUP(P11,$A$59:$B$62,2,1)</f>
        <v>hohes Wachstum</v>
      </c>
      <c r="T11" s="10" t="n">
        <f aca="false">L11/$L$6</f>
        <v>0.00166641106598134</v>
      </c>
      <c r="U11" s="10" t="n">
        <f aca="false">M11/$M$6</f>
        <v>0.0017521132682591</v>
      </c>
      <c r="V11" s="10" t="n">
        <f aca="false">N11/$N$6</f>
        <v>0.00184222306697282</v>
      </c>
      <c r="W11" s="10" t="n">
        <f aca="false">O11/$O$6</f>
        <v>0.00193696714131889</v>
      </c>
    </row>
    <row r="12" customFormat="false" ht="12.8" hidden="false" customHeight="false" outlineLevel="0" collapsed="false">
      <c r="A12" s="0" t="str">
        <f aca="false">IF(OR(D12="Sonstige",D12="Fremde Insgesamt",D12="Ozeanien"),"",LEFT(D12,3))</f>
        <v>FRA</v>
      </c>
      <c r="B12" s="0" t="str">
        <f aca="false">IFERROR(RIGHT(D12,LEN(D12)-SEARCH(" ",D12)),D12)</f>
        <v>Frankreich</v>
      </c>
      <c r="C12" s="1" t="s">
        <v>19</v>
      </c>
      <c r="D12" s="0" t="s">
        <v>24</v>
      </c>
      <c r="E12" s="1" t="s">
        <v>18</v>
      </c>
      <c r="F12" s="9" t="n">
        <v>3885</v>
      </c>
      <c r="G12" s="9" t="n">
        <v>3983</v>
      </c>
      <c r="H12" s="9" t="n">
        <v>4130</v>
      </c>
      <c r="I12" s="9" t="n">
        <v>4283</v>
      </c>
      <c r="J12" s="9" t="n">
        <v>4460</v>
      </c>
      <c r="K12" s="9" t="n">
        <v>4519</v>
      </c>
      <c r="L12" s="9" t="n">
        <v>4658</v>
      </c>
      <c r="M12" s="9" t="n">
        <f aca="false">(1+$P12)*L12</f>
        <v>4801.22726951685</v>
      </c>
      <c r="N12" s="9" t="n">
        <f aca="false">(1+$P12)*M12</f>
        <v>4948.85858599232</v>
      </c>
      <c r="O12" s="9" t="n">
        <f aca="false">(1+$P12)*N12</f>
        <v>5101.02936797959</v>
      </c>
      <c r="P12" s="10" t="n">
        <f aca="false">AVERAGE((G12:L12-F12:K12)/F12:K12)</f>
        <v>0.0307486624123767</v>
      </c>
      <c r="Q12" s="9" t="n">
        <f aca="false" t="array" ref="Q12:Q12">AVERAGE(G12:L12-F12:K12)</f>
        <v>128.833333333333</v>
      </c>
      <c r="R12" s="9" t="n">
        <f aca="false">ROUND(AVERAGE(F12:L12),0)</f>
        <v>4274</v>
      </c>
      <c r="S12" s="0" t="str">
        <f aca="false">VLOOKUP(P12,$A$59:$B$62,2,1)</f>
        <v>mittleres Wachstum</v>
      </c>
      <c r="T12" s="10" t="n">
        <f aca="false">L12/$L$6</f>
        <v>0.00245482060257466</v>
      </c>
      <c r="U12" s="10" t="n">
        <f aca="false">M12/$M$6</f>
        <v>0.00249428142085024</v>
      </c>
      <c r="V12" s="10" t="n">
        <f aca="false">N12/$N$6</f>
        <v>0.00253437656498137</v>
      </c>
      <c r="W12" s="10" t="n">
        <f aca="false">O12/$O$6</f>
        <v>0.00257511623164692</v>
      </c>
    </row>
    <row r="13" customFormat="false" ht="12.8" hidden="false" customHeight="false" outlineLevel="0" collapsed="false">
      <c r="A13" s="0" t="str">
        <f aca="false">IF(OR(D13="Sonstige",D13="Fremde Insgesamt",D13="Ozeanien"),"",LEFT(D13,3))</f>
        <v>GBR</v>
      </c>
      <c r="B13" s="0" t="str">
        <f aca="false">IFERROR(RIGHT(D13,LEN(D13)-SEARCH(" ",D13)),D13)</f>
        <v>Großbritannien u. Nordirland</v>
      </c>
      <c r="C13" s="1" t="s">
        <v>19</v>
      </c>
      <c r="D13" s="0" t="s">
        <v>25</v>
      </c>
      <c r="E13" s="1" t="s">
        <v>18</v>
      </c>
      <c r="F13" s="9" t="n">
        <v>3480</v>
      </c>
      <c r="G13" s="9" t="n">
        <v>3610</v>
      </c>
      <c r="H13" s="9" t="n">
        <v>3768</v>
      </c>
      <c r="I13" s="9" t="n">
        <v>3911</v>
      </c>
      <c r="J13" s="9" t="n">
        <v>4023</v>
      </c>
      <c r="K13" s="9" t="n">
        <v>4088</v>
      </c>
      <c r="L13" s="9" t="n">
        <v>4269</v>
      </c>
      <c r="M13" s="9" t="n">
        <f aca="false">(1+$P13)*L13</f>
        <v>4417.09517178547</v>
      </c>
      <c r="N13" s="9" t="n">
        <f aca="false">(1+$P13)*M13</f>
        <v>4570.3278886415</v>
      </c>
      <c r="O13" s="9" t="n">
        <f aca="false">(1+$P13)*N13</f>
        <v>4728.87637629301</v>
      </c>
      <c r="P13" s="10" t="n">
        <f aca="false">AVERAGE((G13:L13-F13:K13)/F13:K13)</f>
        <v>0.0346908343371924</v>
      </c>
      <c r="Q13" s="9" t="n">
        <f aca="false" t="array" ref="Q13:Q13">AVERAGE(G13:L13-F13:K13)</f>
        <v>131.5</v>
      </c>
      <c r="R13" s="9" t="n">
        <f aca="false">ROUND(AVERAGE(F13:L13),0)</f>
        <v>3878</v>
      </c>
      <c r="S13" s="0" t="str">
        <f aca="false">VLOOKUP(P13,$A$59:$B$62,2,1)</f>
        <v>mittleres Wachstum</v>
      </c>
      <c r="T13" s="10" t="n">
        <f aca="false">L13/$L$6</f>
        <v>0.00224981304259151</v>
      </c>
      <c r="U13" s="10" t="n">
        <f aca="false">M13/$M$6</f>
        <v>0.0022947212874221</v>
      </c>
      <c r="V13" s="10" t="n">
        <f aca="false">N13/$N$6</f>
        <v>0.0023405259402722</v>
      </c>
      <c r="W13" s="10" t="n">
        <f aca="false">O13/$O$6</f>
        <v>0.00238724489423338</v>
      </c>
    </row>
    <row r="14" customFormat="false" ht="12.8" hidden="false" customHeight="false" outlineLevel="0" collapsed="false">
      <c r="A14" s="0" t="str">
        <f aca="false">IF(OR(D14="Sonstige",D14="Fremde Insgesamt",D14="Ozeanien"),"",LEFT(D14,3))</f>
        <v>GRC</v>
      </c>
      <c r="B14" s="0" t="str">
        <f aca="false">IFERROR(RIGHT(D14,LEN(D14)-SEARCH(" ",D14)),D14)</f>
        <v>Griechenland</v>
      </c>
      <c r="C14" s="1" t="s">
        <v>19</v>
      </c>
      <c r="D14" s="0" t="s">
        <v>26</v>
      </c>
      <c r="E14" s="1" t="s">
        <v>18</v>
      </c>
      <c r="F14" s="9" t="n">
        <v>2012</v>
      </c>
      <c r="G14" s="9" t="n">
        <v>2204</v>
      </c>
      <c r="H14" s="9" t="n">
        <v>2376</v>
      </c>
      <c r="I14" s="9" t="n">
        <v>2621</v>
      </c>
      <c r="J14" s="9" t="n">
        <v>2786</v>
      </c>
      <c r="K14" s="9" t="n">
        <v>2976</v>
      </c>
      <c r="L14" s="9" t="n">
        <v>3060</v>
      </c>
      <c r="M14" s="9" t="n">
        <f aca="false">(1+$P14)*L14</f>
        <v>3282.33901463733</v>
      </c>
      <c r="N14" s="9" t="n">
        <f aca="false">(1+$P14)*M14</f>
        <v>3520.83313954588</v>
      </c>
      <c r="O14" s="9" t="n">
        <f aca="false">(1+$P14)*N14</f>
        <v>3776.65620194754</v>
      </c>
      <c r="P14" s="10" t="n">
        <f aca="false">AVERAGE((G14:L14-F14:K14)/F14:K14)</f>
        <v>0.0726598087050107</v>
      </c>
      <c r="Q14" s="9" t="n">
        <f aca="false" t="array" ref="Q14:Q14">AVERAGE(G14:L14-F14:K14)</f>
        <v>174.666666666667</v>
      </c>
      <c r="R14" s="9" t="n">
        <f aca="false">ROUND(AVERAGE(F14:L14),0)</f>
        <v>2576</v>
      </c>
      <c r="S14" s="0" t="str">
        <f aca="false">VLOOKUP(P14,$A$59:$B$62,2,1)</f>
        <v>hohes Wachstum</v>
      </c>
      <c r="T14" s="10" t="n">
        <f aca="false">L14/$L$6</f>
        <v>0.00161265587030452</v>
      </c>
      <c r="U14" s="10" t="n">
        <f aca="false">M14/$M$6</f>
        <v>0.0017052050989383</v>
      </c>
      <c r="V14" s="10" t="n">
        <f aca="false">N14/$N$6</f>
        <v>0.00180306566514785</v>
      </c>
      <c r="W14" s="10" t="n">
        <f aca="false">O14/$O$6</f>
        <v>0.00190654238300085</v>
      </c>
    </row>
    <row r="15" customFormat="false" ht="12.8" hidden="false" customHeight="false" outlineLevel="0" collapsed="false">
      <c r="A15" s="0" t="str">
        <f aca="false">IF(OR(D15="Sonstige",D15="Fremde Insgesamt",D15="Ozeanien"),"",LEFT(D15,3))</f>
        <v>HUN</v>
      </c>
      <c r="B15" s="0" t="str">
        <f aca="false">IFERROR(RIGHT(D15,LEN(D15)-SEARCH(" ",D15)),D15)</f>
        <v>Ungarn</v>
      </c>
      <c r="C15" s="1" t="s">
        <v>19</v>
      </c>
      <c r="D15" s="0" t="s">
        <v>27</v>
      </c>
      <c r="E15" s="1" t="s">
        <v>18</v>
      </c>
      <c r="F15" s="9" t="n">
        <v>16429</v>
      </c>
      <c r="G15" s="9" t="n">
        <v>18492</v>
      </c>
      <c r="H15" s="9" t="n">
        <v>20052</v>
      </c>
      <c r="I15" s="9" t="n">
        <v>21618</v>
      </c>
      <c r="J15" s="9" t="n">
        <v>22562</v>
      </c>
      <c r="K15" s="9" t="n">
        <v>22762</v>
      </c>
      <c r="L15" s="9" t="n">
        <v>23144</v>
      </c>
      <c r="M15" s="9" t="n">
        <f aca="false">(1+$P15)*L15</f>
        <v>24522.3892257713</v>
      </c>
      <c r="N15" s="9" t="n">
        <f aca="false">(1+$P15)*M15</f>
        <v>25982.8712988344</v>
      </c>
      <c r="O15" s="9" t="n">
        <f aca="false">(1+$P15)*N15</f>
        <v>27530.3354300527</v>
      </c>
      <c r="P15" s="10" t="n">
        <f aca="false">AVERAGE((G15:L15-F15:K15)/F15:K15)</f>
        <v>0.0595570871833429</v>
      </c>
      <c r="Q15" s="9" t="n">
        <f aca="false" t="array" ref="Q15:Q15">AVERAGE(G15:L15-F15:K15)</f>
        <v>1119.16666666667</v>
      </c>
      <c r="R15" s="9" t="n">
        <f aca="false">ROUND(AVERAGE(F15:L15),0)</f>
        <v>20723</v>
      </c>
      <c r="S15" s="0" t="str">
        <f aca="false">VLOOKUP(P15,$A$59:$B$62,2,1)</f>
        <v>hohes Wachstum</v>
      </c>
      <c r="T15" s="10" t="n">
        <f aca="false">L15/$L$6</f>
        <v>0.0121971593014143</v>
      </c>
      <c r="U15" s="10" t="n">
        <f aca="false">M15/$M$6</f>
        <v>0.0127396051899152</v>
      </c>
      <c r="V15" s="10" t="n">
        <f aca="false">N15/$N$6</f>
        <v>0.0133061753465904</v>
      </c>
      <c r="W15" s="10" t="n">
        <f aca="false">O15/$O$6</f>
        <v>0.0138979426532281</v>
      </c>
    </row>
    <row r="16" customFormat="false" ht="12.8" hidden="false" customHeight="false" outlineLevel="0" collapsed="false">
      <c r="A16" s="0" t="str">
        <f aca="false">IF(OR(D16="Sonstige",D16="Fremde Insgesamt",D16="Ozeanien"),"",LEFT(D16,3))</f>
        <v>ITA</v>
      </c>
      <c r="B16" s="0" t="str">
        <f aca="false">IFERROR(RIGHT(D16,LEN(D16)-SEARCH(" ",D16)),D16)</f>
        <v>Italien</v>
      </c>
      <c r="C16" s="1" t="s">
        <v>19</v>
      </c>
      <c r="D16" s="0" t="s">
        <v>28</v>
      </c>
      <c r="E16" s="1" t="s">
        <v>18</v>
      </c>
      <c r="F16" s="9" t="n">
        <v>6022</v>
      </c>
      <c r="G16" s="9" t="n">
        <v>6636</v>
      </c>
      <c r="H16" s="9" t="n">
        <v>7294</v>
      </c>
      <c r="I16" s="9" t="n">
        <v>8070</v>
      </c>
      <c r="J16" s="9" t="n">
        <v>8675</v>
      </c>
      <c r="K16" s="9" t="n">
        <v>9167</v>
      </c>
      <c r="L16" s="9" t="n">
        <v>9649</v>
      </c>
      <c r="M16" s="9" t="n">
        <f aca="false">(1+$P16)*L16</f>
        <v>10439.8449655161</v>
      </c>
      <c r="N16" s="9" t="n">
        <f aca="false">(1+$P16)*M16</f>
        <v>11295.5086437984</v>
      </c>
      <c r="O16" s="9" t="n">
        <f aca="false">(1+$P16)*N16</f>
        <v>12221.3036633747</v>
      </c>
      <c r="P16" s="10" t="n">
        <f aca="false">AVERAGE((G16:L16-F16:K16)/F16:K16)</f>
        <v>0.081961339570532</v>
      </c>
      <c r="Q16" s="9" t="n">
        <f aca="false" t="array" ref="Q16:Q16">AVERAGE(G16:L16-F16:K16)</f>
        <v>604.5</v>
      </c>
      <c r="R16" s="9" t="n">
        <f aca="false">ROUND(AVERAGE(F16:L16),0)</f>
        <v>7930</v>
      </c>
      <c r="S16" s="0" t="str">
        <f aca="false">VLOOKUP(P16,$A$59:$B$62,2,1)</f>
        <v>hohes Wachstum</v>
      </c>
      <c r="T16" s="10" t="n">
        <f aca="false">L16/$L$6</f>
        <v>0.00508513610868247</v>
      </c>
      <c r="U16" s="10" t="n">
        <f aca="false">M16/$M$6</f>
        <v>0.00542359481696939</v>
      </c>
      <c r="V16" s="10" t="n">
        <f aca="false">N16/$N$6</f>
        <v>0.00578458080766659</v>
      </c>
      <c r="W16" s="10" t="n">
        <f aca="false">O16/$O$6</f>
        <v>0.00616959346146781</v>
      </c>
    </row>
    <row r="17" customFormat="false" ht="12.8" hidden="false" customHeight="false" outlineLevel="0" collapsed="false">
      <c r="A17" s="0" t="str">
        <f aca="false">IF(OR(D17="Sonstige",D17="Fremde Insgesamt",D17="Ozeanien"),"",LEFT(D17,3))</f>
        <v>HRV</v>
      </c>
      <c r="B17" s="0" t="str">
        <f aca="false">IFERROR(RIGHT(D17,LEN(D17)-SEARCH(" ",D17)),D17)</f>
        <v>Kroatien</v>
      </c>
      <c r="C17" s="1" t="s">
        <v>19</v>
      </c>
      <c r="D17" s="0" t="s">
        <v>29</v>
      </c>
      <c r="E17" s="1" t="s">
        <v>18</v>
      </c>
      <c r="F17" s="9" t="n">
        <v>12770</v>
      </c>
      <c r="G17" s="9" t="n">
        <v>13078</v>
      </c>
      <c r="H17" s="9" t="n">
        <v>13611</v>
      </c>
      <c r="I17" s="9" t="n">
        <v>13996</v>
      </c>
      <c r="J17" s="9" t="n">
        <v>14157</v>
      </c>
      <c r="K17" s="9" t="n">
        <v>14259</v>
      </c>
      <c r="L17" s="9" t="n">
        <v>14407</v>
      </c>
      <c r="M17" s="9" t="n">
        <f aca="false">(1+$P17)*L17</f>
        <v>14700.5379518669</v>
      </c>
      <c r="N17" s="9" t="n">
        <f aca="false">(1+$P17)*M17</f>
        <v>15000.0566442895</v>
      </c>
      <c r="O17" s="9" t="n">
        <f aca="false">(1+$P17)*N17</f>
        <v>15305.6779329168</v>
      </c>
      <c r="P17" s="10" t="n">
        <f aca="false">AVERAGE((G17:L17-F17:K17)/F17:K17)</f>
        <v>0.0203746756345464</v>
      </c>
      <c r="Q17" s="9" t="n">
        <f aca="false" t="array" ref="Q17:Q17">AVERAGE(G17:L17-F17:K17)</f>
        <v>272.833333333333</v>
      </c>
      <c r="R17" s="9" t="n">
        <f aca="false">ROUND(AVERAGE(F17:L17),0)</f>
        <v>13754</v>
      </c>
      <c r="S17" s="0" t="str">
        <f aca="false">VLOOKUP(P17,$A$59:$B$62,2,1)</f>
        <v>mittleres Wachstum</v>
      </c>
      <c r="T17" s="10" t="n">
        <f aca="false">L17/$L$6</f>
        <v>0.0075926578834893</v>
      </c>
      <c r="U17" s="10" t="n">
        <f aca="false">M17/$M$6</f>
        <v>0.00763706374048302</v>
      </c>
      <c r="V17" s="10" t="n">
        <f aca="false">N17/$N$6</f>
        <v>0.00768172930628562</v>
      </c>
      <c r="W17" s="10" t="n">
        <f aca="false">O17/$O$6</f>
        <v>0.00772665609981091</v>
      </c>
    </row>
    <row r="18" customFormat="false" ht="12.8" hidden="false" customHeight="false" outlineLevel="0" collapsed="false">
      <c r="A18" s="0" t="str">
        <f aca="false">IF(OR(D18="Sonstige",D18="Fremde Insgesamt",D18="Ozeanien"),"",LEFT(D18,3))</f>
        <v>POL</v>
      </c>
      <c r="B18" s="0" t="str">
        <f aca="false">IFERROR(RIGHT(D18,LEN(D18)-SEARCH(" ",D18)),D18)</f>
        <v>Polen</v>
      </c>
      <c r="C18" s="1" t="s">
        <v>19</v>
      </c>
      <c r="D18" s="0" t="s">
        <v>30</v>
      </c>
      <c r="E18" s="1" t="s">
        <v>18</v>
      </c>
      <c r="F18" s="9" t="n">
        <v>41217</v>
      </c>
      <c r="G18" s="9" t="n">
        <v>43569</v>
      </c>
      <c r="H18" s="9" t="n">
        <v>45583</v>
      </c>
      <c r="I18" s="9" t="n">
        <v>47040</v>
      </c>
      <c r="J18" s="9" t="n">
        <v>48004</v>
      </c>
      <c r="K18" s="9" t="n">
        <v>48732</v>
      </c>
      <c r="L18" s="9" t="n">
        <v>48943</v>
      </c>
      <c r="M18" s="9" t="n">
        <f aca="false">(1+$P18)*L18</f>
        <v>50372.4735910806</v>
      </c>
      <c r="N18" s="9" t="n">
        <f aca="false">(1+$P18)*M18</f>
        <v>51843.6976826944</v>
      </c>
      <c r="O18" s="9" t="n">
        <f aca="false">(1+$P18)*N18</f>
        <v>53357.891677778</v>
      </c>
      <c r="P18" s="10" t="n">
        <f aca="false">AVERAGE((G18:L18-F18:K18)/F18:K18)</f>
        <v>0.0292069058104443</v>
      </c>
      <c r="Q18" s="9" t="n">
        <f aca="false" t="array" ref="Q18:Q18">AVERAGE(G18:L18-F18:K18)</f>
        <v>1287.66666666667</v>
      </c>
      <c r="R18" s="9" t="n">
        <f aca="false">ROUND(AVERAGE(F18:L18),0)</f>
        <v>46155</v>
      </c>
      <c r="S18" s="0" t="str">
        <f aca="false">VLOOKUP(P18,$A$59:$B$62,2,1)</f>
        <v>mittleres Wachstum</v>
      </c>
      <c r="T18" s="10" t="n">
        <f aca="false">L18/$L$6</f>
        <v>0.0257935347255929</v>
      </c>
      <c r="U18" s="10" t="n">
        <f aca="false">M18/$M$6</f>
        <v>0.0261689601319675</v>
      </c>
      <c r="V18" s="10" t="n">
        <f aca="false">N18/$N$6</f>
        <v>0.0265498498625323</v>
      </c>
      <c r="W18" s="10" t="n">
        <f aca="false">O18/$O$6</f>
        <v>0.0269362834506335</v>
      </c>
    </row>
    <row r="19" customFormat="false" ht="12.8" hidden="false" customHeight="false" outlineLevel="0" collapsed="false">
      <c r="A19" s="0" t="str">
        <f aca="false">IF(OR(D19="Sonstige",D19="Fremde Insgesamt",D19="Ozeanien"),"",LEFT(D19,3))</f>
        <v>ROU</v>
      </c>
      <c r="B19" s="0" t="str">
        <f aca="false">IFERROR(RIGHT(D19,LEN(D19)-SEARCH(" ",D19)),D19)</f>
        <v>Rumänien</v>
      </c>
      <c r="C19" s="1" t="s">
        <v>16</v>
      </c>
      <c r="D19" s="0" t="s">
        <v>31</v>
      </c>
      <c r="E19" s="1" t="s">
        <v>18</v>
      </c>
      <c r="F19" s="9" t="n">
        <v>23110</v>
      </c>
      <c r="G19" s="9" t="n">
        <v>24557</v>
      </c>
      <c r="H19" s="9" t="n">
        <v>28124</v>
      </c>
      <c r="I19" s="9" t="n">
        <v>29936</v>
      </c>
      <c r="J19" s="9" t="n">
        <v>31525</v>
      </c>
      <c r="K19" s="9" t="n">
        <v>32937</v>
      </c>
      <c r="L19" s="9" t="n">
        <v>34351</v>
      </c>
      <c r="M19" s="9" t="n">
        <f aca="false">(1+$P19)*L19</f>
        <v>36716.0471125538</v>
      </c>
      <c r="N19" s="9" t="n">
        <f aca="false">(1+$P19)*M19</f>
        <v>39243.9263943196</v>
      </c>
      <c r="O19" s="9" t="n">
        <f aca="false">(1+$P19)*N19</f>
        <v>41945.8487489573</v>
      </c>
      <c r="P19" s="10" t="n">
        <f aca="false">AVERAGE((G19:L19-F19:K19)/F19:K19)</f>
        <v>0.0688494399742024</v>
      </c>
      <c r="Q19" s="9" t="n">
        <f aca="false" t="array" ref="Q19:Q19">AVERAGE(G19:L19-F19:K19)</f>
        <v>1873.5</v>
      </c>
      <c r="R19" s="9" t="n">
        <f aca="false">ROUND(AVERAGE(F19:L19),0)</f>
        <v>29220</v>
      </c>
      <c r="S19" s="0" t="str">
        <f aca="false">VLOOKUP(P19,$A$59:$B$62,2,1)</f>
        <v>hohes Wachstum</v>
      </c>
      <c r="T19" s="10" t="n">
        <f aca="false">L19/$L$6</f>
        <v>0.0181033796734741</v>
      </c>
      <c r="U19" s="10" t="n">
        <f aca="false">M19/$M$6</f>
        <v>0.0190743218387828</v>
      </c>
      <c r="V19" s="10" t="n">
        <f aca="false">N19/$N$6</f>
        <v>0.0200973387384991</v>
      </c>
      <c r="W19" s="10" t="n">
        <f aca="false">O19/$O$6</f>
        <v>0.0211752233072183</v>
      </c>
    </row>
    <row r="20" customFormat="false" ht="12.8" hidden="false" customHeight="false" outlineLevel="0" collapsed="false">
      <c r="A20" s="0" t="str">
        <f aca="false">IF(OR(D20="Sonstige",D20="Fremde Insgesamt",D20="Ozeanien"),"",LEFT(D20,3))</f>
        <v>SVK</v>
      </c>
      <c r="B20" s="0" t="str">
        <f aca="false">IFERROR(RIGHT(D20,LEN(D20)-SEARCH(" ",D20)),D20)</f>
        <v>Slowakische Republik</v>
      </c>
      <c r="C20" s="1" t="s">
        <v>19</v>
      </c>
      <c r="D20" s="0" t="s">
        <v>32</v>
      </c>
      <c r="E20" s="1" t="s">
        <v>18</v>
      </c>
      <c r="F20" s="9" t="n">
        <v>12808</v>
      </c>
      <c r="G20" s="9" t="n">
        <v>13944</v>
      </c>
      <c r="H20" s="9" t="n">
        <v>14963</v>
      </c>
      <c r="I20" s="9" t="n">
        <v>15841</v>
      </c>
      <c r="J20" s="9" t="n">
        <v>16367</v>
      </c>
      <c r="K20" s="9" t="n">
        <v>16494</v>
      </c>
      <c r="L20" s="9" t="n">
        <v>16528</v>
      </c>
      <c r="M20" s="9" t="n">
        <f aca="false">(1+$P20)*L20</f>
        <v>17253.7899624225</v>
      </c>
      <c r="N20" s="9" t="n">
        <f aca="false">(1+$P20)*M20</f>
        <v>18011.4513593534</v>
      </c>
      <c r="O20" s="9" t="n">
        <f aca="false">(1+$P20)*N20</f>
        <v>18802.3837531869</v>
      </c>
      <c r="P20" s="10" t="n">
        <f aca="false">AVERAGE((G20:L20-F20:K20)/F20:K20)</f>
        <v>0.0439127518406667</v>
      </c>
      <c r="Q20" s="9" t="n">
        <f aca="false" t="array" ref="Q20:Q20">AVERAGE(G20:L20-F20:K20)</f>
        <v>620</v>
      </c>
      <c r="R20" s="9" t="n">
        <f aca="false">ROUND(AVERAGE(F20:L20),0)</f>
        <v>15278</v>
      </c>
      <c r="S20" s="0" t="str">
        <f aca="false">VLOOKUP(P20,$A$59:$B$62,2,1)</f>
        <v>mittleres Wachstum</v>
      </c>
      <c r="T20" s="10" t="n">
        <f aca="false">L20/$L$6</f>
        <v>0.00871044974653371</v>
      </c>
      <c r="U20" s="10" t="n">
        <f aca="false">M20/$M$6</f>
        <v>0.00896350148133135</v>
      </c>
      <c r="V20" s="10" t="n">
        <f aca="false">N20/$N$6</f>
        <v>0.00922390475162347</v>
      </c>
      <c r="W20" s="10" t="n">
        <f aca="false">O20/$O$6</f>
        <v>0.00949187313063115</v>
      </c>
    </row>
    <row r="21" customFormat="false" ht="12.8" hidden="false" customHeight="false" outlineLevel="0" collapsed="false">
      <c r="A21" s="0" t="str">
        <f aca="false">IF(OR(D21="Sonstige",D21="Fremde Insgesamt",D21="Ozeanien"),"",LEFT(D21,3))</f>
        <v>SVN</v>
      </c>
      <c r="B21" s="0" t="str">
        <f aca="false">IFERROR(RIGHT(D21,LEN(D21)-SEARCH(" ",D21)),D21)</f>
        <v>Slowenien</v>
      </c>
      <c r="C21" s="1" t="s">
        <v>19</v>
      </c>
      <c r="D21" s="0" t="s">
        <v>33</v>
      </c>
      <c r="E21" s="1" t="s">
        <v>18</v>
      </c>
      <c r="F21" s="9" t="n">
        <v>2816</v>
      </c>
      <c r="G21" s="9" t="n">
        <v>2949</v>
      </c>
      <c r="H21" s="9" t="n">
        <v>3205</v>
      </c>
      <c r="I21" s="9" t="n">
        <v>3402</v>
      </c>
      <c r="J21" s="9" t="n">
        <v>3561</v>
      </c>
      <c r="K21" s="9" t="n">
        <v>3597</v>
      </c>
      <c r="L21" s="9" t="n">
        <v>3611</v>
      </c>
      <c r="M21" s="9" t="n">
        <f aca="false">(1+$P21)*L21</f>
        <v>3765.21649702354</v>
      </c>
      <c r="N21" s="9" t="n">
        <f aca="false">(1+$P21)*M21</f>
        <v>3926.01918290174</v>
      </c>
      <c r="O21" s="9" t="n">
        <f aca="false">(1+$P21)*N21</f>
        <v>4093.68933677444</v>
      </c>
      <c r="P21" s="10" t="n">
        <f aca="false">AVERAGE((G21:L21-F21:K21)/F21:K21)</f>
        <v>0.0427074209425468</v>
      </c>
      <c r="Q21" s="9" t="n">
        <f aca="false" t="array" ref="Q21:Q21">AVERAGE(G21:L21-F21:K21)</f>
        <v>132.5</v>
      </c>
      <c r="R21" s="9" t="n">
        <f aca="false">ROUND(AVERAGE(F21:L21),0)</f>
        <v>3306</v>
      </c>
      <c r="S21" s="0" t="str">
        <f aca="false">VLOOKUP(P21,$A$59:$B$62,2,1)</f>
        <v>mittleres Wachstum</v>
      </c>
      <c r="T21" s="10" t="n">
        <f aca="false">L21/$L$6</f>
        <v>0.0019030393293038</v>
      </c>
      <c r="U21" s="10" t="n">
        <f aca="false">M21/$M$6</f>
        <v>0.00195606436163346</v>
      </c>
      <c r="V21" s="10" t="n">
        <f aca="false">N21/$N$6</f>
        <v>0.00201056684848035</v>
      </c>
      <c r="W21" s="10" t="n">
        <f aca="false">O21/$O$6</f>
        <v>0.00206658795666239</v>
      </c>
    </row>
    <row r="22" customFormat="false" ht="12.8" hidden="false" customHeight="false" outlineLevel="0" collapsed="false">
      <c r="A22" s="0" t="str">
        <f aca="false">IF(OR(D22="Sonstige",D22="Fremde Insgesamt",D22="Ozeanien"),"",LEFT(D22,3))</f>
        <v/>
      </c>
      <c r="B22" s="0" t="str">
        <f aca="false">IFERROR(RIGHT(D22,LEN(D22)-SEARCH(" ",D22)),D22)</f>
        <v>Sonstige</v>
      </c>
      <c r="C22" s="1" t="s">
        <v>19</v>
      </c>
      <c r="D22" s="0" t="s">
        <v>34</v>
      </c>
      <c r="E22" s="1" t="s">
        <v>18</v>
      </c>
      <c r="F22" s="9" t="n">
        <v>7281</v>
      </c>
      <c r="G22" s="9" t="n">
        <v>7547</v>
      </c>
      <c r="H22" s="9" t="n">
        <v>7860</v>
      </c>
      <c r="I22" s="9" t="n">
        <v>8388</v>
      </c>
      <c r="J22" s="9" t="n">
        <v>8738</v>
      </c>
      <c r="K22" s="9" t="n">
        <v>8971</v>
      </c>
      <c r="L22" s="9" t="n">
        <v>9251</v>
      </c>
      <c r="M22" s="9" t="n">
        <f aca="false">(1+$P22)*L22</f>
        <v>9628.41851644211</v>
      </c>
      <c r="N22" s="9" t="n">
        <f aca="false">(1+$P22)*M22</f>
        <v>10021.2347992396</v>
      </c>
      <c r="O22" s="9" t="n">
        <f aca="false">(1+$P22)*N22</f>
        <v>10430.07704017</v>
      </c>
      <c r="P22" s="10" t="n">
        <f aca="false">AVERAGE((G22:L22-F22:K22)/F22:K22)</f>
        <v>0.0407975912271227</v>
      </c>
      <c r="Q22" s="9" t="n">
        <f aca="false" t="array" ref="Q22:Q22">AVERAGE(G22:L22-F22:K22)</f>
        <v>328.333333333333</v>
      </c>
      <c r="R22" s="9" t="n">
        <f aca="false">ROUND(AVERAGE(F22:L22),0)</f>
        <v>8291</v>
      </c>
      <c r="S22" s="0" t="str">
        <f aca="false">VLOOKUP(P22,$A$59:$B$62,2,1)</f>
        <v>mittleres Wachstum</v>
      </c>
      <c r="T22" s="10" t="n">
        <f aca="false">L22/$L$6</f>
        <v>0.00487538544319841</v>
      </c>
      <c r="U22" s="10" t="n">
        <f aca="false">M22/$M$6</f>
        <v>0.00500205136511872</v>
      </c>
      <c r="V22" s="10" t="n">
        <f aca="false">N22/$N$6</f>
        <v>0.0051320081562355</v>
      </c>
      <c r="W22" s="10" t="n">
        <f aca="false">O22/$O$6</f>
        <v>0.00526534131563092</v>
      </c>
    </row>
    <row r="23" customFormat="false" ht="12.8" hidden="false" customHeight="false" outlineLevel="0" collapsed="false">
      <c r="A23" s="0" t="str">
        <f aca="false">IF(OR(D23="Sonstige",D23="Fremde Insgesamt",D23="Ozeanien"),"",LEFT(D23,3))</f>
        <v>ALB</v>
      </c>
      <c r="B23" s="0" t="str">
        <f aca="false">IFERROR(RIGHT(D23,LEN(D23)-SEARCH(" ",D23)),D23)</f>
        <v>Albanien</v>
      </c>
      <c r="C23" s="1" t="s">
        <v>19</v>
      </c>
      <c r="D23" s="0" t="s">
        <v>35</v>
      </c>
      <c r="E23" s="1" t="s">
        <v>18</v>
      </c>
      <c r="F23" s="9" t="n">
        <v>1167</v>
      </c>
      <c r="G23" s="9" t="n">
        <v>1254</v>
      </c>
      <c r="H23" s="9" t="n">
        <v>1347</v>
      </c>
      <c r="I23" s="9" t="n">
        <v>1483</v>
      </c>
      <c r="J23" s="9" t="n">
        <v>1631</v>
      </c>
      <c r="K23" s="9" t="n">
        <v>1766</v>
      </c>
      <c r="L23" s="9" t="n">
        <v>1911</v>
      </c>
      <c r="M23" s="9" t="n">
        <f aca="false">(1+$P23)*L23</f>
        <v>2074.82155285832</v>
      </c>
      <c r="N23" s="9" t="n">
        <f aca="false">(1+$P23)*M23</f>
        <v>2252.68680073543</v>
      </c>
      <c r="O23" s="9" t="n">
        <f aca="false">(1+$P23)*N23</f>
        <v>2445.79964730785</v>
      </c>
      <c r="P23" s="10" t="n">
        <f aca="false">AVERAGE((G23:L23-F23:K23)/F23:K23)</f>
        <v>0.0857255640284233</v>
      </c>
      <c r="Q23" s="9" t="n">
        <f aca="false" t="array" ref="Q23:Q23">AVERAGE(G23:L23-F23:K23)</f>
        <v>124</v>
      </c>
      <c r="R23" s="9" t="n">
        <f aca="false">ROUND(AVERAGE(F23:L23),0)</f>
        <v>1508</v>
      </c>
      <c r="S23" s="0" t="str">
        <f aca="false">VLOOKUP(P23,$A$59:$B$62,2,1)</f>
        <v>hohes Wachstum</v>
      </c>
      <c r="T23" s="10" t="n">
        <f aca="false">L23/$L$6</f>
        <v>0.00100711940135684</v>
      </c>
      <c r="U23" s="10" t="n">
        <f aca="false">M23/$M$6</f>
        <v>0.00107788874809814</v>
      </c>
      <c r="V23" s="10" t="n">
        <f aca="false">N23/$N$6</f>
        <v>0.00115363099123229</v>
      </c>
      <c r="W23" s="10" t="n">
        <f aca="false">O23/$O$6</f>
        <v>0.00123469557157899</v>
      </c>
    </row>
    <row r="24" customFormat="false" ht="12.8" hidden="false" customHeight="false" outlineLevel="0" collapsed="false">
      <c r="A24" s="0" t="str">
        <f aca="false">IF(OR(D24="Sonstige",D24="Fremde Insgesamt",D24="Ozeanien"),"",LEFT(D24,3))</f>
        <v>BIH</v>
      </c>
      <c r="B24" s="0" t="str">
        <f aca="false">IFERROR(RIGHT(D24,LEN(D24)-SEARCH(" ",D24)),D24)</f>
        <v>Bosnien und Herzegowina</v>
      </c>
      <c r="C24" s="1" t="s">
        <v>19</v>
      </c>
      <c r="D24" s="0" t="s">
        <v>36</v>
      </c>
      <c r="E24" s="1" t="s">
        <v>18</v>
      </c>
      <c r="F24" s="9" t="n">
        <v>42135</v>
      </c>
      <c r="G24" s="9" t="n">
        <v>43292</v>
      </c>
      <c r="H24" s="9" t="n">
        <v>44586</v>
      </c>
      <c r="I24" s="9" t="n">
        <v>45633</v>
      </c>
      <c r="J24" s="9" t="n">
        <v>46122</v>
      </c>
      <c r="K24" s="9" t="n">
        <v>46293</v>
      </c>
      <c r="L24" s="9" t="n">
        <v>46136</v>
      </c>
      <c r="M24" s="9" t="n">
        <f aca="false">(1+$P24)*L24</f>
        <v>46842.374142872</v>
      </c>
      <c r="N24" s="9" t="n">
        <f aca="false">(1+$P24)*M24</f>
        <v>47559.5633635512</v>
      </c>
      <c r="O24" s="9" t="n">
        <f aca="false">(1+$P24)*N24</f>
        <v>48287.7332483764</v>
      </c>
      <c r="P24" s="10" t="n">
        <f aca="false">AVERAGE((G24:L24-F24:K24)/F24:K24)</f>
        <v>0.0153106932302749</v>
      </c>
      <c r="Q24" s="9" t="n">
        <f aca="false" t="array" ref="Q24:Q24">AVERAGE(G24:L24-F24:K24)</f>
        <v>666.833333333333</v>
      </c>
      <c r="R24" s="9" t="n">
        <f aca="false">ROUND(AVERAGE(F24:L24),0)</f>
        <v>44885</v>
      </c>
      <c r="S24" s="0" t="str">
        <f aca="false">VLOOKUP(P24,$A$59:$B$62,2,1)</f>
        <v>niedriges Wachstum</v>
      </c>
      <c r="T24" s="10" t="n">
        <f aca="false">L24/$L$6</f>
        <v>0.0243142128210358</v>
      </c>
      <c r="U24" s="10" t="n">
        <f aca="false">M24/$M$6</f>
        <v>0.0243350412247489</v>
      </c>
      <c r="V24" s="10" t="n">
        <f aca="false">N24/$N$6</f>
        <v>0.0243558874707999</v>
      </c>
      <c r="W24" s="10" t="n">
        <f aca="false">O24/$O$6</f>
        <v>0.0243767515744732</v>
      </c>
    </row>
    <row r="25" customFormat="false" ht="12.8" hidden="false" customHeight="false" outlineLevel="0" collapsed="false">
      <c r="A25" s="0" t="str">
        <f aca="false">IF(OR(D25="Sonstige",D25="Fremde Insgesamt",D25="Ozeanien"),"",LEFT(D25,3))</f>
        <v>CHE</v>
      </c>
      <c r="B25" s="0" t="str">
        <f aca="false">IFERROR(RIGHT(D25,LEN(D25)-SEARCH(" ",D25)),D25)</f>
        <v>Schweiz</v>
      </c>
      <c r="C25" s="1" t="s">
        <v>16</v>
      </c>
      <c r="D25" s="0" t="s">
        <v>37</v>
      </c>
      <c r="E25" s="1" t="s">
        <v>18</v>
      </c>
      <c r="F25" s="9" t="n">
        <v>3129</v>
      </c>
      <c r="G25" s="9" t="n">
        <v>3149</v>
      </c>
      <c r="H25" s="9" t="n">
        <v>3169</v>
      </c>
      <c r="I25" s="9" t="n">
        <v>3236</v>
      </c>
      <c r="J25" s="9" t="n">
        <v>3321</v>
      </c>
      <c r="K25" s="9" t="n">
        <v>3401</v>
      </c>
      <c r="L25" s="9" t="n">
        <v>3509</v>
      </c>
      <c r="M25" s="9" t="n">
        <f aca="false">(1+$P25)*L25</f>
        <v>3576.83882409748</v>
      </c>
      <c r="N25" s="9" t="n">
        <f aca="false">(1+$P25)*M25</f>
        <v>3645.98916317215</v>
      </c>
      <c r="O25" s="9" t="n">
        <f aca="false">(1+$P25)*N25</f>
        <v>3716.47637249155</v>
      </c>
      <c r="P25" s="10" t="n">
        <f aca="false">AVERAGE((G25:L25-F25:K25)/F25:K25)</f>
        <v>0.019332808235248</v>
      </c>
      <c r="Q25" s="9" t="n">
        <f aca="false" t="array" ref="Q25:Q25">AVERAGE(G25:L25-F25:K25)</f>
        <v>63.3333333333333</v>
      </c>
      <c r="R25" s="9" t="n">
        <f aca="false">ROUND(AVERAGE(F25:L25),0)</f>
        <v>3273</v>
      </c>
      <c r="S25" s="0" t="str">
        <f aca="false">VLOOKUP(P25,$A$59:$B$62,2,1)</f>
        <v>niedriges Wachstum</v>
      </c>
      <c r="T25" s="10" t="n">
        <f aca="false">L25/$L$6</f>
        <v>0.00184928413362698</v>
      </c>
      <c r="U25" s="10" t="n">
        <f aca="false">M25/$M$6</f>
        <v>0.0018582004399096</v>
      </c>
      <c r="V25" s="10" t="n">
        <f aca="false">N25/$N$6</f>
        <v>0.00186715973608018</v>
      </c>
      <c r="W25" s="10" t="n">
        <f aca="false">O25/$O$6</f>
        <v>0.00187616222941407</v>
      </c>
    </row>
    <row r="26" customFormat="false" ht="12.8" hidden="false" customHeight="false" outlineLevel="0" collapsed="false">
      <c r="A26" s="0" t="str">
        <f aca="false">IF(OR(D26="Sonstige",D26="Fremde Insgesamt",D26="Ozeanien"),"",LEFT(D26,3))</f>
        <v>XKS</v>
      </c>
      <c r="B26" s="0" t="str">
        <f aca="false">IFERROR(RIGHT(D26,LEN(D26)-SEARCH(" ",D26)),D26)</f>
        <v>Kosovo</v>
      </c>
      <c r="C26" s="1" t="s">
        <v>19</v>
      </c>
      <c r="D26" s="0" t="s">
        <v>38</v>
      </c>
      <c r="E26" s="1" t="s">
        <v>18</v>
      </c>
      <c r="F26" s="9" t="n">
        <v>7631</v>
      </c>
      <c r="G26" s="9" t="n">
        <v>8015</v>
      </c>
      <c r="H26" s="9" t="n">
        <v>8518</v>
      </c>
      <c r="I26" s="9" t="n">
        <v>8867</v>
      </c>
      <c r="J26" s="9" t="n">
        <v>9074</v>
      </c>
      <c r="K26" s="9" t="n">
        <v>9163</v>
      </c>
      <c r="L26" s="9" t="n">
        <v>9142</v>
      </c>
      <c r="M26" s="9" t="n">
        <f aca="false">(1+$P26)*L26</f>
        <v>9423.74402601105</v>
      </c>
      <c r="N26" s="9" t="n">
        <f aca="false">(1+$P26)*M26</f>
        <v>9714.17102032147</v>
      </c>
      <c r="O26" s="9" t="n">
        <f aca="false">(1+$P26)*N26</f>
        <v>10013.5485802236</v>
      </c>
      <c r="P26" s="10" t="n">
        <f aca="false">AVERAGE((G26:L26-F26:K26)/F26:K26)</f>
        <v>0.0308186420926546</v>
      </c>
      <c r="Q26" s="9" t="n">
        <f aca="false" t="array" ref="Q26:Q26">AVERAGE(G26:L26-F26:K26)</f>
        <v>251.833333333333</v>
      </c>
      <c r="R26" s="9" t="n">
        <f aca="false">ROUND(AVERAGE(F26:L26),0)</f>
        <v>8630</v>
      </c>
      <c r="S26" s="0" t="str">
        <f aca="false">VLOOKUP(P26,$A$59:$B$62,2,1)</f>
        <v>mittleres Wachstum</v>
      </c>
      <c r="T26" s="10" t="n">
        <f aca="false">L26/$L$6</f>
        <v>0.00481794116546534</v>
      </c>
      <c r="U26" s="10" t="n">
        <f aca="false">M26/$M$6</f>
        <v>0.00489572109784612</v>
      </c>
      <c r="V26" s="10" t="n">
        <f aca="false">N26/$N$6</f>
        <v>0.0049747566947677</v>
      </c>
      <c r="W26" s="10" t="n">
        <f aca="false">O26/$O$6</f>
        <v>0.00505506822744133</v>
      </c>
    </row>
    <row r="27" customFormat="false" ht="12.8" hidden="false" customHeight="false" outlineLevel="0" collapsed="false">
      <c r="A27" s="0" t="str">
        <f aca="false">IF(OR(D27="Sonstige",D27="Fremde Insgesamt",D27="Ozeanien"),"",LEFT(D27,3))</f>
        <v>MKD</v>
      </c>
      <c r="B27" s="0" t="str">
        <f aca="false">IFERROR(RIGHT(D27,LEN(D27)-SEARCH(" ",D27)),D27)</f>
        <v>Nordmazedonien</v>
      </c>
      <c r="C27" s="1" t="s">
        <v>19</v>
      </c>
      <c r="D27" s="0" t="s">
        <v>39</v>
      </c>
      <c r="E27" s="1" t="s">
        <v>18</v>
      </c>
      <c r="F27" s="9" t="n">
        <v>10626</v>
      </c>
      <c r="G27" s="9" t="n">
        <v>10912</v>
      </c>
      <c r="H27" s="9" t="n">
        <v>11184</v>
      </c>
      <c r="I27" s="9" t="n">
        <v>11637</v>
      </c>
      <c r="J27" s="9" t="n">
        <v>11985</v>
      </c>
      <c r="K27" s="9" t="n">
        <v>12315</v>
      </c>
      <c r="L27" s="9" t="n">
        <v>12429</v>
      </c>
      <c r="M27" s="9" t="n">
        <f aca="false">(1+$P27)*L27</f>
        <v>12758.4557685707</v>
      </c>
      <c r="N27" s="9" t="n">
        <f aca="false">(1+$P27)*M27</f>
        <v>13096.6444282384</v>
      </c>
      <c r="O27" s="9" t="n">
        <f aca="false">(1+$P27)*N27</f>
        <v>13443.7974619341</v>
      </c>
      <c r="P27" s="10" t="n">
        <f aca="false">AVERAGE((G27:L27-F27:K27)/F27:K27)</f>
        <v>0.0265070213670227</v>
      </c>
      <c r="Q27" s="9" t="n">
        <f aca="false" t="array" ref="Q27:Q27">AVERAGE(G27:L27-F27:K27)</f>
        <v>300.5</v>
      </c>
      <c r="R27" s="9" t="n">
        <f aca="false">ROUND(AVERAGE(F27:L27),0)</f>
        <v>11584</v>
      </c>
      <c r="S27" s="0" t="str">
        <f aca="false">VLOOKUP(P27,$A$59:$B$62,2,1)</f>
        <v>mittleres Wachstum</v>
      </c>
      <c r="T27" s="10" t="n">
        <f aca="false">L27/$L$6</f>
        <v>0.0065502286967369</v>
      </c>
      <c r="U27" s="10" t="n">
        <f aca="false">M27/$M$6</f>
        <v>0.00662813430731177</v>
      </c>
      <c r="V27" s="10" t="n">
        <f aca="false">N27/$N$6</f>
        <v>0.0067069664938033</v>
      </c>
      <c r="W27" s="10" t="n">
        <f aca="false">O27/$O$6</f>
        <v>0.00678673627650807</v>
      </c>
    </row>
    <row r="28" customFormat="false" ht="12.8" hidden="false" customHeight="false" outlineLevel="0" collapsed="false">
      <c r="A28" s="0" t="str">
        <f aca="false">IF(OR(D28="Sonstige",D28="Fremde Insgesamt",D28="Ozeanien"),"",LEFT(D28,3))</f>
        <v>RUS</v>
      </c>
      <c r="B28" s="0" t="str">
        <f aca="false">IFERROR(RIGHT(D28,LEN(D28)-SEARCH(" ",D28)),D28)</f>
        <v>Russische Föderation</v>
      </c>
      <c r="C28" s="1" t="s">
        <v>19</v>
      </c>
      <c r="D28" s="0" t="s">
        <v>40</v>
      </c>
      <c r="E28" s="1" t="s">
        <v>41</v>
      </c>
      <c r="F28" s="9" t="n">
        <v>14478</v>
      </c>
      <c r="G28" s="9" t="n">
        <v>15184</v>
      </c>
      <c r="H28" s="9" t="n">
        <v>16075</v>
      </c>
      <c r="I28" s="9" t="n">
        <v>17000</v>
      </c>
      <c r="J28" s="9" t="n">
        <v>17584</v>
      </c>
      <c r="K28" s="9" t="n">
        <v>17942</v>
      </c>
      <c r="L28" s="9" t="n">
        <v>18293</v>
      </c>
      <c r="M28" s="9" t="n">
        <f aca="false">(1+$P28)*L28</f>
        <v>19022.4699445779</v>
      </c>
      <c r="N28" s="9" t="n">
        <f aca="false">(1+$P28)*M28</f>
        <v>19781.0289614809</v>
      </c>
      <c r="O28" s="9" t="n">
        <f aca="false">(1+$P28)*N28</f>
        <v>20569.83703562</v>
      </c>
      <c r="P28" s="10" t="n">
        <f aca="false">AVERAGE((G28:L28-F28:K28)/F28:K28)</f>
        <v>0.0398769991022762</v>
      </c>
      <c r="Q28" s="9" t="n">
        <f aca="false" t="array" ref="Q28:Q28">AVERAGE(G28:L28-F28:K28)</f>
        <v>635.833333333333</v>
      </c>
      <c r="R28" s="9" t="n">
        <f aca="false">ROUND(AVERAGE(F28:L28),0)</f>
        <v>16651</v>
      </c>
      <c r="S28" s="0" t="str">
        <f aca="false">VLOOKUP(P28,$A$59:$B$62,2,1)</f>
        <v>mittleres Wachstum</v>
      </c>
      <c r="T28" s="10" t="n">
        <f aca="false">L28/$L$6</f>
        <v>0.00964062543643158</v>
      </c>
      <c r="U28" s="10" t="n">
        <f aca="false">M28/$M$6</f>
        <v>0.00988234688715691</v>
      </c>
      <c r="V28" s="10" t="n">
        <f aca="false">N28/$N$6</f>
        <v>0.0101301290711952</v>
      </c>
      <c r="W28" s="10" t="n">
        <f aca="false">O28/$O$6</f>
        <v>0.0103841239506012</v>
      </c>
    </row>
    <row r="29" customFormat="false" ht="12.8" hidden="false" customHeight="false" outlineLevel="0" collapsed="false">
      <c r="A29" s="0" t="str">
        <f aca="false">IF(OR(D29="Sonstige",D29="Fremde Insgesamt",D29="Ozeanien"),"",LEFT(D29,3))</f>
        <v>SCG</v>
      </c>
      <c r="B29" s="0" t="str">
        <f aca="false">IFERROR(RIGHT(D29,LEN(D29)-SEARCH(" ",D29)),D29)</f>
        <v>Serbien u. Montenegro</v>
      </c>
      <c r="C29" s="1" t="s">
        <v>19</v>
      </c>
      <c r="D29" s="0" t="s">
        <v>42</v>
      </c>
      <c r="E29" s="1" t="s">
        <v>18</v>
      </c>
      <c r="F29" s="9" t="n">
        <v>81348</v>
      </c>
      <c r="G29" s="9" t="n">
        <v>82725</v>
      </c>
      <c r="H29" s="9" t="n">
        <v>84307</v>
      </c>
      <c r="I29" s="9" t="n">
        <v>86122</v>
      </c>
      <c r="J29" s="9" t="n">
        <v>87519</v>
      </c>
      <c r="K29" s="9" t="n">
        <v>89335</v>
      </c>
      <c r="L29" s="9" t="n">
        <v>89742</v>
      </c>
      <c r="M29" s="9" t="n">
        <f aca="false">(1+$P29)*L29</f>
        <v>91224.3311189198</v>
      </c>
      <c r="N29" s="9" t="n">
        <f aca="false">(1+$P29)*M29</f>
        <v>92731.1469333681</v>
      </c>
      <c r="O29" s="9" t="n">
        <f aca="false">(1+$P29)*N29</f>
        <v>94262.8518741144</v>
      </c>
      <c r="P29" s="10" t="n">
        <f aca="false">AVERAGE((G29:L29-F29:K29)/F29:K29)</f>
        <v>0.0165176964957298</v>
      </c>
      <c r="Q29" s="9" t="n">
        <f aca="false" t="array" ref="Q29:Q29">AVERAGE(G29:L29-F29:K29)</f>
        <v>1399</v>
      </c>
      <c r="R29" s="9" t="n">
        <f aca="false">ROUND(AVERAGE(F29:L29),0)</f>
        <v>85871</v>
      </c>
      <c r="S29" s="0" t="str">
        <f aca="false">VLOOKUP(P29,$A$59:$B$62,2,1)</f>
        <v>niedriges Wachstum</v>
      </c>
      <c r="T29" s="10" t="n">
        <f aca="false">L29/$L$6</f>
        <v>0.0472950859845976</v>
      </c>
      <c r="U29" s="10" t="n">
        <f aca="false">M29/$M$6</f>
        <v>0.04739187325792</v>
      </c>
      <c r="V29" s="10" t="n">
        <f aca="false">N29/$N$6</f>
        <v>0.0474888586020585</v>
      </c>
      <c r="W29" s="10" t="n">
        <f aca="false">O29/$O$6</f>
        <v>0.0475860424223561</v>
      </c>
    </row>
    <row r="30" customFormat="false" ht="12.8" hidden="false" customHeight="false" outlineLevel="0" collapsed="false">
      <c r="A30" s="0" t="str">
        <f aca="false">IF(OR(D30="Sonstige",D30="Fremde Insgesamt",D30="Ozeanien"),"",LEFT(D30,3))</f>
        <v>TUR</v>
      </c>
      <c r="B30" s="0" t="str">
        <f aca="false">IFERROR(RIGHT(D30,LEN(D30)-SEARCH(" ",D30)),D30)</f>
        <v>Türkei</v>
      </c>
      <c r="C30" s="1" t="s">
        <v>19</v>
      </c>
      <c r="D30" s="0" t="s">
        <v>43</v>
      </c>
      <c r="E30" s="1" t="s">
        <v>41</v>
      </c>
      <c r="F30" s="9" t="n">
        <v>66695</v>
      </c>
      <c r="G30" s="9" t="n">
        <v>67086</v>
      </c>
      <c r="H30" s="9" t="n">
        <v>67097</v>
      </c>
      <c r="I30" s="9" t="n">
        <v>67049</v>
      </c>
      <c r="J30" s="9" t="n">
        <v>66902</v>
      </c>
      <c r="K30" s="9" t="n">
        <v>66862</v>
      </c>
      <c r="L30" s="9" t="n">
        <v>66399</v>
      </c>
      <c r="M30" s="9" t="n">
        <f aca="false">(1+$P30)*L30</f>
        <v>66350.2638907356</v>
      </c>
      <c r="N30" s="9" t="n">
        <f aca="false">(1+$P30)*M30</f>
        <v>66301.5635532199</v>
      </c>
      <c r="O30" s="9" t="n">
        <f aca="false">(1+$P30)*N30</f>
        <v>66252.898961197</v>
      </c>
      <c r="P30" s="10" t="n">
        <f aca="false">AVERAGE((G30:L30-F30:K30)/F30:K30)</f>
        <v>-0.000733988603208096</v>
      </c>
      <c r="Q30" s="9" t="n">
        <f aca="false" t="array" ref="Q30:Q30">AVERAGE(G30:L30-F30:K30)</f>
        <v>-49.3333333333333</v>
      </c>
      <c r="R30" s="9" t="n">
        <f aca="false">ROUND(AVERAGE(F30:L30),0)</f>
        <v>66870</v>
      </c>
      <c r="S30" s="0" t="str">
        <f aca="false">VLOOKUP(P30,$A$59:$B$62,2,1)</f>
        <v>Rückgang</v>
      </c>
      <c r="T30" s="10" t="n">
        <f aca="false">L30/$L$6</f>
        <v>0.0349930513504412</v>
      </c>
      <c r="U30" s="10" t="n">
        <f aca="false">M30/$M$6</f>
        <v>0.0344695681335298</v>
      </c>
      <c r="V30" s="10" t="n">
        <f aca="false">N30/$N$6</f>
        <v>0.0339539160335919</v>
      </c>
      <c r="W30" s="10" t="n">
        <f aca="false">O30/$O$6</f>
        <v>0.0334459778999893</v>
      </c>
    </row>
    <row r="31" customFormat="false" ht="12.8" hidden="false" customHeight="false" outlineLevel="0" collapsed="false">
      <c r="A31" s="0" t="str">
        <f aca="false">IF(OR(D31="Sonstige",D31="Fremde Insgesamt",D31="Ozeanien"),"",LEFT(D31,3))</f>
        <v>UKR</v>
      </c>
      <c r="B31" s="0" t="str">
        <f aca="false">IFERROR(RIGHT(D31,LEN(D31)-SEARCH(" ",D31)),D31)</f>
        <v>Ukraine</v>
      </c>
      <c r="C31" s="1" t="s">
        <v>19</v>
      </c>
      <c r="D31" s="0" t="s">
        <v>44</v>
      </c>
      <c r="E31" s="1" t="s">
        <v>18</v>
      </c>
      <c r="F31" s="9" t="n">
        <v>4500</v>
      </c>
      <c r="G31" s="9" t="n">
        <v>4882</v>
      </c>
      <c r="H31" s="9" t="n">
        <v>5573</v>
      </c>
      <c r="I31" s="9" t="n">
        <v>6305</v>
      </c>
      <c r="J31" s="9" t="n">
        <v>6779</v>
      </c>
      <c r="K31" s="9" t="n">
        <v>7322</v>
      </c>
      <c r="L31" s="9" t="n">
        <v>7747</v>
      </c>
      <c r="M31" s="9" t="n">
        <f aca="false">(1+$P31)*L31</f>
        <v>8484.38502463605</v>
      </c>
      <c r="N31" s="9" t="n">
        <f aca="false">(1+$P31)*M31</f>
        <v>9291.95678924338</v>
      </c>
      <c r="O31" s="9" t="n">
        <f aca="false">(1+$P31)*N31</f>
        <v>10176.3958993445</v>
      </c>
      <c r="P31" s="10" t="n">
        <f aca="false">AVERAGE((G31:L31-F31:K31)/F31:K31)</f>
        <v>0.0951832999401121</v>
      </c>
      <c r="Q31" s="9" t="n">
        <f aca="false" t="array" ref="Q31:Q31">AVERAGE(G31:L31-F31:K31)</f>
        <v>541.166666666667</v>
      </c>
      <c r="R31" s="9" t="n">
        <f aca="false">ROUND(AVERAGE(F31:L31),0)</f>
        <v>6158</v>
      </c>
      <c r="S31" s="0" t="str">
        <f aca="false">VLOOKUP(P31,$A$59:$B$62,2,1)</f>
        <v>hohes Wachstum</v>
      </c>
      <c r="T31" s="10" t="n">
        <f aca="false">L31/$L$6</f>
        <v>0.00408275981282652</v>
      </c>
      <c r="U31" s="10" t="n">
        <f aca="false">M31/$M$6</f>
        <v>0.0044077155165411</v>
      </c>
      <c r="V31" s="10" t="n">
        <f aca="false">N31/$N$6</f>
        <v>0.00475853514912186</v>
      </c>
      <c r="W31" s="10" t="n">
        <f aca="false">O31/$O$6</f>
        <v>0.00513727727673259</v>
      </c>
    </row>
    <row r="32" customFormat="false" ht="12.8" hidden="false" customHeight="false" outlineLevel="0" collapsed="false">
      <c r="A32" s="0" t="str">
        <f aca="false">IF(OR(D32="Sonstige",D32="Fremde Insgesamt",D32="Ozeanien"),"",LEFT(D32,3))</f>
        <v/>
      </c>
      <c r="B32" s="0" t="str">
        <f aca="false">IFERROR(RIGHT(D32,LEN(D32)-SEARCH(" ",D32)),D32)</f>
        <v>Sonstige</v>
      </c>
      <c r="C32" s="1" t="s">
        <v>19</v>
      </c>
      <c r="D32" s="0" t="s">
        <v>34</v>
      </c>
      <c r="E32" s="1" t="s">
        <v>18</v>
      </c>
      <c r="F32" s="9" t="n">
        <v>2661</v>
      </c>
      <c r="G32" s="9" t="n">
        <v>2751</v>
      </c>
      <c r="H32" s="9" t="n">
        <v>3126</v>
      </c>
      <c r="I32" s="9" t="n">
        <v>3461</v>
      </c>
      <c r="J32" s="9" t="n">
        <v>3673</v>
      </c>
      <c r="K32" s="9" t="n">
        <v>3911</v>
      </c>
      <c r="L32" s="9" t="n">
        <v>4160</v>
      </c>
      <c r="M32" s="9" t="n">
        <f aca="false">(1+$P32)*L32</f>
        <v>4483.80009574759</v>
      </c>
      <c r="N32" s="9" t="n">
        <f aca="false">(1+$P32)*M32</f>
        <v>4832.80367755435</v>
      </c>
      <c r="O32" s="9" t="n">
        <f aca="false">(1+$P32)*N32</f>
        <v>5208.97249811238</v>
      </c>
      <c r="P32" s="10" t="n">
        <f aca="false">AVERAGE((G32:L32-F32:K32)/F32:K32)</f>
        <v>0.077836561477786</v>
      </c>
      <c r="Q32" s="9" t="n">
        <f aca="false" t="array" ref="Q32:Q32">AVERAGE(G32:L32-F32:K32)</f>
        <v>249.833333333333</v>
      </c>
      <c r="R32" s="9" t="n">
        <f aca="false">ROUND(AVERAGE(F32:L32),0)</f>
        <v>3392</v>
      </c>
      <c r="S32" s="0" t="str">
        <f aca="false">VLOOKUP(P32,$A$59:$B$62,2,1)</f>
        <v>hohes Wachstum</v>
      </c>
      <c r="T32" s="10" t="n">
        <f aca="false">L32/$L$6</f>
        <v>0.00219236876485844</v>
      </c>
      <c r="U32" s="10" t="n">
        <f aca="false">M32/$M$6</f>
        <v>0.00232937510470217</v>
      </c>
      <c r="V32" s="10" t="n">
        <f aca="false">N32/$N$6</f>
        <v>0.00247494329666597</v>
      </c>
      <c r="W32" s="10" t="n">
        <f aca="false">O32/$O$6</f>
        <v>0.0026296083912578</v>
      </c>
    </row>
    <row r="33" customFormat="false" ht="12.8" hidden="false" customHeight="false" outlineLevel="0" collapsed="false">
      <c r="A33" s="0" t="str">
        <f aca="false">IF(OR(D33="Sonstige",D33="Fremde Insgesamt",D33="Ozeanien"),"",LEFT(D33,3))</f>
        <v>EGY</v>
      </c>
      <c r="B33" s="0" t="str">
        <f aca="false">IFERROR(RIGHT(D33,LEN(D33)-SEARCH(" ",D33)),D33)</f>
        <v>Ägypten</v>
      </c>
      <c r="C33" s="1" t="s">
        <v>19</v>
      </c>
      <c r="D33" s="0" t="s">
        <v>45</v>
      </c>
      <c r="E33" s="1" t="s">
        <v>46</v>
      </c>
      <c r="F33" s="9" t="n">
        <v>8426</v>
      </c>
      <c r="G33" s="9" t="n">
        <v>8593</v>
      </c>
      <c r="H33" s="9" t="n">
        <v>8775</v>
      </c>
      <c r="I33" s="9" t="n">
        <v>8927</v>
      </c>
      <c r="J33" s="9" t="n">
        <v>9107</v>
      </c>
      <c r="K33" s="9" t="n">
        <v>9324</v>
      </c>
      <c r="L33" s="9" t="n">
        <v>9354</v>
      </c>
      <c r="M33" s="9" t="n">
        <f aca="false">(1+$P33)*L33</f>
        <v>9518.5219720378</v>
      </c>
      <c r="N33" s="9" t="n">
        <f aca="false">(1+$P33)*M33</f>
        <v>9685.93762370818</v>
      </c>
      <c r="O33" s="9" t="n">
        <f aca="false">(1+$P33)*N33</f>
        <v>9856.29785023026</v>
      </c>
      <c r="P33" s="10" t="n">
        <f aca="false">AVERAGE((G33:L33-F33:K33)/F33:K33)</f>
        <v>0.0175884083854818</v>
      </c>
      <c r="Q33" s="9" t="n">
        <f aca="false" t="array" ref="Q33:Q33">AVERAGE(G33:L33-F33:K33)</f>
        <v>154.666666666667</v>
      </c>
      <c r="R33" s="9" t="n">
        <f aca="false">ROUND(AVERAGE(F33:L33),0)</f>
        <v>8929</v>
      </c>
      <c r="S33" s="0" t="str">
        <f aca="false">VLOOKUP(P33,$A$59:$B$62,2,1)</f>
        <v>niedriges Wachstum</v>
      </c>
      <c r="T33" s="10" t="n">
        <f aca="false">L33/$L$6</f>
        <v>0.00492966765059755</v>
      </c>
      <c r="U33" s="10" t="n">
        <f aca="false">M33/$M$6</f>
        <v>0.00494495910650733</v>
      </c>
      <c r="V33" s="10" t="n">
        <f aca="false">N33/$N$6</f>
        <v>0.00496029799535587</v>
      </c>
      <c r="W33" s="10" t="n">
        <f aca="false">O33/$O$6</f>
        <v>0.00497568446427657</v>
      </c>
    </row>
    <row r="34" customFormat="false" ht="12.8" hidden="false" customHeight="false" outlineLevel="0" collapsed="false">
      <c r="A34" s="0" t="str">
        <f aca="false">IF(OR(D34="Sonstige",D34="Fremde Insgesamt",D34="Ozeanien"),"",LEFT(D34,3))</f>
        <v>DZA</v>
      </c>
      <c r="B34" s="0" t="str">
        <f aca="false">IFERROR(RIGHT(D34,LEN(D34)-SEARCH(" ",D34)),D34)</f>
        <v>Algerien</v>
      </c>
      <c r="C34" s="1" t="s">
        <v>19</v>
      </c>
      <c r="D34" s="0" t="s">
        <v>47</v>
      </c>
      <c r="E34" s="1" t="s">
        <v>46</v>
      </c>
      <c r="F34" s="9" t="n">
        <v>629</v>
      </c>
      <c r="G34" s="9" t="n">
        <v>678</v>
      </c>
      <c r="H34" s="9" t="n">
        <v>733</v>
      </c>
      <c r="I34" s="9" t="n">
        <v>840</v>
      </c>
      <c r="J34" s="9" t="n">
        <v>989</v>
      </c>
      <c r="K34" s="9" t="n">
        <v>900</v>
      </c>
      <c r="L34" s="9" t="n">
        <v>850</v>
      </c>
      <c r="M34" s="9" t="n">
        <f aca="false">(1+$P34)*L34</f>
        <v>897.718054548913</v>
      </c>
      <c r="N34" s="9" t="n">
        <f aca="false">(1+$P34)*M34</f>
        <v>948.114947603629</v>
      </c>
      <c r="O34" s="9" t="n">
        <f aca="false">(1+$P34)*N34</f>
        <v>1001.34106617821</v>
      </c>
      <c r="P34" s="10" t="n">
        <f aca="false">AVERAGE((G34:L34-F34:K34)/F34:K34)</f>
        <v>0.0561388877046034</v>
      </c>
      <c r="Q34" s="9" t="n">
        <f aca="false" t="array" ref="Q34:Q34">AVERAGE(G34:L34-F34:K34)</f>
        <v>36.8333333333333</v>
      </c>
      <c r="R34" s="9" t="n">
        <f aca="false">ROUND(AVERAGE(F34:L34),0)</f>
        <v>803</v>
      </c>
      <c r="S34" s="0" t="str">
        <f aca="false">VLOOKUP(P34,$A$59:$B$62,2,1)</f>
        <v>hohes Wachstum</v>
      </c>
      <c r="T34" s="10" t="n">
        <f aca="false">L34/$L$6</f>
        <v>0.000447959963973479</v>
      </c>
      <c r="U34" s="10" t="n">
        <f aca="false">M34/$M$6</f>
        <v>0.0004663727290811</v>
      </c>
      <c r="V34" s="10" t="n">
        <f aca="false">N34/$N$6</f>
        <v>0.000485542325035615</v>
      </c>
      <c r="W34" s="10" t="n">
        <f aca="false">O34/$O$6</f>
        <v>0.000505499860305932</v>
      </c>
    </row>
    <row r="35" customFormat="false" ht="12.8" hidden="false" customHeight="false" outlineLevel="0" collapsed="false">
      <c r="A35" s="0" t="str">
        <f aca="false">IF(OR(D35="Sonstige",D35="Fremde Insgesamt",D35="Ozeanien"),"",LEFT(D35,3))</f>
        <v>NGA</v>
      </c>
      <c r="B35" s="0" t="str">
        <f aca="false">IFERROR(RIGHT(D35,LEN(D35)-SEARCH(" ",D35)),D35)</f>
        <v>Nigeria</v>
      </c>
      <c r="C35" s="1" t="s">
        <v>19</v>
      </c>
      <c r="D35" s="0" t="s">
        <v>48</v>
      </c>
      <c r="E35" s="1" t="s">
        <v>46</v>
      </c>
      <c r="F35" s="9" t="n">
        <v>3715</v>
      </c>
      <c r="G35" s="9" t="n">
        <v>3919</v>
      </c>
      <c r="H35" s="9" t="n">
        <v>4035</v>
      </c>
      <c r="I35" s="9" t="n">
        <v>4331</v>
      </c>
      <c r="J35" s="9" t="n">
        <v>4488</v>
      </c>
      <c r="K35" s="9" t="n">
        <v>4551</v>
      </c>
      <c r="L35" s="9" t="n">
        <v>4453</v>
      </c>
      <c r="M35" s="9" t="n">
        <f aca="false">(1+$P35)*L35</f>
        <v>4591.50612226015</v>
      </c>
      <c r="N35" s="9" t="n">
        <f aca="false">(1+$P35)*M35</f>
        <v>4734.3203392662</v>
      </c>
      <c r="O35" s="9" t="n">
        <f aca="false">(1+$P35)*N35</f>
        <v>4881.57665000707</v>
      </c>
      <c r="P35" s="10" t="n">
        <f aca="false">AVERAGE((G35:L35-F35:K35)/F35:K35)</f>
        <v>0.0311040023040973</v>
      </c>
      <c r="Q35" s="9" t="n">
        <f aca="false" t="array" ref="Q35:Q35">AVERAGE(G35:L35-F35:K35)</f>
        <v>123</v>
      </c>
      <c r="R35" s="9" t="n">
        <f aca="false">ROUND(AVERAGE(F35:L35),0)</f>
        <v>4213</v>
      </c>
      <c r="S35" s="0" t="str">
        <f aca="false">VLOOKUP(P35,$A$59:$B$62,2,1)</f>
        <v>mittleres Wachstum</v>
      </c>
      <c r="T35" s="10" t="n">
        <f aca="false">L35/$L$6</f>
        <v>0.00234678319949871</v>
      </c>
      <c r="U35" s="10" t="n">
        <f aca="false">M35/$M$6</f>
        <v>0.00238532936926064</v>
      </c>
      <c r="V35" s="10" t="n">
        <f aca="false">N35/$N$6</f>
        <v>0.00242450866406097</v>
      </c>
      <c r="W35" s="10" t="n">
        <f aca="false">O35/$O$6</f>
        <v>0.00246433148304746</v>
      </c>
    </row>
    <row r="36" customFormat="false" ht="12.8" hidden="false" customHeight="false" outlineLevel="0" collapsed="false">
      <c r="A36" s="0" t="str">
        <f aca="false">IF(OR(D36="Sonstige",D36="Fremde Insgesamt",D36="Ozeanien"),"",LEFT(D36,3))</f>
        <v>SOM</v>
      </c>
      <c r="B36" s="0" t="str">
        <f aca="false">IFERROR(RIGHT(D36,LEN(D36)-SEARCH(" ",D36)),D36)</f>
        <v>Somalia</v>
      </c>
      <c r="C36" s="1" t="s">
        <v>19</v>
      </c>
      <c r="D36" s="0" t="s">
        <v>49</v>
      </c>
      <c r="E36" s="1" t="s">
        <v>46</v>
      </c>
      <c r="F36" s="9" t="n">
        <v>1087</v>
      </c>
      <c r="G36" s="9" t="n">
        <v>1213</v>
      </c>
      <c r="H36" s="9" t="n">
        <v>1366</v>
      </c>
      <c r="I36" s="9" t="n">
        <v>1702</v>
      </c>
      <c r="J36" s="9" t="n">
        <v>2124</v>
      </c>
      <c r="K36" s="9" t="n">
        <v>2614</v>
      </c>
      <c r="L36" s="9" t="n">
        <v>2816</v>
      </c>
      <c r="M36" s="9" t="n">
        <f aca="false">(1+$P36)*L36</f>
        <v>3305.9554464889</v>
      </c>
      <c r="N36" s="9" t="n">
        <f aca="false">(1+$P36)*M36</f>
        <v>3881.15817264547</v>
      </c>
      <c r="O36" s="9" t="n">
        <f aca="false">(1+$P36)*N36</f>
        <v>4556.44034074652</v>
      </c>
      <c r="P36" s="10" t="n">
        <f aca="false">AVERAGE((G36:L36-F36:K36)/F36:K36)</f>
        <v>0.173989860258843</v>
      </c>
      <c r="Q36" s="9" t="n">
        <f aca="false" t="array" ref="Q36:Q36">AVERAGE(G36:L36-F36:K36)</f>
        <v>288.166666666667</v>
      </c>
      <c r="R36" s="9" t="n">
        <f aca="false">ROUND(AVERAGE(F36:L36),0)</f>
        <v>1846</v>
      </c>
      <c r="S36" s="0" t="str">
        <f aca="false">VLOOKUP(P36,$A$59:$B$62,2,1)</f>
        <v>hohes Wachstum</v>
      </c>
      <c r="T36" s="10" t="n">
        <f aca="false">L36/$L$6</f>
        <v>0.00148406501005802</v>
      </c>
      <c r="U36" s="10" t="n">
        <f aca="false">M36/$M$6</f>
        <v>0.00171747405099732</v>
      </c>
      <c r="V36" s="10" t="n">
        <f aca="false">N36/$N$6</f>
        <v>0.0019875929260901</v>
      </c>
      <c r="W36" s="10" t="n">
        <f aca="false">O36/$O$6</f>
        <v>0.00230019524169776</v>
      </c>
    </row>
    <row r="37" customFormat="false" ht="12.8" hidden="false" customHeight="false" outlineLevel="0" collapsed="false">
      <c r="A37" s="0" t="str">
        <f aca="false">IF(OR(D37="Sonstige",D37="Fremde Insgesamt",D37="Ozeanien"),"",LEFT(D37,3))</f>
        <v>TUN</v>
      </c>
      <c r="B37" s="0" t="str">
        <f aca="false">IFERROR(RIGHT(D37,LEN(D37)-SEARCH(" ",D37)),D37)</f>
        <v>Tunesien</v>
      </c>
      <c r="C37" s="1" t="s">
        <v>19</v>
      </c>
      <c r="D37" s="0" t="s">
        <v>50</v>
      </c>
      <c r="E37" s="1" t="s">
        <v>46</v>
      </c>
      <c r="F37" s="9" t="n">
        <v>2087</v>
      </c>
      <c r="G37" s="9" t="n">
        <v>2112</v>
      </c>
      <c r="H37" s="9" t="n">
        <v>2180</v>
      </c>
      <c r="I37" s="9" t="n">
        <v>2283</v>
      </c>
      <c r="J37" s="9" t="n">
        <v>2387</v>
      </c>
      <c r="K37" s="9" t="n">
        <v>2432</v>
      </c>
      <c r="L37" s="9" t="n">
        <v>2447</v>
      </c>
      <c r="M37" s="9" t="n">
        <f aca="false">(1+$P37)*L37</f>
        <v>2513.06800794439</v>
      </c>
      <c r="N37" s="9" t="n">
        <f aca="false">(1+$P37)*M37</f>
        <v>2580.91982531818</v>
      </c>
      <c r="O37" s="9" t="n">
        <f aca="false">(1+$P37)*N37</f>
        <v>2650.60361425277</v>
      </c>
      <c r="P37" s="10" t="n">
        <f aca="false">AVERAGE((G37:L37-F37:K37)/F37:K37)</f>
        <v>0.026999594582913</v>
      </c>
      <c r="Q37" s="9" t="n">
        <f aca="false" t="array" ref="Q37:Q37">AVERAGE(G37:L37-F37:K37)</f>
        <v>60</v>
      </c>
      <c r="R37" s="9" t="n">
        <f aca="false">ROUND(AVERAGE(F37:L37),0)</f>
        <v>2275</v>
      </c>
      <c r="S37" s="0" t="str">
        <f aca="false">VLOOKUP(P37,$A$59:$B$62,2,1)</f>
        <v>mittleres Wachstum</v>
      </c>
      <c r="T37" s="10" t="n">
        <f aca="false">L37/$L$6</f>
        <v>0.0012895976845213</v>
      </c>
      <c r="U37" s="10" t="n">
        <f aca="false">M37/$M$6</f>
        <v>0.00130556178445175</v>
      </c>
      <c r="V37" s="10" t="n">
        <f aca="false">N37/$N$6</f>
        <v>0.00132172350608209</v>
      </c>
      <c r="W37" s="10" t="n">
        <f aca="false">O37/$O$6</f>
        <v>0.00133808529579742</v>
      </c>
    </row>
    <row r="38" customFormat="false" ht="12.8" hidden="false" customHeight="false" outlineLevel="0" collapsed="false">
      <c r="A38" s="0" t="str">
        <f aca="false">IF(OR(D38="Sonstige",D38="Fremde Insgesamt",D38="Ozeanien"),"",LEFT(D38,3))</f>
        <v/>
      </c>
      <c r="B38" s="0" t="str">
        <f aca="false">IFERROR(RIGHT(D38,LEN(D38)-SEARCH(" ",D38)),D38)</f>
        <v>Sonstige</v>
      </c>
      <c r="C38" s="1" t="s">
        <v>19</v>
      </c>
      <c r="D38" s="0" t="s">
        <v>34</v>
      </c>
      <c r="E38" s="1" t="s">
        <v>46</v>
      </c>
      <c r="F38" s="9" t="n">
        <v>7205</v>
      </c>
      <c r="G38" s="9" t="n">
        <v>7450</v>
      </c>
      <c r="H38" s="9" t="n">
        <v>7859</v>
      </c>
      <c r="I38" s="9" t="n">
        <v>8214</v>
      </c>
      <c r="J38" s="9" t="n">
        <v>8472</v>
      </c>
      <c r="K38" s="9" t="n">
        <v>8769</v>
      </c>
      <c r="L38" s="9" t="n">
        <v>8893</v>
      </c>
      <c r="M38" s="9" t="n">
        <f aca="false">(1+$P38)*L38</f>
        <v>9211.19421144627</v>
      </c>
      <c r="N38" s="9" t="n">
        <f aca="false">(1+$P38)*M38</f>
        <v>9540.77350736324</v>
      </c>
      <c r="O38" s="9" t="n">
        <f aca="false">(1+$P38)*N38</f>
        <v>9882.14524949333</v>
      </c>
      <c r="P38" s="10" t="n">
        <f aca="false">AVERAGE((G38:L38-F38:K38)/F38:K38)</f>
        <v>0.035780300398771</v>
      </c>
      <c r="Q38" s="9" t="n">
        <f aca="false" t="array" ref="Q38:Q38">AVERAGE(G38:L38-F38:K38)</f>
        <v>281.333333333333</v>
      </c>
      <c r="R38" s="9" t="n">
        <f aca="false">ROUND(AVERAGE(F38:L38),0)</f>
        <v>8123</v>
      </c>
      <c r="S38" s="0" t="str">
        <f aca="false">VLOOKUP(P38,$A$59:$B$62,2,1)</f>
        <v>mittleres Wachstum</v>
      </c>
      <c r="T38" s="10" t="n">
        <f aca="false">L38/$L$6</f>
        <v>0.00468671524660723</v>
      </c>
      <c r="U38" s="10" t="n">
        <f aca="false">M38/$M$6</f>
        <v>0.00478529952775298</v>
      </c>
      <c r="V38" s="10" t="n">
        <f aca="false">N38/$N$6</f>
        <v>0.00488595751297026</v>
      </c>
      <c r="W38" s="10" t="n">
        <f aca="false">O38/$O$6</f>
        <v>0.00498873282228172</v>
      </c>
    </row>
    <row r="39" customFormat="false" ht="12.8" hidden="false" customHeight="false" outlineLevel="0" collapsed="false">
      <c r="A39" s="0" t="str">
        <f aca="false">IF(OR(D39="Sonstige",D39="Fremde Insgesamt",D39="Ozeanien"),"",LEFT(D39,3))</f>
        <v>AFG</v>
      </c>
      <c r="B39" s="0" t="str">
        <f aca="false">IFERROR(RIGHT(D39,LEN(D39)-SEARCH(" ",D39)),D39)</f>
        <v>Afghanistan</v>
      </c>
      <c r="C39" s="1" t="s">
        <v>19</v>
      </c>
      <c r="D39" s="0" t="s">
        <v>51</v>
      </c>
      <c r="E39" s="1" t="s">
        <v>41</v>
      </c>
      <c r="F39" s="9" t="n">
        <v>5863</v>
      </c>
      <c r="G39" s="9" t="n">
        <v>8052</v>
      </c>
      <c r="H39" s="9" t="n">
        <v>9646</v>
      </c>
      <c r="I39" s="9" t="n">
        <v>13418</v>
      </c>
      <c r="J39" s="9" t="n">
        <v>15580</v>
      </c>
      <c r="K39" s="9" t="n">
        <v>17657</v>
      </c>
      <c r="L39" s="9" t="n">
        <v>18383</v>
      </c>
      <c r="M39" s="9" t="n">
        <f aca="false">(1+$P39)*L39</f>
        <v>22359.6109512342</v>
      </c>
      <c r="N39" s="9" t="n">
        <f aca="false">(1+$P39)*M39</f>
        <v>27196.4424680712</v>
      </c>
      <c r="O39" s="9" t="n">
        <f aca="false">(1+$P39)*N39</f>
        <v>33079.5774815697</v>
      </c>
      <c r="P39" s="10" t="n">
        <f aca="false">AVERAGE((G39:L39-F39:K39)/F39:K39)</f>
        <v>0.216320021282392</v>
      </c>
      <c r="Q39" s="9" t="n">
        <f aca="false" t="array" ref="Q39:Q39">AVERAGE(G39:L39-F39:K39)</f>
        <v>2086.66666666667</v>
      </c>
      <c r="R39" s="9" t="n">
        <f aca="false">ROUND(AVERAGE(F39:L39),0)</f>
        <v>12657</v>
      </c>
      <c r="S39" s="0" t="str">
        <f aca="false">VLOOKUP(P39,$A$59:$B$62,2,1)</f>
        <v>hohes Wachstum</v>
      </c>
      <c r="T39" s="10" t="n">
        <f aca="false">L39/$L$6</f>
        <v>0.00968805649144054</v>
      </c>
      <c r="U39" s="10" t="n">
        <f aca="false">M39/$M$6</f>
        <v>0.0116160221215096</v>
      </c>
      <c r="V39" s="10" t="n">
        <f aca="false">N39/$N$6</f>
        <v>0.0139276613474141</v>
      </c>
      <c r="W39" s="10" t="n">
        <f aca="false">O39/$O$6</f>
        <v>0.0166993268934171</v>
      </c>
    </row>
    <row r="40" customFormat="false" ht="12.8" hidden="false" customHeight="false" outlineLevel="0" collapsed="false">
      <c r="A40" s="0" t="str">
        <f aca="false">IF(OR(D40="Sonstige",D40="Fremde Insgesamt",D40="Ozeanien"),"",LEFT(D40,3))</f>
        <v>BGD</v>
      </c>
      <c r="B40" s="0" t="str">
        <f aca="false">IFERROR(RIGHT(D40,LEN(D40)-SEARCH(" ",D40)),D40)</f>
        <v>Bangladesh</v>
      </c>
      <c r="C40" s="1" t="s">
        <v>19</v>
      </c>
      <c r="D40" s="0" t="s">
        <v>52</v>
      </c>
      <c r="E40" s="1" t="s">
        <v>41</v>
      </c>
      <c r="F40" s="9" t="n">
        <v>2063</v>
      </c>
      <c r="G40" s="9" t="n">
        <v>2126</v>
      </c>
      <c r="H40" s="9" t="n">
        <v>2242</v>
      </c>
      <c r="I40" s="9" t="n">
        <v>2429</v>
      </c>
      <c r="J40" s="9" t="n">
        <v>2602</v>
      </c>
      <c r="K40" s="9" t="n">
        <v>2704</v>
      </c>
      <c r="L40" s="9" t="n">
        <v>2717</v>
      </c>
      <c r="M40" s="9" t="n">
        <f aca="false">(1+$P40)*L40</f>
        <v>2845.48661959168</v>
      </c>
      <c r="N40" s="9" t="n">
        <f aca="false">(1+$P40)*M40</f>
        <v>2980.04935674468</v>
      </c>
      <c r="O40" s="9" t="n">
        <f aca="false">(1+$P40)*N40</f>
        <v>3120.97555036429</v>
      </c>
      <c r="P40" s="10" t="n">
        <f aca="false">AVERAGE((G40:L40-F40:K40)/F40:K40)</f>
        <v>0.0472898857532866</v>
      </c>
      <c r="Q40" s="9" t="n">
        <f aca="false" t="array" ref="Q40:Q40">AVERAGE(G40:L40-F40:K40)</f>
        <v>109</v>
      </c>
      <c r="R40" s="9" t="n">
        <f aca="false">ROUND(AVERAGE(F40:L40),0)</f>
        <v>2412</v>
      </c>
      <c r="S40" s="0" t="str">
        <f aca="false">VLOOKUP(P40,$A$59:$B$62,2,1)</f>
        <v>mittleres Wachstum</v>
      </c>
      <c r="T40" s="10" t="n">
        <f aca="false">L40/$L$6</f>
        <v>0.00143189084954817</v>
      </c>
      <c r="U40" s="10" t="n">
        <f aca="false">M40/$M$6</f>
        <v>0.00147825628950901</v>
      </c>
      <c r="V40" s="10" t="n">
        <f aca="false">N40/$N$6</f>
        <v>0.00152612306878175</v>
      </c>
      <c r="W40" s="10" t="n">
        <f aca="false">O40/$O$6</f>
        <v>0.00157553980158705</v>
      </c>
    </row>
    <row r="41" customFormat="false" ht="12.8" hidden="false" customHeight="false" outlineLevel="0" collapsed="false">
      <c r="A41" s="0" t="str">
        <f aca="false">IF(OR(D41="Sonstige",D41="Fremde Insgesamt",D41="Ozeanien"),"",LEFT(D41,3))</f>
        <v>CHN</v>
      </c>
      <c r="B41" s="0" t="str">
        <f aca="false">IFERROR(RIGHT(D41,LEN(D41)-SEARCH(" ",D41)),D41)</f>
        <v>Volksrepublik China</v>
      </c>
      <c r="C41" s="1" t="s">
        <v>19</v>
      </c>
      <c r="D41" s="0" t="s">
        <v>53</v>
      </c>
      <c r="E41" s="1" t="s">
        <v>41</v>
      </c>
      <c r="F41" s="9" t="n">
        <v>8590</v>
      </c>
      <c r="G41" s="9" t="n">
        <v>8793</v>
      </c>
      <c r="H41" s="9" t="n">
        <v>9189</v>
      </c>
      <c r="I41" s="9" t="n">
        <v>9678</v>
      </c>
      <c r="J41" s="9" t="n">
        <v>10071</v>
      </c>
      <c r="K41" s="9" t="n">
        <v>10211</v>
      </c>
      <c r="L41" s="9" t="n">
        <v>10257</v>
      </c>
      <c r="M41" s="9" t="n">
        <f aca="false">(1+$P41)*L41</f>
        <v>10566.2443887256</v>
      </c>
      <c r="N41" s="9" t="n">
        <f aca="false">(1+$P41)*M41</f>
        <v>10884.8123703105</v>
      </c>
      <c r="O41" s="9" t="n">
        <f aca="false">(1+$P41)*N41</f>
        <v>11212.9850472969</v>
      </c>
      <c r="P41" s="10" t="n">
        <f aca="false">AVERAGE((G41:L41-F41:K41)/F41:K41)</f>
        <v>0.0301495942990739</v>
      </c>
      <c r="Q41" s="9" t="n">
        <f aca="false" t="array" ref="Q41:Q41">AVERAGE(G41:L41-F41:K41)</f>
        <v>277.833333333333</v>
      </c>
      <c r="R41" s="9" t="n">
        <f aca="false">ROUND(AVERAGE(F41:L41),0)</f>
        <v>9541</v>
      </c>
      <c r="S41" s="0" t="str">
        <f aca="false">VLOOKUP(P41,$A$59:$B$62,2,1)</f>
        <v>mittleres Wachstum</v>
      </c>
      <c r="T41" s="10" t="n">
        <f aca="false">L41/$L$6</f>
        <v>0.00540555923585408</v>
      </c>
      <c r="U41" s="10" t="n">
        <f aca="false">M41/$M$6</f>
        <v>0.00548926047185712</v>
      </c>
      <c r="V41" s="10" t="n">
        <f aca="false">N41/$N$6</f>
        <v>0.00557425776190427</v>
      </c>
      <c r="W41" s="10" t="n">
        <f aca="false">O41/$O$6</f>
        <v>0.00566057117446966</v>
      </c>
    </row>
    <row r="42" customFormat="false" ht="12.8" hidden="false" customHeight="false" outlineLevel="0" collapsed="false">
      <c r="A42" s="0" t="str">
        <f aca="false">IF(OR(D42="Sonstige",D42="Fremde Insgesamt",D42="Ozeanien"),"",LEFT(D42,3))</f>
        <v>IND</v>
      </c>
      <c r="B42" s="0" t="str">
        <f aca="false">IFERROR(RIGHT(D42,LEN(D42)-SEARCH(" ",D42)),D42)</f>
        <v>Indien</v>
      </c>
      <c r="C42" s="1" t="s">
        <v>19</v>
      </c>
      <c r="D42" s="0" t="s">
        <v>54</v>
      </c>
      <c r="E42" s="1" t="s">
        <v>41</v>
      </c>
      <c r="F42" s="9" t="n">
        <v>8458</v>
      </c>
      <c r="G42" s="9" t="n">
        <v>8481</v>
      </c>
      <c r="H42" s="9" t="n">
        <v>8833</v>
      </c>
      <c r="I42" s="9" t="n">
        <v>9159</v>
      </c>
      <c r="J42" s="9" t="n">
        <v>9261</v>
      </c>
      <c r="K42" s="9" t="n">
        <v>9425</v>
      </c>
      <c r="L42" s="9" t="n">
        <v>9538</v>
      </c>
      <c r="M42" s="9" t="n">
        <f aca="false">(1+$P42)*L42</f>
        <v>9731.88458409621</v>
      </c>
      <c r="N42" s="9" t="n">
        <f aca="false">(1+$P42)*M42</f>
        <v>9929.71037514882</v>
      </c>
      <c r="O42" s="9" t="n">
        <f aca="false">(1+$P42)*N42</f>
        <v>10131.5574884096</v>
      </c>
      <c r="P42" s="10" t="n">
        <f aca="false">AVERAGE((G42:L42-F42:K42)/F42:K42)</f>
        <v>0.02032759321621</v>
      </c>
      <c r="Q42" s="9" t="n">
        <f aca="false" t="array" ref="Q42:Q42">AVERAGE(G42:L42-F42:K42)</f>
        <v>180</v>
      </c>
      <c r="R42" s="9" t="n">
        <f aca="false">ROUND(AVERAGE(F42:L42),0)</f>
        <v>9022</v>
      </c>
      <c r="S42" s="0" t="str">
        <f aca="false">VLOOKUP(P42,$A$59:$B$62,2,1)</f>
        <v>mittleres Wachstum</v>
      </c>
      <c r="T42" s="10" t="n">
        <f aca="false">L42/$L$6</f>
        <v>0.00502663780750475</v>
      </c>
      <c r="U42" s="10" t="n">
        <f aca="false">M42/$M$6</f>
        <v>0.00505580293232249</v>
      </c>
      <c r="V42" s="10" t="n">
        <f aca="false">N42/$N$6</f>
        <v>0.00508513727651474</v>
      </c>
      <c r="W42" s="10" t="n">
        <f aca="false">O42/$O$6</f>
        <v>0.00511464182191155</v>
      </c>
    </row>
    <row r="43" customFormat="false" ht="12.8" hidden="false" customHeight="false" outlineLevel="0" collapsed="false">
      <c r="A43" s="0" t="str">
        <f aca="false">IF(OR(D43="Sonstige",D43="Fremde Insgesamt",D43="Ozeanien"),"",LEFT(D43,3))</f>
        <v>IRN</v>
      </c>
      <c r="B43" s="0" t="str">
        <f aca="false">IFERROR(RIGHT(D43,LEN(D43)-SEARCH(" ",D43)),D43)</f>
        <v>Iran</v>
      </c>
      <c r="C43" s="1" t="s">
        <v>19</v>
      </c>
      <c r="D43" s="0" t="s">
        <v>55</v>
      </c>
      <c r="E43" s="1" t="s">
        <v>41</v>
      </c>
      <c r="F43" s="9" t="n">
        <v>9949</v>
      </c>
      <c r="G43" s="9" t="n">
        <v>10668</v>
      </c>
      <c r="H43" s="9" t="n">
        <v>10931</v>
      </c>
      <c r="I43" s="9" t="n">
        <v>12382</v>
      </c>
      <c r="J43" s="9" t="n">
        <v>13332</v>
      </c>
      <c r="K43" s="9" t="n">
        <v>13776</v>
      </c>
      <c r="L43" s="9" t="n">
        <v>14222</v>
      </c>
      <c r="M43" s="9" t="n">
        <f aca="false">(1+$P43)*L43</f>
        <v>15103.920997639</v>
      </c>
      <c r="N43" s="9" t="n">
        <f aca="false">(1+$P43)*M43</f>
        <v>16040.5308327183</v>
      </c>
      <c r="O43" s="9" t="n">
        <f aca="false">(1+$P43)*N43</f>
        <v>17035.2208168732</v>
      </c>
      <c r="P43" s="10" t="n">
        <f aca="false">AVERAGE((G43:L43-F43:K43)/F43:K43)</f>
        <v>0.0620110390689772</v>
      </c>
      <c r="Q43" s="9" t="n">
        <f aca="false" t="array" ref="Q43:Q43">AVERAGE(G43:L43-F43:K43)</f>
        <v>712.166666666667</v>
      </c>
      <c r="R43" s="9" t="n">
        <f aca="false">ROUND(AVERAGE(F43:L43),0)</f>
        <v>12180</v>
      </c>
      <c r="S43" s="0" t="str">
        <f aca="false">VLOOKUP(P43,$A$59:$B$62,2,1)</f>
        <v>hohes Wachstum</v>
      </c>
      <c r="T43" s="10" t="n">
        <f aca="false">L43/$L$6</f>
        <v>0.00749516071485978</v>
      </c>
      <c r="U43" s="10" t="n">
        <f aca="false">M43/$M$6</f>
        <v>0.00784662491725617</v>
      </c>
      <c r="V43" s="10" t="n">
        <f aca="false">N43/$N$6</f>
        <v>0.00821457003183915</v>
      </c>
      <c r="W43" s="10" t="n">
        <f aca="false">O43/$O$6</f>
        <v>0.00859976888401932</v>
      </c>
    </row>
    <row r="44" customFormat="false" ht="12.8" hidden="false" customHeight="false" outlineLevel="0" collapsed="false">
      <c r="A44" s="0" t="str">
        <f aca="false">IF(OR(D44="Sonstige",D44="Fremde Insgesamt",D44="Ozeanien"),"",LEFT(D44,3))</f>
        <v>IRQ</v>
      </c>
      <c r="B44" s="0" t="str">
        <f aca="false">IFERROR(RIGHT(D44,LEN(D44)-SEARCH(" ",D44)),D44)</f>
        <v>Irak</v>
      </c>
      <c r="C44" s="1" t="s">
        <v>19</v>
      </c>
      <c r="D44" s="0" t="s">
        <v>56</v>
      </c>
      <c r="E44" s="1" t="s">
        <v>41</v>
      </c>
      <c r="F44" s="9" t="n">
        <v>3131</v>
      </c>
      <c r="G44" s="9" t="n">
        <v>3182</v>
      </c>
      <c r="H44" s="9" t="n">
        <v>3374</v>
      </c>
      <c r="I44" s="9" t="n">
        <v>5292</v>
      </c>
      <c r="J44" s="9" t="n">
        <v>6521</v>
      </c>
      <c r="K44" s="9" t="n">
        <v>7172</v>
      </c>
      <c r="L44" s="9" t="n">
        <v>7125</v>
      </c>
      <c r="M44" s="9" t="n">
        <f aca="false">(1+$P44)*L44</f>
        <v>8277.59730402542</v>
      </c>
      <c r="N44" s="9" t="n">
        <f aca="false">(1+$P44)*M44</f>
        <v>9616.64801791003</v>
      </c>
      <c r="O44" s="9" t="n">
        <f aca="false">(1+$P44)*N44</f>
        <v>11172.3143448159</v>
      </c>
      <c r="P44" s="10" t="n">
        <f aca="false">AVERAGE((G44:L44-F44:K44)/F44:K44)</f>
        <v>0.161768042670235</v>
      </c>
      <c r="Q44" s="9" t="n">
        <f aca="false" t="array" ref="Q44:Q44">AVERAGE(G44:L44-F44:K44)</f>
        <v>665.666666666667</v>
      </c>
      <c r="R44" s="9" t="n">
        <f aca="false">ROUND(AVERAGE(F44:L44),0)</f>
        <v>5114</v>
      </c>
      <c r="S44" s="0" t="str">
        <f aca="false">VLOOKUP(P44,$A$59:$B$62,2,1)</f>
        <v>hohes Wachstum</v>
      </c>
      <c r="T44" s="10" t="n">
        <f aca="false">L44/$L$6</f>
        <v>0.00375495852154239</v>
      </c>
      <c r="U44" s="10" t="n">
        <f aca="false">M44/$M$6</f>
        <v>0.00430028740688801</v>
      </c>
      <c r="V44" s="10" t="n">
        <f aca="false">N44/$N$6</f>
        <v>0.00492481386298872</v>
      </c>
      <c r="W44" s="10" t="n">
        <f aca="false">O44/$O$6</f>
        <v>0.00564003967414764</v>
      </c>
    </row>
    <row r="45" customFormat="false" ht="12.8" hidden="false" customHeight="false" outlineLevel="0" collapsed="false">
      <c r="A45" s="0" t="str">
        <f aca="false">IF(OR(D45="Sonstige",D45="Fremde Insgesamt",D45="Ozeanien"),"",LEFT(D45,3))</f>
        <v>JPN</v>
      </c>
      <c r="B45" s="0" t="str">
        <f aca="false">IFERROR(RIGHT(D45,LEN(D45)-SEARCH(" ",D45)),D45)</f>
        <v>Japan</v>
      </c>
      <c r="C45" s="1" t="s">
        <v>19</v>
      </c>
      <c r="D45" s="0" t="s">
        <v>57</v>
      </c>
      <c r="E45" s="1" t="s">
        <v>41</v>
      </c>
      <c r="F45" s="9" t="n">
        <v>1655</v>
      </c>
      <c r="G45" s="9" t="n">
        <v>1637</v>
      </c>
      <c r="H45" s="9" t="n">
        <v>1684</v>
      </c>
      <c r="I45" s="9" t="n">
        <v>1768</v>
      </c>
      <c r="J45" s="9" t="n">
        <v>1781</v>
      </c>
      <c r="K45" s="9" t="n">
        <v>1852</v>
      </c>
      <c r="L45" s="9" t="n">
        <v>1819</v>
      </c>
      <c r="M45" s="9" t="n">
        <f aca="false">(1+$P45)*L45</f>
        <v>1848.44226425419</v>
      </c>
      <c r="N45" s="9" t="n">
        <f aca="false">(1+$P45)*M45</f>
        <v>1878.3610798687</v>
      </c>
      <c r="O45" s="9" t="n">
        <f aca="false">(1+$P45)*N45</f>
        <v>1908.76416028557</v>
      </c>
      <c r="P45" s="10" t="n">
        <f aca="false">AVERAGE((G45:L45-F45:K45)/F45:K45)</f>
        <v>0.0161859616570598</v>
      </c>
      <c r="Q45" s="9" t="n">
        <f aca="false" t="array" ref="Q45:Q45">AVERAGE(G45:L45-F45:K45)</f>
        <v>27.3333333333333</v>
      </c>
      <c r="R45" s="9" t="n">
        <f aca="false">ROUND(AVERAGE(F45:L45),0)</f>
        <v>1742</v>
      </c>
      <c r="S45" s="0" t="str">
        <f aca="false">VLOOKUP(P45,$A$59:$B$62,2,1)</f>
        <v>niedriges Wachstum</v>
      </c>
      <c r="T45" s="10" t="n">
        <f aca="false">L45/$L$6</f>
        <v>0.000958634322903244</v>
      </c>
      <c r="U45" s="10" t="n">
        <f aca="false">M45/$M$6</f>
        <v>0.00096028263992334</v>
      </c>
      <c r="V45" s="10" t="n">
        <f aca="false">N45/$N$6</f>
        <v>0.000961933791130504</v>
      </c>
      <c r="W45" s="10" t="n">
        <f aca="false">O45/$O$6</f>
        <v>0.000963587781397956</v>
      </c>
    </row>
    <row r="46" customFormat="false" ht="12.8" hidden="false" customHeight="false" outlineLevel="0" collapsed="false">
      <c r="A46" s="0" t="str">
        <f aca="false">IF(OR(D46="Sonstige",D46="Fremde Insgesamt",D46="Ozeanien"),"",LEFT(D46,3))</f>
        <v>PAK</v>
      </c>
      <c r="B46" s="0" t="str">
        <f aca="false">IFERROR(RIGHT(D46,LEN(D46)-SEARCH(" ",D46)),D46)</f>
        <v>Pakistan</v>
      </c>
      <c r="C46" s="1" t="s">
        <v>19</v>
      </c>
      <c r="D46" s="0" t="s">
        <v>58</v>
      </c>
      <c r="E46" s="1" t="s">
        <v>41</v>
      </c>
      <c r="F46" s="9" t="n">
        <v>2788</v>
      </c>
      <c r="G46" s="9" t="n">
        <v>2713</v>
      </c>
      <c r="H46" s="9" t="n">
        <v>2796</v>
      </c>
      <c r="I46" s="9" t="n">
        <v>3003</v>
      </c>
      <c r="J46" s="9" t="n">
        <v>3062</v>
      </c>
      <c r="K46" s="9" t="n">
        <v>3132</v>
      </c>
      <c r="L46" s="9" t="n">
        <v>3101</v>
      </c>
      <c r="M46" s="9" t="n">
        <f aca="false">(1+$P46)*L46</f>
        <v>3158.02575447359</v>
      </c>
      <c r="N46" s="9" t="n">
        <f aca="false">(1+$P46)*M46</f>
        <v>3216.10018249548</v>
      </c>
      <c r="O46" s="9" t="n">
        <f aca="false">(1+$P46)*N46</f>
        <v>3275.24256861913</v>
      </c>
      <c r="P46" s="10" t="n">
        <f aca="false">AVERAGE((G46:L46-F46:K46)/F46:K46)</f>
        <v>0.0183894725809699</v>
      </c>
      <c r="Q46" s="9" t="n">
        <f aca="false" t="array" ref="Q46:Q46">AVERAGE(G46:L46-F46:K46)</f>
        <v>52.1666666666667</v>
      </c>
      <c r="R46" s="9" t="n">
        <f aca="false">ROUND(AVERAGE(F46:L46),0)</f>
        <v>2942</v>
      </c>
      <c r="S46" s="0" t="str">
        <f aca="false">VLOOKUP(P46,$A$59:$B$62,2,1)</f>
        <v>niedriges Wachstum</v>
      </c>
      <c r="T46" s="10" t="n">
        <f aca="false">L46/$L$6</f>
        <v>0.00163426335091971</v>
      </c>
      <c r="U46" s="10" t="n">
        <f aca="false">M46/$M$6</f>
        <v>0.00164062322480783</v>
      </c>
      <c r="V46" s="10" t="n">
        <f aca="false">N46/$N$6</f>
        <v>0.00164700784868245</v>
      </c>
      <c r="W46" s="10" t="n">
        <f aca="false">O46/$O$6</f>
        <v>0.00165341731886022</v>
      </c>
    </row>
    <row r="47" customFormat="false" ht="12.8" hidden="false" customHeight="false" outlineLevel="0" collapsed="false">
      <c r="A47" s="0" t="str">
        <f aca="false">IF(OR(D47="Sonstige",D47="Fremde Insgesamt",D47="Ozeanien"),"",LEFT(D47,3))</f>
        <v>PHL</v>
      </c>
      <c r="B47" s="0" t="str">
        <f aca="false">IFERROR(RIGHT(D47,LEN(D47)-SEARCH(" ",D47)),D47)</f>
        <v>Philippinen</v>
      </c>
      <c r="C47" s="1" t="s">
        <v>19</v>
      </c>
      <c r="D47" s="0" t="s">
        <v>59</v>
      </c>
      <c r="E47" s="1" t="s">
        <v>41</v>
      </c>
      <c r="F47" s="9" t="n">
        <v>8592</v>
      </c>
      <c r="G47" s="9" t="n">
        <v>8688</v>
      </c>
      <c r="H47" s="9" t="n">
        <v>8741</v>
      </c>
      <c r="I47" s="9" t="n">
        <v>8852</v>
      </c>
      <c r="J47" s="9" t="n">
        <v>8864</v>
      </c>
      <c r="K47" s="9" t="n">
        <v>8897</v>
      </c>
      <c r="L47" s="9" t="n">
        <v>8920</v>
      </c>
      <c r="M47" s="9" t="n">
        <f aca="false">(1+$P47)*L47</f>
        <v>8975.95221589336</v>
      </c>
      <c r="N47" s="9" t="n">
        <f aca="false">(1+$P47)*M47</f>
        <v>9032.2554015696</v>
      </c>
      <c r="O47" s="9" t="n">
        <f aca="false">(1+$P47)*N47</f>
        <v>9088.91175854635</v>
      </c>
      <c r="P47" s="10" t="n">
        <f aca="false">AVERAGE((G47:L47-F47:K47)/F47:K47)</f>
        <v>0.00627266994320149</v>
      </c>
      <c r="Q47" s="9" t="n">
        <f aca="false" t="array" ref="Q47:Q47">AVERAGE(G47:L47-F47:K47)</f>
        <v>54.6666666666667</v>
      </c>
      <c r="R47" s="9" t="n">
        <f aca="false">ROUND(AVERAGE(F47:L47),0)</f>
        <v>8793</v>
      </c>
      <c r="S47" s="0" t="str">
        <f aca="false">VLOOKUP(P47,$A$59:$B$62,2,1)</f>
        <v>niedriges Wachstum</v>
      </c>
      <c r="T47" s="10" t="n">
        <f aca="false">L47/$L$6</f>
        <v>0.00470094456310992</v>
      </c>
      <c r="U47" s="10" t="n">
        <f aca="false">M47/$M$6</f>
        <v>0.00466308916236646</v>
      </c>
      <c r="V47" s="10" t="n">
        <f aca="false">N47/$N$6</f>
        <v>0.00462553860064975</v>
      </c>
      <c r="W47" s="10" t="n">
        <f aca="false">O47/$O$6</f>
        <v>0.0045882904231758</v>
      </c>
    </row>
    <row r="48" customFormat="false" ht="12.8" hidden="false" customHeight="false" outlineLevel="0" collapsed="false">
      <c r="A48" s="0" t="str">
        <f aca="false">IF(OR(D48="Sonstige",D48="Fremde Insgesamt",D48="Ozeanien"),"",LEFT(D48,3))</f>
        <v>SYR</v>
      </c>
      <c r="B48" s="0" t="str">
        <f aca="false">IFERROR(RIGHT(D48,LEN(D48)-SEARCH(" ",D48)),D48)</f>
        <v>Syrien</v>
      </c>
      <c r="C48" s="1" t="s">
        <v>19</v>
      </c>
      <c r="D48" s="0" t="s">
        <v>60</v>
      </c>
      <c r="E48" s="1" t="s">
        <v>41</v>
      </c>
      <c r="F48" s="9" t="n">
        <v>1963</v>
      </c>
      <c r="G48" s="9" t="n">
        <v>2413</v>
      </c>
      <c r="H48" s="9" t="n">
        <v>4876</v>
      </c>
      <c r="I48" s="9" t="n">
        <v>12417</v>
      </c>
      <c r="J48" s="9" t="n">
        <v>18597</v>
      </c>
      <c r="K48" s="9" t="n">
        <v>23065</v>
      </c>
      <c r="L48" s="9" t="n">
        <v>23939</v>
      </c>
      <c r="M48" s="9" t="n">
        <f aca="false">(1+$P48)*L48</f>
        <v>38192.1532446082</v>
      </c>
      <c r="N48" s="9" t="n">
        <f aca="false">(1+$P48)*M48</f>
        <v>60931.5581043335</v>
      </c>
      <c r="O48" s="9" t="n">
        <f aca="false">(1+$P48)*N48</f>
        <v>97209.883643989</v>
      </c>
      <c r="P48" s="10" t="n">
        <f aca="false">AVERAGE((G48:L48-F48:K48)/F48:K48)</f>
        <v>0.595394680003685</v>
      </c>
      <c r="Q48" s="9" t="n">
        <f aca="false" t="array" ref="Q48:Q48">AVERAGE(G48:L48-F48:K48)</f>
        <v>3662.66666666667</v>
      </c>
      <c r="R48" s="9" t="n">
        <f aca="false">ROUND(AVERAGE(F48:L48),0)</f>
        <v>12467</v>
      </c>
      <c r="S48" s="0" t="str">
        <f aca="false">VLOOKUP(P48,$A$59:$B$62,2,1)</f>
        <v>hohes Wachstum</v>
      </c>
      <c r="T48" s="10" t="n">
        <f aca="false">L48/$L$6</f>
        <v>0.0126161336206601</v>
      </c>
      <c r="U48" s="10" t="n">
        <f aca="false">M48/$M$6</f>
        <v>0.0198411724571159</v>
      </c>
      <c r="V48" s="10" t="n">
        <f aca="false">N48/$N$6</f>
        <v>0.0312038645364645</v>
      </c>
      <c r="W48" s="10" t="n">
        <f aca="false">O48/$O$6</f>
        <v>0.049073771427294</v>
      </c>
    </row>
    <row r="49" customFormat="false" ht="12.8" hidden="false" customHeight="false" outlineLevel="0" collapsed="false">
      <c r="A49" s="0" t="str">
        <f aca="false">IF(OR(D49="Sonstige",D49="Fremde Insgesamt",D49="Ozeanien"),"",LEFT(D49,3))</f>
        <v/>
      </c>
      <c r="B49" s="0" t="str">
        <f aca="false">IFERROR(RIGHT(D49,LEN(D49)-SEARCH(" ",D49)),D49)</f>
        <v>Sonstige</v>
      </c>
      <c r="C49" s="1" t="s">
        <v>19</v>
      </c>
      <c r="D49" s="0" t="s">
        <v>34</v>
      </c>
      <c r="E49" s="1" t="s">
        <v>41</v>
      </c>
      <c r="F49" s="9" t="n">
        <v>16826</v>
      </c>
      <c r="G49" s="9" t="n">
        <v>17403</v>
      </c>
      <c r="H49" s="9" t="n">
        <v>18275</v>
      </c>
      <c r="I49" s="9" t="n">
        <v>19298</v>
      </c>
      <c r="J49" s="9" t="n">
        <v>19888</v>
      </c>
      <c r="K49" s="9" t="n">
        <v>20580</v>
      </c>
      <c r="L49" s="9" t="n">
        <v>21048</v>
      </c>
      <c r="M49" s="9" t="n">
        <f aca="false">(1+$P49)*L49</f>
        <v>21849.5256427617</v>
      </c>
      <c r="N49" s="9" t="n">
        <f aca="false">(1+$P49)*M49</f>
        <v>22681.574059944</v>
      </c>
      <c r="O49" s="9" t="n">
        <f aca="false">(1+$P49)*N49</f>
        <v>23545.3075846135</v>
      </c>
      <c r="P49" s="10" t="n">
        <f aca="false">AVERAGE((G49:L49-F49:K49)/F49:K49)</f>
        <v>0.038080845817261</v>
      </c>
      <c r="Q49" s="9" t="n">
        <f aca="false" t="array" ref="Q49:Q49">AVERAGE(G49:L49-F49:K49)</f>
        <v>703.666666666667</v>
      </c>
      <c r="R49" s="9" t="n">
        <f aca="false">ROUND(AVERAGE(F49:L49),0)</f>
        <v>19045</v>
      </c>
      <c r="S49" s="0" t="str">
        <f aca="false">VLOOKUP(P49,$A$59:$B$62,2,1)</f>
        <v>mittleres Wachstum</v>
      </c>
      <c r="T49" s="10" t="n">
        <f aca="false">L49/$L$6</f>
        <v>0.011092542731428</v>
      </c>
      <c r="U49" s="10" t="n">
        <f aca="false">M49/$M$6</f>
        <v>0.0113510281446468</v>
      </c>
      <c r="V49" s="10" t="n">
        <f aca="false">N49/$N$6</f>
        <v>0.0116155369476748</v>
      </c>
      <c r="W49" s="10" t="n">
        <f aca="false">O49/$O$6</f>
        <v>0.011886209501333</v>
      </c>
    </row>
    <row r="50" customFormat="false" ht="12.8" hidden="false" customHeight="false" outlineLevel="0" collapsed="false">
      <c r="A50" s="0" t="str">
        <f aca="false">IF(OR(D50="Sonstige",D50="Fremde Insgesamt",D50="Ozeanien"),"",LEFT(D50,3))</f>
        <v>BRA</v>
      </c>
      <c r="B50" s="0" t="str">
        <f aca="false">IFERROR(RIGHT(D50,LEN(D50)-SEARCH(" ",D50)),D50)</f>
        <v>Brasilien</v>
      </c>
      <c r="C50" s="1" t="s">
        <v>19</v>
      </c>
      <c r="D50" s="0" t="s">
        <v>61</v>
      </c>
      <c r="E50" s="1" t="s">
        <v>62</v>
      </c>
      <c r="F50" s="9" t="n">
        <v>1532</v>
      </c>
      <c r="G50" s="9" t="n">
        <v>1588</v>
      </c>
      <c r="H50" s="9" t="n">
        <v>1688</v>
      </c>
      <c r="I50" s="9" t="n">
        <v>1773</v>
      </c>
      <c r="J50" s="9" t="n">
        <v>1896</v>
      </c>
      <c r="K50" s="9" t="n">
        <v>2050</v>
      </c>
      <c r="L50" s="9" t="n">
        <v>2146</v>
      </c>
      <c r="M50" s="9" t="n">
        <f aca="false">(1+$P50)*L50</f>
        <v>2270.22053282528</v>
      </c>
      <c r="N50" s="9" t="n">
        <f aca="false">(1+$P50)*M50</f>
        <v>2401.6315319951</v>
      </c>
      <c r="O50" s="9" t="n">
        <f aca="false">(1+$P50)*N50</f>
        <v>2540.64921538486</v>
      </c>
      <c r="P50" s="10" t="n">
        <f aca="false">AVERAGE((G50:L50-F50:K50)/F50:K50)</f>
        <v>0.0578846844479392</v>
      </c>
      <c r="Q50" s="9" t="n">
        <f aca="false" t="array" ref="Q50:Q50">AVERAGE(G50:L50-F50:K50)</f>
        <v>102.333333333333</v>
      </c>
      <c r="R50" s="9" t="n">
        <f aca="false">ROUND(AVERAGE(F50:L50),0)</f>
        <v>1810</v>
      </c>
      <c r="S50" s="0" t="str">
        <f aca="false">VLOOKUP(P50,$A$59:$B$62,2,1)</f>
        <v>hohes Wachstum</v>
      </c>
      <c r="T50" s="10" t="n">
        <f aca="false">L50/$L$6</f>
        <v>0.00113096715610245</v>
      </c>
      <c r="U50" s="10" t="n">
        <f aca="false">M50/$M$6</f>
        <v>0.00117940030296226</v>
      </c>
      <c r="V50" s="10" t="n">
        <f aca="false">N50/$N$6</f>
        <v>0.00122990757699904</v>
      </c>
      <c r="W50" s="10" t="n">
        <f aca="false">O50/$O$6</f>
        <v>0.00128257780175257</v>
      </c>
    </row>
    <row r="51" customFormat="false" ht="12.8" hidden="false" customHeight="false" outlineLevel="0" collapsed="false">
      <c r="A51" s="0" t="str">
        <f aca="false">IF(OR(D51="Sonstige",D51="Fremde Insgesamt",D51="Ozeanien"),"",LEFT(D51,3))</f>
        <v>CAN</v>
      </c>
      <c r="B51" s="0" t="str">
        <f aca="false">IFERROR(RIGHT(D51,LEN(D51)-SEARCH(" ",D51)),D51)</f>
        <v>Kanada</v>
      </c>
      <c r="C51" s="1" t="s">
        <v>19</v>
      </c>
      <c r="D51" s="0" t="s">
        <v>63</v>
      </c>
      <c r="E51" s="1" t="s">
        <v>64</v>
      </c>
      <c r="F51" s="9" t="n">
        <v>842</v>
      </c>
      <c r="G51" s="9" t="n">
        <v>867</v>
      </c>
      <c r="H51" s="9" t="n">
        <v>896</v>
      </c>
      <c r="I51" s="9" t="n">
        <v>975</v>
      </c>
      <c r="J51" s="9" t="n">
        <v>994</v>
      </c>
      <c r="K51" s="9" t="n">
        <v>1016</v>
      </c>
      <c r="L51" s="9" t="n">
        <v>1039</v>
      </c>
      <c r="M51" s="9" t="n">
        <f aca="false">(1+$P51)*L51</f>
        <v>1076.32907067755</v>
      </c>
      <c r="N51" s="9" t="n">
        <f aca="false">(1+$P51)*M51</f>
        <v>1114.99929584754</v>
      </c>
      <c r="O51" s="9" t="n">
        <f aca="false">(1+$P51)*N51</f>
        <v>1155.05886035197</v>
      </c>
      <c r="P51" s="10" t="n">
        <f aca="false">AVERAGE((G51:L51-F51:K51)/F51:K51)</f>
        <v>0.0359278832315173</v>
      </c>
      <c r="Q51" s="9" t="n">
        <f aca="false" t="array" ref="Q51:Q51">AVERAGE(G51:L51-F51:K51)</f>
        <v>32.8333333333333</v>
      </c>
      <c r="R51" s="9" t="n">
        <f aca="false">ROUND(AVERAGE(F51:L51),0)</f>
        <v>947</v>
      </c>
      <c r="S51" s="0" t="str">
        <f aca="false">VLOOKUP(P51,$A$59:$B$62,2,1)</f>
        <v>mittleres Wachstum</v>
      </c>
      <c r="T51" s="10" t="n">
        <f aca="false">L51/$L$6</f>
        <v>0.000547565179492287</v>
      </c>
      <c r="U51" s="10" t="n">
        <f aca="false">M51/$M$6</f>
        <v>0.000559162783390209</v>
      </c>
      <c r="V51" s="10" t="n">
        <f aca="false">N51/$N$6</f>
        <v>0.000571006028211274</v>
      </c>
      <c r="W51" s="10" t="n">
        <f aca="false">O51/$O$6</f>
        <v>0.000583100116708022</v>
      </c>
    </row>
    <row r="52" customFormat="false" ht="12.8" hidden="false" customHeight="false" outlineLevel="0" collapsed="false">
      <c r="A52" s="0" t="str">
        <f aca="false">IF(OR(D52="Sonstige",D52="Fremde Insgesamt",D52="Ozeanien"),"",LEFT(D52,3))</f>
        <v>COL</v>
      </c>
      <c r="B52" s="0" t="str">
        <f aca="false">IFERROR(RIGHT(D52,LEN(D52)-SEARCH(" ",D52)),D52)</f>
        <v>Kolumbien</v>
      </c>
      <c r="C52" s="1" t="s">
        <v>19</v>
      </c>
      <c r="D52" s="0" t="s">
        <v>65</v>
      </c>
      <c r="E52" s="1" t="s">
        <v>62</v>
      </c>
      <c r="F52" s="9" t="n">
        <v>885</v>
      </c>
      <c r="G52" s="9" t="n">
        <v>939</v>
      </c>
      <c r="H52" s="9" t="n">
        <v>984</v>
      </c>
      <c r="I52" s="9" t="n">
        <v>1024</v>
      </c>
      <c r="J52" s="9" t="n">
        <v>1072</v>
      </c>
      <c r="K52" s="9" t="n">
        <v>1124</v>
      </c>
      <c r="L52" s="9" t="n">
        <v>1184</v>
      </c>
      <c r="M52" s="9" t="n">
        <f aca="false">(1+$P52)*L52</f>
        <v>1242.87517432515</v>
      </c>
      <c r="N52" s="9" t="n">
        <f aca="false">(1+$P52)*M52</f>
        <v>1304.67795519745</v>
      </c>
      <c r="O52" s="9" t="n">
        <f aca="false">(1+$P52)*N52</f>
        <v>1369.55391976707</v>
      </c>
      <c r="P52" s="10" t="n">
        <f aca="false">AVERAGE((G52:L52-F52:K52)/F52:K52)</f>
        <v>0.0497256539908384</v>
      </c>
      <c r="Q52" s="9" t="n">
        <f aca="false" t="array" ref="Q52:Q52">AVERAGE(G52:L52-F52:K52)</f>
        <v>49.8333333333333</v>
      </c>
      <c r="R52" s="9" t="n">
        <f aca="false">ROUND(AVERAGE(F52:L52),0)</f>
        <v>1030</v>
      </c>
      <c r="S52" s="0" t="str">
        <f aca="false">VLOOKUP(P52,$A$59:$B$62,2,1)</f>
        <v>mittleres Wachstum</v>
      </c>
      <c r="T52" s="10" t="n">
        <f aca="false">L52/$L$6</f>
        <v>0.00062398187922894</v>
      </c>
      <c r="U52" s="10" t="n">
        <f aca="false">M52/$M$6</f>
        <v>0.000645685005464693</v>
      </c>
      <c r="V52" s="10" t="n">
        <f aca="false">N52/$N$6</f>
        <v>0.000668143002481293</v>
      </c>
      <c r="W52" s="10" t="n">
        <f aca="false">O52/$O$6</f>
        <v>0.000691382125938381</v>
      </c>
    </row>
    <row r="53" customFormat="false" ht="12.8" hidden="false" customHeight="false" outlineLevel="0" collapsed="false">
      <c r="A53" s="0" t="str">
        <f aca="false">IF(OR(D53="Sonstige",D53="Fremde Insgesamt",D53="Ozeanien"),"",LEFT(D53,3))</f>
        <v>PER</v>
      </c>
      <c r="B53" s="0" t="str">
        <f aca="false">IFERROR(RIGHT(D53,LEN(D53)-SEARCH(" ",D53)),D53)</f>
        <v>Peru</v>
      </c>
      <c r="C53" s="1" t="s">
        <v>19</v>
      </c>
      <c r="D53" s="0" t="s">
        <v>66</v>
      </c>
      <c r="E53" s="1" t="s">
        <v>62</v>
      </c>
      <c r="F53" s="9" t="n">
        <v>819</v>
      </c>
      <c r="G53" s="9" t="n">
        <v>837</v>
      </c>
      <c r="H53" s="9" t="n">
        <v>860</v>
      </c>
      <c r="I53" s="9" t="n">
        <v>887</v>
      </c>
      <c r="J53" s="9" t="n">
        <v>920</v>
      </c>
      <c r="K53" s="9" t="n">
        <v>925</v>
      </c>
      <c r="L53" s="9" t="n">
        <v>952</v>
      </c>
      <c r="M53" s="9" t="n">
        <f aca="false">(1+$P53)*L53</f>
        <v>976.225304926289</v>
      </c>
      <c r="N53" s="9" t="n">
        <f aca="false">(1+$P53)*M53</f>
        <v>1001.06706510339</v>
      </c>
      <c r="O53" s="9" t="n">
        <f aca="false">(1+$P53)*N53</f>
        <v>1026.54096731326</v>
      </c>
      <c r="P53" s="10" t="n">
        <f aca="false">AVERAGE((G53:L53-F53:K53)/F53:K53)</f>
        <v>0.0254467488721524</v>
      </c>
      <c r="Q53" s="9" t="n">
        <f aca="false" t="array" ref="Q53:Q53">AVERAGE(G53:L53-F53:K53)</f>
        <v>22.1666666666667</v>
      </c>
      <c r="R53" s="9" t="n">
        <f aca="false">ROUND(AVERAGE(F53:L53),0)</f>
        <v>886</v>
      </c>
      <c r="S53" s="0" t="str">
        <f aca="false">VLOOKUP(P53,$A$59:$B$62,2,1)</f>
        <v>mittleres Wachstum</v>
      </c>
      <c r="T53" s="10" t="n">
        <f aca="false">L53/$L$6</f>
        <v>0.000501715159650296</v>
      </c>
      <c r="U53" s="10" t="n">
        <f aca="false">M53/$M$6</f>
        <v>0.000507157962736168</v>
      </c>
      <c r="V53" s="10" t="n">
        <f aca="false">N53/$N$6</f>
        <v>0.000512659811487418</v>
      </c>
      <c r="W53" s="10" t="n">
        <f aca="false">O53/$O$6</f>
        <v>0.000518221346454612</v>
      </c>
    </row>
    <row r="54" customFormat="false" ht="12.8" hidden="false" customHeight="false" outlineLevel="0" collapsed="false">
      <c r="A54" s="0" t="str">
        <f aca="false">IF(OR(D54="Sonstige",D54="Fremde Insgesamt",D54="Ozeanien"),"",LEFT(D54,3))</f>
        <v>USA</v>
      </c>
      <c r="B54" s="0" t="str">
        <f aca="false">IFERROR(RIGHT(D54,LEN(D54)-SEARCH(" ",D54)),D54)</f>
        <v>Vereinigte Staaten v. Amerika</v>
      </c>
      <c r="C54" s="1" t="s">
        <v>19</v>
      </c>
      <c r="D54" s="0" t="s">
        <v>67</v>
      </c>
      <c r="E54" s="1" t="s">
        <v>64</v>
      </c>
      <c r="F54" s="9" t="n">
        <v>4504</v>
      </c>
      <c r="G54" s="9" t="n">
        <v>4654</v>
      </c>
      <c r="H54" s="9" t="n">
        <v>4808</v>
      </c>
      <c r="I54" s="9" t="n">
        <v>5112</v>
      </c>
      <c r="J54" s="9" t="n">
        <v>5236</v>
      </c>
      <c r="K54" s="9" t="n">
        <v>5374</v>
      </c>
      <c r="L54" s="9" t="n">
        <v>5443</v>
      </c>
      <c r="M54" s="9" t="n">
        <f aca="false">(1+$P54)*L54</f>
        <v>5618.15006537102</v>
      </c>
      <c r="N54" s="9" t="n">
        <f aca="false">(1+$P54)*M54</f>
        <v>5798.93627724203</v>
      </c>
      <c r="O54" s="9" t="n">
        <f aca="false">(1+$P54)*N54</f>
        <v>5985.54000093142</v>
      </c>
      <c r="P54" s="10" t="n">
        <f aca="false">AVERAGE((G54:L54-F54:K54)/F54:K54)</f>
        <v>0.0321789574446111</v>
      </c>
      <c r="Q54" s="9" t="n">
        <f aca="false" t="array" ref="Q54:Q54">AVERAGE(G54:L54-F54:K54)</f>
        <v>156.5</v>
      </c>
      <c r="R54" s="9" t="n">
        <f aca="false">ROUND(AVERAGE(F54:L54),0)</f>
        <v>5019</v>
      </c>
      <c r="S54" s="0" t="str">
        <f aca="false">VLOOKUP(P54,$A$59:$B$62,2,1)</f>
        <v>mittleres Wachstum</v>
      </c>
      <c r="T54" s="10" t="n">
        <f aca="false">L54/$L$6</f>
        <v>0.00286852480459723</v>
      </c>
      <c r="U54" s="10" t="n">
        <f aca="false">M54/$M$6</f>
        <v>0.00291868027505677</v>
      </c>
      <c r="V54" s="10" t="n">
        <f aca="false">N54/$N$6</f>
        <v>0.00296971270192713</v>
      </c>
      <c r="W54" s="10" t="n">
        <f aca="false">O54/$O$6</f>
        <v>0.00302163741858153</v>
      </c>
    </row>
    <row r="55" customFormat="false" ht="12.8" hidden="false" customHeight="false" outlineLevel="0" collapsed="false">
      <c r="A55" s="0" t="str">
        <f aca="false">IF(OR(D55="Sonstige",D55="Fremde Insgesamt",D55="Ozeanien"),"",LEFT(D55,3))</f>
        <v/>
      </c>
      <c r="B55" s="0" t="str">
        <f aca="false">IFERROR(RIGHT(D55,LEN(D55)-SEARCH(" ",D55)),D55)</f>
        <v>Sonstige</v>
      </c>
      <c r="C55" s="1" t="s">
        <v>19</v>
      </c>
      <c r="D55" s="0" t="s">
        <v>34</v>
      </c>
      <c r="E55" s="1" t="s">
        <v>68</v>
      </c>
      <c r="F55" s="9" t="n">
        <v>4685</v>
      </c>
      <c r="G55" s="9" t="n">
        <v>4986</v>
      </c>
      <c r="H55" s="9" t="n">
        <v>5134</v>
      </c>
      <c r="I55" s="9" t="n">
        <v>5378</v>
      </c>
      <c r="J55" s="9" t="n">
        <v>5593</v>
      </c>
      <c r="K55" s="9" t="n">
        <v>5842</v>
      </c>
      <c r="L55" s="9" t="n">
        <v>6006</v>
      </c>
      <c r="M55" s="9" t="n">
        <f aca="false">(1+$P55)*L55</f>
        <v>6260.28123431892</v>
      </c>
      <c r="N55" s="9" t="n">
        <f aca="false">(1+$P55)*M55</f>
        <v>6525.32819393366</v>
      </c>
      <c r="O55" s="9" t="n">
        <f aca="false">(1+$P55)*N55</f>
        <v>6801.59667669914</v>
      </c>
      <c r="P55" s="10" t="n">
        <f aca="false">AVERAGE((G55:L55-F55:K55)/F55:K55)</f>
        <v>0.0423378678519674</v>
      </c>
      <c r="Q55" s="9" t="n">
        <f aca="false" t="array" ref="Q55:Q55">AVERAGE(G55:L55-F55:K55)</f>
        <v>220.166666666667</v>
      </c>
      <c r="R55" s="9" t="n">
        <f aca="false">ROUND(AVERAGE(F55:L55),0)</f>
        <v>5375</v>
      </c>
      <c r="S55" s="0" t="str">
        <f aca="false">VLOOKUP(P55,$A$59:$B$62,2,1)</f>
        <v>mittleres Wachstum</v>
      </c>
      <c r="T55" s="10" t="n">
        <f aca="false">L55/$L$6</f>
        <v>0.00316523240426437</v>
      </c>
      <c r="U55" s="10" t="n">
        <f aca="false">M55/$M$6</f>
        <v>0.00325227328254145</v>
      </c>
      <c r="V55" s="10" t="n">
        <f aca="false">N55/$N$6</f>
        <v>0.0033417077021209</v>
      </c>
      <c r="W55" s="10" t="n">
        <f aca="false">O55/$O$6</f>
        <v>0.00343360148311026</v>
      </c>
    </row>
    <row r="56" customFormat="false" ht="12.8" hidden="false" customHeight="false" outlineLevel="0" collapsed="false">
      <c r="A56" s="0" t="str">
        <f aca="false">IF(OR(D56="Sonstige",D56="Fremde Insgesamt",D56="Ozeanien"),"",LEFT(D56,3))</f>
        <v/>
      </c>
      <c r="B56" s="0" t="str">
        <f aca="false">IFERROR(RIGHT(D56,LEN(D56)-SEARCH(" ",D56)),D56)</f>
        <v>Ozeanien</v>
      </c>
      <c r="C56" s="1" t="s">
        <v>19</v>
      </c>
      <c r="D56" s="0" t="s">
        <v>69</v>
      </c>
      <c r="E56" s="1" t="s">
        <v>69</v>
      </c>
      <c r="F56" s="9" t="n">
        <v>961</v>
      </c>
      <c r="G56" s="9" t="n">
        <v>1014</v>
      </c>
      <c r="H56" s="9" t="n">
        <v>1035</v>
      </c>
      <c r="I56" s="9" t="n">
        <v>1085</v>
      </c>
      <c r="J56" s="9" t="n">
        <v>1107</v>
      </c>
      <c r="K56" s="9" t="n">
        <v>1135</v>
      </c>
      <c r="L56" s="9" t="n">
        <v>1138</v>
      </c>
      <c r="M56" s="9" t="n">
        <f aca="false">(1+$P56)*L56</f>
        <v>1170.69538072854</v>
      </c>
      <c r="N56" s="9" t="n">
        <f aca="false">(1+$P56)*M56</f>
        <v>1204.3301181539</v>
      </c>
      <c r="O56" s="9" t="n">
        <f aca="false">(1+$P56)*N56</f>
        <v>1238.93120052286</v>
      </c>
      <c r="P56" s="10" t="n">
        <f aca="false">AVERAGE((G56:L56-F56:K56)/F56:K56)</f>
        <v>0.0287305630303487</v>
      </c>
      <c r="Q56" s="9" t="n">
        <f aca="false" t="array" ref="Q56:Q56">AVERAGE(G56:L56-F56:K56)</f>
        <v>29.5</v>
      </c>
      <c r="R56" s="9" t="n">
        <f aca="false">ROUND(AVERAGE(F56:L56),0)</f>
        <v>1068</v>
      </c>
      <c r="S56" s="0" t="str">
        <f aca="false">VLOOKUP(P56,$A$59:$B$62,2,1)</f>
        <v>mittleres Wachstum</v>
      </c>
      <c r="T56" s="10" t="n">
        <f aca="false">L56/$L$6</f>
        <v>0.00059973934000214</v>
      </c>
      <c r="U56" s="10" t="n">
        <f aca="false">M56/$M$6</f>
        <v>0.000608186943402127</v>
      </c>
      <c r="V56" s="10" t="n">
        <f aca="false">N56/$N$6</f>
        <v>0.00061675353516663</v>
      </c>
      <c r="W56" s="10" t="n">
        <f aca="false">O56/$O$6</f>
        <v>0.000625440791301279</v>
      </c>
    </row>
    <row r="57" customFormat="false" ht="12.8" hidden="false" customHeight="false" outlineLevel="0" collapsed="false">
      <c r="D57" s="0" t="s">
        <v>70</v>
      </c>
    </row>
    <row r="58" customFormat="false" ht="16.25" hidden="false" customHeight="true" outlineLevel="0" collapsed="false">
      <c r="A58" s="11" t="s">
        <v>71</v>
      </c>
      <c r="B58" s="11"/>
      <c r="D58" s="0" t="s">
        <v>72</v>
      </c>
    </row>
    <row r="59" customFormat="false" ht="12.8" hidden="false" customHeight="false" outlineLevel="0" collapsed="false">
      <c r="A59" s="12" t="n">
        <v>-1</v>
      </c>
      <c r="B59" s="13" t="s">
        <v>73</v>
      </c>
      <c r="D59" s="0" t="s">
        <v>74</v>
      </c>
    </row>
    <row r="60" customFormat="false" ht="12.8" hidden="false" customHeight="false" outlineLevel="0" collapsed="false">
      <c r="A60" s="12" t="n">
        <v>0</v>
      </c>
      <c r="B60" s="13" t="s">
        <v>75</v>
      </c>
    </row>
    <row r="61" customFormat="false" ht="12.8" hidden="false" customHeight="false" outlineLevel="0" collapsed="false">
      <c r="A61" s="12" t="n">
        <v>0.02</v>
      </c>
      <c r="B61" s="13" t="s">
        <v>76</v>
      </c>
    </row>
    <row r="62" customFormat="false" ht="12.8" hidden="false" customHeight="false" outlineLevel="0" collapsed="false">
      <c r="A62" s="12" t="n">
        <v>0.05</v>
      </c>
      <c r="B62" s="13" t="s">
        <v>77</v>
      </c>
    </row>
    <row r="177" customFormat="false" ht="12.8" hidden="false" customHeight="false" outlineLevel="0" collapsed="false">
      <c r="A177" s="0" t="n">
        <f aca="false">A115</f>
        <v>0</v>
      </c>
    </row>
  </sheetData>
  <mergeCells count="14">
    <mergeCell ref="A1:W1"/>
    <mergeCell ref="A3:A4"/>
    <mergeCell ref="B3:B4"/>
    <mergeCell ref="E3:E4"/>
    <mergeCell ref="F3:L3"/>
    <mergeCell ref="M3:O4"/>
    <mergeCell ref="P3:P4"/>
    <mergeCell ref="Q3:Q4"/>
    <mergeCell ref="R3:R4"/>
    <mergeCell ref="S3:S4"/>
    <mergeCell ref="T3:W3"/>
    <mergeCell ref="F4:L4"/>
    <mergeCell ref="T4:W4"/>
    <mergeCell ref="A58:B58"/>
  </mergeCells>
  <conditionalFormatting sqref="P6:R145">
    <cfRule type="expression" priority="2" aboveAverage="0" equalAverage="0" bottom="0" percent="0" rank="0" text="" dxfId="0">
      <formula>$P6&lt;0</formula>
    </cfRule>
  </conditionalFormatting>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firstPageNumber="1" useFirstPageNumber="true" horizontalDpi="300" verticalDpi="300" copies="1"/>
  <headerFooter differentFirst="false" differentOddEven="false">
    <oddHeader>&amp;LLaura Wimmer</oddHeader>
    <oddFooter>&amp;L&amp;Z&amp;F&amp;RSeite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8"/>
  <sheetViews>
    <sheetView showFormulas="false" showGridLines="true" showRowColHeaders="true" showZeros="false" rightToLeft="false" tabSelected="false" showOutlineSymbols="true" defaultGridColor="true" view="normal" topLeftCell="A28" colorId="64" zoomScale="80" zoomScaleNormal="80" zoomScalePageLayoutView="100" workbookViewId="0">
      <selection pane="topLeft" activeCell="G31" activeCellId="0" sqref="G31"/>
    </sheetView>
  </sheetViews>
  <sheetFormatPr defaultColWidth="11.53515625" defaultRowHeight="12.8" zeroHeight="false" outlineLevelRow="0" outlineLevelCol="0"/>
  <cols>
    <col collapsed="false" customWidth="true" hidden="false" outlineLevel="0" max="1" min="1" style="0" width="24.54"/>
    <col collapsed="false" customWidth="true" hidden="false" outlineLevel="0" max="2" min="2" style="0" width="29.92"/>
    <col collapsed="false" customWidth="true" hidden="false" outlineLevel="0" max="3" min="3" style="0" width="24.51"/>
    <col collapsed="false" customWidth="true" hidden="false" outlineLevel="0" max="4" min="4" style="0" width="15.55"/>
    <col collapsed="false" customWidth="true" hidden="false" outlineLevel="0" max="5" min="5" style="0" width="18.84"/>
    <col collapsed="false" customWidth="true" hidden="false" outlineLevel="0" max="6" min="6" style="0" width="15.09"/>
    <col collapsed="false" customWidth="true" hidden="false" outlineLevel="0" max="9" min="7" style="0" width="9.42"/>
    <col collapsed="false" customWidth="true" hidden="false" outlineLevel="0" max="10" min="10" style="0" width="17.93"/>
  </cols>
  <sheetData>
    <row r="1" customFormat="false" ht="32.3" hidden="false" customHeight="true" outlineLevel="0" collapsed="false">
      <c r="A1" s="14" t="s">
        <v>78</v>
      </c>
      <c r="B1" s="14"/>
      <c r="C1" s="14" t="s">
        <v>79</v>
      </c>
      <c r="D1" s="15" t="s">
        <v>80</v>
      </c>
      <c r="E1" s="15" t="s">
        <v>81</v>
      </c>
      <c r="F1" s="15" t="s">
        <v>82</v>
      </c>
      <c r="G1" s="15" t="s">
        <v>5</v>
      </c>
      <c r="H1" s="16" t="s">
        <v>83</v>
      </c>
      <c r="I1" s="16" t="s">
        <v>84</v>
      </c>
      <c r="J1" s="15" t="s">
        <v>85</v>
      </c>
    </row>
    <row r="2" customFormat="false" ht="12.8" hidden="false" customHeight="false" outlineLevel="0" collapsed="false">
      <c r="A2" s="17" t="s">
        <v>86</v>
      </c>
      <c r="B2" s="9" t="n">
        <v>50380</v>
      </c>
      <c r="C2" s="0" t="n">
        <v>1.53</v>
      </c>
      <c r="D2" s="9" t="n">
        <v>83879</v>
      </c>
      <c r="E2" s="0" t="str">
        <f aca="false">VLOOKUP(B2,$A$49:$B$51,2,1)</f>
        <v>wohlhabend</v>
      </c>
      <c r="F2" s="1" t="str">
        <f aca="false">IF(OR(E2="wohlhabend",E2="mittleres Niveau"),"Industrienation","Entwicklungsland")</f>
        <v>Industrienation</v>
      </c>
      <c r="G2" s="1" t="str">
        <f aca="false">VLOOKUP(A2,'Bevölkerungsstruktur Wien'!$B$6:$E$56,4,0)</f>
        <v>Europa</v>
      </c>
      <c r="H2" s="9" t="n">
        <f aca="false">VLOOKUP(A2,'Bevölkerungsstruktur Wien'!$B$6:$L$56,11,0)</f>
        <v>1208607</v>
      </c>
      <c r="I2" s="0" t="n">
        <f aca="false">IF(E2="wohlhabend",1,IF(E2="mittleres Niveau",2,3))</f>
        <v>1</v>
      </c>
      <c r="J2" s="0" t="str">
        <f aca="false">VLOOKUP(A2,'Bevölkerungsstruktur Wien'!$B$6:$W$56,COLUMN(S3)-1,0)</f>
        <v>niedriges Wachstum</v>
      </c>
    </row>
    <row r="3" customFormat="false" ht="12.8" hidden="false" customHeight="false" outlineLevel="0" collapsed="false">
      <c r="A3" s="17" t="s">
        <v>87</v>
      </c>
      <c r="B3" s="9" t="n">
        <v>9772</v>
      </c>
      <c r="C3" s="0" t="n">
        <v>1.54</v>
      </c>
      <c r="D3" s="9" t="n">
        <v>110994</v>
      </c>
      <c r="E3" s="0" t="str">
        <f aca="false">VLOOKUP(B3,$A$49:$B$51,2,1)</f>
        <v>schwaches Niveau</v>
      </c>
      <c r="F3" s="1" t="str">
        <f aca="false">IF(OR(E3="wohlhabend",E3="mittleres Niveau"),"Industrienation","Entwicklungsland")</f>
        <v>Entwicklungsland</v>
      </c>
      <c r="G3" s="1" t="str">
        <f aca="false">VLOOKUP(A3,'Bevölkerungsstruktur Wien'!$B$6:$E$56,4,0)</f>
        <v>Europa</v>
      </c>
      <c r="H3" s="9" t="n">
        <f aca="false">VLOOKUP(A3,'Bevölkerungsstruktur Wien'!$B$6:$L$56,11,0)</f>
        <v>17591</v>
      </c>
      <c r="I3" s="0" t="n">
        <f aca="false">IF(E3="wohlhabend",1,IF(E3="mittleres Niveau",2,3))</f>
        <v>3</v>
      </c>
      <c r="J3" s="0" t="str">
        <f aca="false">VLOOKUP(A3,'Bevölkerungsstruktur Wien'!$B$6:$W$56,COLUMN(S4)-1,0)</f>
        <v>hohes Wachstum</v>
      </c>
    </row>
    <row r="4" customFormat="false" ht="12.8" hidden="false" customHeight="false" outlineLevel="0" collapsed="false">
      <c r="A4" s="17" t="s">
        <v>88</v>
      </c>
      <c r="B4" s="9" t="n">
        <v>23539</v>
      </c>
      <c r="C4" s="0" t="n">
        <v>1.63</v>
      </c>
      <c r="D4" s="9" t="n">
        <v>78866</v>
      </c>
      <c r="E4" s="0" t="str">
        <f aca="false">VLOOKUP(B4,$A$49:$B$51,2,1)</f>
        <v>wohlhabend</v>
      </c>
      <c r="F4" s="1" t="str">
        <f aca="false">IF(OR(E4="wohlhabend",E4="mittleres Niveau"),"Industrienation","Entwicklungsland")</f>
        <v>Industrienation</v>
      </c>
      <c r="G4" s="1" t="str">
        <f aca="false">VLOOKUP(A4,'Bevölkerungsstruktur Wien'!$B$6:$E$56,4,0)</f>
        <v>Europa</v>
      </c>
      <c r="H4" s="9" t="n">
        <f aca="false">VLOOKUP(A4,'Bevölkerungsstruktur Wien'!$B$6:$L$56,11,0)</f>
        <v>13620</v>
      </c>
      <c r="I4" s="0" t="n">
        <f aca="false">IF(E4="wohlhabend",1,IF(E4="mittleres Niveau",2,3))</f>
        <v>1</v>
      </c>
      <c r="J4" s="0" t="str">
        <f aca="false">VLOOKUP(A4,'Bevölkerungsstruktur Wien'!$B$6:$W$56,COLUMN(S5)-1,0)</f>
        <v>Rückgang</v>
      </c>
    </row>
    <row r="5" customFormat="false" ht="12.8" hidden="false" customHeight="false" outlineLevel="0" collapsed="false">
      <c r="A5" s="17" t="s">
        <v>89</v>
      </c>
      <c r="B5" s="9" t="n">
        <v>46473</v>
      </c>
      <c r="C5" s="0" t="n">
        <v>1.57</v>
      </c>
      <c r="D5" s="9" t="n">
        <v>357386</v>
      </c>
      <c r="E5" s="0" t="str">
        <f aca="false">VLOOKUP(B5,$A$49:$B$51,2,1)</f>
        <v>wohlhabend</v>
      </c>
      <c r="F5" s="1" t="str">
        <f aca="false">IF(OR(E5="wohlhabend",E5="mittleres Niveau"),"Industrienation","Entwicklungsland")</f>
        <v>Industrienation</v>
      </c>
      <c r="G5" s="1" t="str">
        <f aca="false">VLOOKUP(A5,'Bevölkerungsstruktur Wien'!$B$6:$E$56,4,0)</f>
        <v>Europa</v>
      </c>
      <c r="H5" s="9" t="n">
        <f aca="false">VLOOKUP(A5,'Bevölkerungsstruktur Wien'!$B$6:$L$56,11,0)</f>
        <v>52436</v>
      </c>
      <c r="I5" s="0" t="n">
        <f aca="false">IF(E5="wohlhabend",1,IF(E5="mittleres Niveau",2,3))</f>
        <v>1</v>
      </c>
      <c r="J5" s="0" t="str">
        <f aca="false">VLOOKUP(A5,'Bevölkerungsstruktur Wien'!$B$6:$W$56,COLUMN(S6)-1,0)</f>
        <v>mittleres Wachstum</v>
      </c>
    </row>
    <row r="6" customFormat="false" ht="12.8" hidden="false" customHeight="false" outlineLevel="0" collapsed="false">
      <c r="A6" s="17" t="s">
        <v>90</v>
      </c>
      <c r="B6" s="9" t="n">
        <v>29993</v>
      </c>
      <c r="C6" s="0" t="n">
        <v>1.34</v>
      </c>
      <c r="D6" s="9" t="n">
        <v>505990</v>
      </c>
      <c r="E6" s="0" t="str">
        <f aca="false">VLOOKUP(B6,$A$49:$B$51,2,1)</f>
        <v>wohlhabend</v>
      </c>
      <c r="F6" s="1" t="str">
        <f aca="false">IF(OR(E6="wohlhabend",E6="mittleres Niveau"),"Industrienation","Entwicklungsland")</f>
        <v>Industrienation</v>
      </c>
      <c r="G6" s="1" t="str">
        <f aca="false">VLOOKUP(A6,'Bevölkerungsstruktur Wien'!$B$6:$E$56,4,0)</f>
        <v>Europa</v>
      </c>
      <c r="H6" s="9" t="n">
        <f aca="false">VLOOKUP(A6,'Bevölkerungsstruktur Wien'!$B$6:$L$56,11,0)</f>
        <v>3162</v>
      </c>
      <c r="I6" s="0" t="n">
        <f aca="false">IF(E6="wohlhabend",1,IF(E6="mittleres Niveau",2,3))</f>
        <v>1</v>
      </c>
      <c r="J6" s="0" t="str">
        <f aca="false">VLOOKUP(A6,'Bevölkerungsstruktur Wien'!$B$6:$W$56,COLUMN(S7)-1,0)</f>
        <v>hohes Wachstum</v>
      </c>
    </row>
    <row r="7" customFormat="false" ht="12.8" hidden="false" customHeight="false" outlineLevel="0" collapsed="false">
      <c r="A7" s="17" t="s">
        <v>91</v>
      </c>
      <c r="B7" s="9" t="n">
        <v>41897</v>
      </c>
      <c r="C7" s="0" t="n">
        <v>1.92</v>
      </c>
      <c r="D7" s="9" t="n">
        <v>643801</v>
      </c>
      <c r="E7" s="0" t="str">
        <f aca="false">VLOOKUP(B7,$A$49:$B$51,2,1)</f>
        <v>wohlhabend</v>
      </c>
      <c r="F7" s="1" t="str">
        <f aca="false">IF(OR(E7="wohlhabend",E7="mittleres Niveau"),"Industrienation","Entwicklungsland")</f>
        <v>Industrienation</v>
      </c>
      <c r="G7" s="1" t="str">
        <f aca="false">VLOOKUP(A7,'Bevölkerungsstruktur Wien'!$B$6:$E$56,4,0)</f>
        <v>Europa</v>
      </c>
      <c r="H7" s="9" t="n">
        <f aca="false">VLOOKUP(A7,'Bevölkerungsstruktur Wien'!$B$6:$L$56,11,0)</f>
        <v>4658</v>
      </c>
      <c r="I7" s="0" t="n">
        <f aca="false">IF(E7="wohlhabend",1,IF(E7="mittleres Niveau",2,3))</f>
        <v>1</v>
      </c>
      <c r="J7" s="0" t="str">
        <f aca="false">VLOOKUP(A7,'Bevölkerungsstruktur Wien'!$B$6:$W$56,COLUMN(S8)-1,0)</f>
        <v>mittleres Wachstum</v>
      </c>
    </row>
    <row r="8" customFormat="false" ht="12.8" hidden="false" customHeight="false" outlineLevel="0" collapsed="false">
      <c r="A8" s="17" t="s">
        <v>92</v>
      </c>
      <c r="B8" s="9" t="n">
        <v>42379</v>
      </c>
      <c r="C8" s="0" t="n">
        <v>1.79</v>
      </c>
      <c r="D8" s="9" t="n">
        <v>242495</v>
      </c>
      <c r="E8" s="0" t="str">
        <f aca="false">VLOOKUP(B8,$A$49:$B$51,2,1)</f>
        <v>wohlhabend</v>
      </c>
      <c r="F8" s="1" t="str">
        <f aca="false">IF(OR(E8="wohlhabend",E8="mittleres Niveau"),"Industrienation","Entwicklungsland")</f>
        <v>Industrienation</v>
      </c>
      <c r="G8" s="1" t="str">
        <f aca="false">VLOOKUP(A8,'Bevölkerungsstruktur Wien'!$B$6:$E$56,4,0)</f>
        <v>Europa</v>
      </c>
      <c r="H8" s="9" t="n">
        <f aca="false">VLOOKUP(A8,'Bevölkerungsstruktur Wien'!$B$6:$L$56,11,0)</f>
        <v>4269</v>
      </c>
      <c r="I8" s="0" t="n">
        <f aca="false">IF(E8="wohlhabend",1,IF(E8="mittleres Niveau",2,3))</f>
        <v>1</v>
      </c>
      <c r="J8" s="0" t="str">
        <f aca="false">VLOOKUP(A8,'Bevölkerungsstruktur Wien'!$B$6:$W$56,COLUMN(S9)-1,0)</f>
        <v>mittleres Wachstum</v>
      </c>
    </row>
    <row r="9" customFormat="false" ht="12.8" hidden="false" customHeight="false" outlineLevel="0" collapsed="false">
      <c r="A9" s="17" t="s">
        <v>93</v>
      </c>
      <c r="B9" s="9" t="n">
        <v>19570</v>
      </c>
      <c r="C9" s="0" t="n">
        <v>1.38</v>
      </c>
      <c r="D9" s="9" t="n">
        <v>131957</v>
      </c>
      <c r="E9" s="0" t="str">
        <f aca="false">VLOOKUP(B9,$A$49:$B$51,2,1)</f>
        <v>mittleres Niveau</v>
      </c>
      <c r="F9" s="1" t="str">
        <f aca="false">IF(OR(E9="wohlhabend",E9="mittleres Niveau"),"Industrienation","Entwicklungsland")</f>
        <v>Industrienation</v>
      </c>
      <c r="G9" s="1" t="str">
        <f aca="false">VLOOKUP(A9,'Bevölkerungsstruktur Wien'!$B$6:$E$56,4,0)</f>
        <v>Europa</v>
      </c>
      <c r="H9" s="9" t="n">
        <f aca="false">VLOOKUP(A9,'Bevölkerungsstruktur Wien'!$B$6:$L$56,11,0)</f>
        <v>3060</v>
      </c>
      <c r="I9" s="0" t="n">
        <f aca="false">IF(E9="wohlhabend",1,IF(E9="mittleres Niveau",2,3))</f>
        <v>2</v>
      </c>
      <c r="J9" s="0" t="str">
        <f aca="false">VLOOKUP(A9,'Bevölkerungsstruktur Wien'!$B$6:$W$56,COLUMN(S10)-1,0)</f>
        <v>hohes Wachstum</v>
      </c>
    </row>
    <row r="10" customFormat="false" ht="12.8" hidden="false" customHeight="false" outlineLevel="0" collapsed="false">
      <c r="A10" s="17" t="s">
        <v>94</v>
      </c>
      <c r="B10" s="9" t="n">
        <v>16470</v>
      </c>
      <c r="C10" s="0" t="n">
        <v>1.53</v>
      </c>
      <c r="D10" s="9" t="n">
        <v>93030</v>
      </c>
      <c r="E10" s="0" t="str">
        <f aca="false">VLOOKUP(B10,$A$49:$B$51,2,1)</f>
        <v>mittleres Niveau</v>
      </c>
      <c r="F10" s="1" t="str">
        <f aca="false">IF(OR(E10="wohlhabend",E10="mittleres Niveau"),"Industrienation","Entwicklungsland")</f>
        <v>Industrienation</v>
      </c>
      <c r="G10" s="1" t="str">
        <f aca="false">VLOOKUP(A10,'Bevölkerungsstruktur Wien'!$B$6:$E$56,4,0)</f>
        <v>Europa</v>
      </c>
      <c r="H10" s="9" t="n">
        <f aca="false">VLOOKUP(A10,'Bevölkerungsstruktur Wien'!$B$6:$L$56,11,0)</f>
        <v>23144</v>
      </c>
      <c r="I10" s="0" t="n">
        <f aca="false">IF(E10="wohlhabend",1,IF(E10="mittleres Niveau",2,3))</f>
        <v>2</v>
      </c>
      <c r="J10" s="0" t="str">
        <f aca="false">VLOOKUP(A10,'Bevölkerungsstruktur Wien'!$B$6:$W$56,COLUMN(S11)-1,0)</f>
        <v>hohes Wachstum</v>
      </c>
    </row>
    <row r="11" customFormat="false" ht="12.8" hidden="false" customHeight="false" outlineLevel="0" collapsed="false">
      <c r="A11" s="17" t="s">
        <v>95</v>
      </c>
      <c r="B11" s="9" t="n">
        <v>33159</v>
      </c>
      <c r="C11" s="0" t="n">
        <v>1.34</v>
      </c>
      <c r="D11" s="9" t="n">
        <v>301338</v>
      </c>
      <c r="E11" s="0" t="str">
        <f aca="false">VLOOKUP(B11,$A$49:$B$51,2,1)</f>
        <v>wohlhabend</v>
      </c>
      <c r="F11" s="1" t="str">
        <f aca="false">IF(OR(E11="wohlhabend",E11="mittleres Niveau"),"Industrienation","Entwicklungsland")</f>
        <v>Industrienation</v>
      </c>
      <c r="G11" s="1" t="str">
        <f aca="false">VLOOKUP(A11,'Bevölkerungsstruktur Wien'!$B$6:$E$56,4,0)</f>
        <v>Europa</v>
      </c>
      <c r="H11" s="9" t="n">
        <f aca="false">VLOOKUP(A11,'Bevölkerungsstruktur Wien'!$B$6:$L$56,11,0)</f>
        <v>9649</v>
      </c>
      <c r="I11" s="0" t="n">
        <f aca="false">IF(E11="wohlhabend",1,IF(E11="mittleres Niveau",2,3))</f>
        <v>1</v>
      </c>
      <c r="J11" s="0" t="str">
        <f aca="false">VLOOKUP(A11,'Bevölkerungsstruktur Wien'!$B$6:$W$56,COLUMN(S12)-1,0)</f>
        <v>hohes Wachstum</v>
      </c>
    </row>
    <row r="12" customFormat="false" ht="12.8" hidden="false" customHeight="false" outlineLevel="0" collapsed="false">
      <c r="A12" s="17" t="s">
        <v>96</v>
      </c>
      <c r="B12" s="9" t="n">
        <v>14853</v>
      </c>
      <c r="C12" s="0" t="n">
        <v>1.42</v>
      </c>
      <c r="D12" s="9" t="n">
        <v>56594</v>
      </c>
      <c r="E12" s="0" t="str">
        <f aca="false">VLOOKUP(B12,$A$49:$B$51,2,1)</f>
        <v>mittleres Niveau</v>
      </c>
      <c r="F12" s="1" t="str">
        <f aca="false">IF(OR(E12="wohlhabend",E12="mittleres Niveau"),"Industrienation","Entwicklungsland")</f>
        <v>Industrienation</v>
      </c>
      <c r="G12" s="1" t="str">
        <f aca="false">VLOOKUP(A12,'Bevölkerungsstruktur Wien'!$B$6:$E$56,4,0)</f>
        <v>Europa</v>
      </c>
      <c r="H12" s="9" t="n">
        <f aca="false">VLOOKUP(A12,'Bevölkerungsstruktur Wien'!$B$6:$L$56,11,0)</f>
        <v>14407</v>
      </c>
      <c r="I12" s="0" t="n">
        <f aca="false">IF(E12="wohlhabend",1,IF(E12="mittleres Niveau",2,3))</f>
        <v>2</v>
      </c>
      <c r="J12" s="0" t="str">
        <f aca="false">VLOOKUP(A12,'Bevölkerungsstruktur Wien'!$B$6:$W$56,COLUMN(S13)-1,0)</f>
        <v>mittleres Wachstum</v>
      </c>
    </row>
    <row r="13" customFormat="false" ht="12.8" hidden="false" customHeight="false" outlineLevel="0" collapsed="false">
      <c r="A13" s="17" t="s">
        <v>97</v>
      </c>
      <c r="B13" s="9" t="n">
        <v>15601</v>
      </c>
      <c r="C13" s="0" t="n">
        <v>1.39</v>
      </c>
      <c r="D13" s="9" t="n">
        <v>312679</v>
      </c>
      <c r="E13" s="0" t="str">
        <f aca="false">VLOOKUP(B13,$A$49:$B$51,2,1)</f>
        <v>mittleres Niveau</v>
      </c>
      <c r="F13" s="1" t="str">
        <f aca="false">IF(OR(E13="wohlhabend",E13="mittleres Niveau"),"Industrienation","Entwicklungsland")</f>
        <v>Industrienation</v>
      </c>
      <c r="G13" s="1" t="str">
        <f aca="false">VLOOKUP(A13,'Bevölkerungsstruktur Wien'!$B$6:$E$56,4,0)</f>
        <v>Europa</v>
      </c>
      <c r="H13" s="9" t="n">
        <f aca="false">VLOOKUP(A13,'Bevölkerungsstruktur Wien'!$B$6:$L$56,11,0)</f>
        <v>48943</v>
      </c>
      <c r="I13" s="0" t="n">
        <f aca="false">IF(E13="wohlhabend",1,IF(E13="mittleres Niveau",2,3))</f>
        <v>2</v>
      </c>
      <c r="J13" s="0" t="str">
        <f aca="false">VLOOKUP(A13,'Bevölkerungsstruktur Wien'!$B$6:$W$56,COLUMN(S14)-1,0)</f>
        <v>mittleres Wachstum</v>
      </c>
    </row>
    <row r="14" customFormat="false" ht="12.8" hidden="false" customHeight="false" outlineLevel="0" collapsed="false">
      <c r="A14" s="17" t="s">
        <v>98</v>
      </c>
      <c r="B14" s="9" t="n">
        <v>12887</v>
      </c>
      <c r="C14" s="0" t="n">
        <v>1.64</v>
      </c>
      <c r="D14" s="9" t="n">
        <v>238397</v>
      </c>
      <c r="E14" s="0" t="str">
        <f aca="false">VLOOKUP(B14,$A$49:$B$51,2,1)</f>
        <v>mittleres Niveau</v>
      </c>
      <c r="F14" s="1" t="str">
        <f aca="false">IF(OR(E14="wohlhabend",E14="mittleres Niveau"),"Industrienation","Entwicklungsland")</f>
        <v>Industrienation</v>
      </c>
      <c r="G14" s="1" t="str">
        <f aca="false">VLOOKUP(A14,'Bevölkerungsstruktur Wien'!$B$6:$E$56,4,0)</f>
        <v>Europa</v>
      </c>
      <c r="H14" s="9" t="n">
        <f aca="false">VLOOKUP(A14,'Bevölkerungsstruktur Wien'!$B$6:$L$56,11,0)</f>
        <v>34351</v>
      </c>
      <c r="I14" s="0" t="n">
        <f aca="false">IF(E14="wohlhabend",1,IF(E14="mittleres Niveau",2,3))</f>
        <v>2</v>
      </c>
      <c r="J14" s="0" t="str">
        <f aca="false">VLOOKUP(A14,'Bevölkerungsstruktur Wien'!$B$6:$W$56,COLUMN(S15)-1,0)</f>
        <v>hohes Wachstum</v>
      </c>
    </row>
    <row r="15" customFormat="false" ht="12.8" hidden="false" customHeight="false" outlineLevel="0" collapsed="false">
      <c r="A15" s="17" t="s">
        <v>99</v>
      </c>
      <c r="B15" s="9" t="n">
        <v>19344</v>
      </c>
      <c r="C15" s="0" t="n">
        <v>1.48</v>
      </c>
      <c r="D15" s="9" t="n">
        <v>49035</v>
      </c>
      <c r="E15" s="0" t="str">
        <f aca="false">VLOOKUP(B15,$A$49:$B$51,2,1)</f>
        <v>mittleres Niveau</v>
      </c>
      <c r="F15" s="1" t="str">
        <f aca="false">IF(OR(E15="wohlhabend",E15="mittleres Niveau"),"Industrienation","Entwicklungsland")</f>
        <v>Industrienation</v>
      </c>
      <c r="G15" s="1" t="str">
        <f aca="false">VLOOKUP(A15,'Bevölkerungsstruktur Wien'!$B$6:$E$56,4,0)</f>
        <v>Europa</v>
      </c>
      <c r="H15" s="9" t="n">
        <f aca="false">VLOOKUP(A15,'Bevölkerungsstruktur Wien'!$B$6:$L$56,11,0)</f>
        <v>16528</v>
      </c>
      <c r="I15" s="0" t="n">
        <f aca="false">IF(E15="wohlhabend",1,IF(E15="mittleres Niveau",2,3))</f>
        <v>2</v>
      </c>
      <c r="J15" s="0" t="str">
        <f aca="false">VLOOKUP(A15,'Bevölkerungsstruktur Wien'!$B$6:$W$56,COLUMN(S16)-1,0)</f>
        <v>mittleres Wachstum</v>
      </c>
    </row>
    <row r="16" customFormat="false" ht="12.8" hidden="false" customHeight="false" outlineLevel="0" collapsed="false">
      <c r="A16" s="17" t="s">
        <v>100</v>
      </c>
      <c r="B16" s="9" t="n">
        <v>25992</v>
      </c>
      <c r="C16" s="0" t="n">
        <v>1.58</v>
      </c>
      <c r="D16" s="9" t="n">
        <v>20271</v>
      </c>
      <c r="E16" s="0" t="str">
        <f aca="false">VLOOKUP(B16,$A$49:$B$51,2,1)</f>
        <v>wohlhabend</v>
      </c>
      <c r="F16" s="1" t="str">
        <f aca="false">IF(OR(E16="wohlhabend",E16="mittleres Niveau"),"Industrienation","Entwicklungsland")</f>
        <v>Industrienation</v>
      </c>
      <c r="G16" s="1" t="str">
        <f aca="false">VLOOKUP(A16,'Bevölkerungsstruktur Wien'!$B$6:$E$56,4,0)</f>
        <v>Europa</v>
      </c>
      <c r="H16" s="9" t="n">
        <f aca="false">VLOOKUP(A16,'Bevölkerungsstruktur Wien'!$B$6:$L$56,11,0)</f>
        <v>3611</v>
      </c>
      <c r="I16" s="0" t="n">
        <f aca="false">IF(E16="wohlhabend",1,IF(E16="mittleres Niveau",2,3))</f>
        <v>1</v>
      </c>
      <c r="J16" s="0" t="str">
        <f aca="false">VLOOKUP(A16,'Bevölkerungsstruktur Wien'!$B$6:$W$56,COLUMN(S17)-1,0)</f>
        <v>mittleres Wachstum</v>
      </c>
    </row>
    <row r="17" customFormat="false" ht="12.8" hidden="false" customHeight="false" outlineLevel="0" collapsed="false">
      <c r="A17" s="17" t="s">
        <v>101</v>
      </c>
      <c r="B17" s="9" t="n">
        <v>5323</v>
      </c>
      <c r="C17" s="0" t="n">
        <v>1.64</v>
      </c>
      <c r="D17" s="9" t="n">
        <v>28748</v>
      </c>
      <c r="E17" s="0" t="str">
        <f aca="false">VLOOKUP(B17,$A$49:$B$51,2,1)</f>
        <v>schwaches Niveau</v>
      </c>
      <c r="F17" s="1" t="str">
        <f aca="false">IF(OR(E17="wohlhabend",E17="mittleres Niveau"),"Industrienation","Entwicklungsland")</f>
        <v>Entwicklungsland</v>
      </c>
      <c r="G17" s="1" t="str">
        <f aca="false">VLOOKUP(A17,'Bevölkerungsstruktur Wien'!$B$6:$E$56,4,0)</f>
        <v>Europa</v>
      </c>
      <c r="H17" s="9" t="n">
        <f aca="false">VLOOKUP(A17,'Bevölkerungsstruktur Wien'!$B$6:$L$56,11,0)</f>
        <v>1911</v>
      </c>
      <c r="I17" s="0" t="n">
        <f aca="false">IF(E17="wohlhabend",1,IF(E17="mittleres Niveau",2,3))</f>
        <v>3</v>
      </c>
      <c r="J17" s="0" t="str">
        <f aca="false">VLOOKUP(A17,'Bevölkerungsstruktur Wien'!$B$6:$W$56,COLUMN(S18)-1,0)</f>
        <v>hohes Wachstum</v>
      </c>
    </row>
    <row r="18" customFormat="false" ht="12.8" hidden="false" customHeight="false" outlineLevel="0" collapsed="false">
      <c r="A18" s="17" t="s">
        <v>102</v>
      </c>
      <c r="B18" s="9" t="n">
        <v>6015</v>
      </c>
      <c r="C18" s="0" t="n">
        <v>1.28</v>
      </c>
      <c r="D18" s="9" t="n">
        <v>51197</v>
      </c>
      <c r="E18" s="0" t="str">
        <f aca="false">VLOOKUP(B18,$A$49:$B$51,2,1)</f>
        <v>schwaches Niveau</v>
      </c>
      <c r="F18" s="1" t="str">
        <f aca="false">IF(OR(E18="wohlhabend",E18="mittleres Niveau"),"Industrienation","Entwicklungsland")</f>
        <v>Entwicklungsland</v>
      </c>
      <c r="G18" s="1" t="str">
        <f aca="false">VLOOKUP(A18,'Bevölkerungsstruktur Wien'!$B$6:$E$56,4,0)</f>
        <v>Europa</v>
      </c>
      <c r="H18" s="9" t="n">
        <f aca="false">VLOOKUP(A18,'Bevölkerungsstruktur Wien'!$B$6:$L$56,11,0)</f>
        <v>46136</v>
      </c>
      <c r="I18" s="0" t="n">
        <f aca="false">IF(E18="wohlhabend",1,IF(E18="mittleres Niveau",2,3))</f>
        <v>3</v>
      </c>
      <c r="J18" s="0" t="str">
        <f aca="false">VLOOKUP(A18,'Bevölkerungsstruktur Wien'!$B$6:$W$56,COLUMN(S19)-1,0)</f>
        <v>niedriges Wachstum</v>
      </c>
    </row>
    <row r="19" customFormat="false" ht="12.8" hidden="false" customHeight="false" outlineLevel="0" collapsed="false">
      <c r="A19" s="17" t="s">
        <v>103</v>
      </c>
      <c r="B19" s="9" t="n">
        <v>82484</v>
      </c>
      <c r="C19" s="0" t="n">
        <v>1.54</v>
      </c>
      <c r="D19" s="9" t="n">
        <v>41285</v>
      </c>
      <c r="E19" s="0" t="str">
        <f aca="false">VLOOKUP(B19,$A$49:$B$51,2,1)</f>
        <v>wohlhabend</v>
      </c>
      <c r="F19" s="1" t="str">
        <f aca="false">IF(OR(E19="wohlhabend",E19="mittleres Niveau"),"Industrienation","Entwicklungsland")</f>
        <v>Industrienation</v>
      </c>
      <c r="G19" s="1" t="str">
        <f aca="false">VLOOKUP(A19,'Bevölkerungsstruktur Wien'!$B$6:$E$56,4,0)</f>
        <v>Europa</v>
      </c>
      <c r="H19" s="9" t="n">
        <f aca="false">VLOOKUP(A19,'Bevölkerungsstruktur Wien'!$B$6:$L$56,11,0)</f>
        <v>3509</v>
      </c>
      <c r="I19" s="0" t="n">
        <f aca="false">IF(E19="wohlhabend",1,IF(E19="mittleres Niveau",2,3))</f>
        <v>1</v>
      </c>
      <c r="J19" s="0" t="str">
        <f aca="false">VLOOKUP(A19,'Bevölkerungsstruktur Wien'!$B$6:$W$56,COLUMN(S20)-1,0)</f>
        <v>niedriges Wachstum</v>
      </c>
    </row>
    <row r="20" customFormat="false" ht="12.8" hidden="false" customHeight="false" outlineLevel="0" collapsed="false">
      <c r="A20" s="17" t="s">
        <v>104</v>
      </c>
      <c r="B20" s="9" t="n">
        <v>4429</v>
      </c>
      <c r="C20" s="0" t="n">
        <v>2.02</v>
      </c>
      <c r="D20" s="9" t="n">
        <v>10887</v>
      </c>
      <c r="E20" s="0" t="str">
        <f aca="false">VLOOKUP(B20,$A$49:$B$51,2,1)</f>
        <v>schwaches Niveau</v>
      </c>
      <c r="F20" s="1" t="str">
        <f aca="false">IF(OR(E20="wohlhabend",E20="mittleres Niveau"),"Industrienation","Entwicklungsland")</f>
        <v>Entwicklungsland</v>
      </c>
      <c r="G20" s="1" t="str">
        <f aca="false">VLOOKUP(A20,'Bevölkerungsstruktur Wien'!$B$6:$E$56,4,0)</f>
        <v>Europa</v>
      </c>
      <c r="H20" s="9" t="n">
        <f aca="false">VLOOKUP(A20,'Bevölkerungsstruktur Wien'!$B$6:$L$56,11,0)</f>
        <v>9142</v>
      </c>
      <c r="I20" s="0" t="n">
        <f aca="false">IF(E20="wohlhabend",1,IF(E20="mittleres Niveau",2,3))</f>
        <v>3</v>
      </c>
      <c r="J20" s="0" t="str">
        <f aca="false">VLOOKUP(A20,'Bevölkerungsstruktur Wien'!$B$6:$W$56,COLUMN(S21)-1,0)</f>
        <v>mittleres Wachstum</v>
      </c>
    </row>
    <row r="21" customFormat="false" ht="12.8" hidden="false" customHeight="false" outlineLevel="0" collapsed="false">
      <c r="A21" s="17" t="s">
        <v>105</v>
      </c>
      <c r="B21" s="9" t="n">
        <v>6109</v>
      </c>
      <c r="C21" s="0" t="n">
        <v>1.5</v>
      </c>
      <c r="D21" s="9" t="n">
        <v>25713</v>
      </c>
      <c r="E21" s="0" t="str">
        <f aca="false">VLOOKUP(B21,$A$49:$B$51,2,1)</f>
        <v>schwaches Niveau</v>
      </c>
      <c r="F21" s="1" t="str">
        <f aca="false">IF(OR(E21="wohlhabend",E21="mittleres Niveau"),"Industrienation","Entwicklungsland")</f>
        <v>Entwicklungsland</v>
      </c>
      <c r="G21" s="1" t="str">
        <f aca="false">VLOOKUP(A21,'Bevölkerungsstruktur Wien'!$B$6:$E$56,4,0)</f>
        <v>Europa</v>
      </c>
      <c r="H21" s="9" t="n">
        <f aca="false">VLOOKUP(A21,'Bevölkerungsstruktur Wien'!$B$6:$L$56,11,0)</f>
        <v>12429</v>
      </c>
      <c r="I21" s="0" t="n">
        <f aca="false">IF(E21="wohlhabend",1,IF(E21="mittleres Niveau",2,3))</f>
        <v>3</v>
      </c>
      <c r="J21" s="0" t="str">
        <f aca="false">VLOOKUP(A21,'Bevölkerungsstruktur Wien'!$B$6:$W$56,COLUMN(S22)-1,0)</f>
        <v>mittleres Wachstum</v>
      </c>
    </row>
    <row r="22" customFormat="false" ht="12.8" hidden="false" customHeight="false" outlineLevel="0" collapsed="false">
      <c r="A22" s="17" t="s">
        <v>106</v>
      </c>
      <c r="B22" s="9" t="n">
        <v>11601</v>
      </c>
      <c r="C22" s="0" t="n">
        <v>1.76</v>
      </c>
      <c r="D22" s="9" t="n">
        <v>17100000</v>
      </c>
      <c r="E22" s="0" t="str">
        <f aca="false">VLOOKUP(B22,$A$49:$B$51,2,1)</f>
        <v>mittleres Niveau</v>
      </c>
      <c r="F22" s="1" t="str">
        <f aca="false">IF(OR(E22="wohlhabend",E22="mittleres Niveau"),"Industrienation","Entwicklungsland")</f>
        <v>Industrienation</v>
      </c>
      <c r="G22" s="1" t="str">
        <f aca="false">VLOOKUP(A22,'Bevölkerungsstruktur Wien'!$B$6:$E$56,4,0)</f>
        <v>Asien</v>
      </c>
      <c r="H22" s="9" t="n">
        <f aca="false">VLOOKUP(A22,'Bevölkerungsstruktur Wien'!$B$6:$L$56,11,0)</f>
        <v>18293</v>
      </c>
      <c r="I22" s="0" t="n">
        <f aca="false">IF(E22="wohlhabend",1,IF(E22="mittleres Niveau",2,3))</f>
        <v>2</v>
      </c>
      <c r="J22" s="0" t="str">
        <f aca="false">VLOOKUP(A22,'Bevölkerungsstruktur Wien'!$B$6:$W$56,COLUMN(S23)-1,0)</f>
        <v>mittleres Wachstum</v>
      </c>
    </row>
    <row r="23" customFormat="false" ht="12.8" hidden="false" customHeight="false" outlineLevel="0" collapsed="false">
      <c r="A23" s="17" t="s">
        <v>107</v>
      </c>
      <c r="B23" s="9" t="n">
        <v>7382</v>
      </c>
      <c r="C23" s="0" t="n">
        <v>1.46</v>
      </c>
      <c r="D23" s="9" t="n">
        <v>88361</v>
      </c>
      <c r="E23" s="0" t="str">
        <f aca="false">VLOOKUP(B23,$A$49:$B$51,2,1)</f>
        <v>schwaches Niveau</v>
      </c>
      <c r="F23" s="1" t="str">
        <f aca="false">IF(OR(E23="wohlhabend",E23="mittleres Niveau"),"Industrienation","Entwicklungsland")</f>
        <v>Entwicklungsland</v>
      </c>
      <c r="G23" s="1" t="str">
        <f aca="false">VLOOKUP(A23,'Bevölkerungsstruktur Wien'!$B$6:$E$56,4,0)</f>
        <v>Europa</v>
      </c>
      <c r="H23" s="9" t="n">
        <f aca="false">VLOOKUP(A23,'Bevölkerungsstruktur Wien'!$B$6:$L$56,11,0)</f>
        <v>89742</v>
      </c>
      <c r="I23" s="0" t="n">
        <f aca="false">IF(E23="wohlhabend",1,IF(E23="mittleres Niveau",2,3))</f>
        <v>3</v>
      </c>
      <c r="J23" s="0" t="str">
        <f aca="false">VLOOKUP(A23,'Bevölkerungsstruktur Wien'!$B$6:$W$56,COLUMN(S24)-1,0)</f>
        <v>niedriges Wachstum</v>
      </c>
    </row>
    <row r="24" customFormat="false" ht="12.8" hidden="false" customHeight="false" outlineLevel="0" collapsed="false">
      <c r="A24" s="17" t="s">
        <v>108</v>
      </c>
      <c r="B24" s="9" t="n">
        <v>9151</v>
      </c>
      <c r="C24" s="0" t="n">
        <v>2.08</v>
      </c>
      <c r="D24" s="9" t="n">
        <v>783562</v>
      </c>
      <c r="E24" s="0" t="str">
        <f aca="false">VLOOKUP(B24,$A$49:$B$51,2,1)</f>
        <v>schwaches Niveau</v>
      </c>
      <c r="F24" s="1" t="str">
        <f aca="false">IF(OR(E24="wohlhabend",E24="mittleres Niveau"),"Industrienation","Entwicklungsland")</f>
        <v>Entwicklungsland</v>
      </c>
      <c r="G24" s="1" t="str">
        <f aca="false">VLOOKUP(A24,'Bevölkerungsstruktur Wien'!$B$6:$E$56,4,0)</f>
        <v>Asien</v>
      </c>
      <c r="H24" s="9" t="n">
        <f aca="false">VLOOKUP(A24,'Bevölkerungsstruktur Wien'!$B$6:$L$56,11,0)</f>
        <v>66399</v>
      </c>
      <c r="I24" s="0" t="n">
        <f aca="false">IF(E24="wohlhabend",1,IF(E24="mittleres Niveau",2,3))</f>
        <v>3</v>
      </c>
      <c r="J24" s="0" t="str">
        <f aca="false">VLOOKUP(A24,'Bevölkerungsstruktur Wien'!$B$6:$W$56,COLUMN(S25)-1,0)</f>
        <v>Rückgang</v>
      </c>
    </row>
    <row r="25" customFormat="false" ht="12.8" hidden="false" customHeight="false" outlineLevel="0" collapsed="false">
      <c r="A25" s="17" t="s">
        <v>109</v>
      </c>
      <c r="B25" s="9" t="n">
        <v>3707</v>
      </c>
      <c r="C25" s="0" t="n">
        <v>1.37</v>
      </c>
      <c r="D25" s="9" t="n">
        <v>603628</v>
      </c>
      <c r="E25" s="0" t="str">
        <f aca="false">VLOOKUP(B25,$A$49:$B$51,2,1)</f>
        <v>schwaches Niveau</v>
      </c>
      <c r="F25" s="1" t="str">
        <f aca="false">IF(OR(E25="wohlhabend",E25="mittleres Niveau"),"Industrienation","Entwicklungsland")</f>
        <v>Entwicklungsland</v>
      </c>
      <c r="G25" s="1" t="str">
        <f aca="false">VLOOKUP(A25,'Bevölkerungsstruktur Wien'!$B$6:$E$56,4,0)</f>
        <v>Europa</v>
      </c>
      <c r="H25" s="9" t="n">
        <f aca="false">VLOOKUP(A25,'Bevölkerungsstruktur Wien'!$B$6:$L$56,11,0)</f>
        <v>7747</v>
      </c>
      <c r="I25" s="0" t="n">
        <f aca="false">IF(E25="wohlhabend",1,IF(E25="mittleres Niveau",2,3))</f>
        <v>3</v>
      </c>
      <c r="J25" s="0" t="str">
        <f aca="false">VLOOKUP(A25,'Bevölkerungsstruktur Wien'!$B$6:$W$56,COLUMN(S26)-1,0)</f>
        <v>hohes Wachstum</v>
      </c>
    </row>
    <row r="26" customFormat="false" ht="12.8" hidden="false" customHeight="false" outlineLevel="0" collapsed="false">
      <c r="A26" s="17" t="s">
        <v>110</v>
      </c>
      <c r="B26" s="9" t="n">
        <v>3044</v>
      </c>
      <c r="C26" s="0" t="n">
        <v>3.37</v>
      </c>
      <c r="D26" s="9" t="n">
        <v>1010000</v>
      </c>
      <c r="E26" s="0" t="str">
        <f aca="false">VLOOKUP(B26,$A$49:$B$51,2,1)</f>
        <v>schwaches Niveau</v>
      </c>
      <c r="F26" s="1" t="str">
        <f aca="false">IF(OR(E26="wohlhabend",E26="mittleres Niveau"),"Industrienation","Entwicklungsland")</f>
        <v>Entwicklungsland</v>
      </c>
      <c r="G26" s="1" t="str">
        <f aca="false">VLOOKUP(A26,'Bevölkerungsstruktur Wien'!$B$6:$E$56,4,0)</f>
        <v>Afrika</v>
      </c>
      <c r="H26" s="9" t="n">
        <f aca="false">VLOOKUP(A26,'Bevölkerungsstruktur Wien'!$B$6:$L$56,11,0)</f>
        <v>9354</v>
      </c>
      <c r="I26" s="0" t="n">
        <f aca="false">IF(E26="wohlhabend",1,IF(E26="mittleres Niveau",2,3))</f>
        <v>3</v>
      </c>
      <c r="J26" s="0" t="str">
        <f aca="false">VLOOKUP(A26,'Bevölkerungsstruktur Wien'!$B$6:$W$56,COLUMN(S27)-1,0)</f>
        <v>niedriges Wachstum</v>
      </c>
    </row>
    <row r="27" customFormat="false" ht="12.8" hidden="false" customHeight="false" outlineLevel="0" collapsed="false">
      <c r="A27" s="17" t="s">
        <v>111</v>
      </c>
      <c r="B27" s="9" t="n">
        <v>3898</v>
      </c>
      <c r="C27" s="0" t="n">
        <v>3.04</v>
      </c>
      <c r="D27" s="9" t="n">
        <v>2382000</v>
      </c>
      <c r="E27" s="0" t="str">
        <f aca="false">VLOOKUP(B27,$A$49:$B$51,2,1)</f>
        <v>schwaches Niveau</v>
      </c>
      <c r="F27" s="1" t="str">
        <f aca="false">IF(OR(E27="wohlhabend",E27="mittleres Niveau"),"Industrienation","Entwicklungsland")</f>
        <v>Entwicklungsland</v>
      </c>
      <c r="G27" s="1" t="str">
        <f aca="false">VLOOKUP(A27,'Bevölkerungsstruktur Wien'!$B$6:$E$56,4,0)</f>
        <v>Afrika</v>
      </c>
      <c r="H27" s="9" t="n">
        <f aca="false">VLOOKUP(A27,'Bevölkerungsstruktur Wien'!$B$6:$L$56,11,0)</f>
        <v>850</v>
      </c>
      <c r="I27" s="0" t="n">
        <f aca="false">IF(E27="wohlhabend",1,IF(E27="mittleres Niveau",2,3))</f>
        <v>3</v>
      </c>
      <c r="J27" s="0" t="str">
        <f aca="false">VLOOKUP(A27,'Bevölkerungsstruktur Wien'!$B$6:$W$56,COLUMN(S28)-1,0)</f>
        <v>hohes Wachstum</v>
      </c>
    </row>
    <row r="28" customFormat="false" ht="12.8" hidden="false" customHeight="false" outlineLevel="0" collapsed="false">
      <c r="A28" s="17" t="s">
        <v>112</v>
      </c>
      <c r="B28" s="9" t="n">
        <v>2230</v>
      </c>
      <c r="C28" s="0" t="n">
        <v>5.46</v>
      </c>
      <c r="D28" s="9" t="n">
        <v>923768</v>
      </c>
      <c r="E28" s="0" t="str">
        <f aca="false">VLOOKUP(B28,$A$49:$B$51,2,1)</f>
        <v>schwaches Niveau</v>
      </c>
      <c r="F28" s="1" t="str">
        <f aca="false">IF(OR(E28="wohlhabend",E28="mittleres Niveau"),"Industrienation","Entwicklungsland")</f>
        <v>Entwicklungsland</v>
      </c>
      <c r="G28" s="1" t="str">
        <f aca="false">VLOOKUP(A28,'Bevölkerungsstruktur Wien'!$B$6:$E$56,4,0)</f>
        <v>Afrika</v>
      </c>
      <c r="H28" s="9" t="n">
        <f aca="false">VLOOKUP(A28,'Bevölkerungsstruktur Wien'!$B$6:$L$56,11,0)</f>
        <v>4453</v>
      </c>
      <c r="I28" s="0" t="n">
        <f aca="false">IF(E28="wohlhabend",1,IF(E28="mittleres Niveau",2,3))</f>
        <v>3</v>
      </c>
      <c r="J28" s="0" t="str">
        <f aca="false">VLOOKUP(A28,'Bevölkerungsstruktur Wien'!$B$6:$W$56,COLUMN(S29)-1,0)</f>
        <v>mittleres Wachstum</v>
      </c>
    </row>
    <row r="29" customFormat="false" ht="12.8" hidden="false" customHeight="false" outlineLevel="0" collapsed="false">
      <c r="A29" s="17" t="s">
        <v>113</v>
      </c>
      <c r="B29" s="9" t="n">
        <v>314.5</v>
      </c>
      <c r="C29" s="0" t="n">
        <v>6.17</v>
      </c>
      <c r="D29" s="9" t="n">
        <v>637657</v>
      </c>
      <c r="E29" s="0" t="str">
        <f aca="false">VLOOKUP(B29,$A$49:$B$51,2,1)</f>
        <v>schwaches Niveau</v>
      </c>
      <c r="F29" s="1" t="str">
        <f aca="false">IF(OR(E29="wohlhabend",E29="mittleres Niveau"),"Industrienation","Entwicklungsland")</f>
        <v>Entwicklungsland</v>
      </c>
      <c r="G29" s="1" t="str">
        <f aca="false">VLOOKUP(A29,'Bevölkerungsstruktur Wien'!$B$6:$E$56,4,0)</f>
        <v>Afrika</v>
      </c>
      <c r="H29" s="9" t="n">
        <f aca="false">VLOOKUP(A29,'Bevölkerungsstruktur Wien'!$B$6:$L$56,11,0)</f>
        <v>2816</v>
      </c>
      <c r="I29" s="0" t="n">
        <f aca="false">IF(E29="wohlhabend",1,IF(E29="mittleres Niveau",2,3))</f>
        <v>3</v>
      </c>
      <c r="J29" s="0" t="str">
        <f aca="false">VLOOKUP(A29,'Bevölkerungsstruktur Wien'!$B$6:$W$56,COLUMN(S30)-1,0)</f>
        <v>hohes Wachstum</v>
      </c>
    </row>
    <row r="30" customFormat="false" ht="12.8" hidden="false" customHeight="false" outlineLevel="0" collapsed="false">
      <c r="A30" s="17" t="s">
        <v>114</v>
      </c>
      <c r="B30" s="9" t="n">
        <v>3293</v>
      </c>
      <c r="C30" s="0" t="n">
        <v>2.22</v>
      </c>
      <c r="D30" s="9" t="n">
        <v>163610</v>
      </c>
      <c r="E30" s="0" t="str">
        <f aca="false">VLOOKUP(B30,$A$49:$B$51,2,1)</f>
        <v>schwaches Niveau</v>
      </c>
      <c r="F30" s="1" t="str">
        <f aca="false">IF(OR(E30="wohlhabend",E30="mittleres Niveau"),"Industrienation","Entwicklungsland")</f>
        <v>Entwicklungsland</v>
      </c>
      <c r="G30" s="1" t="str">
        <f aca="false">VLOOKUP(A30,'Bevölkerungsstruktur Wien'!$B$6:$E$56,4,0)</f>
        <v>Afrika</v>
      </c>
      <c r="H30" s="9" t="n">
        <f aca="false">VLOOKUP(A30,'Bevölkerungsstruktur Wien'!$B$6:$L$56,11,0)</f>
        <v>2447</v>
      </c>
      <c r="I30" s="0" t="n">
        <f aca="false">IF(E30="wohlhabend",1,IF(E30="mittleres Niveau",2,3))</f>
        <v>3</v>
      </c>
      <c r="J30" s="0" t="str">
        <f aca="false">VLOOKUP(A30,'Bevölkerungsstruktur Wien'!$B$6:$W$56,COLUMN(S31)-1,0)</f>
        <v>mittleres Wachstum</v>
      </c>
    </row>
    <row r="31" customFormat="false" ht="12.8" hidden="false" customHeight="false" outlineLevel="0" collapsed="false">
      <c r="A31" s="17" t="s">
        <v>115</v>
      </c>
      <c r="B31" s="9" t="n">
        <v>507</v>
      </c>
      <c r="C31" s="0" t="n">
        <v>4.63</v>
      </c>
      <c r="D31" s="9" t="n">
        <v>652860</v>
      </c>
      <c r="E31" s="0" t="str">
        <f aca="false">VLOOKUP(B31,$A$49:$B$51,2,1)</f>
        <v>schwaches Niveau</v>
      </c>
      <c r="F31" s="1" t="str">
        <f aca="false">IF(OR(E31="wohlhabend",E31="mittleres Niveau"),"Industrienation","Entwicklungsland")</f>
        <v>Entwicklungsland</v>
      </c>
      <c r="G31" s="1" t="str">
        <f aca="false">VLOOKUP(A31,'Bevölkerungsstruktur Wien'!$B$6:$E$56,4,0)</f>
        <v>Asien</v>
      </c>
      <c r="H31" s="9" t="n">
        <f aca="false">VLOOKUP(A31,'Bevölkerungsstruktur Wien'!$B$6:$L$56,11,0)</f>
        <v>18383</v>
      </c>
      <c r="I31" s="0" t="n">
        <f aca="false">IF(E31="wohlhabend",1,IF(E31="mittleres Niveau",2,3))</f>
        <v>3</v>
      </c>
      <c r="J31" s="0" t="str">
        <f aca="false">VLOOKUP(A31,'Bevölkerungsstruktur Wien'!$B$6:$W$56,COLUMN(S32)-1,0)</f>
        <v>hohes Wachstum</v>
      </c>
    </row>
    <row r="32" customFormat="false" ht="12.8" hidden="false" customHeight="false" outlineLevel="0" collapsed="false">
      <c r="A32" s="17" t="s">
        <v>116</v>
      </c>
      <c r="B32" s="9" t="n">
        <v>1816</v>
      </c>
      <c r="C32" s="0" t="n">
        <v>2.06</v>
      </c>
      <c r="D32" s="9" t="n">
        <v>148460</v>
      </c>
      <c r="E32" s="0" t="str">
        <f aca="false">VLOOKUP(B32,$A$49:$B$51,2,1)</f>
        <v>schwaches Niveau</v>
      </c>
      <c r="F32" s="1" t="str">
        <f aca="false">IF(OR(E32="wohlhabend",E32="mittleres Niveau"),"Industrienation","Entwicklungsland")</f>
        <v>Entwicklungsland</v>
      </c>
      <c r="G32" s="1" t="str">
        <f aca="false">VLOOKUP(A32,'Bevölkerungsstruktur Wien'!$B$6:$E$56,4,0)</f>
        <v>Asien</v>
      </c>
      <c r="H32" s="9" t="n">
        <f aca="false">VLOOKUP(A32,'Bevölkerungsstruktur Wien'!$B$6:$L$56,11,0)</f>
        <v>2717</v>
      </c>
      <c r="I32" s="0" t="n">
        <f aca="false">IF(E32="wohlhabend",1,IF(E32="mittleres Niveau",2,3))</f>
        <v>3</v>
      </c>
      <c r="J32" s="0" t="str">
        <f aca="false">VLOOKUP(A32,'Bevölkerungsstruktur Wien'!$B$6:$W$56,COLUMN(S33)-1,0)</f>
        <v>mittleres Wachstum</v>
      </c>
    </row>
    <row r="33" customFormat="false" ht="12.8" hidden="false" customHeight="false" outlineLevel="0" collapsed="false">
      <c r="A33" s="17" t="s">
        <v>117</v>
      </c>
      <c r="B33" s="9" t="n">
        <v>10522</v>
      </c>
      <c r="C33" s="0" t="n">
        <v>1.68</v>
      </c>
      <c r="D33" s="9" t="n">
        <v>9597000</v>
      </c>
      <c r="E33" s="0" t="str">
        <f aca="false">VLOOKUP(B33,$A$49:$B$51,2,1)</f>
        <v>mittleres Niveau</v>
      </c>
      <c r="F33" s="1" t="str">
        <f aca="false">IF(OR(E33="wohlhabend",E33="mittleres Niveau"),"Industrienation","Entwicklungsland")</f>
        <v>Industrienation</v>
      </c>
      <c r="G33" s="1" t="str">
        <f aca="false">VLOOKUP(A33,'Bevölkerungsstruktur Wien'!$B$6:$E$56,4,0)</f>
        <v>Asien</v>
      </c>
      <c r="H33" s="9" t="n">
        <f aca="false">VLOOKUP(A33,'Bevölkerungsstruktur Wien'!$B$6:$L$56,11,0)</f>
        <v>10257</v>
      </c>
      <c r="I33" s="0" t="n">
        <f aca="false">IF(E33="wohlhabend",1,IF(E33="mittleres Niveau",2,3))</f>
        <v>2</v>
      </c>
      <c r="J33" s="0" t="str">
        <f aca="false">VLOOKUP(A33,'Bevölkerungsstruktur Wien'!$B$6:$W$56,COLUMN(S34)-1,0)</f>
        <v>mittleres Wachstum</v>
      </c>
    </row>
    <row r="34" customFormat="false" ht="12.8" hidden="false" customHeight="false" outlineLevel="0" collapsed="false">
      <c r="A34" s="17" t="s">
        <v>118</v>
      </c>
      <c r="B34" s="9" t="n">
        <v>2098</v>
      </c>
      <c r="C34" s="0" t="n">
        <v>2.24</v>
      </c>
      <c r="D34" s="9" t="n">
        <v>3287000</v>
      </c>
      <c r="E34" s="0" t="str">
        <f aca="false">VLOOKUP(B34,$A$49:$B$51,2,1)</f>
        <v>schwaches Niveau</v>
      </c>
      <c r="F34" s="1" t="str">
        <f aca="false">IF(OR(E34="wohlhabend",E34="mittleres Niveau"),"Industrienation","Entwicklungsland")</f>
        <v>Entwicklungsland</v>
      </c>
      <c r="G34" s="1" t="str">
        <f aca="false">VLOOKUP(A34,'Bevölkerungsstruktur Wien'!$B$6:$E$56,4,0)</f>
        <v>Asien</v>
      </c>
      <c r="H34" s="9" t="n">
        <f aca="false">VLOOKUP(A34,'Bevölkerungsstruktur Wien'!$B$6:$L$56,11,0)</f>
        <v>9538</v>
      </c>
      <c r="I34" s="0" t="n">
        <f aca="false">IF(E34="wohlhabend",1,IF(E34="mittleres Niveau",2,3))</f>
        <v>3</v>
      </c>
      <c r="J34" s="0" t="str">
        <f aca="false">VLOOKUP(A34,'Bevölkerungsstruktur Wien'!$B$6:$W$56,COLUMN(S35)-1,0)</f>
        <v>mittleres Wachstum</v>
      </c>
    </row>
    <row r="35" customFormat="false" ht="12.8" hidden="false" customHeight="false" outlineLevel="0" collapsed="false">
      <c r="A35" s="17" t="s">
        <v>119</v>
      </c>
      <c r="B35" s="9" t="n">
        <v>7010</v>
      </c>
      <c r="C35" s="0" t="n">
        <v>2.12</v>
      </c>
      <c r="D35" s="9" t="n">
        <v>1648000</v>
      </c>
      <c r="E35" s="0" t="str">
        <f aca="false">VLOOKUP(B35,$A$49:$B$51,2,1)</f>
        <v>schwaches Niveau</v>
      </c>
      <c r="F35" s="1" t="str">
        <f aca="false">IF(OR(E35="wohlhabend",E35="mittleres Niveau"),"Industrienation","Entwicklungsland")</f>
        <v>Entwicklungsland</v>
      </c>
      <c r="G35" s="1" t="str">
        <f aca="false">VLOOKUP(A35,'Bevölkerungsstruktur Wien'!$B$6:$E$56,4,0)</f>
        <v>Asien</v>
      </c>
      <c r="H35" s="9" t="n">
        <f aca="false">VLOOKUP(A35,'Bevölkerungsstruktur Wien'!$B$6:$L$56,11,0)</f>
        <v>14222</v>
      </c>
      <c r="I35" s="0" t="n">
        <f aca="false">IF(E35="wohlhabend",1,IF(E35="mittleres Niveau",2,3))</f>
        <v>3</v>
      </c>
      <c r="J35" s="0" t="str">
        <f aca="false">VLOOKUP(A35,'Bevölkerungsstruktur Wien'!$B$6:$W$56,COLUMN(S36)-1,0)</f>
        <v>hohes Wachstum</v>
      </c>
    </row>
    <row r="36" customFormat="false" ht="12.8" hidden="false" customHeight="false" outlineLevel="0" collapsed="false">
      <c r="A36" s="17" t="s">
        <v>120</v>
      </c>
      <c r="B36" s="9" t="n">
        <v>5884</v>
      </c>
      <c r="C36" s="0" t="n">
        <v>3.76</v>
      </c>
      <c r="D36" s="9" t="n">
        <v>437072</v>
      </c>
      <c r="E36" s="0" t="str">
        <f aca="false">VLOOKUP(B36,$A$49:$B$51,2,1)</f>
        <v>schwaches Niveau</v>
      </c>
      <c r="F36" s="1" t="str">
        <f aca="false">IF(OR(E36="wohlhabend",E36="mittleres Niveau"),"Industrienation","Entwicklungsland")</f>
        <v>Entwicklungsland</v>
      </c>
      <c r="G36" s="1" t="str">
        <f aca="false">VLOOKUP(A36,'Bevölkerungsstruktur Wien'!$B$6:$E$56,4,0)</f>
        <v>Asien</v>
      </c>
      <c r="H36" s="9" t="n">
        <f aca="false">VLOOKUP(A36,'Bevölkerungsstruktur Wien'!$B$6:$L$56,11,0)</f>
        <v>7125</v>
      </c>
      <c r="I36" s="0" t="n">
        <f aca="false">IF(E36="wohlhabend",1,IF(E36="mittleres Niveau",2,3))</f>
        <v>3</v>
      </c>
      <c r="J36" s="0" t="str">
        <f aca="false">VLOOKUP(A36,'Bevölkerungsstruktur Wien'!$B$6:$W$56,COLUMN(S37)-1,0)</f>
        <v>hohes Wachstum</v>
      </c>
    </row>
    <row r="37" customFormat="false" ht="12.8" hidden="false" customHeight="false" outlineLevel="0" collapsed="false">
      <c r="A37" s="17" t="s">
        <v>121</v>
      </c>
      <c r="B37" s="9" t="n">
        <v>40256</v>
      </c>
      <c r="C37" s="0" t="n">
        <v>1.43</v>
      </c>
      <c r="D37" s="9" t="n">
        <v>377915</v>
      </c>
      <c r="E37" s="0" t="str">
        <f aca="false">VLOOKUP(B37,$A$49:$B$51,2,1)</f>
        <v>wohlhabend</v>
      </c>
      <c r="F37" s="1" t="str">
        <f aca="false">IF(OR(E37="wohlhabend",E37="mittleres Niveau"),"Industrienation","Entwicklungsland")</f>
        <v>Industrienation</v>
      </c>
      <c r="G37" s="1" t="str">
        <f aca="false">VLOOKUP(A37,'Bevölkerungsstruktur Wien'!$B$6:$E$56,4,0)</f>
        <v>Asien</v>
      </c>
      <c r="H37" s="9" t="n">
        <f aca="false">VLOOKUP(A37,'Bevölkerungsstruktur Wien'!$B$6:$L$56,11,0)</f>
        <v>1819</v>
      </c>
      <c r="I37" s="0" t="n">
        <f aca="false">IF(E37="wohlhabend",1,IF(E37="mittleres Niveau",2,3))</f>
        <v>1</v>
      </c>
      <c r="J37" s="0" t="str">
        <f aca="false">VLOOKUP(A37,'Bevölkerungsstruktur Wien'!$B$6:$W$56,COLUMN(S38)-1,0)</f>
        <v>niedriges Wachstum</v>
      </c>
    </row>
    <row r="38" customFormat="false" ht="12.8" hidden="false" customHeight="false" outlineLevel="0" collapsed="false">
      <c r="A38" s="17" t="s">
        <v>122</v>
      </c>
      <c r="B38" s="9" t="n">
        <v>1349</v>
      </c>
      <c r="C38" s="0" t="n">
        <v>3.56</v>
      </c>
      <c r="D38" s="9" t="n">
        <v>796095</v>
      </c>
      <c r="E38" s="0" t="str">
        <f aca="false">VLOOKUP(B38,$A$49:$B$51,2,1)</f>
        <v>schwaches Niveau</v>
      </c>
      <c r="F38" s="1" t="str">
        <f aca="false">IF(OR(E38="wohlhabend",E38="mittleres Niveau"),"Industrienation","Entwicklungsland")</f>
        <v>Entwicklungsland</v>
      </c>
      <c r="G38" s="1" t="str">
        <f aca="false">VLOOKUP(A38,'Bevölkerungsstruktur Wien'!$B$6:$E$56,4,0)</f>
        <v>Asien</v>
      </c>
      <c r="H38" s="9" t="n">
        <f aca="false">VLOOKUP(A38,'Bevölkerungsstruktur Wien'!$B$6:$L$56,11,0)</f>
        <v>3101</v>
      </c>
      <c r="I38" s="0" t="n">
        <f aca="false">IF(E38="wohlhabend",1,IF(E38="mittleres Niveau",2,3))</f>
        <v>3</v>
      </c>
      <c r="J38" s="0" t="str">
        <f aca="false">VLOOKUP(A38,'Bevölkerungsstruktur Wien'!$B$6:$W$56,COLUMN(S39)-1,0)</f>
        <v>niedriges Wachstum</v>
      </c>
    </row>
    <row r="39" customFormat="false" ht="12.8" hidden="false" customHeight="false" outlineLevel="0" collapsed="false">
      <c r="A39" s="17" t="s">
        <v>123</v>
      </c>
      <c r="B39" s="9" t="n">
        <v>3512</v>
      </c>
      <c r="C39" s="0" t="n">
        <v>2.64</v>
      </c>
      <c r="D39" s="9" t="n">
        <v>300000</v>
      </c>
      <c r="E39" s="0" t="str">
        <f aca="false">VLOOKUP(B39,$A$49:$B$51,2,1)</f>
        <v>schwaches Niveau</v>
      </c>
      <c r="F39" s="1" t="str">
        <f aca="false">IF(OR(E39="wohlhabend",E39="mittleres Niveau"),"Industrienation","Entwicklungsland")</f>
        <v>Entwicklungsland</v>
      </c>
      <c r="G39" s="1" t="str">
        <f aca="false">VLOOKUP(A39,'Bevölkerungsstruktur Wien'!$B$6:$E$56,4,0)</f>
        <v>Asien</v>
      </c>
      <c r="H39" s="9" t="n">
        <f aca="false">VLOOKUP(A39,'Bevölkerungsstruktur Wien'!$B$6:$L$56,11,0)</f>
        <v>8920</v>
      </c>
      <c r="I39" s="0" t="n">
        <f aca="false">IF(E39="wohlhabend",1,IF(E39="mittleres Niveau",2,3))</f>
        <v>3</v>
      </c>
      <c r="J39" s="0" t="str">
        <f aca="false">VLOOKUP(A39,'Bevölkerungsstruktur Wien'!$B$6:$W$56,COLUMN(S40)-1,0)</f>
        <v>niedriges Wachstum</v>
      </c>
    </row>
    <row r="40" customFormat="false" ht="12.8" hidden="false" customHeight="false" outlineLevel="0" collapsed="false">
      <c r="A40" s="17" t="s">
        <v>124</v>
      </c>
      <c r="B40" s="9" t="n">
        <v>1139</v>
      </c>
      <c r="C40" s="0" t="n">
        <v>2.85</v>
      </c>
      <c r="D40" s="9" t="n">
        <v>185180</v>
      </c>
      <c r="E40" s="0" t="str">
        <f aca="false">VLOOKUP(B40,$A$49:$B$51,2,1)</f>
        <v>schwaches Niveau</v>
      </c>
      <c r="F40" s="1" t="str">
        <f aca="false">IF(OR(E40="wohlhabend",E40="mittleres Niveau"),"Industrienation","Entwicklungsland")</f>
        <v>Entwicklungsland</v>
      </c>
      <c r="G40" s="1" t="str">
        <f aca="false">VLOOKUP(A40,'Bevölkerungsstruktur Wien'!$B$6:$E$56,4,0)</f>
        <v>Asien</v>
      </c>
      <c r="H40" s="9" t="n">
        <f aca="false">VLOOKUP(A40,'Bevölkerungsstruktur Wien'!$B$6:$L$56,11,0)</f>
        <v>23939</v>
      </c>
      <c r="I40" s="0" t="n">
        <f aca="false">IF(E40="wohlhabend",1,IF(E40="mittleres Niveau",2,3))</f>
        <v>3</v>
      </c>
      <c r="J40" s="0" t="str">
        <f aca="false">VLOOKUP(A40,'Bevölkerungsstruktur Wien'!$B$6:$W$56,COLUMN(S41)-1,0)</f>
        <v>hohes Wachstum</v>
      </c>
    </row>
    <row r="41" customFormat="false" ht="12.8" hidden="false" customHeight="false" outlineLevel="0" collapsed="false">
      <c r="A41" s="17" t="s">
        <v>125</v>
      </c>
      <c r="B41" s="9" t="n">
        <v>46272</v>
      </c>
      <c r="C41" s="0" t="n">
        <v>1.5</v>
      </c>
      <c r="D41" s="9" t="n">
        <v>9985000</v>
      </c>
      <c r="E41" s="0" t="str">
        <f aca="false">VLOOKUP(B41,$A$49:$B$51,2,1)</f>
        <v>wohlhabend</v>
      </c>
      <c r="F41" s="1" t="str">
        <f aca="false">IF(OR(E41="wohlhabend",E41="mittleres Niveau"),"Industrienation","Entwicklungsland")</f>
        <v>Industrienation</v>
      </c>
      <c r="G41" s="1" t="str">
        <f aca="false">VLOOKUP(A41,'Bevölkerungsstruktur Wien'!$B$6:$E$56,4,0)</f>
        <v>Nordamerika</v>
      </c>
      <c r="H41" s="9" t="n">
        <f aca="false">VLOOKUP(A41,'Bevölkerungsstruktur Wien'!$B$6:$L$56,11,0)</f>
        <v>1039</v>
      </c>
      <c r="I41" s="0" t="n">
        <f aca="false">IF(E41="wohlhabend",1,IF(E41="mittleres Niveau",2,3))</f>
        <v>1</v>
      </c>
      <c r="J41" s="0" t="str">
        <f aca="false">VLOOKUP(A41,'Bevölkerungsstruktur Wien'!$B$6:$W$56,COLUMN(S42)-1,0)</f>
        <v>mittleres Wachstum</v>
      </c>
    </row>
    <row r="42" customFormat="false" ht="12.8" hidden="false" customHeight="false" outlineLevel="0" collapsed="false">
      <c r="A42" s="17" t="s">
        <v>126</v>
      </c>
      <c r="B42" s="9" t="n">
        <v>65254</v>
      </c>
      <c r="C42" s="0" t="n">
        <v>1.77</v>
      </c>
      <c r="D42" s="9" t="n">
        <v>9834000</v>
      </c>
      <c r="E42" s="0" t="str">
        <f aca="false">VLOOKUP(B42,$A$49:$B$51,2,1)</f>
        <v>wohlhabend</v>
      </c>
      <c r="F42" s="1" t="str">
        <f aca="false">IF(OR(E42="wohlhabend",E42="mittleres Niveau"),"Industrienation","Entwicklungsland")</f>
        <v>Industrienation</v>
      </c>
      <c r="G42" s="1" t="str">
        <f aca="false">VLOOKUP(A42,'Bevölkerungsstruktur Wien'!$B$6:$E$56,4,0)</f>
        <v>Nordamerika</v>
      </c>
      <c r="H42" s="9" t="n">
        <f aca="false">VLOOKUP(A42,'Bevölkerungsstruktur Wien'!$B$6:$L$56,11,0)</f>
        <v>5443</v>
      </c>
      <c r="I42" s="0" t="n">
        <f aca="false">IF(E42="wohlhabend",1,IF(E42="mittleres Niveau",2,3))</f>
        <v>1</v>
      </c>
      <c r="J42" s="0" t="str">
        <f aca="false">VLOOKUP(A42,'Bevölkerungsstruktur Wien'!$B$6:$W$56,COLUMN(S43)-1,0)</f>
        <v>mittleres Wachstum</v>
      </c>
    </row>
    <row r="43" customFormat="false" ht="12.8" hidden="false" customHeight="false" outlineLevel="0" collapsed="false">
      <c r="A43" s="17" t="s">
        <v>127</v>
      </c>
      <c r="B43" s="9" t="n">
        <v>6423</v>
      </c>
      <c r="C43" s="0" t="n">
        <v>1.82</v>
      </c>
      <c r="D43" s="9" t="n">
        <v>1143000</v>
      </c>
      <c r="E43" s="0" t="str">
        <f aca="false">VLOOKUP(B43,$A$49:$B$51,2,1)</f>
        <v>schwaches Niveau</v>
      </c>
      <c r="F43" s="1" t="str">
        <f aca="false">IF(OR(E43="wohlhabend",E43="mittleres Niveau"),"Industrienation","Entwicklungsland")</f>
        <v>Entwicklungsland</v>
      </c>
      <c r="G43" s="1" t="str">
        <f aca="false">VLOOKUP(A43,'Bevölkerungsstruktur Wien'!$B$6:$E$56,4,0)</f>
        <v>Lateinamerika</v>
      </c>
      <c r="H43" s="9" t="n">
        <f aca="false">VLOOKUP(A43,'Bevölkerungsstruktur Wien'!$B$6:$L$56,11,0)</f>
        <v>1184</v>
      </c>
      <c r="I43" s="0" t="n">
        <f aca="false">IF(E43="wohlhabend",1,IF(E43="mittleres Niveau",2,3))</f>
        <v>3</v>
      </c>
      <c r="J43" s="0" t="str">
        <f aca="false">VLOOKUP(A43,'Bevölkerungsstruktur Wien'!$B$6:$W$56,COLUMN(S44)-1,0)</f>
        <v>mittleres Wachstum</v>
      </c>
    </row>
    <row r="44" customFormat="false" ht="12.8" hidden="false" customHeight="false" outlineLevel="0" collapsed="false">
      <c r="A44" s="17" t="s">
        <v>128</v>
      </c>
      <c r="B44" s="9" t="n">
        <v>6958</v>
      </c>
      <c r="C44" s="0" t="n">
        <v>2.28</v>
      </c>
      <c r="D44" s="9" t="n">
        <v>1285000</v>
      </c>
      <c r="E44" s="0" t="str">
        <f aca="false">VLOOKUP(B44,$A$49:$B$51,2,1)</f>
        <v>schwaches Niveau</v>
      </c>
      <c r="F44" s="1" t="str">
        <f aca="false">IF(OR(E44="wohlhabend",E44="mittleres Niveau"),"Industrienation","Entwicklungsland")</f>
        <v>Entwicklungsland</v>
      </c>
      <c r="G44" s="1" t="str">
        <f aca="false">VLOOKUP(A44,'Bevölkerungsstruktur Wien'!$B$6:$E$56,4,0)</f>
        <v>Lateinamerika</v>
      </c>
      <c r="H44" s="9" t="n">
        <f aca="false">VLOOKUP(A44,'Bevölkerungsstruktur Wien'!$B$6:$L$56,11,0)</f>
        <v>952</v>
      </c>
      <c r="I44" s="0" t="n">
        <f aca="false">IF(E44="wohlhabend",1,IF(E44="mittleres Niveau",2,3))</f>
        <v>3</v>
      </c>
      <c r="J44" s="0" t="str">
        <f aca="false">VLOOKUP(A44,'Bevölkerungsstruktur Wien'!$B$6:$W$56,COLUMN(S45)-1,0)</f>
        <v>mittleres Wachstum</v>
      </c>
    </row>
    <row r="45" customFormat="false" ht="12.8" hidden="false" customHeight="false" outlineLevel="0" collapsed="false">
      <c r="A45" s="17" t="s">
        <v>129</v>
      </c>
      <c r="B45" s="9" t="n">
        <v>8751</v>
      </c>
      <c r="C45" s="0" t="n">
        <v>1.74</v>
      </c>
      <c r="D45" s="9" t="n">
        <v>8516000</v>
      </c>
      <c r="E45" s="0" t="str">
        <f aca="false">VLOOKUP(B45,$A$49:$B$51,2,1)</f>
        <v>schwaches Niveau</v>
      </c>
      <c r="F45" s="1" t="str">
        <f aca="false">IF(OR(E45="wohlhabend",E45="mittleres Niveau"),"Industrienation","Entwicklungsland")</f>
        <v>Entwicklungsland</v>
      </c>
      <c r="G45" s="1" t="str">
        <f aca="false">VLOOKUP(A45,'Bevölkerungsstruktur Wien'!$B$6:$E$56,4,0)</f>
        <v>Lateinamerika</v>
      </c>
      <c r="H45" s="9" t="n">
        <f aca="false">VLOOKUP(A45,'Bevölkerungsstruktur Wien'!$B$6:$L$56,11,0)</f>
        <v>2146</v>
      </c>
      <c r="I45" s="0" t="n">
        <f aca="false">IF(E45="wohlhabend",1,IF(E45="mittleres Niveau",2,3))</f>
        <v>3</v>
      </c>
      <c r="J45" s="0" t="str">
        <f aca="false">VLOOKUP(A45,'Bevölkerungsstruktur Wien'!$B$6:$W$56,COLUMN(S46)-1,0)</f>
        <v>hohes Wachstum</v>
      </c>
    </row>
    <row r="48" customFormat="false" ht="17.35" hidden="false" customHeight="false" outlineLevel="0" collapsed="false">
      <c r="A48" s="18" t="s">
        <v>130</v>
      </c>
      <c r="B48" s="18"/>
      <c r="D48" s="19" t="s">
        <v>131</v>
      </c>
      <c r="E48" s="19"/>
    </row>
    <row r="49" customFormat="false" ht="12.8" hidden="false" customHeight="false" outlineLevel="0" collapsed="false">
      <c r="A49" s="20" t="n">
        <v>0</v>
      </c>
      <c r="B49" s="13" t="s">
        <v>132</v>
      </c>
      <c r="D49" s="21" t="s">
        <v>133</v>
      </c>
      <c r="E49" s="22" t="n">
        <f aca="false">MIN(C2:C45)</f>
        <v>1.28</v>
      </c>
    </row>
    <row r="50" customFormat="false" ht="12.8" hidden="false" customHeight="false" outlineLevel="0" collapsed="false">
      <c r="A50" s="20" t="n">
        <v>10000</v>
      </c>
      <c r="B50" s="13" t="s">
        <v>134</v>
      </c>
      <c r="D50" s="21" t="s">
        <v>135</v>
      </c>
      <c r="E50" s="22" t="n">
        <f aca="false">MAX(C2:C45)</f>
        <v>6.17</v>
      </c>
    </row>
    <row r="51" customFormat="false" ht="12.8" hidden="false" customHeight="false" outlineLevel="0" collapsed="false">
      <c r="A51" s="20" t="n">
        <v>20000</v>
      </c>
      <c r="B51" s="13" t="s">
        <v>136</v>
      </c>
    </row>
    <row r="53" customFormat="false" ht="17.35" hidden="false" customHeight="false" outlineLevel="0" collapsed="false">
      <c r="A53" s="19" t="s">
        <v>137</v>
      </c>
      <c r="B53" s="19"/>
      <c r="D53" s="19" t="s">
        <v>138</v>
      </c>
      <c r="E53" s="19"/>
    </row>
    <row r="54" customFormat="false" ht="12.8" hidden="false" customHeight="false" outlineLevel="0" collapsed="false">
      <c r="A54" s="22" t="s">
        <v>136</v>
      </c>
      <c r="B54" s="22" t="n">
        <f aca="false">COUNTIF($E$2:$E$45,A54)</f>
        <v>12</v>
      </c>
      <c r="D54" s="22" t="s">
        <v>136</v>
      </c>
      <c r="E54" s="23" t="n">
        <f aca="false">SUMIF($E$2:$E$45,D54,$H$2:$H$45)</f>
        <v>1311822</v>
      </c>
    </row>
    <row r="55" customFormat="false" ht="12.8" hidden="false" customHeight="false" outlineLevel="0" collapsed="false">
      <c r="A55" s="22" t="s">
        <v>134</v>
      </c>
      <c r="B55" s="22" t="n">
        <f aca="false">COUNTIF($E$2:$E$45,A55)</f>
        <v>8</v>
      </c>
      <c r="D55" s="22" t="s">
        <v>134</v>
      </c>
      <c r="E55" s="23" t="n">
        <f aca="false">SUMIF($E$2:$E$45,D55,$H$2:$H$45)</f>
        <v>168983</v>
      </c>
    </row>
    <row r="56" customFormat="false" ht="12.8" hidden="false" customHeight="false" outlineLevel="0" collapsed="false">
      <c r="A56" s="22" t="s">
        <v>132</v>
      </c>
      <c r="B56" s="22" t="n">
        <f aca="false">COUNTIF($E$2:$E$45,A56)</f>
        <v>24</v>
      </c>
      <c r="D56" s="22" t="s">
        <v>132</v>
      </c>
      <c r="E56" s="23" t="n">
        <f aca="false">SUMIF($E$2:$E$45,D56,$H$2:$H$45)</f>
        <v>363244</v>
      </c>
    </row>
    <row r="58" customFormat="false" ht="17.35" hidden="false" customHeight="false" outlineLevel="0" collapsed="false">
      <c r="A58" s="24" t="s">
        <v>139</v>
      </c>
      <c r="B58" s="25" t="s">
        <v>81</v>
      </c>
      <c r="C58" s="26"/>
      <c r="D58" s="27"/>
      <c r="F58" s="18" t="s">
        <v>140</v>
      </c>
      <c r="G58" s="18"/>
      <c r="H58" s="18"/>
      <c r="I58" s="18"/>
      <c r="J58" s="18"/>
    </row>
    <row r="59" customFormat="false" ht="12.8" hidden="false" customHeight="false" outlineLevel="0" collapsed="false">
      <c r="A59" s="28" t="s">
        <v>85</v>
      </c>
      <c r="B59" s="29" t="s">
        <v>134</v>
      </c>
      <c r="C59" s="30" t="s">
        <v>132</v>
      </c>
      <c r="D59" s="31" t="s">
        <v>136</v>
      </c>
      <c r="F59" s="32" t="s">
        <v>85</v>
      </c>
      <c r="G59" s="32" t="s">
        <v>134</v>
      </c>
      <c r="H59" s="32" t="s">
        <v>132</v>
      </c>
      <c r="I59" s="33" t="s">
        <v>136</v>
      </c>
      <c r="J59" s="33" t="s">
        <v>141</v>
      </c>
    </row>
    <row r="60" customFormat="false" ht="12.8" hidden="false" customHeight="false" outlineLevel="0" collapsed="false">
      <c r="A60" s="34" t="s">
        <v>77</v>
      </c>
      <c r="B60" s="35" t="n">
        <v>3</v>
      </c>
      <c r="C60" s="36" t="n">
        <v>10</v>
      </c>
      <c r="D60" s="37" t="n">
        <v>2</v>
      </c>
      <c r="F60" s="13" t="s">
        <v>77</v>
      </c>
      <c r="G60" s="20" t="n">
        <f aca="false">COUNTIFS($J$2:$J$45,$F60,$E$2:$E$45,G$59)</f>
        <v>3</v>
      </c>
      <c r="H60" s="20" t="n">
        <f aca="false">COUNTIFS($J$2:$J$45,$F60,$E$2:$E$45,H$59)</f>
        <v>10</v>
      </c>
      <c r="I60" s="20" t="n">
        <f aca="false">COUNTIFS($J$2:$J$45,$F60,$E$2:$E$45,I$59)</f>
        <v>2</v>
      </c>
      <c r="J60" s="20" t="str">
        <f aca="false">LOOKUP(MAX(G60:I60),G60:I60,$G$59:$I$59)</f>
        <v>schwaches Niveau</v>
      </c>
    </row>
    <row r="61" customFormat="false" ht="12.8" hidden="false" customHeight="false" outlineLevel="0" collapsed="false">
      <c r="A61" s="38" t="s">
        <v>76</v>
      </c>
      <c r="B61" s="39" t="n">
        <v>5</v>
      </c>
      <c r="C61" s="40" t="n">
        <v>8</v>
      </c>
      <c r="D61" s="41" t="n">
        <v>6</v>
      </c>
      <c r="F61" s="13" t="s">
        <v>76</v>
      </c>
      <c r="G61" s="20" t="n">
        <f aca="false">COUNTIFS($J$2:$J$45,$F61,$E$2:$E$45,G$59)</f>
        <v>5</v>
      </c>
      <c r="H61" s="20" t="n">
        <f aca="false">COUNTIFS($J$2:$J$45,$F61,$E$2:$E$45,H$59)</f>
        <v>8</v>
      </c>
      <c r="I61" s="20" t="n">
        <f aca="false">COUNTIFS($J$2:$J$45,$F61,$E$2:$E$45,I$59)</f>
        <v>6</v>
      </c>
      <c r="J61" s="20" t="str">
        <f aca="false">LOOKUP(MAX(G61:I61),G61:I61,$G$59:$I$59)</f>
        <v>schwaches Niveau</v>
      </c>
    </row>
    <row r="62" customFormat="false" ht="12.8" hidden="false" customHeight="false" outlineLevel="0" collapsed="false">
      <c r="A62" s="38" t="s">
        <v>75</v>
      </c>
      <c r="B62" s="42"/>
      <c r="C62" s="40" t="n">
        <v>5</v>
      </c>
      <c r="D62" s="41" t="n">
        <v>3</v>
      </c>
      <c r="F62" s="13" t="s">
        <v>75</v>
      </c>
      <c r="G62" s="20" t="n">
        <f aca="false">COUNTIFS($J$2:$J$45,$F62,$E$2:$E$45,G$59)</f>
        <v>0</v>
      </c>
      <c r="H62" s="20" t="n">
        <f aca="false">COUNTIFS($J$2:$J$45,$F62,$E$2:$E$45,H$59)</f>
        <v>5</v>
      </c>
      <c r="I62" s="20" t="n">
        <f aca="false">COUNTIFS($J$2:$J$45,$F62,$E$2:$E$45,I$59)</f>
        <v>3</v>
      </c>
      <c r="J62" s="20" t="str">
        <f aca="false">LOOKUP(MAX(G62:I62),G62:I62,$G$59:$I$59)</f>
        <v>schwaches Niveau</v>
      </c>
    </row>
    <row r="63" customFormat="false" ht="12.8" hidden="false" customHeight="false" outlineLevel="0" collapsed="false">
      <c r="A63" s="38" t="s">
        <v>73</v>
      </c>
      <c r="B63" s="43"/>
      <c r="C63" s="44" t="n">
        <v>1</v>
      </c>
      <c r="D63" s="45" t="n">
        <v>1</v>
      </c>
      <c r="F63" s="13" t="s">
        <v>73</v>
      </c>
      <c r="G63" s="20" t="n">
        <f aca="false">COUNTIFS($J$2:$J$45,$F63,$E$2:$E$45,G$59)</f>
        <v>0</v>
      </c>
      <c r="H63" s="20" t="n">
        <f aca="false">COUNTIFS($J$2:$J$45,$F63,$E$2:$E$45,H$59)</f>
        <v>1</v>
      </c>
      <c r="I63" s="20" t="n">
        <f aca="false">COUNTIFS($J$2:$J$45,$F63,$E$2:$E$45,I$59)</f>
        <v>1</v>
      </c>
      <c r="J63" s="20" t="str">
        <f aca="false">LOOKUP(MAX(G63:I63),G63:I63,$G$59:$I$59)</f>
        <v>wohlhabend</v>
      </c>
    </row>
    <row r="64" customFormat="false" ht="12.8" hidden="false" customHeight="false" outlineLevel="0" collapsed="false">
      <c r="A64" s="46" t="s">
        <v>142</v>
      </c>
      <c r="B64" s="47" t="n">
        <v>8</v>
      </c>
      <c r="C64" s="48" t="n">
        <v>24</v>
      </c>
      <c r="D64" s="49" t="n">
        <v>12</v>
      </c>
    </row>
    <row r="66" customFormat="false" ht="17.35" hidden="false" customHeight="false" outlineLevel="0" collapsed="false">
      <c r="A66" s="24"/>
      <c r="B66" s="25" t="s">
        <v>143</v>
      </c>
      <c r="C66" s="27"/>
      <c r="E66" s="18" t="s">
        <v>144</v>
      </c>
      <c r="F66" s="18"/>
      <c r="G66" s="18"/>
    </row>
    <row r="67" customFormat="false" ht="12.8" hidden="false" customHeight="false" outlineLevel="0" collapsed="false">
      <c r="A67" s="28" t="s">
        <v>85</v>
      </c>
      <c r="B67" s="29" t="s">
        <v>145</v>
      </c>
      <c r="C67" s="31" t="s">
        <v>146</v>
      </c>
      <c r="E67" s="32" t="s">
        <v>85</v>
      </c>
      <c r="F67" s="32" t="s">
        <v>147</v>
      </c>
      <c r="G67" s="32" t="s">
        <v>148</v>
      </c>
    </row>
    <row r="68" customFormat="false" ht="12.8" hidden="false" customHeight="false" outlineLevel="0" collapsed="false">
      <c r="A68" s="34" t="s">
        <v>77</v>
      </c>
      <c r="B68" s="50" t="n">
        <v>1098190.06666667</v>
      </c>
      <c r="C68" s="51" t="n">
        <v>2149537.53440759</v>
      </c>
      <c r="E68" s="13" t="s">
        <v>77</v>
      </c>
      <c r="F68" s="20" t="n">
        <f aca="false">AVERAGEIF($J$2:$J$45,E68,$D$2:$D$45)</f>
        <v>1098190.06666667</v>
      </c>
      <c r="G68" s="20" t="n">
        <f aca="false" t="array" ref="G68:G68">_xlfn.STDEV.S(IF($J$2:$J$45=E68,$D$2:$D$45,""))</f>
        <v>2149537.53440759</v>
      </c>
    </row>
    <row r="69" customFormat="false" ht="12.8" hidden="false" customHeight="false" outlineLevel="0" collapsed="false">
      <c r="A69" s="38" t="s">
        <v>76</v>
      </c>
      <c r="B69" s="52" t="n">
        <v>2904510.47368421</v>
      </c>
      <c r="C69" s="53" t="n">
        <v>4921621.92412072</v>
      </c>
      <c r="E69" s="13" t="s">
        <v>76</v>
      </c>
      <c r="F69" s="20" t="n">
        <f aca="false">AVERAGEIF($J$2:$J$45,E69,$D$2:$D$45)</f>
        <v>2904510.47368421</v>
      </c>
      <c r="G69" s="20" t="n">
        <f aca="false" t="array" ref="G69:G69">_xlfn.STDEV.S(IF($J$2:$J$45=E69,$D$2:$D$45,""))</f>
        <v>4921621.92412072</v>
      </c>
    </row>
    <row r="70" customFormat="false" ht="12.8" hidden="false" customHeight="false" outlineLevel="0" collapsed="false">
      <c r="A70" s="38" t="s">
        <v>75</v>
      </c>
      <c r="B70" s="52" t="n">
        <v>343591.5</v>
      </c>
      <c r="C70" s="53" t="n">
        <v>370600.86004603</v>
      </c>
      <c r="E70" s="13" t="s">
        <v>75</v>
      </c>
      <c r="F70" s="20" t="n">
        <f aca="false">AVERAGEIF($J$2:$J$45,E70,$D$2:$D$45)</f>
        <v>343591.5</v>
      </c>
      <c r="G70" s="20" t="n">
        <f aca="false" t="array" ref="G70:G70">_xlfn.STDEV.S(IF($J$2:$J$45=E70,$D$2:$D$45,""))</f>
        <v>370600.86004603</v>
      </c>
    </row>
    <row r="71" customFormat="false" ht="12.8" hidden="false" customHeight="false" outlineLevel="0" collapsed="false">
      <c r="A71" s="38" t="s">
        <v>73</v>
      </c>
      <c r="B71" s="54" t="n">
        <v>431214</v>
      </c>
      <c r="C71" s="55" t="n">
        <v>498295.320275035</v>
      </c>
      <c r="E71" s="13" t="s">
        <v>73</v>
      </c>
      <c r="F71" s="20" t="n">
        <f aca="false">AVERAGEIF($J$2:$J$45,E71,$D$2:$D$45)</f>
        <v>431214</v>
      </c>
      <c r="G71" s="20" t="n">
        <f aca="false" t="array" ref="G71:G71">_xlfn.STDEV.S(IF($J$2:$J$45=E71,$D$2:$D$45,""))</f>
        <v>498295.320275035</v>
      </c>
    </row>
    <row r="72" customFormat="false" ht="12.8" hidden="false" customHeight="false" outlineLevel="0" collapsed="false">
      <c r="A72" s="46" t="s">
        <v>142</v>
      </c>
      <c r="B72" s="56" t="n">
        <v>1710675.22727273</v>
      </c>
      <c r="C72" s="57" t="n">
        <v>3585602.55428707</v>
      </c>
    </row>
    <row r="74" customFormat="false" ht="17.35" hidden="false" customHeight="false" outlineLevel="0" collapsed="false">
      <c r="A74" s="24"/>
      <c r="B74" s="25" t="s">
        <v>143</v>
      </c>
      <c r="C74" s="27"/>
      <c r="E74" s="18" t="s">
        <v>149</v>
      </c>
      <c r="F74" s="18"/>
      <c r="G74" s="18"/>
    </row>
    <row r="75" customFormat="false" ht="12.8" hidden="false" customHeight="false" outlineLevel="0" collapsed="false">
      <c r="A75" s="28" t="s">
        <v>85</v>
      </c>
      <c r="B75" s="29" t="s">
        <v>150</v>
      </c>
      <c r="C75" s="31" t="s">
        <v>151</v>
      </c>
      <c r="E75" s="32" t="s">
        <v>85</v>
      </c>
      <c r="F75" s="32" t="s">
        <v>152</v>
      </c>
      <c r="G75" s="32" t="s">
        <v>153</v>
      </c>
    </row>
    <row r="76" customFormat="false" ht="12.8" hidden="false" customHeight="false" outlineLevel="0" collapsed="false">
      <c r="A76" s="34" t="s">
        <v>77</v>
      </c>
      <c r="B76" s="35" t="n">
        <v>1.34</v>
      </c>
      <c r="C76" s="37" t="n">
        <v>6.17</v>
      </c>
      <c r="E76" s="13" t="s">
        <v>77</v>
      </c>
      <c r="F76" s="58" t="n">
        <f aca="false">_xlfn.MINIFS($C$2:$C$45,$J$2:$J$45,E76)</f>
        <v>1.34</v>
      </c>
      <c r="G76" s="58" t="n">
        <f aca="false">_xlfn.MAXIFS($C$2:$C$45,$J$2:$J$45,E76)</f>
        <v>6.17</v>
      </c>
    </row>
    <row r="77" customFormat="false" ht="12.8" hidden="false" customHeight="false" outlineLevel="0" collapsed="false">
      <c r="A77" s="38" t="s">
        <v>76</v>
      </c>
      <c r="B77" s="39" t="n">
        <v>1.39</v>
      </c>
      <c r="C77" s="41" t="n">
        <v>5.46</v>
      </c>
      <c r="E77" s="13" t="s">
        <v>76</v>
      </c>
      <c r="F77" s="58" t="n">
        <f aca="false">_xlfn.MINIFS($C$2:$C$45,$J$2:$J$45,E77)</f>
        <v>1.39</v>
      </c>
      <c r="G77" s="58" t="n">
        <f aca="false">_xlfn.MAXIFS($C$2:$C$45,$J$2:$J$45,E77)</f>
        <v>5.46</v>
      </c>
    </row>
    <row r="78" customFormat="false" ht="12.8" hidden="false" customHeight="false" outlineLevel="0" collapsed="false">
      <c r="A78" s="38" t="s">
        <v>75</v>
      </c>
      <c r="B78" s="39" t="n">
        <v>1.28</v>
      </c>
      <c r="C78" s="41" t="n">
        <v>3.56</v>
      </c>
      <c r="E78" s="13" t="s">
        <v>75</v>
      </c>
      <c r="F78" s="58" t="n">
        <f aca="false">_xlfn.MINIFS($C$2:$C$45,$J$2:$J$45,E78)</f>
        <v>1.28</v>
      </c>
      <c r="G78" s="58" t="n">
        <f aca="false">_xlfn.MAXIFS($C$2:$C$45,$J$2:$J$45,E78)</f>
        <v>3.56</v>
      </c>
    </row>
    <row r="79" customFormat="false" ht="12.8" hidden="false" customHeight="false" outlineLevel="0" collapsed="false">
      <c r="A79" s="38" t="s">
        <v>73</v>
      </c>
      <c r="B79" s="59" t="n">
        <v>1.63</v>
      </c>
      <c r="C79" s="45" t="n">
        <v>2.08</v>
      </c>
      <c r="E79" s="13" t="s">
        <v>73</v>
      </c>
      <c r="F79" s="58" t="n">
        <f aca="false">_xlfn.MINIFS($C$2:$C$45,$J$2:$J$45,E79)</f>
        <v>1.63</v>
      </c>
      <c r="G79" s="58" t="n">
        <f aca="false">_xlfn.MAXIFS($C$2:$C$45,$J$2:$J$45,E79)</f>
        <v>2.08</v>
      </c>
    </row>
    <row r="80" customFormat="false" ht="12.8" hidden="false" customHeight="false" outlineLevel="0" collapsed="false">
      <c r="A80" s="46" t="s">
        <v>142</v>
      </c>
      <c r="B80" s="47" t="n">
        <v>1.28</v>
      </c>
      <c r="C80" s="49" t="n">
        <v>6.17</v>
      </c>
    </row>
    <row r="82" customFormat="false" ht="17.35" hidden="false" customHeight="false" outlineLevel="0" collapsed="false">
      <c r="A82" s="24"/>
      <c r="B82" s="25" t="s">
        <v>143</v>
      </c>
      <c r="C82" s="27"/>
      <c r="E82" s="18" t="s">
        <v>149</v>
      </c>
      <c r="F82" s="18"/>
      <c r="G82" s="18"/>
    </row>
    <row r="83" customFormat="false" ht="12.8" hidden="false" customHeight="false" outlineLevel="0" collapsed="false">
      <c r="A83" s="28" t="s">
        <v>85</v>
      </c>
      <c r="B83" s="29" t="s">
        <v>154</v>
      </c>
      <c r="C83" s="31" t="s">
        <v>155</v>
      </c>
      <c r="E83" s="32" t="s">
        <v>85</v>
      </c>
      <c r="F83" s="32" t="s">
        <v>156</v>
      </c>
      <c r="G83" s="32" t="s">
        <v>157</v>
      </c>
    </row>
    <row r="84" customFormat="false" ht="12.8" hidden="false" customHeight="false" outlineLevel="0" collapsed="false">
      <c r="A84" s="34" t="s">
        <v>77</v>
      </c>
      <c r="B84" s="50" t="n">
        <v>170096</v>
      </c>
      <c r="C84" s="37" t="n">
        <v>15</v>
      </c>
      <c r="E84" s="13" t="s">
        <v>77</v>
      </c>
      <c r="F84" s="20" t="n">
        <f aca="false">SUMIF($J$2:$J$45,E84,$H$2:$H$45)</f>
        <v>170096</v>
      </c>
      <c r="G84" s="20" t="n">
        <f aca="false">COUNTIF($J$2:$J$45,E84)</f>
        <v>15</v>
      </c>
    </row>
    <row r="85" customFormat="false" ht="12.8" hidden="false" customHeight="false" outlineLevel="0" collapsed="false">
      <c r="A85" s="38" t="s">
        <v>76</v>
      </c>
      <c r="B85" s="52" t="n">
        <v>222746</v>
      </c>
      <c r="C85" s="41" t="n">
        <v>19</v>
      </c>
      <c r="E85" s="13" t="s">
        <v>76</v>
      </c>
      <c r="F85" s="20" t="n">
        <f aca="false">SUMIF($J$2:$J$45,E85,$H$2:$H$45)</f>
        <v>222746</v>
      </c>
      <c r="G85" s="20" t="n">
        <f aca="false">COUNTIF($J$2:$J$45,E85)</f>
        <v>19</v>
      </c>
    </row>
    <row r="86" customFormat="false" ht="12.8" hidden="false" customHeight="false" outlineLevel="0" collapsed="false">
      <c r="A86" s="38" t="s">
        <v>75</v>
      </c>
      <c r="B86" s="52" t="n">
        <v>1371188</v>
      </c>
      <c r="C86" s="41" t="n">
        <v>8</v>
      </c>
      <c r="E86" s="13" t="s">
        <v>75</v>
      </c>
      <c r="F86" s="20" t="n">
        <f aca="false">SUMIF($J$2:$J$45,E86,$H$2:$H$45)</f>
        <v>1371188</v>
      </c>
      <c r="G86" s="20" t="n">
        <f aca="false">COUNTIF($J$2:$J$45,E86)</f>
        <v>8</v>
      </c>
    </row>
    <row r="87" customFormat="false" ht="12.8" hidden="false" customHeight="false" outlineLevel="0" collapsed="false">
      <c r="A87" s="38" t="s">
        <v>73</v>
      </c>
      <c r="B87" s="54" t="n">
        <v>80019</v>
      </c>
      <c r="C87" s="45" t="n">
        <v>2</v>
      </c>
      <c r="E87" s="13" t="s">
        <v>73</v>
      </c>
      <c r="F87" s="20" t="n">
        <f aca="false">SUMIF($J$2:$J$45,E87,$H$2:$H$45)</f>
        <v>80019</v>
      </c>
      <c r="G87" s="20" t="n">
        <f aca="false">COUNTIF($J$2:$J$45,E87)</f>
        <v>2</v>
      </c>
    </row>
    <row r="88" customFormat="false" ht="12.8" hidden="false" customHeight="false" outlineLevel="0" collapsed="false">
      <c r="A88" s="46" t="s">
        <v>142</v>
      </c>
      <c r="B88" s="56" t="n">
        <v>1844049</v>
      </c>
      <c r="C88" s="49" t="n">
        <v>44</v>
      </c>
    </row>
  </sheetData>
  <mergeCells count="9">
    <mergeCell ref="A1:B1"/>
    <mergeCell ref="A48:B48"/>
    <mergeCell ref="D48:E48"/>
    <mergeCell ref="A53:B53"/>
    <mergeCell ref="D53:E53"/>
    <mergeCell ref="F58:J58"/>
    <mergeCell ref="E66:G66"/>
    <mergeCell ref="E74:G74"/>
    <mergeCell ref="E82:G82"/>
  </mergeCells>
  <conditionalFormatting sqref="A2:E45">
    <cfRule type="expression" priority="2" aboveAverage="0" equalAverage="0" bottom="0" percent="0" rank="0" text="" dxfId="1">
      <formula>$E2="wohlhabend"</formula>
    </cfRule>
    <cfRule type="expression" priority="3" aboveAverage="0" equalAverage="0" bottom="0" percent="0" rank="0" text="" dxfId="0">
      <formula>$E2="schwaches Niveau"</formula>
    </cfRule>
    <cfRule type="expression" priority="4" aboveAverage="0" equalAverage="0" bottom="0" percent="0" rank="0" text="" dxfId="2">
      <formula>$E2="mittleres Niveau"</formula>
    </cfRule>
  </conditionalFormatting>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horizontalDpi="300" verticalDpi="300" copies="1"/>
  <headerFooter differentFirst="false" differentOddEven="false">
    <oddHeader>&amp;LLaura Wimmer</oddHeader>
    <oddFooter>&amp;L&amp;Z&amp;F&amp;RSeite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E43"/>
  <sheetViews>
    <sheetView showFormulas="false" showGridLines="true" showRowColHeaders="true" showZeros="false" rightToLeft="false" tabSelected="false" showOutlineSymbols="true" defaultGridColor="true" view="normal" topLeftCell="A1" colorId="64" zoomScale="80" zoomScaleNormal="80" zoomScalePageLayoutView="100" workbookViewId="0">
      <selection pane="topLeft" activeCell="E32" activeCellId="0" sqref="E32"/>
    </sheetView>
  </sheetViews>
  <sheetFormatPr defaultColWidth="11.53515625" defaultRowHeight="12.8" zeroHeight="false" outlineLevelRow="0" outlineLevelCol="0"/>
  <cols>
    <col collapsed="false" customWidth="true" hidden="false" outlineLevel="0" max="1" min="1" style="0" width="17.26"/>
    <col collapsed="false" customWidth="true" hidden="false" outlineLevel="0" max="5" min="5" style="0" width="86.33"/>
    <col collapsed="false" customWidth="true" hidden="false" outlineLevel="0" max="7" min="7" style="0" width="16.17"/>
  </cols>
  <sheetData>
    <row r="3" customFormat="false" ht="12.8" hidden="false" customHeight="false" outlineLevel="0" collapsed="false">
      <c r="B3" s="60" t="s">
        <v>15</v>
      </c>
      <c r="C3" s="60" t="s">
        <v>158</v>
      </c>
    </row>
    <row r="4" customFormat="false" ht="24.05" hidden="false" customHeight="false" outlineLevel="0" collapsed="false">
      <c r="A4" s="60" t="s">
        <v>159</v>
      </c>
      <c r="B4" s="10" t="n">
        <f aca="false">'Bevölkerungsstruktur Wien'!P6</f>
        <v>0.0144416870585767</v>
      </c>
      <c r="C4" s="10" t="n">
        <f aca="false">'Bevölkerungsstruktur Wien'!P7</f>
        <v>0.0019616594357956</v>
      </c>
      <c r="E4" s="10"/>
    </row>
    <row r="5" customFormat="false" ht="12.8" hidden="false" customHeight="false" outlineLevel="0" collapsed="false">
      <c r="B5" s="60" t="s">
        <v>15</v>
      </c>
      <c r="C5" s="60" t="s">
        <v>158</v>
      </c>
    </row>
    <row r="6" customFormat="false" ht="12.8" hidden="false" customHeight="false" outlineLevel="0" collapsed="false">
      <c r="A6" s="8" t="n">
        <v>2013</v>
      </c>
      <c r="B6" s="61" t="n">
        <f aca="false" t="array" ref="B6:C15">TRANSPOSE('Bevölkerungsstruktur Wien'!F6:O7)</f>
        <v>1741246</v>
      </c>
      <c r="C6" s="61" t="n">
        <v>1194485</v>
      </c>
      <c r="D6" s="62" t="n">
        <f aca="false">C6/B6</f>
        <v>0.685994397115629</v>
      </c>
    </row>
    <row r="7" customFormat="false" ht="12.8" hidden="false" customHeight="false" outlineLevel="0" collapsed="false">
      <c r="A7" s="8" t="n">
        <v>2014</v>
      </c>
      <c r="B7" s="61" t="n">
        <v>1766746</v>
      </c>
      <c r="C7" s="61" t="n">
        <v>1198565</v>
      </c>
      <c r="D7" s="62" t="n">
        <f aca="false">C7/B7</f>
        <v>0.678402554753202</v>
      </c>
    </row>
    <row r="8" customFormat="false" ht="12.8" hidden="false" customHeight="false" outlineLevel="0" collapsed="false">
      <c r="A8" s="8" t="n">
        <v>2015</v>
      </c>
      <c r="B8" s="61" t="n">
        <v>1797337</v>
      </c>
      <c r="C8" s="61" t="n">
        <v>1201673</v>
      </c>
      <c r="D8" s="62" t="n">
        <f aca="false">C8/B8</f>
        <v>0.668585245838705</v>
      </c>
    </row>
    <row r="9" customFormat="false" ht="12.8" hidden="false" customHeight="false" outlineLevel="0" collapsed="false">
      <c r="A9" s="8" t="n">
        <v>2016</v>
      </c>
      <c r="B9" s="61" t="n">
        <v>1840226</v>
      </c>
      <c r="C9" s="61" t="n">
        <v>1205293</v>
      </c>
      <c r="D9" s="62" t="n">
        <f aca="false">C9/B9</f>
        <v>0.654970096064288</v>
      </c>
    </row>
    <row r="10" customFormat="false" ht="12.8" hidden="false" customHeight="false" outlineLevel="0" collapsed="false">
      <c r="A10" s="8" t="n">
        <v>2017</v>
      </c>
      <c r="B10" s="61" t="n">
        <v>1867582</v>
      </c>
      <c r="C10" s="61" t="n">
        <v>1207833</v>
      </c>
      <c r="D10" s="62" t="n">
        <f aca="false">C10/B10</f>
        <v>0.646736261111962</v>
      </c>
    </row>
    <row r="11" customFormat="false" ht="12.8" hidden="false" customHeight="false" outlineLevel="0" collapsed="false">
      <c r="A11" s="8" t="n">
        <v>2018</v>
      </c>
      <c r="B11" s="61" t="n">
        <v>1888776</v>
      </c>
      <c r="C11" s="61" t="n">
        <v>1209160</v>
      </c>
      <c r="D11" s="62" t="n">
        <f aca="false">C11/B11</f>
        <v>0.640181789688137</v>
      </c>
    </row>
    <row r="12" customFormat="false" ht="12.8" hidden="false" customHeight="false" outlineLevel="0" collapsed="false">
      <c r="A12" s="8" t="n">
        <v>2019</v>
      </c>
      <c r="B12" s="61" t="n">
        <v>1897491</v>
      </c>
      <c r="C12" s="61" t="n">
        <v>1208607</v>
      </c>
      <c r="D12" s="62" t="n">
        <f aca="false">C12/B12</f>
        <v>0.636950056680111</v>
      </c>
    </row>
    <row r="13" customFormat="false" ht="12.8" hidden="false" customHeight="false" outlineLevel="0" collapsed="false">
      <c r="A13" s="8" t="n">
        <v>2020</v>
      </c>
      <c r="B13" s="61" t="n">
        <v>1924893.97121847</v>
      </c>
      <c r="C13" s="61" t="n">
        <v>1210977.87532572</v>
      </c>
      <c r="D13" s="62" t="n">
        <f aca="false">C13/B13</f>
        <v>0.62911406728505</v>
      </c>
    </row>
    <row r="14" customFormat="false" ht="12.8" hidden="false" customHeight="false" outlineLevel="0" collapsed="false">
      <c r="A14" s="8" t="n">
        <v>2021</v>
      </c>
      <c r="B14" s="61" t="n">
        <v>1952692.68757174</v>
      </c>
      <c r="C14" s="61" t="n">
        <v>1213353.40150139</v>
      </c>
      <c r="D14" s="62" t="n">
        <f aca="false">C14/B14</f>
        <v>0.62137447905858</v>
      </c>
    </row>
    <row r="15" customFormat="false" ht="12.8" hidden="false" customHeight="false" outlineLevel="0" collapsed="false">
      <c r="A15" s="8" t="n">
        <v>2022</v>
      </c>
      <c r="B15" s="61" t="n">
        <v>1980892.86428723</v>
      </c>
      <c r="C15" s="61" t="n">
        <v>1215733.5876504</v>
      </c>
      <c r="D15" s="62" t="n">
        <f aca="false">C15/B15</f>
        <v>0.613730106038749</v>
      </c>
    </row>
    <row r="16" customFormat="false" ht="12.8" hidden="false" customHeight="false" outlineLevel="0" collapsed="false">
      <c r="A16" s="8" t="n">
        <v>2023</v>
      </c>
      <c r="B16" s="20" t="n">
        <f aca="false">B15*(1+B$4)</f>
        <v>2009500.29912983</v>
      </c>
      <c r="C16" s="20" t="n">
        <f aca="false">C15*(1+C$4)</f>
        <v>1218118.44291403</v>
      </c>
      <c r="D16" s="62" t="n">
        <f aca="false">C16/B16</f>
        <v>0.606179776853732</v>
      </c>
    </row>
    <row r="17" customFormat="false" ht="12.8" hidden="false" customHeight="false" outlineLevel="0" collapsed="false">
      <c r="A17" s="8" t="n">
        <v>2024</v>
      </c>
      <c r="B17" s="20" t="n">
        <f aca="false">B16*(1+B$4)</f>
        <v>2038520.87359398</v>
      </c>
      <c r="C17" s="20" t="n">
        <f aca="false">C16*(1+C$4)</f>
        <v>1220507.97645149</v>
      </c>
      <c r="D17" s="62" t="n">
        <f aca="false">C17/B17</f>
        <v>0.598722334542345</v>
      </c>
    </row>
    <row r="18" customFormat="false" ht="12.8" hidden="false" customHeight="false" outlineLevel="0" collapsed="false">
      <c r="A18" s="8" t="n">
        <v>2025</v>
      </c>
      <c r="B18" s="20" t="n">
        <f aca="false">B17*(1+B$4)</f>
        <v>2067960.5541128</v>
      </c>
      <c r="C18" s="20" t="n">
        <f aca="false">C17*(1+C$4)</f>
        <v>1222902.19743996</v>
      </c>
      <c r="D18" s="62" t="n">
        <f aca="false">C18/B18</f>
        <v>0.591356636376756</v>
      </c>
    </row>
    <row r="19" customFormat="false" ht="12.8" hidden="false" customHeight="false" outlineLevel="0" collapsed="false">
      <c r="A19" s="8" t="n">
        <v>2026</v>
      </c>
      <c r="B19" s="20" t="n">
        <f aca="false">B18*(1+B$4)</f>
        <v>2097825.39328478</v>
      </c>
      <c r="C19" s="20" t="n">
        <f aca="false">C18*(1+C$4)</f>
        <v>1225301.11507462</v>
      </c>
      <c r="D19" s="62" t="n">
        <f aca="false">C19/B19</f>
        <v>0.584081553687384</v>
      </c>
    </row>
    <row r="20" customFormat="false" ht="12.8" hidden="false" customHeight="false" outlineLevel="0" collapsed="false">
      <c r="A20" s="8" t="n">
        <v>2027</v>
      </c>
      <c r="B20" s="20" t="n">
        <f aca="false">B19*(1+B$4)</f>
        <v>2128121.53111813</v>
      </c>
      <c r="C20" s="20" t="n">
        <f aca="false">C19*(1+C$4)</f>
        <v>1227704.7385687</v>
      </c>
      <c r="D20" s="62" t="n">
        <f aca="false">C20/B20</f>
        <v>0.57689597168995</v>
      </c>
    </row>
    <row r="21" customFormat="false" ht="12.8" hidden="false" customHeight="false" outlineLevel="0" collapsed="false">
      <c r="A21" s="8" t="n">
        <v>2028</v>
      </c>
      <c r="B21" s="20" t="n">
        <f aca="false">B20*(1+B$4)</f>
        <v>2158855.19629316</v>
      </c>
      <c r="C21" s="20" t="n">
        <f aca="false">C20*(1+C$4)</f>
        <v>1230113.07715348</v>
      </c>
      <c r="D21" s="62" t="n">
        <f aca="false">C21/B21</f>
        <v>0.56979878931465</v>
      </c>
    </row>
    <row r="22" customFormat="false" ht="12.8" hidden="false" customHeight="false" outlineLevel="0" collapsed="false">
      <c r="A22" s="8" t="n">
        <v>2029</v>
      </c>
      <c r="B22" s="20" t="n">
        <f aca="false">B21*(1+B$4)</f>
        <v>2190032.7074428</v>
      </c>
      <c r="C22" s="20" t="n">
        <f aca="false">C21*(1+C$4)</f>
        <v>1232526.14007838</v>
      </c>
      <c r="D22" s="62" t="n">
        <f aca="false">C22/B22</f>
        <v>0.562788919037441</v>
      </c>
    </row>
    <row r="23" customFormat="false" ht="12.8" hidden="false" customHeight="false" outlineLevel="0" collapsed="false">
      <c r="A23" s="8" t="n">
        <v>2030</v>
      </c>
      <c r="B23" s="20" t="n">
        <f aca="false">B22*(1+B$4)</f>
        <v>2221660.47445174</v>
      </c>
      <c r="C23" s="20" t="n">
        <f aca="false">C22*(1+C$4)</f>
        <v>1234943.93661092</v>
      </c>
      <c r="D23" s="62" t="n">
        <f aca="false">C23/B23</f>
        <v>0.555865286713391</v>
      </c>
    </row>
    <row r="24" customFormat="false" ht="12.8" hidden="false" customHeight="false" outlineLevel="0" collapsed="false">
      <c r="A24" s="8" t="n">
        <v>2031</v>
      </c>
      <c r="B24" s="20" t="n">
        <f aca="false">B23*(1+B$4)</f>
        <v>2253744.99977418</v>
      </c>
      <c r="C24" s="20" t="n">
        <f aca="false">C23*(1+C$4)</f>
        <v>1237366.47603686</v>
      </c>
      <c r="D24" s="62" t="n">
        <f aca="false">C24/B24</f>
        <v>0.549026831412088</v>
      </c>
    </row>
    <row r="25" customFormat="false" ht="12.8" hidden="false" customHeight="false" outlineLevel="0" collapsed="false">
      <c r="A25" s="8" t="n">
        <v>2032</v>
      </c>
      <c r="B25" s="20" t="n">
        <f aca="false">B24*(1+B$4)</f>
        <v>2286292.87977075</v>
      </c>
      <c r="C25" s="20" t="n">
        <f aca="false">C24*(1+C$4)</f>
        <v>1239793.76766011</v>
      </c>
      <c r="D25" s="62" t="n">
        <f aca="false">C25/B25</f>
        <v>0.542272505255068</v>
      </c>
    </row>
    <row r="26" customFormat="false" ht="12.8" hidden="false" customHeight="false" outlineLevel="0" collapsed="false">
      <c r="A26" s="8" t="n">
        <v>2033</v>
      </c>
      <c r="B26" s="20" t="n">
        <f aca="false">B25*(1+B$4)</f>
        <v>2319310.80606465</v>
      </c>
      <c r="C26" s="20" t="n">
        <f aca="false">C25*(1+C$4)</f>
        <v>1242225.82080288</v>
      </c>
      <c r="D26" s="62" t="n">
        <f aca="false">C26/B26</f>
        <v>0.535601273255247</v>
      </c>
    </row>
    <row r="27" customFormat="false" ht="12.8" hidden="false" customHeight="false" outlineLevel="0" collapsed="false">
      <c r="A27" s="8" t="n">
        <v>2034</v>
      </c>
      <c r="B27" s="20" t="n">
        <f aca="false">B26*(1+B$4)</f>
        <v>2352805.56691741</v>
      </c>
      <c r="C27" s="20" t="n">
        <f aca="false">C26*(1+C$4)</f>
        <v>1244662.64480565</v>
      </c>
      <c r="D27" s="62" t="n">
        <f aca="false">C27/B27</f>
        <v>0.529012113158324</v>
      </c>
    </row>
    <row r="28" customFormat="false" ht="12.8" hidden="false" customHeight="false" outlineLevel="0" collapsed="false">
      <c r="A28" s="8" t="n">
        <v>2035</v>
      </c>
      <c r="B28" s="20" t="n">
        <f aca="false">B27*(1+B$4)</f>
        <v>2386784.04862451</v>
      </c>
      <c r="C28" s="20" t="n">
        <f aca="false">C27*(1+C$4)</f>
        <v>1247104.24902721</v>
      </c>
      <c r="D28" s="62" t="n">
        <f aca="false">C28/B28</f>
        <v>0.522504015286139</v>
      </c>
    </row>
    <row r="29" customFormat="false" ht="12.8" hidden="false" customHeight="false" outlineLevel="0" collapsed="false">
      <c r="A29" s="8" t="n">
        <v>2036</v>
      </c>
      <c r="B29" s="20" t="n">
        <f aca="false">B28*(1+B$4)</f>
        <v>2421253.23693115</v>
      </c>
      <c r="C29" s="20" t="n">
        <f aca="false">C28*(1+C$4)</f>
        <v>1249550.64284474</v>
      </c>
      <c r="D29" s="62" t="n">
        <f aca="false">C29/B29</f>
        <v>0.516075982381958</v>
      </c>
    </row>
    <row r="30" customFormat="false" ht="12.8" hidden="false" customHeight="false" outlineLevel="0" collapsed="false">
      <c r="A30" s="8" t="n">
        <v>2037</v>
      </c>
      <c r="B30" s="20" t="n">
        <f aca="false">B29*(1+B$4)</f>
        <v>2456220.21846848</v>
      </c>
      <c r="C30" s="20" t="n">
        <f aca="false">C29*(1+C$4)</f>
        <v>1252001.83565378</v>
      </c>
      <c r="D30" s="62" t="n">
        <f aca="false">C30/B30</f>
        <v>0.50972702945766</v>
      </c>
    </row>
    <row r="31" customFormat="false" ht="12.8" hidden="false" customHeight="false" outlineLevel="0" collapsed="false">
      <c r="A31" s="8" t="n">
        <v>2038</v>
      </c>
      <c r="B31" s="20" t="n">
        <f aca="false">B30*(1+B$4)</f>
        <v>2491692.18221055</v>
      </c>
      <c r="C31" s="20" t="n">
        <f aca="false">C30*(1+C$4)</f>
        <v>1254457.83686832</v>
      </c>
      <c r="D31" s="62" t="n">
        <f aca="false">C31/B31</f>
        <v>0.503456183642801</v>
      </c>
    </row>
    <row r="32" customFormat="false" ht="58.4" hidden="false" customHeight="false" outlineLevel="0" collapsed="false">
      <c r="A32" s="8" t="n">
        <v>2039</v>
      </c>
      <c r="B32" s="20" t="n">
        <f aca="false">B31*(1+B$4)</f>
        <v>2527676.42095233</v>
      </c>
      <c r="C32" s="20" t="n">
        <f aca="false">C31*(1+C$4)</f>
        <v>1256918.65592082</v>
      </c>
      <c r="D32" s="62" t="n">
        <f aca="false">C32/B32</f>
        <v>0.497262484035542</v>
      </c>
      <c r="E32" s="63" t="s">
        <v>160</v>
      </c>
    </row>
    <row r="33" customFormat="false" ht="12.8" hidden="false" customHeight="false" outlineLevel="0" collapsed="false">
      <c r="A33" s="8" t="n">
        <v>2040</v>
      </c>
      <c r="B33" s="20" t="n">
        <f aca="false">B32*(1+B$4)</f>
        <v>2564180.33280907</v>
      </c>
      <c r="C33" s="20" t="n">
        <f aca="false">C32*(1+C$4)</f>
        <v>1259384.30226224</v>
      </c>
      <c r="D33" s="62" t="n">
        <f aca="false">C33/B33</f>
        <v>0.491144981555404</v>
      </c>
    </row>
    <row r="34" customFormat="false" ht="12.8" hidden="false" customHeight="false" outlineLevel="0" collapsed="false">
      <c r="A34" s="8" t="n">
        <v>2041</v>
      </c>
      <c r="B34" s="20" t="n">
        <f aca="false">B33*(1+B$4)</f>
        <v>2601211.42273726</v>
      </c>
      <c r="C34" s="20" t="n">
        <f aca="false">C33*(1+C$4)</f>
        <v>1261854.78536206</v>
      </c>
      <c r="D34" s="62" t="n">
        <f aca="false">C34/B34</f>
        <v>0.485102738797839</v>
      </c>
    </row>
    <row r="35" customFormat="false" ht="12.8" hidden="false" customHeight="false" outlineLevel="0" collapsed="false">
      <c r="A35" s="8" t="n">
        <v>2042</v>
      </c>
      <c r="B35" s="20" t="n">
        <f aca="false">B34*(1+B$4)</f>
        <v>2638777.30407762</v>
      </c>
      <c r="C35" s="20" t="n">
        <f aca="false">C34*(1+C$4)</f>
        <v>1264330.11470837</v>
      </c>
      <c r="D35" s="62" t="n">
        <f aca="false">C35/B35</f>
        <v>0.479134829890587</v>
      </c>
    </row>
    <row r="36" customFormat="false" ht="12.8" hidden="false" customHeight="false" outlineLevel="0" collapsed="false">
      <c r="A36" s="8" t="n">
        <v>2043</v>
      </c>
      <c r="B36" s="20" t="n">
        <f aca="false">B35*(1+B$4)</f>
        <v>2676885.70012039</v>
      </c>
      <c r="C36" s="20" t="n">
        <f aca="false">C35*(1+C$4)</f>
        <v>1266810.29980785</v>
      </c>
      <c r="D36" s="62" t="n">
        <f aca="false">C36/B36</f>
        <v>0.473240340351806</v>
      </c>
    </row>
    <row r="37" customFormat="false" ht="12.8" hidden="false" customHeight="false" outlineLevel="0" collapsed="false">
      <c r="A37" s="8" t="n">
        <v>2044</v>
      </c>
      <c r="B37" s="20" t="n">
        <f aca="false">B36*(1+B$4)</f>
        <v>2715544.4456931</v>
      </c>
      <c r="C37" s="20" t="n">
        <f aca="false">C36*(1+C$4)</f>
        <v>1269295.35018583</v>
      </c>
      <c r="D37" s="62" t="n">
        <f aca="false">C37/B37</f>
        <v>0.467418366949934</v>
      </c>
    </row>
    <row r="38" customFormat="false" ht="12.8" hidden="false" customHeight="false" outlineLevel="0" collapsed="false">
      <c r="A38" s="8" t="n">
        <v>2045</v>
      </c>
      <c r="B38" s="20" t="n">
        <f aca="false">B37*(1+B$4)</f>
        <v>2754761.48877146</v>
      </c>
      <c r="C38" s="20" t="n">
        <f aca="false">C37*(1+C$4)</f>
        <v>1271785.27538634</v>
      </c>
      <c r="D38" s="62" t="n">
        <f aca="false">C38/B38</f>
        <v>0.461668017565294</v>
      </c>
    </row>
    <row r="39" customFormat="false" ht="12.8" hidden="false" customHeight="false" outlineLevel="0" collapsed="false">
      <c r="A39" s="8" t="n">
        <v>2046</v>
      </c>
      <c r="B39" s="20" t="n">
        <f aca="false">B38*(1+B$4)</f>
        <v>2794544.89211331</v>
      </c>
      <c r="C39" s="20" t="n">
        <f aca="false">C38*(1+C$4)</f>
        <v>1274280.08497211</v>
      </c>
      <c r="D39" s="62" t="n">
        <f aca="false">C39/B39</f>
        <v>0.455988411053386</v>
      </c>
    </row>
    <row r="40" customFormat="false" ht="12.8" hidden="false" customHeight="false" outlineLevel="0" collapsed="false">
      <c r="A40" s="8" t="n">
        <v>2047</v>
      </c>
      <c r="B40" s="20" t="n">
        <f aca="false">B39*(1+B$4)</f>
        <v>2834902.83491636</v>
      </c>
      <c r="C40" s="20" t="n">
        <f aca="false">C39*(1+C$4)</f>
        <v>1276779.78852464</v>
      </c>
      <c r="D40" s="62" t="n">
        <f aca="false">C40/B40</f>
        <v>0.450378677109866</v>
      </c>
    </row>
    <row r="41" customFormat="false" ht="12.8" hidden="false" customHeight="false" outlineLevel="0" collapsed="false">
      <c r="A41" s="8" t="n">
        <v>2048</v>
      </c>
      <c r="B41" s="20" t="n">
        <f aca="false">B40*(1+B$4)</f>
        <v>2875843.61449969</v>
      </c>
      <c r="C41" s="20" t="n">
        <f aca="false">C40*(1+C$4)</f>
        <v>1279284.39564423</v>
      </c>
      <c r="D41" s="62" t="n">
        <f aca="false">C41/B41</f>
        <v>0.444837956137189</v>
      </c>
    </row>
    <row r="42" customFormat="false" ht="12.8" hidden="false" customHeight="false" outlineLevel="0" collapsed="false">
      <c r="A42" s="8" t="n">
        <v>2049</v>
      </c>
      <c r="B42" s="20" t="n">
        <f aca="false">B41*(1+B$4)</f>
        <v>2917375.6480097</v>
      </c>
      <c r="C42" s="20" t="n">
        <f aca="false">C41*(1+C$4)</f>
        <v>1281793.91595001</v>
      </c>
      <c r="D42" s="62" t="n">
        <f aca="false">C42/B42</f>
        <v>0.439365399112891</v>
      </c>
    </row>
    <row r="43" customFormat="false" ht="12.8" hidden="false" customHeight="false" outlineLevel="0" collapsed="false">
      <c r="A43" s="8" t="n">
        <v>2050</v>
      </c>
      <c r="B43" s="20" t="n">
        <f aca="false">B42*(1+B$4)</f>
        <v>2959507.47415057</v>
      </c>
      <c r="C43" s="20" t="n">
        <f aca="false">C42*(1+C$4)</f>
        <v>1284308.35907998</v>
      </c>
      <c r="D43" s="62" t="n">
        <f aca="false">C43/B43</f>
        <v>0.433960167459485</v>
      </c>
    </row>
  </sheetData>
  <conditionalFormatting sqref="A7:D43 A6:C43 D6">
    <cfRule type="expression" priority="2" aboveAverage="0" equalAverage="0" bottom="0" percent="0" rank="0" text="" dxfId="3">
      <formula>AND($D5&gt;0.5,$D6&lt;0.5)</formula>
    </cfRule>
  </conditionalFormatting>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horizontalDpi="300" verticalDpi="300" copies="1"/>
  <headerFooter differentFirst="false" differentOddEven="false">
    <oddHeader>&amp;LLaura Wimmer</oddHeader>
    <oddFooter>&amp;L&amp;Z&amp;F&amp;RSeite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6"/>
  <sheetViews>
    <sheetView showFormulas="false" showGridLines="true" showRowColHeaders="true" showZeros="false" rightToLeft="false" tabSelected="false" showOutlineSymbols="true" defaultGridColor="true" view="normal" topLeftCell="A1" colorId="64" zoomScale="80" zoomScaleNormal="80" zoomScalePageLayoutView="100" workbookViewId="0">
      <selection pane="topLeft" activeCell="F20" activeCellId="0" sqref="F20"/>
    </sheetView>
  </sheetViews>
  <sheetFormatPr defaultColWidth="11.53515625" defaultRowHeight="12.8" zeroHeight="false" outlineLevelRow="0" outlineLevelCol="0"/>
  <cols>
    <col collapsed="false" customWidth="true" hidden="false" outlineLevel="0" max="1" min="1" style="0" width="24.32"/>
    <col collapsed="false" customWidth="true" hidden="false" outlineLevel="0" max="2" min="2" style="0" width="15.88"/>
    <col collapsed="false" customWidth="true" hidden="false" outlineLevel="0" max="3" min="3" style="0" width="18.2"/>
    <col collapsed="false" customWidth="true" hidden="false" outlineLevel="0" max="6" min="6" style="0" width="30.74"/>
    <col collapsed="false" customWidth="true" hidden="false" outlineLevel="0" max="7" min="7" style="0" width="30.26"/>
    <col collapsed="false" customWidth="true" hidden="false" outlineLevel="0" max="13" min="13" style="0" width="26.53"/>
    <col collapsed="false" customWidth="true" hidden="false" outlineLevel="0" max="14" min="14" style="0" width="22.67"/>
    <col collapsed="false" customWidth="true" hidden="false" outlineLevel="0" max="15" min="15" style="0" width="28.76"/>
  </cols>
  <sheetData>
    <row r="1" customFormat="false" ht="18.55" hidden="false" customHeight="false" outlineLevel="0" collapsed="false">
      <c r="A1" s="64" t="s">
        <v>161</v>
      </c>
      <c r="B1" s="64"/>
      <c r="C1" s="64"/>
      <c r="D1" s="64"/>
      <c r="E1" s="64"/>
      <c r="F1" s="64"/>
      <c r="G1" s="64"/>
      <c r="H1" s="64"/>
      <c r="I1" s="64"/>
      <c r="J1" s="64"/>
      <c r="K1" s="64"/>
      <c r="L1" s="65"/>
    </row>
    <row r="2" customFormat="false" ht="12.8" hidden="false" customHeight="false" outlineLevel="0" collapsed="false">
      <c r="L2" s="66"/>
    </row>
    <row r="3" customFormat="false" ht="15" hidden="false" customHeight="true" outlineLevel="0" collapsed="false">
      <c r="A3" s="67" t="s">
        <v>162</v>
      </c>
      <c r="B3" s="67"/>
      <c r="C3" s="67"/>
      <c r="D3" s="67"/>
      <c r="E3" s="67"/>
      <c r="F3" s="67"/>
      <c r="G3" s="67"/>
      <c r="H3" s="67"/>
      <c r="I3" s="67"/>
      <c r="J3" s="67"/>
      <c r="K3" s="67"/>
      <c r="L3" s="68"/>
    </row>
    <row r="5" customFormat="false" ht="24.05" hidden="false" customHeight="true" outlineLevel="0" collapsed="false">
      <c r="A5" s="63" t="s">
        <v>163</v>
      </c>
      <c r="B5" s="63"/>
      <c r="C5" s="63"/>
      <c r="D5" s="63"/>
      <c r="E5" s="63"/>
      <c r="F5" s="63"/>
      <c r="G5" s="63"/>
      <c r="H5" s="63"/>
      <c r="I5" s="63"/>
      <c r="J5" s="63"/>
      <c r="K5" s="63"/>
    </row>
    <row r="6" customFormat="false" ht="12.8" hidden="false" customHeight="true" outlineLevel="0" collapsed="false">
      <c r="A6" s="63" t="s">
        <v>164</v>
      </c>
      <c r="B6" s="63"/>
      <c r="C6" s="63"/>
      <c r="D6" s="63"/>
      <c r="E6" s="63"/>
      <c r="F6" s="63"/>
      <c r="G6" s="63"/>
      <c r="H6" s="63"/>
      <c r="I6" s="63"/>
      <c r="J6" s="63"/>
      <c r="K6" s="63"/>
    </row>
    <row r="8" customFormat="false" ht="287.45" hidden="false" customHeight="true" outlineLevel="0" collapsed="false"/>
    <row r="10" customFormat="false" ht="6" hidden="false" customHeight="true" outlineLevel="0" collapsed="false">
      <c r="A10" s="67" t="s">
        <v>165</v>
      </c>
      <c r="B10" s="67"/>
      <c r="C10" s="67"/>
      <c r="D10" s="67"/>
      <c r="E10" s="67"/>
      <c r="F10" s="67"/>
      <c r="G10" s="67"/>
      <c r="H10" s="67"/>
      <c r="I10" s="67"/>
      <c r="J10" s="67"/>
      <c r="K10" s="67"/>
      <c r="L10" s="69"/>
    </row>
    <row r="11" customFormat="false" ht="12.8" hidden="false" customHeight="false" outlineLevel="0" collapsed="false">
      <c r="A11" s="67"/>
      <c r="B11" s="67"/>
      <c r="C11" s="67"/>
      <c r="D11" s="67"/>
      <c r="E11" s="67"/>
      <c r="F11" s="67"/>
      <c r="G11" s="67"/>
      <c r="H11" s="67"/>
      <c r="I11" s="67"/>
      <c r="J11" s="67"/>
      <c r="K11" s="67"/>
      <c r="L11" s="69"/>
    </row>
    <row r="12" customFormat="false" ht="12.8" hidden="false" customHeight="false" outlineLevel="0" collapsed="false">
      <c r="A12" s="67"/>
      <c r="B12" s="67"/>
      <c r="C12" s="67"/>
      <c r="D12" s="67"/>
      <c r="E12" s="67"/>
      <c r="F12" s="67"/>
      <c r="G12" s="67"/>
      <c r="H12" s="67"/>
      <c r="I12" s="67"/>
      <c r="J12" s="67"/>
      <c r="K12" s="67"/>
      <c r="L12" s="69"/>
    </row>
    <row r="13" customFormat="false" ht="12.8" hidden="false" customHeight="false" outlineLevel="0" collapsed="false">
      <c r="A13" s="67"/>
      <c r="B13" s="67"/>
      <c r="C13" s="67"/>
      <c r="D13" s="67"/>
      <c r="E13" s="67"/>
      <c r="F13" s="67"/>
      <c r="G13" s="67"/>
      <c r="H13" s="67"/>
      <c r="I13" s="67"/>
      <c r="J13" s="67"/>
      <c r="K13" s="67"/>
      <c r="L13" s="69"/>
    </row>
    <row r="15" customFormat="false" ht="12.8" hidden="false" customHeight="true" outlineLevel="0" collapsed="false">
      <c r="A15" s="70" t="s">
        <v>166</v>
      </c>
      <c r="B15" s="70"/>
      <c r="C15" s="70"/>
      <c r="D15" s="70"/>
      <c r="E15" s="70"/>
      <c r="F15" s="70"/>
      <c r="G15" s="70"/>
      <c r="H15" s="70"/>
      <c r="I15" s="70"/>
      <c r="J15" s="70"/>
      <c r="K15" s="70"/>
    </row>
    <row r="16" customFormat="false" ht="12.8" hidden="false" customHeight="false" outlineLevel="0" collapsed="false">
      <c r="A16" s="70"/>
      <c r="B16" s="70"/>
      <c r="C16" s="70"/>
      <c r="D16" s="70"/>
      <c r="E16" s="70"/>
      <c r="F16" s="70"/>
      <c r="G16" s="70"/>
      <c r="H16" s="70"/>
      <c r="I16" s="70"/>
      <c r="J16" s="70"/>
      <c r="K16" s="70"/>
    </row>
    <row r="17" customFormat="false" ht="12.8" hidden="false" customHeight="false" outlineLevel="0" collapsed="false">
      <c r="A17" s="70"/>
      <c r="B17" s="70"/>
      <c r="C17" s="70"/>
      <c r="D17" s="70"/>
      <c r="E17" s="70"/>
      <c r="F17" s="70"/>
      <c r="G17" s="70"/>
      <c r="H17" s="70"/>
      <c r="I17" s="70"/>
      <c r="J17" s="70"/>
      <c r="K17" s="70"/>
    </row>
    <row r="18" customFormat="false" ht="12.8" hidden="false" customHeight="false" outlineLevel="0" collapsed="false">
      <c r="A18" s="70"/>
      <c r="B18" s="70"/>
      <c r="C18" s="70"/>
      <c r="D18" s="70"/>
      <c r="E18" s="70"/>
      <c r="F18" s="70"/>
      <c r="G18" s="70"/>
      <c r="H18" s="70"/>
      <c r="I18" s="70"/>
      <c r="J18" s="70"/>
      <c r="K18" s="70"/>
    </row>
    <row r="19" customFormat="false" ht="12.8" hidden="false" customHeight="false" outlineLevel="0" collapsed="false">
      <c r="A19" s="70"/>
      <c r="B19" s="70"/>
      <c r="C19" s="70"/>
      <c r="D19" s="70"/>
      <c r="E19" s="70"/>
      <c r="F19" s="70"/>
      <c r="G19" s="70"/>
      <c r="H19" s="70"/>
      <c r="I19" s="70"/>
      <c r="J19" s="70"/>
      <c r="K19" s="70"/>
    </row>
    <row r="20" customFormat="false" ht="108.6" hidden="false" customHeight="true" outlineLevel="0" collapsed="false"/>
    <row r="21" customFormat="false" ht="12.8" hidden="false" customHeight="true" outlineLevel="0" collapsed="false">
      <c r="A21" s="70" t="s">
        <v>167</v>
      </c>
      <c r="B21" s="70"/>
      <c r="C21" s="70"/>
      <c r="D21" s="70"/>
      <c r="E21" s="70"/>
      <c r="F21" s="70"/>
      <c r="G21" s="70"/>
      <c r="H21" s="70"/>
      <c r="I21" s="70"/>
      <c r="J21" s="70"/>
      <c r="K21" s="70"/>
    </row>
    <row r="22" customFormat="false" ht="12.8" hidden="false" customHeight="false" outlineLevel="0" collapsed="false">
      <c r="A22" s="70"/>
      <c r="B22" s="70"/>
      <c r="C22" s="70"/>
      <c r="D22" s="70"/>
      <c r="E22" s="70"/>
      <c r="F22" s="70"/>
      <c r="G22" s="70"/>
      <c r="H22" s="70"/>
      <c r="I22" s="70"/>
      <c r="J22" s="70"/>
      <c r="K22" s="70"/>
    </row>
    <row r="23" customFormat="false" ht="12.8" hidden="false" customHeight="false" outlineLevel="0" collapsed="false">
      <c r="A23" s="70"/>
      <c r="B23" s="70"/>
      <c r="C23" s="70"/>
      <c r="D23" s="70"/>
      <c r="E23" s="70"/>
      <c r="F23" s="70"/>
      <c r="G23" s="70"/>
      <c r="H23" s="70"/>
      <c r="I23" s="70"/>
      <c r="J23" s="70"/>
      <c r="K23" s="70"/>
    </row>
    <row r="25" customFormat="false" ht="12.8" hidden="false" customHeight="true" outlineLevel="0" collapsed="false">
      <c r="A25" s="67" t="s">
        <v>168</v>
      </c>
      <c r="B25" s="67"/>
      <c r="C25" s="67"/>
      <c r="D25" s="67"/>
      <c r="E25" s="67"/>
      <c r="F25" s="67"/>
      <c r="G25" s="67"/>
      <c r="H25" s="67"/>
      <c r="I25" s="67"/>
      <c r="J25" s="67"/>
      <c r="K25" s="67"/>
    </row>
    <row r="26" customFormat="false" ht="12.8" hidden="false" customHeight="false" outlineLevel="0" collapsed="false">
      <c r="A26" s="67"/>
      <c r="B26" s="67"/>
      <c r="C26" s="67"/>
      <c r="D26" s="67"/>
      <c r="E26" s="67"/>
      <c r="F26" s="67"/>
      <c r="G26" s="67"/>
      <c r="H26" s="67"/>
      <c r="I26" s="67"/>
      <c r="J26" s="67"/>
      <c r="K26" s="67"/>
    </row>
    <row r="28" customFormat="false" ht="12.8" hidden="false" customHeight="true" outlineLevel="0" collapsed="false">
      <c r="A28" s="70" t="s">
        <v>169</v>
      </c>
      <c r="B28" s="70"/>
      <c r="C28" s="70"/>
      <c r="D28" s="70"/>
      <c r="E28" s="70"/>
      <c r="F28" s="70"/>
      <c r="G28" s="70"/>
      <c r="H28" s="70"/>
      <c r="I28" s="70"/>
      <c r="J28" s="70"/>
      <c r="K28" s="70"/>
    </row>
    <row r="29" customFormat="false" ht="12.8" hidden="false" customHeight="false" outlineLevel="0" collapsed="false">
      <c r="A29" s="70"/>
      <c r="B29" s="70"/>
      <c r="C29" s="70"/>
      <c r="D29" s="70"/>
      <c r="E29" s="70"/>
      <c r="F29" s="70"/>
      <c r="G29" s="70"/>
      <c r="H29" s="70"/>
      <c r="I29" s="70"/>
      <c r="J29" s="70"/>
      <c r="K29" s="70"/>
    </row>
    <row r="30" customFormat="false" ht="12.8" hidden="false" customHeight="false" outlineLevel="0" collapsed="false">
      <c r="A30" s="70"/>
      <c r="B30" s="70"/>
      <c r="C30" s="70"/>
      <c r="D30" s="70"/>
      <c r="E30" s="70"/>
      <c r="F30" s="70"/>
      <c r="G30" s="70"/>
      <c r="H30" s="70"/>
      <c r="I30" s="70"/>
      <c r="J30" s="70"/>
      <c r="K30" s="70"/>
    </row>
    <row r="31" customFormat="false" ht="12.8" hidden="false" customHeight="false" outlineLevel="0" collapsed="false">
      <c r="A31" s="70"/>
      <c r="B31" s="70"/>
      <c r="C31" s="70"/>
      <c r="D31" s="70"/>
      <c r="E31" s="70"/>
      <c r="F31" s="70"/>
      <c r="G31" s="70"/>
      <c r="H31" s="70"/>
      <c r="I31" s="70"/>
      <c r="J31" s="70"/>
      <c r="K31" s="70"/>
    </row>
    <row r="32" customFormat="false" ht="12.8" hidden="false" customHeight="false" outlineLevel="0" collapsed="false">
      <c r="A32" s="70"/>
      <c r="B32" s="70"/>
      <c r="C32" s="70"/>
      <c r="D32" s="70"/>
      <c r="E32" s="70"/>
      <c r="F32" s="70"/>
      <c r="G32" s="70"/>
      <c r="H32" s="70"/>
      <c r="I32" s="70"/>
      <c r="J32" s="70"/>
      <c r="K32" s="70"/>
    </row>
    <row r="89" customFormat="false" ht="12.8" hidden="false" customHeight="false" outlineLevel="0" collapsed="false">
      <c r="N89" s="9"/>
    </row>
    <row r="90" customFormat="false" ht="12.8" hidden="false" customHeight="false" outlineLevel="0" collapsed="false">
      <c r="N90" s="9"/>
    </row>
    <row r="91" customFormat="false" ht="12.8" hidden="false" customHeight="false" outlineLevel="0" collapsed="false">
      <c r="N91" s="9"/>
    </row>
    <row r="92" customFormat="false" ht="12.8" hidden="false" customHeight="false" outlineLevel="0" collapsed="false">
      <c r="N92" s="9"/>
    </row>
    <row r="93" customFormat="false" ht="12.8" hidden="false" customHeight="false" outlineLevel="0" collapsed="false">
      <c r="N93" s="9"/>
    </row>
    <row r="94" customFormat="false" ht="12.8" hidden="false" customHeight="false" outlineLevel="0" collapsed="false">
      <c r="N94" s="9"/>
    </row>
    <row r="95" customFormat="false" ht="12.8" hidden="false" customHeight="false" outlineLevel="0" collapsed="false">
      <c r="N95" s="9"/>
    </row>
    <row r="96" customFormat="false" ht="12.8" hidden="false" customHeight="false" outlineLevel="0" collapsed="false">
      <c r="N96" s="9"/>
    </row>
  </sheetData>
  <mergeCells count="9">
    <mergeCell ref="A1:K1"/>
    <mergeCell ref="A3:K3"/>
    <mergeCell ref="A5:K5"/>
    <mergeCell ref="A6:K6"/>
    <mergeCell ref="A10:K13"/>
    <mergeCell ref="A15:K19"/>
    <mergeCell ref="A21:K23"/>
    <mergeCell ref="A25:K26"/>
    <mergeCell ref="A28:K32"/>
  </mergeCells>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horizontalDpi="300" verticalDpi="300" copies="1"/>
  <headerFooter differentFirst="false" differentOddEven="false">
    <oddHeader>&amp;LLaura Wimmer</oddHeader>
    <oddFooter>&amp;L&amp;Z&amp;F&amp;RSeite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328</TotalTime>
  <Application>LibreOffice/7.3.4.2$MacOSX_AARCH64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2021-04-20T06:31:49Z</dcterms:modified>
  <cp:revision>115</cp:revision>
  <dc:subject/>
  <dc:title/>
</cp:coreProperties>
</file>