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harts/chart74.xml" ContentType="application/vnd.openxmlformats-officedocument.drawingml.chart+xml"/>
  <Override PartName="/xl/pivotTables/pivotTable2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edarfsliste" sheetId="1" state="visible" r:id="rId2"/>
    <sheet name="Pivot Table_Bedarfsliste_1" sheetId="2" state="visible" r:id="rId3"/>
    <sheet name="Pivot-Tabelle_Bedarfsliste_1" sheetId="3" state="visible" r:id="rId4"/>
    <sheet name="Angebot E-Tec" sheetId="4" state="visible" r:id="rId5"/>
    <sheet name="Mediamarkt" sheetId="5" state="visible" r:id="rId6"/>
    <sheet name="Analyse" sheetId="6" state="visible" r:id="rId7"/>
  </sheets>
  <calcPr iterateCount="100" refMode="A1" iterate="false" iterateDelta="0.001"/>
  <pivotCaches>
    <pivotCache cacheId="1" r:id="rId9"/>
    <pivotCache cacheId="2" r:id="rId10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<sst xmlns="http://schemas.openxmlformats.org/spreadsheetml/2006/main" count="175" uniqueCount="77">
  <si>
    <t xml:space="preserve">Produktnummer</t>
  </si>
  <si>
    <t xml:space="preserve">Hauptkategorie </t>
  </si>
  <si>
    <t xml:space="preserve">Unterkategorie </t>
  </si>
  <si>
    <t xml:space="preserve">Name </t>
  </si>
  <si>
    <t xml:space="preserve">Stückzahl </t>
  </si>
  <si>
    <t xml:space="preserve">Bestpreisanbieter Standort</t>
  </si>
  <si>
    <t xml:space="preserve">Preisvergleich Einzelpreis brutto</t>
  </si>
  <si>
    <t xml:space="preserve">Preisvergleich Einzelpreis netto</t>
  </si>
  <si>
    <t xml:space="preserve">Gesamtsumme</t>
  </si>
  <si>
    <t xml:space="preserve">ETEC</t>
  </si>
  <si>
    <t xml:space="preserve">Mediamarkt</t>
  </si>
  <si>
    <t xml:space="preserve">Günstigster Anbieter</t>
  </si>
  <si>
    <t xml:space="preserve">Günstigster Preis</t>
  </si>
  <si>
    <t xml:space="preserve">Vergleich in Prozent zu Geizhals</t>
  </si>
  <si>
    <t xml:space="preserve">Genehmigung</t>
  </si>
  <si>
    <t xml:space="preserve">Bester Anbieter</t>
  </si>
  <si>
    <t xml:space="preserve">Aufnahmegerät</t>
  </si>
  <si>
    <t xml:space="preserve">Zubehör</t>
  </si>
  <si>
    <t xml:space="preserve">HDMI Kabel 10m</t>
  </si>
  <si>
    <t xml:space="preserve">Österreich</t>
  </si>
  <si>
    <t xml:space="preserve">Zubehör </t>
  </si>
  <si>
    <t xml:space="preserve">Speicherkarte Sony 128gb</t>
  </si>
  <si>
    <t xml:space="preserve">Mikkrofon</t>
  </si>
  <si>
    <t xml:space="preserve">Rode Duo</t>
  </si>
  <si>
    <t xml:space="preserve">Deutschland</t>
  </si>
  <si>
    <t xml:space="preserve">Kamerakäfig</t>
  </si>
  <si>
    <t xml:space="preserve">Manfrotto Stativ</t>
  </si>
  <si>
    <t xml:space="preserve">Objektiv</t>
  </si>
  <si>
    <t xml:space="preserve">70-200 2.8 Sigma</t>
  </si>
  <si>
    <t xml:space="preserve">Kamera</t>
  </si>
  <si>
    <t xml:space="preserve">Sony a7c</t>
  </si>
  <si>
    <t xml:space="preserve">Sony a7sIII </t>
  </si>
  <si>
    <t xml:space="preserve">Hardware</t>
  </si>
  <si>
    <t xml:space="preserve">Monitor</t>
  </si>
  <si>
    <t xml:space="preserve">Wacom Cintiq</t>
  </si>
  <si>
    <t xml:space="preserve">PC</t>
  </si>
  <si>
    <t xml:space="preserve">Acer Predator </t>
  </si>
  <si>
    <t xml:space="preserve">Software</t>
  </si>
  <si>
    <t xml:space="preserve">Aufnahme</t>
  </si>
  <si>
    <t xml:space="preserve">Adobe CC </t>
  </si>
  <si>
    <t xml:space="preserve">Videoraum</t>
  </si>
  <si>
    <t xml:space="preserve">Belichtung</t>
  </si>
  <si>
    <t xml:space="preserve">Galgenstativ</t>
  </si>
  <si>
    <t xml:space="preserve">Lichtformer Octagon </t>
  </si>
  <si>
    <t xml:space="preserve">Greenscreen</t>
  </si>
  <si>
    <t xml:space="preserve">Manfrotto </t>
  </si>
  <si>
    <t xml:space="preserve">Aputure Lightstorm</t>
  </si>
  <si>
    <t xml:space="preserve">Wiedergabegeräte</t>
  </si>
  <si>
    <t xml:space="preserve">Samsung Flip </t>
  </si>
  <si>
    <t xml:space="preserve">Hololens </t>
  </si>
  <si>
    <t xml:space="preserve">Beschränkung: </t>
  </si>
  <si>
    <t xml:space="preserve">Genehmigungsfrei</t>
  </si>
  <si>
    <t xml:space="preserve">Genehmigungspflichtig Abteilung</t>
  </si>
  <si>
    <t xml:space="preserve">Genehmigungspflichtig Vorstand</t>
  </si>
  <si>
    <t xml:space="preserve">Genehmigungsfrei </t>
  </si>
  <si>
    <t xml:space="preserve">- all -</t>
  </si>
  <si>
    <t xml:space="preserve">- multiple -</t>
  </si>
  <si>
    <t xml:space="preserve">Data</t>
  </si>
  <si>
    <t xml:space="preserve">Sum - Stückzahl </t>
  </si>
  <si>
    <t xml:space="preserve">Sum - Preisvergleich Einzelpreis brutto</t>
  </si>
  <si>
    <t xml:space="preserve">Sum - ETEC</t>
  </si>
  <si>
    <t xml:space="preserve">Sum - Mediamarkt</t>
  </si>
  <si>
    <t xml:space="preserve">Total Result</t>
  </si>
  <si>
    <t xml:space="preserve">Produktnummer </t>
  </si>
  <si>
    <t xml:space="preserve">Stückpreis</t>
  </si>
  <si>
    <t xml:space="preserve">E-Tec Rabatt</t>
  </si>
  <si>
    <t xml:space="preserve">Kein Rabatt</t>
  </si>
  <si>
    <t xml:space="preserve">Rabatthöhe  in Prozent</t>
  </si>
  <si>
    <t xml:space="preserve">Gesamtsumme abzüglich Rabatt</t>
  </si>
  <si>
    <t xml:space="preserve">Preisrabatt</t>
  </si>
  <si>
    <t xml:space="preserve">Budget</t>
  </si>
  <si>
    <t xml:space="preserve">Preisvergleich</t>
  </si>
  <si>
    <t xml:space="preserve">E-TEC</t>
  </si>
  <si>
    <t xml:space="preserve">Günstigste Preis Individuell</t>
  </si>
  <si>
    <t xml:space="preserve">Günstigster Preis gesamt</t>
  </si>
  <si>
    <t xml:space="preserve">günstigster Anbieter:</t>
  </si>
  <si>
    <t xml:space="preserve">Häufigkeit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</si>
</sst>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00"/>
    <numFmt numFmtId="166" formatCode="General&quot; Stück&quot;"/>
    <numFmt numFmtId="167" formatCode="[$€-C07]\ #,##0.00;[RED]\-[$€-C07]\ #,##0.00"/>
    <numFmt numFmtId="168" formatCode="0.00\ %"/>
    <numFmt numFmtId="169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8000"/>
        <bgColor rgb="FFFF8080"/>
      </patternFill>
    </fill>
    <fill>
      <patternFill patternType="solid">
        <fgColor rgb="FFFF0000"/>
        <bgColor rgb="FFFF420E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tru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benannt1" xfId="20"/>
    <cellStyle name="Pivot Table Corner" xfId="21"/>
    <cellStyle name="Pivot Table Value" xfId="22"/>
    <cellStyle name="Pivot Table Field" xfId="23"/>
    <cellStyle name="Pivot Table Category" xfId="24"/>
    <cellStyle name="Pivot Table Title" xfId="25"/>
    <cellStyle name="Pivot Table Result" xfId="26"/>
    <cellStyle name="Untitled1" xfId="27"/>
    <cellStyle name="Untitled2" xfId="28"/>
    <cellStyle name="Untitled3" xfId="29"/>
  </cellStyles>
  <dxfs count="7">
    <dxf>
      <fill>
        <patternFill patternType="solid">
          <fgColor rgb="FF00A933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00FFFFFF"/>
        </patternFill>
      </fill>
    </dxf>
    <dxf>
      <fill>
        <patternFill>
          <bgColor rgb="FFFF8000"/>
        </patternFill>
      </fill>
    </dxf>
    <dxf>
      <fill>
        <patternFill>
          <bgColor rgb="FFFF0000"/>
        </patternFill>
      </fill>
    </dxf>
    <dxf>
      <fill>
        <patternFill>
          <bgColor rgb="FF00A93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FF420E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
</Relationships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Bedarfsliste!$I$1</c:f>
              <c:strCache>
                <c:ptCount val="1"/>
                <c:pt idx="0">
                  <c:v>Gesamtsumme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Bedarfsliste!$B$2:$B$19,Bedarfsliste!$D$2:$D$19</c:f>
              <c:multiLvlStrCache>
                <c:ptCount val="18"/>
                <c:lvl>
                  <c:pt idx="0">
                    <c:v>HDMI Kabel 10m</c:v>
                  </c:pt>
                  <c:pt idx="1">
                    <c:v>Speicherkarte Sony 128gb</c:v>
                  </c:pt>
                  <c:pt idx="2">
                    <c:v>Rode Duo</c:v>
                  </c:pt>
                  <c:pt idx="3">
                    <c:v>Kamerakäfig</c:v>
                  </c:pt>
                  <c:pt idx="4">
                    <c:v>Manfrotto Stativ</c:v>
                  </c:pt>
                  <c:pt idx="5">
                    <c:v>70-200 2.8 Sigma</c:v>
                  </c:pt>
                  <c:pt idx="6">
                    <c:v>70-200 2.8 Sigma</c:v>
                  </c:pt>
                  <c:pt idx="7">
                    <c:v>Sony a7c</c:v>
                  </c:pt>
                  <c:pt idx="8">
                    <c:v>Sony a7sIII </c:v>
                  </c:pt>
                  <c:pt idx="9">
                    <c:v>Wacom Cintiq</c:v>
                  </c:pt>
                  <c:pt idx="10">
                    <c:v>Acer Predator </c:v>
                  </c:pt>
                  <c:pt idx="11">
                    <c:v>Adobe CC </c:v>
                  </c:pt>
                  <c:pt idx="12">
                    <c:v>Galgenstativ</c:v>
                  </c:pt>
                  <c:pt idx="13">
                    <c:v>Lichtformer Octagon </c:v>
                  </c:pt>
                  <c:pt idx="14">
                    <c:v>Manfrotto </c:v>
                  </c:pt>
                  <c:pt idx="15">
                    <c:v>Aputure Lightstorm</c:v>
                  </c:pt>
                  <c:pt idx="16">
                    <c:v>Samsung Flip </c:v>
                  </c:pt>
                  <c:pt idx="17">
                    <c:v>Hololens </c:v>
                  </c:pt>
                </c:lvl>
                <c:lvl>
                  <c:pt idx="0">
                    <c:v>Aufnahmegerät</c:v>
                  </c:pt>
                  <c:pt idx="1">
                    <c:v>Aufnahmegerät</c:v>
                  </c:pt>
                  <c:pt idx="2">
                    <c:v>Aufnahmegerät</c:v>
                  </c:pt>
                  <c:pt idx="3">
                    <c:v>Aufnahmegerät</c:v>
                  </c:pt>
                  <c:pt idx="4">
                    <c:v>Aufnahmegerät</c:v>
                  </c:pt>
                  <c:pt idx="5">
                    <c:v>Aufnahmegerät</c:v>
                  </c:pt>
                  <c:pt idx="6">
                    <c:v>Aufnahmegerät</c:v>
                  </c:pt>
                  <c:pt idx="7">
                    <c:v>Aufnahmegerät</c:v>
                  </c:pt>
                  <c:pt idx="8">
                    <c:v>Aufnahmegerät</c:v>
                  </c:pt>
                  <c:pt idx="9">
                    <c:v>Hardware</c:v>
                  </c:pt>
                  <c:pt idx="10">
                    <c:v>Hardware</c:v>
                  </c:pt>
                  <c:pt idx="11">
                    <c:v>Software</c:v>
                  </c:pt>
                  <c:pt idx="12">
                    <c:v>Videoraum</c:v>
                  </c:pt>
                  <c:pt idx="13">
                    <c:v>Videoraum</c:v>
                  </c:pt>
                  <c:pt idx="14">
                    <c:v>Videoraum</c:v>
                  </c:pt>
                  <c:pt idx="15">
                    <c:v>Videoraum</c:v>
                  </c:pt>
                  <c:pt idx="16">
                    <c:v>Wiedergabegeräte</c:v>
                  </c:pt>
                  <c:pt idx="17">
                    <c:v>Wiedergabegeräte</c:v>
                  </c:pt>
                </c:lvl>
              </c:multiLvlStrCache>
            </c:multiLvlStrRef>
          </c:cat>
          <c:val>
            <c:numRef>
              <c:f>Bedarfsliste!$I$2:$I$19</c:f>
              <c:numCache>
                <c:formatCode>General</c:formatCode>
                <c:ptCount val="18"/>
                <c:pt idx="0">
                  <c:v>107.5</c:v>
                </c:pt>
                <c:pt idx="1">
                  <c:v>600</c:v>
                </c:pt>
                <c:pt idx="2">
                  <c:v>504.201680672269</c:v>
                </c:pt>
                <c:pt idx="3">
                  <c:v>613.445378151261</c:v>
                </c:pt>
                <c:pt idx="4">
                  <c:v>815.126050420168</c:v>
                </c:pt>
                <c:pt idx="5">
                  <c:v>916.666666666667</c:v>
                </c:pt>
                <c:pt idx="6">
                  <c:v>1500</c:v>
                </c:pt>
                <c:pt idx="7">
                  <c:v>1764.70588235294</c:v>
                </c:pt>
                <c:pt idx="8">
                  <c:v>6833.33333333333</c:v>
                </c:pt>
                <c:pt idx="9">
                  <c:v>3500</c:v>
                </c:pt>
                <c:pt idx="10">
                  <c:v>3108.40336134454</c:v>
                </c:pt>
                <c:pt idx="11">
                  <c:v>416.666666666667</c:v>
                </c:pt>
                <c:pt idx="12">
                  <c:v>403.361344537815</c:v>
                </c:pt>
                <c:pt idx="13">
                  <c:v>675</c:v>
                </c:pt>
                <c:pt idx="14">
                  <c:v>592.436974789916</c:v>
                </c:pt>
                <c:pt idx="15">
                  <c:v>4033.61344537815</c:v>
                </c:pt>
                <c:pt idx="16">
                  <c:v>1680.67226890756</c:v>
                </c:pt>
                <c:pt idx="17">
                  <c:v>2352.94117647059</c:v>
                </c:pt>
              </c:numCache>
            </c:numRef>
          </c:val>
        </c:ser>
        <c:ser>
          <c:idx val="1"/>
          <c:order val="1"/>
          <c:tx>
            <c:strRef>
              <c:f>Bedarfsliste!$J$1</c:f>
              <c:strCache>
                <c:ptCount val="1"/>
                <c:pt idx="0">
                  <c:v>ETEC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Bedarfsliste!$B$2:$B$19,Bedarfsliste!$D$2:$D$19</c:f>
              <c:multiLvlStrCache>
                <c:ptCount val="18"/>
                <c:lvl>
                  <c:pt idx="0">
                    <c:v>HDMI Kabel 10m</c:v>
                  </c:pt>
                  <c:pt idx="1">
                    <c:v>Speicherkarte Sony 128gb</c:v>
                  </c:pt>
                  <c:pt idx="2">
                    <c:v>Rode Duo</c:v>
                  </c:pt>
                  <c:pt idx="3">
                    <c:v>Kamerakäfig</c:v>
                  </c:pt>
                  <c:pt idx="4">
                    <c:v>Manfrotto Stativ</c:v>
                  </c:pt>
                  <c:pt idx="5">
                    <c:v>70-200 2.8 Sigma</c:v>
                  </c:pt>
                  <c:pt idx="6">
                    <c:v>70-200 2.8 Sigma</c:v>
                  </c:pt>
                  <c:pt idx="7">
                    <c:v>Sony a7c</c:v>
                  </c:pt>
                  <c:pt idx="8">
                    <c:v>Sony a7sIII </c:v>
                  </c:pt>
                  <c:pt idx="9">
                    <c:v>Wacom Cintiq</c:v>
                  </c:pt>
                  <c:pt idx="10">
                    <c:v>Acer Predator </c:v>
                  </c:pt>
                  <c:pt idx="11">
                    <c:v>Adobe CC </c:v>
                  </c:pt>
                  <c:pt idx="12">
                    <c:v>Galgenstativ</c:v>
                  </c:pt>
                  <c:pt idx="13">
                    <c:v>Lichtformer Octagon </c:v>
                  </c:pt>
                  <c:pt idx="14">
                    <c:v>Manfrotto </c:v>
                  </c:pt>
                  <c:pt idx="15">
                    <c:v>Aputure Lightstorm</c:v>
                  </c:pt>
                  <c:pt idx="16">
                    <c:v>Samsung Flip </c:v>
                  </c:pt>
                  <c:pt idx="17">
                    <c:v>Hololens </c:v>
                  </c:pt>
                </c:lvl>
                <c:lvl>
                  <c:pt idx="0">
                    <c:v>Aufnahmegerät</c:v>
                  </c:pt>
                  <c:pt idx="1">
                    <c:v>Aufnahmegerät</c:v>
                  </c:pt>
                  <c:pt idx="2">
                    <c:v>Aufnahmegerät</c:v>
                  </c:pt>
                  <c:pt idx="3">
                    <c:v>Aufnahmegerät</c:v>
                  </c:pt>
                  <c:pt idx="4">
                    <c:v>Aufnahmegerät</c:v>
                  </c:pt>
                  <c:pt idx="5">
                    <c:v>Aufnahmegerät</c:v>
                  </c:pt>
                  <c:pt idx="6">
                    <c:v>Aufnahmegerät</c:v>
                  </c:pt>
                  <c:pt idx="7">
                    <c:v>Aufnahmegerät</c:v>
                  </c:pt>
                  <c:pt idx="8">
                    <c:v>Aufnahmegerät</c:v>
                  </c:pt>
                  <c:pt idx="9">
                    <c:v>Hardware</c:v>
                  </c:pt>
                  <c:pt idx="10">
                    <c:v>Hardware</c:v>
                  </c:pt>
                  <c:pt idx="11">
                    <c:v>Software</c:v>
                  </c:pt>
                  <c:pt idx="12">
                    <c:v>Videoraum</c:v>
                  </c:pt>
                  <c:pt idx="13">
                    <c:v>Videoraum</c:v>
                  </c:pt>
                  <c:pt idx="14">
                    <c:v>Videoraum</c:v>
                  </c:pt>
                  <c:pt idx="15">
                    <c:v>Videoraum</c:v>
                  </c:pt>
                  <c:pt idx="16">
                    <c:v>Wiedergabegeräte</c:v>
                  </c:pt>
                  <c:pt idx="17">
                    <c:v>Wiedergabegeräte</c:v>
                  </c:pt>
                </c:lvl>
              </c:multiLvlStrCache>
            </c:multiLvlStrRef>
          </c:cat>
          <c:val>
            <c:numRef>
              <c:f>Bedarfsliste!$J$2:$J$19</c:f>
              <c:numCache>
                <c:formatCode>General</c:formatCode>
                <c:ptCount val="18"/>
                <c:pt idx="0">
                  <c:v>129</c:v>
                </c:pt>
                <c:pt idx="1">
                  <c:v>720</c:v>
                </c:pt>
                <c:pt idx="2">
                  <c:v>600</c:v>
                </c:pt>
                <c:pt idx="3">
                  <c:v>730</c:v>
                </c:pt>
                <c:pt idx="4">
                  <c:v>970</c:v>
                </c:pt>
                <c:pt idx="5">
                  <c:v>1100</c:v>
                </c:pt>
                <c:pt idx="6">
                  <c:v>1800</c:v>
                </c:pt>
                <c:pt idx="7">
                  <c:v>2100</c:v>
                </c:pt>
                <c:pt idx="8">
                  <c:v>6200</c:v>
                </c:pt>
                <c:pt idx="9">
                  <c:v>4200</c:v>
                </c:pt>
                <c:pt idx="10">
                  <c:v>2699</c:v>
                </c:pt>
                <c:pt idx="11">
                  <c:v>500</c:v>
                </c:pt>
                <c:pt idx="12">
                  <c:v>480</c:v>
                </c:pt>
                <c:pt idx="13">
                  <c:v>810</c:v>
                </c:pt>
                <c:pt idx="14">
                  <c:v>705</c:v>
                </c:pt>
                <c:pt idx="15">
                  <c:v>4800</c:v>
                </c:pt>
                <c:pt idx="16">
                  <c:v>2000</c:v>
                </c:pt>
                <c:pt idx="17">
                  <c:v>1800</c:v>
                </c:pt>
              </c:numCache>
            </c:numRef>
          </c:val>
        </c:ser>
        <c:ser>
          <c:idx val="2"/>
          <c:order val="2"/>
          <c:tx>
            <c:strRef>
              <c:f>Bedarfsliste!$K$1</c:f>
              <c:strCache>
                <c:ptCount val="1"/>
                <c:pt idx="0">
                  <c:v>Mediamarkt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Bedarfsliste!$B$2:$B$19,Bedarfsliste!$D$2:$D$19</c:f>
              <c:multiLvlStrCache>
                <c:ptCount val="18"/>
                <c:lvl>
                  <c:pt idx="0">
                    <c:v>HDMI Kabel 10m</c:v>
                  </c:pt>
                  <c:pt idx="1">
                    <c:v>Speicherkarte Sony 128gb</c:v>
                  </c:pt>
                  <c:pt idx="2">
                    <c:v>Rode Duo</c:v>
                  </c:pt>
                  <c:pt idx="3">
                    <c:v>Kamerakäfig</c:v>
                  </c:pt>
                  <c:pt idx="4">
                    <c:v>Manfrotto Stativ</c:v>
                  </c:pt>
                  <c:pt idx="5">
                    <c:v>70-200 2.8 Sigma</c:v>
                  </c:pt>
                  <c:pt idx="6">
                    <c:v>70-200 2.8 Sigma</c:v>
                  </c:pt>
                  <c:pt idx="7">
                    <c:v>Sony a7c</c:v>
                  </c:pt>
                  <c:pt idx="8">
                    <c:v>Sony a7sIII </c:v>
                  </c:pt>
                  <c:pt idx="9">
                    <c:v>Wacom Cintiq</c:v>
                  </c:pt>
                  <c:pt idx="10">
                    <c:v>Acer Predator </c:v>
                  </c:pt>
                  <c:pt idx="11">
                    <c:v>Adobe CC </c:v>
                  </c:pt>
                  <c:pt idx="12">
                    <c:v>Galgenstativ</c:v>
                  </c:pt>
                  <c:pt idx="13">
                    <c:v>Lichtformer Octagon </c:v>
                  </c:pt>
                  <c:pt idx="14">
                    <c:v>Manfrotto </c:v>
                  </c:pt>
                  <c:pt idx="15">
                    <c:v>Aputure Lightstorm</c:v>
                  </c:pt>
                  <c:pt idx="16">
                    <c:v>Samsung Flip </c:v>
                  </c:pt>
                  <c:pt idx="17">
                    <c:v>Hololens </c:v>
                  </c:pt>
                </c:lvl>
                <c:lvl>
                  <c:pt idx="0">
                    <c:v>Aufnahmegerät</c:v>
                  </c:pt>
                  <c:pt idx="1">
                    <c:v>Aufnahmegerät</c:v>
                  </c:pt>
                  <c:pt idx="2">
                    <c:v>Aufnahmegerät</c:v>
                  </c:pt>
                  <c:pt idx="3">
                    <c:v>Aufnahmegerät</c:v>
                  </c:pt>
                  <c:pt idx="4">
                    <c:v>Aufnahmegerät</c:v>
                  </c:pt>
                  <c:pt idx="5">
                    <c:v>Aufnahmegerät</c:v>
                  </c:pt>
                  <c:pt idx="6">
                    <c:v>Aufnahmegerät</c:v>
                  </c:pt>
                  <c:pt idx="7">
                    <c:v>Aufnahmegerät</c:v>
                  </c:pt>
                  <c:pt idx="8">
                    <c:v>Aufnahmegerät</c:v>
                  </c:pt>
                  <c:pt idx="9">
                    <c:v>Hardware</c:v>
                  </c:pt>
                  <c:pt idx="10">
                    <c:v>Hardware</c:v>
                  </c:pt>
                  <c:pt idx="11">
                    <c:v>Software</c:v>
                  </c:pt>
                  <c:pt idx="12">
                    <c:v>Videoraum</c:v>
                  </c:pt>
                  <c:pt idx="13">
                    <c:v>Videoraum</c:v>
                  </c:pt>
                  <c:pt idx="14">
                    <c:v>Videoraum</c:v>
                  </c:pt>
                  <c:pt idx="15">
                    <c:v>Videoraum</c:v>
                  </c:pt>
                  <c:pt idx="16">
                    <c:v>Wiedergabegeräte</c:v>
                  </c:pt>
                  <c:pt idx="17">
                    <c:v>Wiedergabegeräte</c:v>
                  </c:pt>
                </c:lvl>
              </c:multiLvlStrCache>
            </c:multiLvlStrRef>
          </c:cat>
          <c:val>
            <c:numRef>
              <c:f>Bedarfsliste!$K$2:$K$19</c:f>
              <c:numCache>
                <c:formatCode>General</c:formatCode>
                <c:ptCount val="18"/>
                <c:pt idx="0">
                  <c:v>241.53</c:v>
                </c:pt>
                <c:pt idx="1">
                  <c:v>870.24</c:v>
                </c:pt>
                <c:pt idx="2">
                  <c:v>525.28</c:v>
                </c:pt>
                <c:pt idx="3">
                  <c:v>539</c:v>
                </c:pt>
                <c:pt idx="4">
                  <c:v>950.6</c:v>
                </c:pt>
                <c:pt idx="5">
                  <c:v>912.6</c:v>
                </c:pt>
                <c:pt idx="6">
                  <c:v>1521</c:v>
                </c:pt>
                <c:pt idx="7">
                  <c:v>1143</c:v>
                </c:pt>
                <c:pt idx="8">
                  <c:v>1994.4</c:v>
                </c:pt>
                <c:pt idx="9">
                  <c:v>4089.6</c:v>
                </c:pt>
                <c:pt idx="10">
                  <c:v>3354.3</c:v>
                </c:pt>
                <c:pt idx="11">
                  <c:v>466.48</c:v>
                </c:pt>
                <c:pt idx="12">
                  <c:v>1047.6</c:v>
                </c:pt>
                <c:pt idx="13">
                  <c:v>564.54</c:v>
                </c:pt>
                <c:pt idx="14">
                  <c:v>720.71</c:v>
                </c:pt>
                <c:pt idx="15">
                  <c:v>4172.4</c:v>
                </c:pt>
                <c:pt idx="16">
                  <c:v>1866.28</c:v>
                </c:pt>
                <c:pt idx="17">
                  <c:v>1742.4</c:v>
                </c:pt>
              </c:numCache>
            </c:numRef>
          </c:val>
        </c:ser>
        <c:gapWidth val="100"/>
        <c:overlap val="0"/>
        <c:axId val="3491001"/>
        <c:axId val="16171200"/>
      </c:barChart>
      <c:catAx>
        <c:axId val="3491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171200"/>
        <c:crosses val="autoZero"/>
        <c:auto val="1"/>
        <c:lblAlgn val="ctr"/>
        <c:lblOffset val="100"/>
        <c:noMultiLvlLbl val="0"/>
      </c:catAx>
      <c:valAx>
        <c:axId val="1617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9100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238320</xdr:colOff>
      <xdr:row>19</xdr:row>
      <xdr:rowOff>159120</xdr:rowOff>
    </xdr:from>
    <xdr:to>
      <xdr:col>10</xdr:col>
      <xdr:colOff>164880</xdr:colOff>
      <xdr:row>39</xdr:row>
      <xdr:rowOff>142200</xdr:rowOff>
    </xdr:to>
    <xdr:graphicFrame>
      <xdr:nvGraphicFramePr>
        <xdr:cNvPr id="0" name=""/>
        <xdr:cNvGraphicFramePr/>
      </xdr:nvGraphicFramePr>
      <xdr:xfrm>
        <a:off x="5787000" y="3247920"/>
        <a:ext cx="576072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" createdVersion="3">
  <cacheSource type="worksheet">
    <worksheetSource ref="A1:O19" sheet="Bedarfsliste"/>
  </cacheSource>
  <cacheFields count="15">
    <cacheField name="Produktnummer" numFmtId="0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Hauptkategorie " numFmtId="0">
      <sharedItems count="5">
        <s v="Aufnahmegerät"/>
        <s v="Hardware"/>
        <s v="Software"/>
        <s v="Videoraum"/>
        <s v="Wiedergabegeräte"/>
      </sharedItems>
    </cacheField>
    <cacheField name="Unterkategorie " numFmtId="0">
      <sharedItems count="10">
        <s v="Aufnahme"/>
        <s v="Belichtung"/>
        <s v="Greenscreen"/>
        <s v="Kamera"/>
        <s v="Mikkrofon"/>
        <s v="Monitor"/>
        <s v="Objektiv"/>
        <s v="PC"/>
        <s v="Zubehör"/>
        <s v="Zubehör "/>
      </sharedItems>
    </cacheField>
    <cacheField name="Name " numFmtId="0">
      <sharedItems count="17">
        <s v="70-200 2.8 Sigma"/>
        <s v="Acer Predator "/>
        <s v="Adobe CC "/>
        <s v="Aputure Lightstorm"/>
        <s v="Galgenstativ"/>
        <s v="HDMI Kabel 10m"/>
        <s v="Hololens "/>
        <s v="Kamerakäfig"/>
        <s v="Lichtformer Octagon "/>
        <s v="Manfrotto "/>
        <s v="Manfrotto Stativ"/>
        <s v="Rode Duo"/>
        <s v="Samsung Flip "/>
        <s v="Sony a7c"/>
        <s v="Sony a7sIII "/>
        <s v="Speicherkarte Sony 128gb"/>
        <s v="Wacom Cintiq"/>
      </sharedItems>
    </cacheField>
    <cacheField name="Stückzahl " numFmtId="0">
      <sharedItems containsSemiMixedTypes="0" containsString="0" containsNumber="1" containsInteger="1" minValue="1" maxValue="10" count="5">
        <n v="1"/>
        <n v="2"/>
        <n v="4"/>
        <n v="6"/>
        <n v="10"/>
      </sharedItems>
    </cacheField>
    <cacheField name="Bestpreisanbieter Standort" numFmtId="0">
      <sharedItems count="2">
        <s v="Deutschland"/>
        <s v="Österreich"/>
      </sharedItems>
    </cacheField>
    <cacheField name="Preisvergleich Einzelpreis brutto" numFmtId="0">
      <sharedItems containsSemiMixedTypes="0" containsString="0" containsNumber="1" minValue="12.9" maxValue="4100" count="17">
        <n v="12.9"/>
        <n v="80"/>
        <n v="135"/>
        <n v="180"/>
        <n v="300"/>
        <n v="365"/>
        <n v="485"/>
        <n v="500"/>
        <n v="705"/>
        <n v="800"/>
        <n v="1000"/>
        <n v="1100"/>
        <n v="1800"/>
        <n v="2100"/>
        <n v="2800"/>
        <n v="3699"/>
        <n v="4100"/>
      </sharedItems>
    </cacheField>
    <cacheField name="Preisvergleich Einzelpreis netto" numFmtId="0">
      <sharedItems containsSemiMixedTypes="0" containsString="0" containsNumber="1" minValue="10.75" maxValue="3416.66666666667" count="18">
        <n v="10.75"/>
        <n v="67.2268907563025"/>
        <n v="112.5"/>
        <n v="150"/>
        <n v="252.100840336134"/>
        <n v="306.72268907563"/>
        <n v="407.563025210084"/>
        <n v="416.666666666667"/>
        <n v="592.436974789916"/>
        <n v="672.268907563025"/>
        <n v="840.336134453782"/>
        <n v="916.666666666667"/>
        <n v="1500"/>
        <n v="1750"/>
        <n v="1764.70588235294"/>
        <n v="2352.94117647059"/>
        <n v="3108.40336134454"/>
        <n v="3416.66666666667"/>
      </sharedItems>
    </cacheField>
    <cacheField name="Gesamtsumme" numFmtId="0">
      <sharedItems containsSemiMixedTypes="0" containsString="0" containsNumber="1" minValue="107.5" maxValue="6833.33333333333" count="18">
        <n v="107.5"/>
        <n v="403.361344537815"/>
        <n v="416.666666666667"/>
        <n v="504.201680672269"/>
        <n v="592.436974789916"/>
        <n v="600"/>
        <n v="613.445378151261"/>
        <n v="675"/>
        <n v="815.126050420168"/>
        <n v="916.666666666667"/>
        <n v="1500"/>
        <n v="1680.67226890756"/>
        <n v="1764.70588235294"/>
        <n v="2352.94117647059"/>
        <n v="3108.40336134454"/>
        <n v="3500"/>
        <n v="4033.61344537815"/>
        <n v="6833.33333333333"/>
      </sharedItems>
    </cacheField>
    <cacheField name="ETEC" numFmtId="0">
      <sharedItems containsSemiMixedTypes="0" containsString="0" containsNumber="1" containsInteger="1" minValue="129" maxValue="6200" count="17">
        <n v="129"/>
        <n v="480"/>
        <n v="500"/>
        <n v="600"/>
        <n v="705"/>
        <n v="720"/>
        <n v="730"/>
        <n v="810"/>
        <n v="970"/>
        <n v="1100"/>
        <n v="1800"/>
        <n v="2000"/>
        <n v="2100"/>
        <n v="2699"/>
        <n v="4200"/>
        <n v="4800"/>
        <n v="6200"/>
      </sharedItems>
    </cacheField>
    <cacheField name="Mediamarkt" numFmtId="0">
      <sharedItems containsSemiMixedTypes="0" containsString="0" containsNumber="1" minValue="241.53" maxValue="4172.4" count="18">
        <n v="241.53"/>
        <n v="466.48"/>
        <n v="525.28"/>
        <n v="539"/>
        <n v="564.54"/>
        <n v="720.71"/>
        <n v="870.24"/>
        <n v="912.6"/>
        <n v="950.6"/>
        <n v="1047.6"/>
        <n v="1143"/>
        <n v="1521"/>
        <n v="1742.4"/>
        <n v="1866.28"/>
        <n v="1994.4"/>
        <n v="3354.3"/>
        <n v="4089.6"/>
        <n v="4172.4"/>
      </sharedItems>
    </cacheField>
    <cacheField name="Günstigster Anbieter" numFmtId="0">
      <sharedItems count="2">
        <s v="ETEC"/>
        <s v="Mediamarkt"/>
      </sharedItems>
    </cacheField>
    <cacheField name="Günstigster Preis" numFmtId="0">
      <sharedItems containsSemiMixedTypes="0" containsString="0" containsNumber="1" minValue="129" maxValue="4172.4" count="18">
        <n v="129"/>
        <n v="466.48"/>
        <n v="480"/>
        <n v="525.28"/>
        <n v="539"/>
        <n v="564.54"/>
        <n v="705"/>
        <n v="720"/>
        <n v="912.6"/>
        <n v="950.6"/>
        <n v="1143"/>
        <n v="1521"/>
        <n v="1742.4"/>
        <n v="1866.28"/>
        <n v="1994.4"/>
        <n v="2699"/>
        <n v="4089.6"/>
        <n v="4172.4"/>
      </sharedItems>
    </cacheField>
    <cacheField name="Vergleich in Prozent zu Geizhals" numFmtId="0">
      <sharedItems containsSemiMixedTypes="0" containsString="0" containsNumber="1" minValue="-0.708136585365854" maxValue="0.2" count="16">
        <n v="-0.708136585365854"/>
        <n v="-0.3523"/>
        <n v="-0.25948"/>
        <n v="-0.163644444444445"/>
        <n v="-0.131708569883752"/>
        <n v="-0.121356164383562"/>
        <n v="-0.00443636363636369"/>
        <n v="0.014"/>
        <n v="0.0344074999999999"/>
        <n v="0.0418053333333332"/>
        <n v="0.1104366"/>
        <n v="0.119552"/>
        <n v="0.1662"/>
        <n v="0.168457142857143"/>
        <n v="0.19"/>
        <n v="0.2"/>
      </sharedItems>
    </cacheField>
    <cacheField name="Genehmigung" numFmtId="0">
      <sharedItems count="3">
        <s v="Genehmigungsfrei"/>
        <s v="Genehmigungspflichtig Abteilung"/>
        <s v="Genehmigungspflichtig Vorstand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8" createdVersion="3">
  <cacheSource type="worksheet">
    <worksheetSource ref="A1:G19" sheet="Bedarfsliste"/>
  </cacheSource>
  <cacheFields count="7">
    <cacheField name="Produktnummer" numFmtId="0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Hauptkategorie " numFmtId="0">
      <sharedItems count="5">
        <s v="Aufnahmegerät"/>
        <s v="Hardware"/>
        <s v="Software"/>
        <s v="Videoraum"/>
        <s v="Wiedergabegeräte"/>
      </sharedItems>
    </cacheField>
    <cacheField name="Unterkategorie " numFmtId="0">
      <sharedItems count="10">
        <s v="Aufnahme"/>
        <s v="Belichtung"/>
        <s v="Greenscreen"/>
        <s v="Kamera"/>
        <s v="Mikkrofon"/>
        <s v="Monitor"/>
        <s v="Objektiv"/>
        <s v="PC"/>
        <s v="Zubehör"/>
        <s v="Zubehör "/>
      </sharedItems>
    </cacheField>
    <cacheField name="Name " numFmtId="0">
      <sharedItems count="17">
        <s v="70-200 2.8 Sigma"/>
        <s v="Acer Predator "/>
        <s v="Adobe CC "/>
        <s v="Aputure Lightstorm"/>
        <s v="Galgenstativ"/>
        <s v="HDMI Kabel 10m"/>
        <s v="Hololens "/>
        <s v="Kamerakäfig"/>
        <s v="Lichtformer Octagon "/>
        <s v="Manfrotto "/>
        <s v="Manfrotto Stativ"/>
        <s v="Rode Duo"/>
        <s v="Samsung Flip "/>
        <s v="Sony a7c"/>
        <s v="Sony a7sIII "/>
        <s v="Speicherkarte Sony 128gb"/>
        <s v="Wacom Cintiq"/>
      </sharedItems>
    </cacheField>
    <cacheField name="Stückzahl " numFmtId="0">
      <sharedItems containsSemiMixedTypes="0" containsString="0" containsNumber="1" containsInteger="1" minValue="1" maxValue="10" count="5">
        <n v="1"/>
        <n v="2"/>
        <n v="4"/>
        <n v="6"/>
        <n v="10"/>
      </sharedItems>
    </cacheField>
    <cacheField name="Bestpreisanbieter Standort" numFmtId="0">
      <sharedItems count="2">
        <s v="Deutschland"/>
        <s v="Österreich"/>
      </sharedItems>
    </cacheField>
    <cacheField name="Preisvergleich Einzelpreis brutto" numFmtId="0">
      <sharedItems containsSemiMixedTypes="0" containsString="0" containsNumber="1" minValue="12.9" maxValue="4100" count="17">
        <n v="12.9"/>
        <n v="80"/>
        <n v="135"/>
        <n v="180"/>
        <n v="300"/>
        <n v="365"/>
        <n v="485"/>
        <n v="500"/>
        <n v="705"/>
        <n v="800"/>
        <n v="1000"/>
        <n v="1100"/>
        <n v="1800"/>
        <n v="2100"/>
        <n v="2800"/>
        <n v="3699"/>
        <n v="41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8"/>
    <x v="5"/>
    <x v="4"/>
    <x v="1"/>
    <x v="0"/>
    <x v="0"/>
    <x v="0"/>
    <x v="0"/>
    <x v="0"/>
    <x v="0"/>
    <x v="0"/>
    <x v="15"/>
    <x v="0"/>
  </r>
  <r>
    <x v="1"/>
    <x v="0"/>
    <x v="9"/>
    <x v="15"/>
    <x v="2"/>
    <x v="1"/>
    <x v="3"/>
    <x v="3"/>
    <x v="5"/>
    <x v="5"/>
    <x v="6"/>
    <x v="0"/>
    <x v="7"/>
    <x v="15"/>
    <x v="1"/>
  </r>
  <r>
    <x v="2"/>
    <x v="0"/>
    <x v="4"/>
    <x v="11"/>
    <x v="1"/>
    <x v="0"/>
    <x v="4"/>
    <x v="4"/>
    <x v="3"/>
    <x v="3"/>
    <x v="2"/>
    <x v="1"/>
    <x v="3"/>
    <x v="9"/>
    <x v="1"/>
  </r>
  <r>
    <x v="3"/>
    <x v="0"/>
    <x v="8"/>
    <x v="7"/>
    <x v="1"/>
    <x v="0"/>
    <x v="5"/>
    <x v="5"/>
    <x v="6"/>
    <x v="6"/>
    <x v="3"/>
    <x v="1"/>
    <x v="4"/>
    <x v="5"/>
    <x v="1"/>
  </r>
  <r>
    <x v="4"/>
    <x v="0"/>
    <x v="8"/>
    <x v="10"/>
    <x v="1"/>
    <x v="0"/>
    <x v="6"/>
    <x v="6"/>
    <x v="8"/>
    <x v="8"/>
    <x v="8"/>
    <x v="1"/>
    <x v="9"/>
    <x v="12"/>
    <x v="1"/>
  </r>
  <r>
    <x v="5"/>
    <x v="0"/>
    <x v="6"/>
    <x v="0"/>
    <x v="0"/>
    <x v="1"/>
    <x v="11"/>
    <x v="11"/>
    <x v="9"/>
    <x v="9"/>
    <x v="7"/>
    <x v="1"/>
    <x v="8"/>
    <x v="6"/>
    <x v="1"/>
  </r>
  <r>
    <x v="6"/>
    <x v="0"/>
    <x v="6"/>
    <x v="0"/>
    <x v="0"/>
    <x v="1"/>
    <x v="12"/>
    <x v="12"/>
    <x v="10"/>
    <x v="10"/>
    <x v="11"/>
    <x v="1"/>
    <x v="11"/>
    <x v="7"/>
    <x v="1"/>
  </r>
  <r>
    <x v="7"/>
    <x v="0"/>
    <x v="3"/>
    <x v="13"/>
    <x v="0"/>
    <x v="0"/>
    <x v="13"/>
    <x v="14"/>
    <x v="12"/>
    <x v="12"/>
    <x v="10"/>
    <x v="1"/>
    <x v="10"/>
    <x v="1"/>
    <x v="1"/>
  </r>
  <r>
    <x v="8"/>
    <x v="0"/>
    <x v="3"/>
    <x v="14"/>
    <x v="1"/>
    <x v="1"/>
    <x v="16"/>
    <x v="17"/>
    <x v="17"/>
    <x v="16"/>
    <x v="14"/>
    <x v="1"/>
    <x v="14"/>
    <x v="0"/>
    <x v="1"/>
  </r>
  <r>
    <x v="9"/>
    <x v="1"/>
    <x v="5"/>
    <x v="16"/>
    <x v="1"/>
    <x v="1"/>
    <x v="13"/>
    <x v="13"/>
    <x v="15"/>
    <x v="14"/>
    <x v="16"/>
    <x v="1"/>
    <x v="16"/>
    <x v="13"/>
    <x v="2"/>
  </r>
  <r>
    <x v="10"/>
    <x v="1"/>
    <x v="7"/>
    <x v="1"/>
    <x v="0"/>
    <x v="0"/>
    <x v="15"/>
    <x v="16"/>
    <x v="14"/>
    <x v="13"/>
    <x v="15"/>
    <x v="0"/>
    <x v="15"/>
    <x v="4"/>
    <x v="2"/>
  </r>
  <r>
    <x v="11"/>
    <x v="2"/>
    <x v="0"/>
    <x v="2"/>
    <x v="0"/>
    <x v="1"/>
    <x v="7"/>
    <x v="7"/>
    <x v="2"/>
    <x v="2"/>
    <x v="1"/>
    <x v="1"/>
    <x v="1"/>
    <x v="11"/>
    <x v="1"/>
  </r>
  <r>
    <x v="12"/>
    <x v="3"/>
    <x v="1"/>
    <x v="4"/>
    <x v="3"/>
    <x v="0"/>
    <x v="1"/>
    <x v="1"/>
    <x v="1"/>
    <x v="1"/>
    <x v="9"/>
    <x v="0"/>
    <x v="2"/>
    <x v="14"/>
    <x v="1"/>
  </r>
  <r>
    <x v="13"/>
    <x v="3"/>
    <x v="1"/>
    <x v="8"/>
    <x v="3"/>
    <x v="1"/>
    <x v="2"/>
    <x v="2"/>
    <x v="7"/>
    <x v="7"/>
    <x v="4"/>
    <x v="1"/>
    <x v="5"/>
    <x v="3"/>
    <x v="1"/>
  </r>
  <r>
    <x v="14"/>
    <x v="3"/>
    <x v="2"/>
    <x v="9"/>
    <x v="0"/>
    <x v="0"/>
    <x v="8"/>
    <x v="8"/>
    <x v="4"/>
    <x v="4"/>
    <x v="5"/>
    <x v="0"/>
    <x v="6"/>
    <x v="14"/>
    <x v="1"/>
  </r>
  <r>
    <x v="15"/>
    <x v="3"/>
    <x v="1"/>
    <x v="3"/>
    <x v="3"/>
    <x v="0"/>
    <x v="9"/>
    <x v="9"/>
    <x v="16"/>
    <x v="15"/>
    <x v="17"/>
    <x v="1"/>
    <x v="17"/>
    <x v="8"/>
    <x v="2"/>
  </r>
  <r>
    <x v="16"/>
    <x v="4"/>
    <x v="5"/>
    <x v="12"/>
    <x v="1"/>
    <x v="0"/>
    <x v="10"/>
    <x v="10"/>
    <x v="11"/>
    <x v="11"/>
    <x v="13"/>
    <x v="1"/>
    <x v="13"/>
    <x v="10"/>
    <x v="1"/>
  </r>
  <r>
    <x v="17"/>
    <x v="4"/>
    <x v="5"/>
    <x v="6"/>
    <x v="0"/>
    <x v="0"/>
    <x v="14"/>
    <x v="15"/>
    <x v="13"/>
    <x v="10"/>
    <x v="12"/>
    <x v="1"/>
    <x v="12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x v="0"/>
    <x v="8"/>
    <x v="5"/>
    <x v="4"/>
    <x v="1"/>
    <x v="0"/>
  </r>
  <r>
    <x v="1"/>
    <x v="0"/>
    <x v="9"/>
    <x v="15"/>
    <x v="2"/>
    <x v="1"/>
    <x v="3"/>
  </r>
  <r>
    <x v="2"/>
    <x v="0"/>
    <x v="4"/>
    <x v="11"/>
    <x v="1"/>
    <x v="0"/>
    <x v="4"/>
  </r>
  <r>
    <x v="3"/>
    <x v="0"/>
    <x v="8"/>
    <x v="7"/>
    <x v="1"/>
    <x v="0"/>
    <x v="5"/>
  </r>
  <r>
    <x v="4"/>
    <x v="0"/>
    <x v="8"/>
    <x v="10"/>
    <x v="1"/>
    <x v="0"/>
    <x v="6"/>
  </r>
  <r>
    <x v="5"/>
    <x v="0"/>
    <x v="6"/>
    <x v="0"/>
    <x v="0"/>
    <x v="1"/>
    <x v="11"/>
  </r>
  <r>
    <x v="6"/>
    <x v="0"/>
    <x v="6"/>
    <x v="0"/>
    <x v="0"/>
    <x v="1"/>
    <x v="12"/>
  </r>
  <r>
    <x v="7"/>
    <x v="0"/>
    <x v="3"/>
    <x v="13"/>
    <x v="0"/>
    <x v="0"/>
    <x v="13"/>
  </r>
  <r>
    <x v="8"/>
    <x v="0"/>
    <x v="3"/>
    <x v="14"/>
    <x v="1"/>
    <x v="1"/>
    <x v="16"/>
  </r>
  <r>
    <x v="9"/>
    <x v="1"/>
    <x v="5"/>
    <x v="16"/>
    <x v="1"/>
    <x v="1"/>
    <x v="13"/>
  </r>
  <r>
    <x v="10"/>
    <x v="1"/>
    <x v="7"/>
    <x v="1"/>
    <x v="0"/>
    <x v="0"/>
    <x v="15"/>
  </r>
  <r>
    <x v="11"/>
    <x v="2"/>
    <x v="0"/>
    <x v="2"/>
    <x v="0"/>
    <x v="1"/>
    <x v="7"/>
  </r>
  <r>
    <x v="12"/>
    <x v="3"/>
    <x v="1"/>
    <x v="4"/>
    <x v="3"/>
    <x v="0"/>
    <x v="1"/>
  </r>
  <r>
    <x v="13"/>
    <x v="3"/>
    <x v="1"/>
    <x v="8"/>
    <x v="3"/>
    <x v="1"/>
    <x v="2"/>
  </r>
  <r>
    <x v="14"/>
    <x v="3"/>
    <x v="2"/>
    <x v="9"/>
    <x v="0"/>
    <x v="0"/>
    <x v="8"/>
  </r>
  <r>
    <x v="15"/>
    <x v="3"/>
    <x v="1"/>
    <x v="3"/>
    <x v="3"/>
    <x v="0"/>
    <x v="9"/>
  </r>
  <r>
    <x v="16"/>
    <x v="4"/>
    <x v="5"/>
    <x v="12"/>
    <x v="1"/>
    <x v="0"/>
    <x v="10"/>
  </r>
  <r>
    <x v="17"/>
    <x v="4"/>
    <x v="5"/>
    <x v="6"/>
    <x v="0"/>
    <x v="0"/>
    <x v="1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8" firstHeaderRow="1" firstDataRow="2" firstDataCol="1"/>
  <pivotFields count="15"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dataField="1" compact="0" showAll="0" outline="0"/>
    <pivotField compact="0" showAll="0"/>
    <pivotField compact="0" showAll="0"/>
    <pivotField compact="0" showAll="0"/>
    <pivotField compact="0" showAll="0"/>
  </pivotFields>
  <rowFields count="1">
    <field x="1"/>
  </rowFields>
  <colFields count="1">
    <field x="-2"/>
  </colFields>
  <dataFields count="2">
    <dataField name="Sum - ETEC" fld="9" subtotal="sum" numFmtId="167"/>
    <dataField name="Sum - Mediamarkt" fld="10" subtotal="sum" numFmtId="167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B7" firstHeaderRow="1" firstDataRow="2" firstDataCol="0" rowPageCount="3" colPageCount="1"/>
  <pivotFields count="7">
    <pivotField axis="axisPage" compact="0" showAll="0" defaultSubtotal="0" outline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Page" compact="0" showAll="0" defaultSubtotal="0" outline="0">
      <items count="5">
        <item x="0"/>
        <item h="1" x="1"/>
        <item h="1" x="2"/>
        <item h="1" x="3"/>
        <item x="4"/>
      </items>
    </pivotField>
    <pivotField axis="axisPage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showAll="0"/>
    <pivotField dataField="1" compact="0" showAll="0" outline="0"/>
    <pivotField compact="0" showAll="0"/>
    <pivotField dataField="1" compact="0" showAll="0" outline="0"/>
  </pivotFields>
  <colFields count="1">
    <field x="-2"/>
  </colFields>
  <pageFields count="3">
    <pageField fld="0" hier="-1"/>
    <pageField fld="1" hier="-1"/>
    <pageField fld="2" hier="-1"/>
  </pageFields>
  <dataFields count="2">
    <dataField name="Sum - Stückzahl " fld="4" subtotal="sum" numFmtId="166"/>
    <dataField name="Sum - Preisvergleich Einzelpreis brutto" fld="6" subtotal="sum" numFmtId="167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6.28"/>
    <col collapsed="false" customWidth="true" hidden="false" outlineLevel="0" max="8" min="7" style="0" width="29.83"/>
    <col collapsed="false" customWidth="true" hidden="false" outlineLevel="0" max="12" min="12" style="0" width="17.54"/>
    <col collapsed="false" customWidth="true" hidden="false" outlineLevel="0" max="13" min="13" style="0" width="15.44"/>
    <col collapsed="false" customWidth="true" hidden="false" outlineLevel="0" max="14" min="14" style="0" width="27.46"/>
    <col collapsed="false" customWidth="true" hidden="false" outlineLevel="0" max="15" min="15" style="0" width="27.55"/>
    <col collapsed="false" customWidth="true" hidden="false" outlineLevel="0" max="16" min="16" style="0" width="26.88"/>
    <col collapsed="false" customWidth="true" hidden="false" outlineLevel="0" max="17" min="17" style="0" width="19.7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12</v>
      </c>
      <c r="Q1" s="0" t="s">
        <v>15</v>
      </c>
    </row>
    <row r="2" customFormat="false" ht="12.8" hidden="false" customHeight="false" outlineLevel="0" collapsed="false">
      <c r="A2" s="2" t="n">
        <v>1</v>
      </c>
      <c r="B2" s="3" t="s">
        <v>16</v>
      </c>
      <c r="C2" s="3" t="s">
        <v>17</v>
      </c>
      <c r="D2" s="3" t="s">
        <v>18</v>
      </c>
      <c r="E2" s="4" t="n">
        <v>10</v>
      </c>
      <c r="F2" s="3" t="s">
        <v>19</v>
      </c>
      <c r="G2" s="5" t="n">
        <v>12.9</v>
      </c>
      <c r="H2" s="6" t="n">
        <f aca="false">IF(F2="Österreich",G2/1.2,G2/1.19)</f>
        <v>10.75</v>
      </c>
      <c r="I2" s="5" t="n">
        <f aca="false">H2*E2</f>
        <v>107.5</v>
      </c>
      <c r="J2" s="5" t="n">
        <f aca="false">'Angebot E-Tec'!E2</f>
        <v>129</v>
      </c>
      <c r="K2" s="5" t="n">
        <f aca="false">Mediamarkt!G2</f>
        <v>241.53</v>
      </c>
      <c r="L2" s="3" t="str">
        <f aca="false">IF(J2&lt;K2,"ETEC","Mediamarkt")</f>
        <v>ETEC</v>
      </c>
      <c r="M2" s="5" t="n">
        <f aca="false">MIN(J2:K2)</f>
        <v>129</v>
      </c>
      <c r="N2" s="7" t="n">
        <f aca="false">(M2-I2)/I2</f>
        <v>0.2</v>
      </c>
      <c r="O2" s="3" t="str">
        <f aca="false">VLOOKUP(M2,$O$23:$P$25,2.1)</f>
        <v>Genehmigungsfrei</v>
      </c>
      <c r="P2" s="5" t="n">
        <f aca="false">MIN(I2:K2)</f>
        <v>107.5</v>
      </c>
      <c r="Q2" s="0" t="str">
        <f aca="false">IF(P2=I2,"Geizhals",IF(P2=J2,"E-Tec","MediaMarkt"))</f>
        <v>Geizhals</v>
      </c>
    </row>
    <row r="3" customFormat="false" ht="12.8" hidden="false" customHeight="false" outlineLevel="0" collapsed="false">
      <c r="A3" s="2" t="n">
        <v>2</v>
      </c>
      <c r="B3" s="3" t="s">
        <v>16</v>
      </c>
      <c r="C3" s="3" t="s">
        <v>20</v>
      </c>
      <c r="D3" s="3" t="s">
        <v>21</v>
      </c>
      <c r="E3" s="4" t="n">
        <v>4</v>
      </c>
      <c r="F3" s="3" t="s">
        <v>19</v>
      </c>
      <c r="G3" s="5" t="n">
        <v>180</v>
      </c>
      <c r="H3" s="6" t="n">
        <f aca="false">IF(F3="Österreich",G3/1.2,G3/1.19)</f>
        <v>150</v>
      </c>
      <c r="I3" s="5" t="n">
        <f aca="false">H3*E3</f>
        <v>600</v>
      </c>
      <c r="J3" s="5" t="n">
        <f aca="false">'Angebot E-Tec'!E3</f>
        <v>720</v>
      </c>
      <c r="K3" s="5" t="n">
        <f aca="false">Mediamarkt!G3</f>
        <v>870.24</v>
      </c>
      <c r="L3" s="3" t="str">
        <f aca="false">IF(J3&lt;K3,"ETEC","Mediamarkt")</f>
        <v>ETEC</v>
      </c>
      <c r="M3" s="5" t="n">
        <f aca="false">MIN(J3:K3)</f>
        <v>720</v>
      </c>
      <c r="N3" s="7" t="n">
        <f aca="false">(M3-I3)/I3</f>
        <v>0.2</v>
      </c>
      <c r="O3" s="3" t="str">
        <f aca="false">VLOOKUP(M3,$O$23:$P$25,2.1)</f>
        <v>Genehmigungspflichtig Abteilung</v>
      </c>
      <c r="P3" s="5" t="n">
        <f aca="false">MIN(I3:K3)</f>
        <v>600</v>
      </c>
      <c r="Q3" s="0" t="str">
        <f aca="false">IF(P3=I3,"Geizhals",IF(P3=J3,"E-Tec","MediaMarkt"))</f>
        <v>Geizhals</v>
      </c>
    </row>
    <row r="4" customFormat="false" ht="12.8" hidden="false" customHeight="false" outlineLevel="0" collapsed="false">
      <c r="A4" s="2" t="n">
        <v>3</v>
      </c>
      <c r="B4" s="3" t="s">
        <v>16</v>
      </c>
      <c r="C4" s="3" t="s">
        <v>22</v>
      </c>
      <c r="D4" s="3" t="s">
        <v>23</v>
      </c>
      <c r="E4" s="4" t="n">
        <v>2</v>
      </c>
      <c r="F4" s="3" t="s">
        <v>24</v>
      </c>
      <c r="G4" s="5" t="n">
        <v>300</v>
      </c>
      <c r="H4" s="6" t="n">
        <f aca="false">IF(F4="Österreich",G4/1.2,G4/1.19)</f>
        <v>252.100840336134</v>
      </c>
      <c r="I4" s="5" t="n">
        <f aca="false">H4*E4</f>
        <v>504.201680672269</v>
      </c>
      <c r="J4" s="5" t="n">
        <f aca="false">'Angebot E-Tec'!E4</f>
        <v>600</v>
      </c>
      <c r="K4" s="5" t="n">
        <f aca="false">Mediamarkt!G4</f>
        <v>525.28</v>
      </c>
      <c r="L4" s="3" t="str">
        <f aca="false">IF(J4&lt;K4,"ETEC","Mediamarkt")</f>
        <v>Mediamarkt</v>
      </c>
      <c r="M4" s="5" t="n">
        <f aca="false">MIN(J4:K4)</f>
        <v>525.28</v>
      </c>
      <c r="N4" s="7" t="n">
        <f aca="false">(M4-I4)/I4</f>
        <v>0.0418053333333332</v>
      </c>
      <c r="O4" s="3" t="str">
        <f aca="false">VLOOKUP(M4,$O$23:$P$25,2.1)</f>
        <v>Genehmigungspflichtig Abteilung</v>
      </c>
      <c r="P4" s="5" t="n">
        <f aca="false">MIN(I4:K4)</f>
        <v>504.201680672269</v>
      </c>
      <c r="Q4" s="0" t="str">
        <f aca="false">IF(P4=I4,"Geizhals",IF(P4=J4,"E-Tec","MediaMarkt"))</f>
        <v>Geizhals</v>
      </c>
    </row>
    <row r="5" customFormat="false" ht="12.8" hidden="false" customHeight="false" outlineLevel="0" collapsed="false">
      <c r="A5" s="2" t="n">
        <v>4</v>
      </c>
      <c r="B5" s="3" t="s">
        <v>16</v>
      </c>
      <c r="C5" s="3" t="s">
        <v>17</v>
      </c>
      <c r="D5" s="3" t="s">
        <v>25</v>
      </c>
      <c r="E5" s="4" t="n">
        <v>2</v>
      </c>
      <c r="F5" s="3" t="s">
        <v>24</v>
      </c>
      <c r="G5" s="5" t="n">
        <v>365</v>
      </c>
      <c r="H5" s="6" t="n">
        <f aca="false">IF(F5="Österreich",G5/1.2,G5/1.19)</f>
        <v>306.72268907563</v>
      </c>
      <c r="I5" s="5" t="n">
        <f aca="false">H5*E5</f>
        <v>613.445378151261</v>
      </c>
      <c r="J5" s="5" t="n">
        <f aca="false">'Angebot E-Tec'!E5</f>
        <v>730</v>
      </c>
      <c r="K5" s="5" t="n">
        <f aca="false">Mediamarkt!G5</f>
        <v>539</v>
      </c>
      <c r="L5" s="3" t="str">
        <f aca="false">IF(J5&lt;K5,"ETEC","Mediamarkt")</f>
        <v>Mediamarkt</v>
      </c>
      <c r="M5" s="5" t="n">
        <f aca="false">MIN(J5:K5)</f>
        <v>539</v>
      </c>
      <c r="N5" s="7" t="n">
        <f aca="false">(M5-I5)/I5</f>
        <v>-0.121356164383562</v>
      </c>
      <c r="O5" s="3" t="str">
        <f aca="false">VLOOKUP(M5,$O$23:$P$25,2.1)</f>
        <v>Genehmigungspflichtig Abteilung</v>
      </c>
      <c r="P5" s="5" t="n">
        <f aca="false">MIN(I5:K5)</f>
        <v>539</v>
      </c>
      <c r="Q5" s="0" t="str">
        <f aca="false">IF(P5=I5,"Geizhals",IF(P5=J5,"E-Tec","MediaMarkt"))</f>
        <v>MediaMarkt</v>
      </c>
    </row>
    <row r="6" customFormat="false" ht="12.8" hidden="false" customHeight="false" outlineLevel="0" collapsed="false">
      <c r="A6" s="2" t="n">
        <v>5</v>
      </c>
      <c r="B6" s="3" t="s">
        <v>16</v>
      </c>
      <c r="C6" s="3" t="s">
        <v>17</v>
      </c>
      <c r="D6" s="3" t="s">
        <v>26</v>
      </c>
      <c r="E6" s="4" t="n">
        <v>2</v>
      </c>
      <c r="F6" s="3" t="s">
        <v>24</v>
      </c>
      <c r="G6" s="5" t="n">
        <v>485</v>
      </c>
      <c r="H6" s="6" t="n">
        <f aca="false">IF(F6="Österreich",G6/1.2,G6/1.19)</f>
        <v>407.563025210084</v>
      </c>
      <c r="I6" s="5" t="n">
        <f aca="false">H6*E6</f>
        <v>815.126050420168</v>
      </c>
      <c r="J6" s="5" t="n">
        <f aca="false">'Angebot E-Tec'!E6</f>
        <v>970</v>
      </c>
      <c r="K6" s="5" t="n">
        <f aca="false">Mediamarkt!G6</f>
        <v>950.6</v>
      </c>
      <c r="L6" s="3" t="str">
        <f aca="false">IF(J6&lt;K6,"ETEC","Mediamarkt")</f>
        <v>Mediamarkt</v>
      </c>
      <c r="M6" s="5" t="n">
        <f aca="false">MIN(J6:K6)</f>
        <v>950.6</v>
      </c>
      <c r="N6" s="7" t="n">
        <f aca="false">(M6-I6)/I6</f>
        <v>0.1662</v>
      </c>
      <c r="O6" s="3" t="str">
        <f aca="false">VLOOKUP(M6,$O$23:$P$25,2.1)</f>
        <v>Genehmigungspflichtig Abteilung</v>
      </c>
      <c r="P6" s="5" t="n">
        <f aca="false">MIN(I6:K6)</f>
        <v>815.126050420168</v>
      </c>
      <c r="Q6" s="0" t="str">
        <f aca="false">IF(P6=I6,"Geizhals",IF(P6=J6,"E-Tec","MediaMarkt"))</f>
        <v>Geizhals</v>
      </c>
    </row>
    <row r="7" customFormat="false" ht="12.8" hidden="false" customHeight="false" outlineLevel="0" collapsed="false">
      <c r="A7" s="2" t="n">
        <v>6</v>
      </c>
      <c r="B7" s="3" t="s">
        <v>16</v>
      </c>
      <c r="C7" s="3" t="s">
        <v>27</v>
      </c>
      <c r="D7" s="3" t="s">
        <v>28</v>
      </c>
      <c r="E7" s="4" t="n">
        <v>1</v>
      </c>
      <c r="F7" s="3" t="s">
        <v>19</v>
      </c>
      <c r="G7" s="5" t="n">
        <v>1100</v>
      </c>
      <c r="H7" s="6" t="n">
        <f aca="false">IF(F7="Österreich",G7/1.2,G7/1.19)</f>
        <v>916.666666666667</v>
      </c>
      <c r="I7" s="5" t="n">
        <f aca="false">H7*E7</f>
        <v>916.666666666667</v>
      </c>
      <c r="J7" s="5" t="n">
        <f aca="false">'Angebot E-Tec'!E7</f>
        <v>1100</v>
      </c>
      <c r="K7" s="5" t="n">
        <f aca="false">Mediamarkt!G7</f>
        <v>912.6</v>
      </c>
      <c r="L7" s="3" t="str">
        <f aca="false">IF(J7&lt;K7,"ETEC","Mediamarkt")</f>
        <v>Mediamarkt</v>
      </c>
      <c r="M7" s="5" t="n">
        <f aca="false">MIN(J7:K7)</f>
        <v>912.6</v>
      </c>
      <c r="N7" s="7" t="n">
        <f aca="false">(M7-I7)/I7</f>
        <v>-0.00443636363636369</v>
      </c>
      <c r="O7" s="3" t="str">
        <f aca="false">VLOOKUP(M7,$O$23:$P$25,2.1)</f>
        <v>Genehmigungspflichtig Abteilung</v>
      </c>
      <c r="P7" s="5" t="n">
        <f aca="false">MIN(I7:K7)</f>
        <v>912.6</v>
      </c>
      <c r="Q7" s="0" t="str">
        <f aca="false">IF(P7=I7,"Geizhals",IF(P7=J7,"E-Tec","MediaMarkt"))</f>
        <v>MediaMarkt</v>
      </c>
    </row>
    <row r="8" customFormat="false" ht="12.8" hidden="false" customHeight="false" outlineLevel="0" collapsed="false">
      <c r="A8" s="2" t="n">
        <v>7</v>
      </c>
      <c r="B8" s="3" t="s">
        <v>16</v>
      </c>
      <c r="C8" s="3" t="s">
        <v>27</v>
      </c>
      <c r="D8" s="3" t="s">
        <v>28</v>
      </c>
      <c r="E8" s="4" t="n">
        <v>1</v>
      </c>
      <c r="F8" s="3" t="s">
        <v>19</v>
      </c>
      <c r="G8" s="5" t="n">
        <v>1800</v>
      </c>
      <c r="H8" s="6" t="n">
        <f aca="false">IF(F8="Österreich",G8/1.2,G8/1.19)</f>
        <v>1500</v>
      </c>
      <c r="I8" s="5" t="n">
        <f aca="false">H8*E8</f>
        <v>1500</v>
      </c>
      <c r="J8" s="5" t="n">
        <f aca="false">'Angebot E-Tec'!E8</f>
        <v>1800</v>
      </c>
      <c r="K8" s="5" t="n">
        <f aca="false">Mediamarkt!G8</f>
        <v>1521</v>
      </c>
      <c r="L8" s="3" t="str">
        <f aca="false">IF(J8&lt;K8,"ETEC","Mediamarkt")</f>
        <v>Mediamarkt</v>
      </c>
      <c r="M8" s="5" t="n">
        <f aca="false">MIN(J8:K8)</f>
        <v>1521</v>
      </c>
      <c r="N8" s="7" t="n">
        <f aca="false">(M8-I8)/I8</f>
        <v>0.014</v>
      </c>
      <c r="O8" s="3" t="str">
        <f aca="false">VLOOKUP(M8,$O$23:$P$25,2.1)</f>
        <v>Genehmigungspflichtig Abteilung</v>
      </c>
      <c r="P8" s="5" t="n">
        <f aca="false">MIN(I8:K8)</f>
        <v>1500</v>
      </c>
      <c r="Q8" s="0" t="str">
        <f aca="false">IF(P8=I8,"Geizhals",IF(P8=J8,"E-Tec","MediaMarkt"))</f>
        <v>Geizhals</v>
      </c>
    </row>
    <row r="9" customFormat="false" ht="12.8" hidden="false" customHeight="false" outlineLevel="0" collapsed="false">
      <c r="A9" s="2" t="n">
        <v>8</v>
      </c>
      <c r="B9" s="3" t="s">
        <v>16</v>
      </c>
      <c r="C9" s="3" t="s">
        <v>29</v>
      </c>
      <c r="D9" s="3" t="s">
        <v>30</v>
      </c>
      <c r="E9" s="4" t="n">
        <v>1</v>
      </c>
      <c r="F9" s="3" t="s">
        <v>24</v>
      </c>
      <c r="G9" s="5" t="n">
        <v>2100</v>
      </c>
      <c r="H9" s="6" t="n">
        <f aca="false">IF(F9="Österreich",G9/1.2,G9/1.19)</f>
        <v>1764.70588235294</v>
      </c>
      <c r="I9" s="5" t="n">
        <f aca="false">H9*E9</f>
        <v>1764.70588235294</v>
      </c>
      <c r="J9" s="5" t="n">
        <f aca="false">'Angebot E-Tec'!E9</f>
        <v>2100</v>
      </c>
      <c r="K9" s="5" t="n">
        <f aca="false">Mediamarkt!G9</f>
        <v>1143</v>
      </c>
      <c r="L9" s="3" t="str">
        <f aca="false">IF(J9&lt;K9,"ETEC","Mediamarkt")</f>
        <v>Mediamarkt</v>
      </c>
      <c r="M9" s="5" t="n">
        <f aca="false">MIN(J9:K9)</f>
        <v>1143</v>
      </c>
      <c r="N9" s="7" t="n">
        <f aca="false">(M9-I9)/I9</f>
        <v>-0.3523</v>
      </c>
      <c r="O9" s="3" t="str">
        <f aca="false">VLOOKUP(M9,$O$23:$P$25,2.1)</f>
        <v>Genehmigungspflichtig Abteilung</v>
      </c>
      <c r="P9" s="5" t="n">
        <f aca="false">MIN(I9:K9)</f>
        <v>1143</v>
      </c>
      <c r="Q9" s="0" t="str">
        <f aca="false">IF(P9=I9,"Geizhals",IF(P9=J9,"E-Tec","MediaMarkt"))</f>
        <v>MediaMarkt</v>
      </c>
    </row>
    <row r="10" customFormat="false" ht="12.8" hidden="false" customHeight="false" outlineLevel="0" collapsed="false">
      <c r="A10" s="2" t="n">
        <v>9</v>
      </c>
      <c r="B10" s="3" t="s">
        <v>16</v>
      </c>
      <c r="C10" s="3" t="s">
        <v>29</v>
      </c>
      <c r="D10" s="3" t="s">
        <v>31</v>
      </c>
      <c r="E10" s="4" t="n">
        <v>2</v>
      </c>
      <c r="F10" s="3" t="s">
        <v>19</v>
      </c>
      <c r="G10" s="5" t="n">
        <v>4100</v>
      </c>
      <c r="H10" s="6" t="n">
        <f aca="false">IF(F10="Österreich",G10/1.2,G10/1.19)</f>
        <v>3416.66666666667</v>
      </c>
      <c r="I10" s="5" t="n">
        <f aca="false">H10*E10</f>
        <v>6833.33333333333</v>
      </c>
      <c r="J10" s="5" t="n">
        <f aca="false">'Angebot E-Tec'!E10</f>
        <v>6200</v>
      </c>
      <c r="K10" s="5" t="n">
        <f aca="false">Mediamarkt!G10</f>
        <v>1994.4</v>
      </c>
      <c r="L10" s="3" t="str">
        <f aca="false">IF(J10&lt;K10,"ETEC","Mediamarkt")</f>
        <v>Mediamarkt</v>
      </c>
      <c r="M10" s="5" t="n">
        <f aca="false">MIN(J10:K10)</f>
        <v>1994.4</v>
      </c>
      <c r="N10" s="7" t="n">
        <f aca="false">(M10-I10)/I10</f>
        <v>-0.708136585365854</v>
      </c>
      <c r="O10" s="3" t="str">
        <f aca="false">VLOOKUP(M10,$O$23:$P$25,2.1)</f>
        <v>Genehmigungspflichtig Abteilung</v>
      </c>
      <c r="P10" s="5" t="n">
        <f aca="false">MIN(I10:K10)</f>
        <v>1994.4</v>
      </c>
      <c r="Q10" s="0" t="str">
        <f aca="false">IF(P10=I10,"Geizhals",IF(P10=J10,"E-Tec","MediaMarkt"))</f>
        <v>MediaMarkt</v>
      </c>
    </row>
    <row r="11" customFormat="false" ht="12.8" hidden="false" customHeight="false" outlineLevel="0" collapsed="false">
      <c r="A11" s="2" t="n">
        <v>10</v>
      </c>
      <c r="B11" s="3" t="s">
        <v>32</v>
      </c>
      <c r="C11" s="3" t="s">
        <v>33</v>
      </c>
      <c r="D11" s="3" t="s">
        <v>34</v>
      </c>
      <c r="E11" s="4" t="n">
        <v>2</v>
      </c>
      <c r="F11" s="3" t="s">
        <v>19</v>
      </c>
      <c r="G11" s="5" t="n">
        <v>2100</v>
      </c>
      <c r="H11" s="6" t="n">
        <f aca="false">IF(F11="Österreich",G11/1.2,G11/1.19)</f>
        <v>1750</v>
      </c>
      <c r="I11" s="5" t="n">
        <f aca="false">H11*E11</f>
        <v>3500</v>
      </c>
      <c r="J11" s="5" t="n">
        <f aca="false">'Angebot E-Tec'!E11</f>
        <v>4200</v>
      </c>
      <c r="K11" s="5" t="n">
        <f aca="false">Mediamarkt!G11</f>
        <v>4089.6</v>
      </c>
      <c r="L11" s="3" t="str">
        <f aca="false">IF(J11&lt;K11,"ETEC","Mediamarkt")</f>
        <v>Mediamarkt</v>
      </c>
      <c r="M11" s="5" t="n">
        <f aca="false">MIN(J11:K11)</f>
        <v>4089.6</v>
      </c>
      <c r="N11" s="7" t="n">
        <f aca="false">(M11-I11)/I11</f>
        <v>0.168457142857143</v>
      </c>
      <c r="O11" s="3" t="str">
        <f aca="false">VLOOKUP(M11,$O$23:$P$25,2.1)</f>
        <v>Genehmigungspflichtig Vorstand</v>
      </c>
      <c r="P11" s="5" t="n">
        <f aca="false">MIN(I11:K11)</f>
        <v>3500</v>
      </c>
      <c r="Q11" s="0" t="str">
        <f aca="false">IF(P11=I11,"Geizhals",IF(P11=J11,"E-Tec","MediaMarkt"))</f>
        <v>Geizhals</v>
      </c>
    </row>
    <row r="12" customFormat="false" ht="12.8" hidden="false" customHeight="false" outlineLevel="0" collapsed="false">
      <c r="A12" s="2" t="n">
        <v>11</v>
      </c>
      <c r="B12" s="3" t="s">
        <v>32</v>
      </c>
      <c r="C12" s="3" t="s">
        <v>35</v>
      </c>
      <c r="D12" s="3" t="s">
        <v>36</v>
      </c>
      <c r="E12" s="4" t="n">
        <v>1</v>
      </c>
      <c r="F12" s="3" t="s">
        <v>24</v>
      </c>
      <c r="G12" s="5" t="n">
        <v>3699</v>
      </c>
      <c r="H12" s="6" t="n">
        <f aca="false">IF(F12="Österreich",G12/1.2,G12/1.19)</f>
        <v>3108.40336134454</v>
      </c>
      <c r="I12" s="5" t="n">
        <f aca="false">H12*E12</f>
        <v>3108.40336134454</v>
      </c>
      <c r="J12" s="5" t="n">
        <f aca="false">'Angebot E-Tec'!E12</f>
        <v>2699</v>
      </c>
      <c r="K12" s="5" t="n">
        <f aca="false">Mediamarkt!G12</f>
        <v>3354.3</v>
      </c>
      <c r="L12" s="3" t="str">
        <f aca="false">IF(J12&lt;K12,"ETEC","Mediamarkt")</f>
        <v>ETEC</v>
      </c>
      <c r="M12" s="5" t="n">
        <f aca="false">MIN(J12:K12)</f>
        <v>2699</v>
      </c>
      <c r="N12" s="7" t="n">
        <f aca="false">(M12-I12)/I12</f>
        <v>-0.131708569883752</v>
      </c>
      <c r="O12" s="3" t="str">
        <f aca="false">VLOOKUP(M12,$O$23:$P$25,2.1)</f>
        <v>Genehmigungspflichtig Vorstand</v>
      </c>
      <c r="P12" s="5" t="n">
        <f aca="false">MIN(I12:K12)</f>
        <v>2699</v>
      </c>
      <c r="Q12" s="0" t="str">
        <f aca="false">IF(P12=I12,"Geizhals",IF(P12=J12,"E-Tec","MediaMarkt"))</f>
        <v>E-Tec</v>
      </c>
    </row>
    <row r="13" customFormat="false" ht="12.8" hidden="false" customHeight="false" outlineLevel="0" collapsed="false">
      <c r="A13" s="2" t="n">
        <v>12</v>
      </c>
      <c r="B13" s="3" t="s">
        <v>37</v>
      </c>
      <c r="C13" s="3" t="s">
        <v>38</v>
      </c>
      <c r="D13" s="3" t="s">
        <v>39</v>
      </c>
      <c r="E13" s="4" t="n">
        <v>1</v>
      </c>
      <c r="F13" s="3" t="s">
        <v>19</v>
      </c>
      <c r="G13" s="5" t="n">
        <v>500</v>
      </c>
      <c r="H13" s="6" t="n">
        <f aca="false">IF(F13="Österreich",G13/1.2,G13/1.19)</f>
        <v>416.666666666667</v>
      </c>
      <c r="I13" s="5" t="n">
        <f aca="false">H13*E13</f>
        <v>416.666666666667</v>
      </c>
      <c r="J13" s="5" t="n">
        <f aca="false">'Angebot E-Tec'!E13</f>
        <v>500</v>
      </c>
      <c r="K13" s="5" t="n">
        <f aca="false">Mediamarkt!G13</f>
        <v>466.48</v>
      </c>
      <c r="L13" s="3" t="str">
        <f aca="false">IF(J13&lt;K13,"ETEC","Mediamarkt")</f>
        <v>Mediamarkt</v>
      </c>
      <c r="M13" s="5" t="n">
        <f aca="false">MIN(J13:K13)</f>
        <v>466.48</v>
      </c>
      <c r="N13" s="7" t="n">
        <f aca="false">(M13-I13)/I13</f>
        <v>0.119552</v>
      </c>
      <c r="O13" s="3" t="str">
        <f aca="false">VLOOKUP(M13,$O$23:$P$25,2.1)</f>
        <v>Genehmigungspflichtig Abteilung</v>
      </c>
      <c r="P13" s="5" t="n">
        <f aca="false">MIN(I13:K13)</f>
        <v>416.666666666667</v>
      </c>
      <c r="Q13" s="0" t="str">
        <f aca="false">IF(P13=I13,"Geizhals",IF(P13=J13,"E-Tec","MediaMarkt"))</f>
        <v>Geizhals</v>
      </c>
    </row>
    <row r="14" customFormat="false" ht="12.8" hidden="false" customHeight="false" outlineLevel="0" collapsed="false">
      <c r="A14" s="2" t="n">
        <v>13</v>
      </c>
      <c r="B14" s="3" t="s">
        <v>40</v>
      </c>
      <c r="C14" s="3" t="s">
        <v>41</v>
      </c>
      <c r="D14" s="3" t="s">
        <v>42</v>
      </c>
      <c r="E14" s="4" t="n">
        <v>6</v>
      </c>
      <c r="F14" s="3" t="s">
        <v>24</v>
      </c>
      <c r="G14" s="5" t="n">
        <v>80</v>
      </c>
      <c r="H14" s="6" t="n">
        <f aca="false">IF(F14="Österreich",G14/1.2,G14/1.19)</f>
        <v>67.2268907563025</v>
      </c>
      <c r="I14" s="5" t="n">
        <f aca="false">H14*E14</f>
        <v>403.361344537815</v>
      </c>
      <c r="J14" s="5" t="n">
        <f aca="false">'Angebot E-Tec'!E14</f>
        <v>480</v>
      </c>
      <c r="K14" s="5" t="n">
        <f aca="false">Mediamarkt!G14</f>
        <v>1047.6</v>
      </c>
      <c r="L14" s="3" t="str">
        <f aca="false">IF(J14&lt;K14,"ETEC","Mediamarkt")</f>
        <v>ETEC</v>
      </c>
      <c r="M14" s="5" t="n">
        <f aca="false">MIN(J14:K14)</f>
        <v>480</v>
      </c>
      <c r="N14" s="7" t="n">
        <f aca="false">(M14-I14)/I14</f>
        <v>0.19</v>
      </c>
      <c r="O14" s="3" t="str">
        <f aca="false">VLOOKUP(M14,$O$23:$P$25,2.1)</f>
        <v>Genehmigungspflichtig Abteilung</v>
      </c>
      <c r="P14" s="5" t="n">
        <f aca="false">MIN(I14:K14)</f>
        <v>403.361344537815</v>
      </c>
      <c r="Q14" s="0" t="str">
        <f aca="false">IF(P14=I14,"Geizhals",IF(P14=J14,"E-Tec","MediaMarkt"))</f>
        <v>Geizhals</v>
      </c>
    </row>
    <row r="15" customFormat="false" ht="12.8" hidden="false" customHeight="false" outlineLevel="0" collapsed="false">
      <c r="A15" s="2" t="n">
        <v>14</v>
      </c>
      <c r="B15" s="3" t="s">
        <v>40</v>
      </c>
      <c r="C15" s="3" t="s">
        <v>41</v>
      </c>
      <c r="D15" s="3" t="s">
        <v>43</v>
      </c>
      <c r="E15" s="4" t="n">
        <v>6</v>
      </c>
      <c r="F15" s="3" t="s">
        <v>19</v>
      </c>
      <c r="G15" s="5" t="n">
        <v>135</v>
      </c>
      <c r="H15" s="6" t="n">
        <f aca="false">IF(F15="Österreich",G15/1.2,G15/1.19)</f>
        <v>112.5</v>
      </c>
      <c r="I15" s="5" t="n">
        <f aca="false">H15*E15</f>
        <v>675</v>
      </c>
      <c r="J15" s="5" t="n">
        <f aca="false">'Angebot E-Tec'!E15</f>
        <v>810</v>
      </c>
      <c r="K15" s="5" t="n">
        <f aca="false">Mediamarkt!G15</f>
        <v>564.54</v>
      </c>
      <c r="L15" s="3" t="str">
        <f aca="false">IF(J15&lt;K15,"ETEC","Mediamarkt")</f>
        <v>Mediamarkt</v>
      </c>
      <c r="M15" s="5" t="n">
        <f aca="false">MIN(J15:K15)</f>
        <v>564.54</v>
      </c>
      <c r="N15" s="7" t="n">
        <f aca="false">(M15-I15)/I15</f>
        <v>-0.163644444444445</v>
      </c>
      <c r="O15" s="3" t="str">
        <f aca="false">VLOOKUP(M15,$O$23:$P$25,2.1)</f>
        <v>Genehmigungspflichtig Abteilung</v>
      </c>
      <c r="P15" s="5" t="n">
        <f aca="false">MIN(I15:K15)</f>
        <v>564.54</v>
      </c>
      <c r="Q15" s="0" t="str">
        <f aca="false">IF(P15=I15,"Geizhals",IF(P15=J15,"E-Tec","MediaMarkt"))</f>
        <v>MediaMarkt</v>
      </c>
    </row>
    <row r="16" customFormat="false" ht="12.8" hidden="false" customHeight="false" outlineLevel="0" collapsed="false">
      <c r="A16" s="2" t="n">
        <v>15</v>
      </c>
      <c r="B16" s="3" t="s">
        <v>40</v>
      </c>
      <c r="C16" s="3" t="s">
        <v>44</v>
      </c>
      <c r="D16" s="3" t="s">
        <v>45</v>
      </c>
      <c r="E16" s="4" t="n">
        <v>1</v>
      </c>
      <c r="F16" s="3" t="s">
        <v>24</v>
      </c>
      <c r="G16" s="5" t="n">
        <v>705</v>
      </c>
      <c r="H16" s="6" t="n">
        <f aca="false">IF(F16="Österreich",G16/1.2,G16/1.19)</f>
        <v>592.436974789916</v>
      </c>
      <c r="I16" s="5" t="n">
        <f aca="false">H16*E16</f>
        <v>592.436974789916</v>
      </c>
      <c r="J16" s="5" t="n">
        <f aca="false">'Angebot E-Tec'!E16</f>
        <v>705</v>
      </c>
      <c r="K16" s="5" t="n">
        <f aca="false">Mediamarkt!G16</f>
        <v>720.71</v>
      </c>
      <c r="L16" s="3" t="str">
        <f aca="false">IF(J16&lt;K16,"ETEC","Mediamarkt")</f>
        <v>ETEC</v>
      </c>
      <c r="M16" s="5" t="n">
        <f aca="false">MIN(J16:K16)</f>
        <v>705</v>
      </c>
      <c r="N16" s="7" t="n">
        <f aca="false">(M16-I16)/I16</f>
        <v>0.19</v>
      </c>
      <c r="O16" s="3" t="str">
        <f aca="false">VLOOKUP(M16,$O$23:$P$25,2.1)</f>
        <v>Genehmigungspflichtig Abteilung</v>
      </c>
      <c r="P16" s="5" t="n">
        <f aca="false">MIN(I16:K16)</f>
        <v>592.436974789916</v>
      </c>
      <c r="Q16" s="0" t="str">
        <f aca="false">IF(P16=I16,"Geizhals",IF(P16=J16,"E-Tec","MediaMarkt"))</f>
        <v>Geizhals</v>
      </c>
    </row>
    <row r="17" customFormat="false" ht="12.8" hidden="false" customHeight="false" outlineLevel="0" collapsed="false">
      <c r="A17" s="2" t="n">
        <v>16</v>
      </c>
      <c r="B17" s="3" t="s">
        <v>40</v>
      </c>
      <c r="C17" s="3" t="s">
        <v>41</v>
      </c>
      <c r="D17" s="3" t="s">
        <v>46</v>
      </c>
      <c r="E17" s="4" t="n">
        <v>6</v>
      </c>
      <c r="F17" s="3" t="s">
        <v>24</v>
      </c>
      <c r="G17" s="5" t="n">
        <v>800</v>
      </c>
      <c r="H17" s="6" t="n">
        <f aca="false">IF(F17="Österreich",G17/1.2,G17/1.19)</f>
        <v>672.268907563025</v>
      </c>
      <c r="I17" s="5" t="n">
        <f aca="false">H17*E17</f>
        <v>4033.61344537815</v>
      </c>
      <c r="J17" s="5" t="n">
        <f aca="false">'Angebot E-Tec'!E17</f>
        <v>4800</v>
      </c>
      <c r="K17" s="5" t="n">
        <f aca="false">Mediamarkt!G17</f>
        <v>4172.4</v>
      </c>
      <c r="L17" s="3" t="str">
        <f aca="false">IF(J17&lt;K17,"ETEC","Mediamarkt")</f>
        <v>Mediamarkt</v>
      </c>
      <c r="M17" s="5" t="n">
        <f aca="false">MIN(J17:K17)</f>
        <v>4172.4</v>
      </c>
      <c r="N17" s="7" t="n">
        <f aca="false">(M17-I17)/I17</f>
        <v>0.0344074999999999</v>
      </c>
      <c r="O17" s="3" t="str">
        <f aca="false">VLOOKUP(M17,$O$23:$P$25,2.1)</f>
        <v>Genehmigungspflichtig Vorstand</v>
      </c>
      <c r="P17" s="5" t="n">
        <f aca="false">MIN(I17:K17)</f>
        <v>4033.61344537815</v>
      </c>
      <c r="Q17" s="0" t="str">
        <f aca="false">IF(P17=I17,"Geizhals",IF(P17=J17,"E-Tec","MediaMarkt"))</f>
        <v>Geizhals</v>
      </c>
    </row>
    <row r="18" customFormat="false" ht="12.8" hidden="false" customHeight="false" outlineLevel="0" collapsed="false">
      <c r="A18" s="2" t="n">
        <v>17</v>
      </c>
      <c r="B18" s="3" t="s">
        <v>47</v>
      </c>
      <c r="C18" s="3" t="s">
        <v>33</v>
      </c>
      <c r="D18" s="3" t="s">
        <v>48</v>
      </c>
      <c r="E18" s="4" t="n">
        <v>2</v>
      </c>
      <c r="F18" s="3" t="s">
        <v>24</v>
      </c>
      <c r="G18" s="5" t="n">
        <v>1000</v>
      </c>
      <c r="H18" s="6" t="n">
        <f aca="false">IF(F18="Österreich",G18/1.2,G18/1.19)</f>
        <v>840.336134453782</v>
      </c>
      <c r="I18" s="5" t="n">
        <f aca="false">H18*E18</f>
        <v>1680.67226890756</v>
      </c>
      <c r="J18" s="5" t="n">
        <f aca="false">'Angebot E-Tec'!E18</f>
        <v>2000</v>
      </c>
      <c r="K18" s="5" t="n">
        <f aca="false">Mediamarkt!G18</f>
        <v>1866.28</v>
      </c>
      <c r="L18" s="3" t="str">
        <f aca="false">IF(J18&lt;K18,"ETEC","Mediamarkt")</f>
        <v>Mediamarkt</v>
      </c>
      <c r="M18" s="5" t="n">
        <f aca="false">MIN(J18:K18)</f>
        <v>1866.28</v>
      </c>
      <c r="N18" s="7" t="n">
        <f aca="false">(M18-I18)/I18</f>
        <v>0.1104366</v>
      </c>
      <c r="O18" s="3" t="str">
        <f aca="false">VLOOKUP(M18,$O$23:$P$25,2.1)</f>
        <v>Genehmigungspflichtig Abteilung</v>
      </c>
      <c r="P18" s="5" t="n">
        <f aca="false">MIN(I18:K18)</f>
        <v>1680.67226890756</v>
      </c>
      <c r="Q18" s="0" t="str">
        <f aca="false">IF(P18=I18,"Geizhals",IF(P18=J18,"E-Tec","MediaMarkt"))</f>
        <v>Geizhals</v>
      </c>
    </row>
    <row r="19" customFormat="false" ht="12.8" hidden="false" customHeight="false" outlineLevel="0" collapsed="false">
      <c r="A19" s="2" t="n">
        <v>18</v>
      </c>
      <c r="B19" s="3" t="s">
        <v>47</v>
      </c>
      <c r="C19" s="3" t="s">
        <v>33</v>
      </c>
      <c r="D19" s="3" t="s">
        <v>49</v>
      </c>
      <c r="E19" s="4" t="n">
        <v>1</v>
      </c>
      <c r="F19" s="3" t="s">
        <v>24</v>
      </c>
      <c r="G19" s="5" t="n">
        <v>2800</v>
      </c>
      <c r="H19" s="6" t="n">
        <f aca="false">IF(F19="Österreich",G19/1.2,G19/1.19)</f>
        <v>2352.94117647059</v>
      </c>
      <c r="I19" s="5" t="n">
        <f aca="false">H19*E19</f>
        <v>2352.94117647059</v>
      </c>
      <c r="J19" s="5" t="n">
        <f aca="false">'Angebot E-Tec'!E19</f>
        <v>1800</v>
      </c>
      <c r="K19" s="5" t="n">
        <f aca="false">Mediamarkt!G19</f>
        <v>1742.4</v>
      </c>
      <c r="L19" s="3" t="str">
        <f aca="false">IF(J19&lt;K19,"ETEC","Mediamarkt")</f>
        <v>Mediamarkt</v>
      </c>
      <c r="M19" s="5" t="n">
        <f aca="false">MIN(J19:K19)</f>
        <v>1742.4</v>
      </c>
      <c r="N19" s="7" t="n">
        <f aca="false">(M19-I19)/I19</f>
        <v>-0.25948</v>
      </c>
      <c r="O19" s="3" t="str">
        <f aca="false">VLOOKUP(M19,$O$23:$P$25,2.1)</f>
        <v>Genehmigungspflichtig Abteilung</v>
      </c>
      <c r="P19" s="5" t="n">
        <f aca="false">MIN(I19:K19)</f>
        <v>1742.4</v>
      </c>
      <c r="Q19" s="0" t="str">
        <f aca="false">IF(P19=I19,"Geizhals",IF(P19=J19,"E-Tec","MediaMarkt"))</f>
        <v>MediaMarkt</v>
      </c>
    </row>
    <row r="23" customFormat="false" ht="12.8" hidden="false" customHeight="false" outlineLevel="0" collapsed="false">
      <c r="N23" s="0" t="s">
        <v>50</v>
      </c>
      <c r="O23" s="0" t="n">
        <v>0</v>
      </c>
      <c r="P23" s="0" t="s">
        <v>51</v>
      </c>
    </row>
    <row r="24" customFormat="false" ht="12.8" hidden="false" customHeight="false" outlineLevel="0" collapsed="false">
      <c r="O24" s="0" t="n">
        <v>201</v>
      </c>
      <c r="P24" s="0" t="s">
        <v>52</v>
      </c>
    </row>
    <row r="25" customFormat="false" ht="12.8" hidden="false" customHeight="false" outlineLevel="0" collapsed="false">
      <c r="O25" s="0" t="n">
        <v>2001</v>
      </c>
      <c r="P25" s="0" t="s">
        <v>53</v>
      </c>
    </row>
    <row r="31" customFormat="false" ht="12.8" hidden="false" customHeight="false" outlineLevel="0" collapsed="false">
      <c r="A31" s="0" t="s">
        <v>50</v>
      </c>
      <c r="B31" s="0" t="n">
        <v>0</v>
      </c>
      <c r="C31" s="0" t="s">
        <v>54</v>
      </c>
    </row>
    <row r="32" customFormat="false" ht="12.8" hidden="false" customHeight="false" outlineLevel="0" collapsed="false">
      <c r="B32" s="0" t="n">
        <v>201</v>
      </c>
      <c r="C32" s="0" t="s">
        <v>52</v>
      </c>
    </row>
    <row r="33" customFormat="false" ht="12.8" hidden="false" customHeight="false" outlineLevel="0" collapsed="false">
      <c r="B33" s="0" t="n">
        <v>3001</v>
      </c>
      <c r="C33" s="0" t="s">
        <v>53</v>
      </c>
    </row>
  </sheetData>
  <conditionalFormatting sqref="A2:O19">
    <cfRule type="expression" priority="2" aboveAverage="0" equalAverage="0" bottom="0" percent="0" rank="0" text="" dxfId="4">
      <formula>Bedarfsliste!$O2="Genehmigungspflichtig Abteilung"</formula>
    </cfRule>
    <cfRule type="expression" priority="3" aboveAverage="0" equalAverage="0" bottom="0" percent="0" rank="0" text="" dxfId="5">
      <formula>Bedarfsliste!$O2="Genehmigungspflichtig Vorstand"</formula>
    </cfRule>
    <cfRule type="expression" priority="4" aboveAverage="0" equalAverage="0" bottom="0" percent="0" rank="0" text="" dxfId="6">
      <formula>Bedarfsliste!$O2="Genehmigungsfrei"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8" t="s">
        <v>0</v>
      </c>
      <c r="B1" s="9" t="s">
        <v>55</v>
      </c>
    </row>
    <row r="2" customFormat="false" ht="12.8" hidden="false" customHeight="false" outlineLevel="0" collapsed="false">
      <c r="A2" s="8" t="s">
        <v>1</v>
      </c>
      <c r="B2" s="9" t="s">
        <v>56</v>
      </c>
    </row>
    <row r="3" customFormat="false" ht="12.8" hidden="false" customHeight="false" outlineLevel="0" collapsed="false">
      <c r="A3" s="8" t="s">
        <v>2</v>
      </c>
      <c r="B3" s="9" t="s">
        <v>55</v>
      </c>
    </row>
    <row r="5" customFormat="false" ht="12.8" hidden="false" customHeight="false" outlineLevel="0" collapsed="false">
      <c r="A5" s="10" t="s">
        <v>57</v>
      </c>
      <c r="B5" s="11"/>
    </row>
    <row r="6" customFormat="false" ht="12.8" hidden="false" customHeight="false" outlineLevel="0" collapsed="false">
      <c r="A6" s="12" t="s">
        <v>58</v>
      </c>
      <c r="B6" s="13" t="s">
        <v>59</v>
      </c>
    </row>
    <row r="7" customFormat="false" ht="12.8" hidden="false" customHeight="false" outlineLevel="0" collapsed="false">
      <c r="A7" s="14" t="n">
        <v>28</v>
      </c>
      <c r="B7" s="15" t="n">
        <v>14242.9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32" activeCellId="0" sqref="D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1.82"/>
    <col collapsed="false" customWidth="true" hidden="false" outlineLevel="0" max="3" min="3" style="0" width="23.22"/>
    <col collapsed="false" customWidth="true" hidden="false" outlineLevel="0" max="4" min="4" style="0" width="19.91"/>
  </cols>
  <sheetData>
    <row r="1" customFormat="false" ht="12.8" hidden="false" customHeight="false" outlineLevel="0" collapsed="false">
      <c r="A1" s="16"/>
      <c r="B1" s="17" t="s">
        <v>57</v>
      </c>
      <c r="C1" s="11"/>
    </row>
    <row r="2" customFormat="false" ht="12.8" hidden="false" customHeight="false" outlineLevel="0" collapsed="false">
      <c r="A2" s="18" t="s">
        <v>1</v>
      </c>
      <c r="B2" s="19" t="s">
        <v>60</v>
      </c>
      <c r="C2" s="13" t="s">
        <v>61</v>
      </c>
    </row>
    <row r="3" customFormat="false" ht="12.8" hidden="false" customHeight="false" outlineLevel="0" collapsed="false">
      <c r="A3" s="20" t="s">
        <v>16</v>
      </c>
      <c r="B3" s="21" t="n">
        <v>14349</v>
      </c>
      <c r="C3" s="22" t="n">
        <v>8697.65</v>
      </c>
    </row>
    <row r="4" customFormat="false" ht="12.8" hidden="false" customHeight="false" outlineLevel="0" collapsed="false">
      <c r="A4" s="23" t="s">
        <v>32</v>
      </c>
      <c r="B4" s="24" t="n">
        <v>6899</v>
      </c>
      <c r="C4" s="25" t="n">
        <v>7443.9</v>
      </c>
    </row>
    <row r="5" customFormat="false" ht="12.8" hidden="false" customHeight="false" outlineLevel="0" collapsed="false">
      <c r="A5" s="23" t="s">
        <v>37</v>
      </c>
      <c r="B5" s="24" t="n">
        <v>500</v>
      </c>
      <c r="C5" s="25" t="n">
        <v>466.48</v>
      </c>
    </row>
    <row r="6" customFormat="false" ht="12.8" hidden="false" customHeight="false" outlineLevel="0" collapsed="false">
      <c r="A6" s="23" t="s">
        <v>40</v>
      </c>
      <c r="B6" s="24" t="n">
        <v>6795</v>
      </c>
      <c r="C6" s="25" t="n">
        <v>6505.25</v>
      </c>
    </row>
    <row r="7" customFormat="false" ht="12.8" hidden="false" customHeight="false" outlineLevel="0" collapsed="false">
      <c r="A7" s="23" t="s">
        <v>47</v>
      </c>
      <c r="B7" s="26" t="n">
        <v>3800</v>
      </c>
      <c r="C7" s="27" t="n">
        <v>3608.68</v>
      </c>
    </row>
    <row r="8" customFormat="false" ht="12.8" hidden="false" customHeight="false" outlineLevel="0" collapsed="false">
      <c r="A8" s="28" t="s">
        <v>62</v>
      </c>
      <c r="B8" s="29" t="n">
        <v>32343</v>
      </c>
      <c r="C8" s="30" t="n">
        <v>26721.96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8.72"/>
  </cols>
  <sheetData>
    <row r="1" customFormat="false" ht="12.8" hidden="false" customHeight="false" outlineLevel="0" collapsed="false">
      <c r="A1" s="0" t="s">
        <v>63</v>
      </c>
      <c r="B1" s="0" t="s">
        <v>3</v>
      </c>
      <c r="C1" s="0" t="s">
        <v>4</v>
      </c>
      <c r="D1" s="0" t="s">
        <v>64</v>
      </c>
      <c r="E1" s="0" t="s">
        <v>8</v>
      </c>
      <c r="F1" s="0" t="s">
        <v>65</v>
      </c>
    </row>
    <row r="2" customFormat="false" ht="12.8" hidden="false" customHeight="false" outlineLevel="0" collapsed="false">
      <c r="A2" s="31" t="n">
        <v>1</v>
      </c>
      <c r="B2" s="0" t="s">
        <v>18</v>
      </c>
      <c r="C2" s="0" t="n">
        <v>10</v>
      </c>
      <c r="D2" s="5" t="n">
        <v>12.9</v>
      </c>
      <c r="E2" s="5" t="n">
        <f aca="false">C2*D2</f>
        <v>129</v>
      </c>
      <c r="F2" s="32" t="s">
        <v>66</v>
      </c>
    </row>
    <row r="3" customFormat="false" ht="12.8" hidden="false" customHeight="false" outlineLevel="0" collapsed="false">
      <c r="A3" s="31" t="n">
        <v>2</v>
      </c>
      <c r="B3" s="0" t="s">
        <v>21</v>
      </c>
      <c r="C3" s="0" t="n">
        <v>4</v>
      </c>
      <c r="D3" s="5" t="n">
        <v>180</v>
      </c>
      <c r="E3" s="5" t="n">
        <f aca="false">C3*D3</f>
        <v>720</v>
      </c>
      <c r="F3" s="32"/>
    </row>
    <row r="4" customFormat="false" ht="12.8" hidden="false" customHeight="false" outlineLevel="0" collapsed="false">
      <c r="A4" s="31" t="n">
        <v>3</v>
      </c>
      <c r="B4" s="0" t="s">
        <v>23</v>
      </c>
      <c r="C4" s="0" t="n">
        <v>2</v>
      </c>
      <c r="D4" s="5" t="n">
        <v>300</v>
      </c>
      <c r="E4" s="5" t="n">
        <f aca="false">C4*D4</f>
        <v>600</v>
      </c>
      <c r="F4" s="32"/>
    </row>
    <row r="5" customFormat="false" ht="12.8" hidden="false" customHeight="false" outlineLevel="0" collapsed="false">
      <c r="A5" s="31" t="n">
        <v>4</v>
      </c>
      <c r="B5" s="0" t="s">
        <v>25</v>
      </c>
      <c r="C5" s="0" t="n">
        <v>2</v>
      </c>
      <c r="D5" s="5" t="n">
        <v>365</v>
      </c>
      <c r="E5" s="5" t="n">
        <f aca="false">C5*D5</f>
        <v>730</v>
      </c>
      <c r="F5" s="32"/>
    </row>
    <row r="6" customFormat="false" ht="12.8" hidden="false" customHeight="false" outlineLevel="0" collapsed="false">
      <c r="A6" s="31" t="n">
        <v>5</v>
      </c>
      <c r="B6" s="0" t="s">
        <v>26</v>
      </c>
      <c r="C6" s="0" t="n">
        <v>2</v>
      </c>
      <c r="D6" s="5" t="n">
        <v>485</v>
      </c>
      <c r="E6" s="5" t="n">
        <f aca="false">C6*D6</f>
        <v>970</v>
      </c>
      <c r="F6" s="32"/>
    </row>
    <row r="7" customFormat="false" ht="12.8" hidden="false" customHeight="false" outlineLevel="0" collapsed="false">
      <c r="A7" s="31" t="n">
        <v>6</v>
      </c>
      <c r="B7" s="0" t="s">
        <v>28</v>
      </c>
      <c r="C7" s="0" t="n">
        <v>1</v>
      </c>
      <c r="D7" s="5" t="n">
        <v>1100</v>
      </c>
      <c r="E7" s="5" t="n">
        <f aca="false">C7*D7</f>
        <v>1100</v>
      </c>
      <c r="F7" s="32"/>
    </row>
    <row r="8" customFormat="false" ht="12.8" hidden="false" customHeight="false" outlineLevel="0" collapsed="false">
      <c r="A8" s="31" t="n">
        <v>7</v>
      </c>
      <c r="B8" s="0" t="s">
        <v>28</v>
      </c>
      <c r="C8" s="0" t="n">
        <v>1</v>
      </c>
      <c r="D8" s="5" t="n">
        <v>1800</v>
      </c>
      <c r="E8" s="5" t="n">
        <f aca="false">C8*D8</f>
        <v>1800</v>
      </c>
      <c r="F8" s="32"/>
    </row>
    <row r="9" customFormat="false" ht="12.8" hidden="false" customHeight="false" outlineLevel="0" collapsed="false">
      <c r="A9" s="31" t="n">
        <v>8</v>
      </c>
      <c r="B9" s="0" t="s">
        <v>30</v>
      </c>
      <c r="C9" s="0" t="n">
        <v>1</v>
      </c>
      <c r="D9" s="5" t="n">
        <v>2100</v>
      </c>
      <c r="E9" s="5" t="n">
        <f aca="false">C9*D9</f>
        <v>2100</v>
      </c>
      <c r="F9" s="32"/>
    </row>
    <row r="10" customFormat="false" ht="12.8" hidden="false" customHeight="false" outlineLevel="0" collapsed="false">
      <c r="A10" s="31" t="n">
        <v>9</v>
      </c>
      <c r="B10" s="0" t="s">
        <v>31</v>
      </c>
      <c r="C10" s="0" t="n">
        <v>2</v>
      </c>
      <c r="D10" s="5" t="n">
        <v>3100</v>
      </c>
      <c r="E10" s="5" t="n">
        <f aca="false">C10*D10</f>
        <v>6200</v>
      </c>
      <c r="F10" s="32"/>
    </row>
    <row r="11" customFormat="false" ht="12.8" hidden="false" customHeight="false" outlineLevel="0" collapsed="false">
      <c r="A11" s="31" t="n">
        <v>10</v>
      </c>
      <c r="B11" s="0" t="s">
        <v>34</v>
      </c>
      <c r="C11" s="0" t="n">
        <v>2</v>
      </c>
      <c r="D11" s="5" t="n">
        <v>2100</v>
      </c>
      <c r="E11" s="5" t="n">
        <f aca="false">C11*D11</f>
        <v>4200</v>
      </c>
      <c r="F11" s="32"/>
    </row>
    <row r="12" customFormat="false" ht="12.8" hidden="false" customHeight="false" outlineLevel="0" collapsed="false">
      <c r="A12" s="31" t="n">
        <v>11</v>
      </c>
      <c r="B12" s="0" t="s">
        <v>36</v>
      </c>
      <c r="C12" s="0" t="n">
        <v>1</v>
      </c>
      <c r="D12" s="5" t="n">
        <v>2699</v>
      </c>
      <c r="E12" s="5" t="n">
        <f aca="false">C12*D12</f>
        <v>2699</v>
      </c>
      <c r="F12" s="32"/>
    </row>
    <row r="13" customFormat="false" ht="12.8" hidden="false" customHeight="false" outlineLevel="0" collapsed="false">
      <c r="A13" s="31" t="n">
        <v>12</v>
      </c>
      <c r="B13" s="0" t="s">
        <v>39</v>
      </c>
      <c r="C13" s="0" t="n">
        <v>1</v>
      </c>
      <c r="D13" s="5" t="n">
        <v>500</v>
      </c>
      <c r="E13" s="5" t="n">
        <f aca="false">C13*D13</f>
        <v>500</v>
      </c>
      <c r="F13" s="32"/>
    </row>
    <row r="14" customFormat="false" ht="12.8" hidden="false" customHeight="false" outlineLevel="0" collapsed="false">
      <c r="A14" s="31" t="n">
        <v>13</v>
      </c>
      <c r="B14" s="0" t="s">
        <v>42</v>
      </c>
      <c r="C14" s="0" t="n">
        <v>6</v>
      </c>
      <c r="D14" s="5" t="n">
        <v>80</v>
      </c>
      <c r="E14" s="5" t="n">
        <f aca="false">C14*D14</f>
        <v>480</v>
      </c>
      <c r="F14" s="32"/>
    </row>
    <row r="15" customFormat="false" ht="12.8" hidden="false" customHeight="false" outlineLevel="0" collapsed="false">
      <c r="A15" s="31" t="n">
        <v>14</v>
      </c>
      <c r="B15" s="0" t="s">
        <v>43</v>
      </c>
      <c r="C15" s="0" t="n">
        <v>6</v>
      </c>
      <c r="D15" s="5" t="n">
        <v>135</v>
      </c>
      <c r="E15" s="5" t="n">
        <f aca="false">C15*D15</f>
        <v>810</v>
      </c>
      <c r="F15" s="32"/>
    </row>
    <row r="16" customFormat="false" ht="12.8" hidden="false" customHeight="false" outlineLevel="0" collapsed="false">
      <c r="A16" s="31" t="n">
        <v>15</v>
      </c>
      <c r="B16" s="0" t="s">
        <v>45</v>
      </c>
      <c r="C16" s="0" t="n">
        <v>1</v>
      </c>
      <c r="D16" s="5" t="n">
        <v>705</v>
      </c>
      <c r="E16" s="5" t="n">
        <f aca="false">C16*D16</f>
        <v>705</v>
      </c>
      <c r="F16" s="32"/>
    </row>
    <row r="17" customFormat="false" ht="12.8" hidden="false" customHeight="false" outlineLevel="0" collapsed="false">
      <c r="A17" s="31" t="n">
        <v>16</v>
      </c>
      <c r="B17" s="0" t="s">
        <v>46</v>
      </c>
      <c r="C17" s="0" t="n">
        <v>6</v>
      </c>
      <c r="D17" s="5" t="n">
        <v>800</v>
      </c>
      <c r="E17" s="5" t="n">
        <f aca="false">C17*D17</f>
        <v>4800</v>
      </c>
      <c r="F17" s="32"/>
    </row>
    <row r="18" customFormat="false" ht="12.8" hidden="false" customHeight="false" outlineLevel="0" collapsed="false">
      <c r="A18" s="31" t="n">
        <v>17</v>
      </c>
      <c r="B18" s="0" t="s">
        <v>48</v>
      </c>
      <c r="C18" s="0" t="n">
        <v>2</v>
      </c>
      <c r="D18" s="5" t="n">
        <v>1000</v>
      </c>
      <c r="E18" s="5" t="n">
        <f aca="false">C18*D18</f>
        <v>2000</v>
      </c>
      <c r="F18" s="32"/>
    </row>
    <row r="19" customFormat="false" ht="12.8" hidden="false" customHeight="false" outlineLevel="0" collapsed="false">
      <c r="A19" s="31" t="n">
        <v>18</v>
      </c>
      <c r="B19" s="0" t="s">
        <v>49</v>
      </c>
      <c r="C19" s="0" t="n">
        <v>1</v>
      </c>
      <c r="D19" s="5" t="n">
        <v>1800</v>
      </c>
      <c r="E19" s="5" t="n">
        <f aca="false">C19*D19</f>
        <v>1800</v>
      </c>
      <c r="F19" s="32"/>
    </row>
    <row r="20" customFormat="false" ht="12.8" hidden="false" customHeight="false" outlineLevel="0" collapsed="false">
      <c r="E20" s="5"/>
    </row>
  </sheetData>
  <mergeCells count="1">
    <mergeCell ref="F2:F1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8.26"/>
    <col collapsed="false" customWidth="true" hidden="false" outlineLevel="0" max="5" min="5" style="0" width="14.71"/>
    <col collapsed="false" customWidth="true" hidden="false" outlineLevel="0" max="6" min="6" style="0" width="20.01"/>
    <col collapsed="false" customWidth="true" hidden="false" outlineLevel="0" max="7" min="7" style="0" width="17.99"/>
  </cols>
  <sheetData>
    <row r="1" customFormat="false" ht="12.8" hidden="false" customHeight="false" outlineLevel="0" collapsed="false">
      <c r="A1" s="0" t="s">
        <v>63</v>
      </c>
      <c r="B1" s="0" t="s">
        <v>3</v>
      </c>
      <c r="C1" s="0" t="s">
        <v>4</v>
      </c>
      <c r="D1" s="0" t="s">
        <v>64</v>
      </c>
      <c r="E1" s="0" t="s">
        <v>8</v>
      </c>
      <c r="F1" s="0" t="s">
        <v>67</v>
      </c>
      <c r="G1" s="0" t="s">
        <v>68</v>
      </c>
    </row>
    <row r="2" customFormat="false" ht="12.8" hidden="false" customHeight="false" outlineLevel="0" collapsed="false">
      <c r="A2" s="31" t="n">
        <v>1</v>
      </c>
      <c r="B2" s="0" t="s">
        <v>18</v>
      </c>
      <c r="C2" s="0" t="n">
        <v>10</v>
      </c>
      <c r="D2" s="0" t="n">
        <v>24.9</v>
      </c>
      <c r="E2" s="0" t="n">
        <f aca="false">C2*D2</f>
        <v>249</v>
      </c>
      <c r="F2" s="33" t="n">
        <f aca="false">IF(C2&gt;4,0.02,0)+VLOOKUP(D2,$B$33:$C$36,2,1)</f>
        <v>0.03</v>
      </c>
      <c r="G2" s="0" t="n">
        <f aca="false">E2*(1-F2)</f>
        <v>241.53</v>
      </c>
    </row>
    <row r="3" customFormat="false" ht="12.8" hidden="false" customHeight="false" outlineLevel="0" collapsed="false">
      <c r="A3" s="31" t="n">
        <v>2</v>
      </c>
      <c r="B3" s="0" t="s">
        <v>21</v>
      </c>
      <c r="C3" s="0" t="n">
        <v>4</v>
      </c>
      <c r="D3" s="0" t="n">
        <v>222</v>
      </c>
      <c r="E3" s="0" t="n">
        <f aca="false">C3*D3</f>
        <v>888</v>
      </c>
      <c r="F3" s="33" t="n">
        <f aca="false">IF(C3&gt;4,0.02,0)+VLOOKUP(D3,$B$33:$C$36,2,1)</f>
        <v>0.02</v>
      </c>
      <c r="G3" s="0" t="n">
        <f aca="false">E3*(1-F3)</f>
        <v>870.24</v>
      </c>
    </row>
    <row r="4" customFormat="false" ht="12.8" hidden="false" customHeight="false" outlineLevel="0" collapsed="false">
      <c r="A4" s="31" t="n">
        <v>3</v>
      </c>
      <c r="B4" s="0" t="s">
        <v>23</v>
      </c>
      <c r="C4" s="0" t="n">
        <v>2</v>
      </c>
      <c r="D4" s="0" t="n">
        <v>268</v>
      </c>
      <c r="E4" s="0" t="n">
        <f aca="false">C4*D4</f>
        <v>536</v>
      </c>
      <c r="F4" s="33" t="n">
        <f aca="false">IF(C4&gt;4,0.02,0)+VLOOKUP(D4,$B$33:$C$36,2,1)</f>
        <v>0.02</v>
      </c>
      <c r="G4" s="0" t="n">
        <f aca="false">E4*(1-F4)</f>
        <v>525.28</v>
      </c>
    </row>
    <row r="5" customFormat="false" ht="12.8" hidden="false" customHeight="false" outlineLevel="0" collapsed="false">
      <c r="A5" s="31" t="n">
        <v>4</v>
      </c>
      <c r="B5" s="0" t="s">
        <v>25</v>
      </c>
      <c r="C5" s="0" t="n">
        <v>2</v>
      </c>
      <c r="D5" s="0" t="n">
        <v>275</v>
      </c>
      <c r="E5" s="0" t="n">
        <f aca="false">C5*D5</f>
        <v>550</v>
      </c>
      <c r="F5" s="33" t="n">
        <f aca="false">IF(C5&gt;4,0.02,0)+VLOOKUP(D5,$B$33:$C$36,2,1)</f>
        <v>0.02</v>
      </c>
      <c r="G5" s="0" t="n">
        <f aca="false">E5*(1-F5)</f>
        <v>539</v>
      </c>
    </row>
    <row r="6" customFormat="false" ht="12.8" hidden="false" customHeight="false" outlineLevel="0" collapsed="false">
      <c r="A6" s="31" t="n">
        <v>5</v>
      </c>
      <c r="B6" s="0" t="s">
        <v>26</v>
      </c>
      <c r="C6" s="0" t="n">
        <v>2</v>
      </c>
      <c r="D6" s="5" t="n">
        <v>485</v>
      </c>
      <c r="E6" s="5" t="n">
        <f aca="false">C6*D6</f>
        <v>970</v>
      </c>
      <c r="F6" s="33" t="n">
        <f aca="false">IF(C6&gt;4,0.02,0)+VLOOKUP(D6,$B$33:$C$36,2,1)</f>
        <v>0.02</v>
      </c>
      <c r="G6" s="5" t="n">
        <f aca="false">E6*(1-F6)</f>
        <v>950.6</v>
      </c>
    </row>
    <row r="7" customFormat="false" ht="12.8" hidden="false" customHeight="false" outlineLevel="0" collapsed="false">
      <c r="A7" s="31" t="n">
        <v>6</v>
      </c>
      <c r="B7" s="0" t="s">
        <v>28</v>
      </c>
      <c r="C7" s="0" t="n">
        <v>1</v>
      </c>
      <c r="D7" s="0" t="n">
        <v>1014</v>
      </c>
      <c r="E7" s="0" t="n">
        <f aca="false">C7*D7</f>
        <v>1014</v>
      </c>
      <c r="F7" s="33" t="n">
        <f aca="false">IF(C7&gt;4,0.02,0)+VLOOKUP(D7,$B$33:$C$36,2,1)</f>
        <v>0.1</v>
      </c>
      <c r="G7" s="0" t="n">
        <f aca="false">E7*(1-F7)</f>
        <v>912.6</v>
      </c>
    </row>
    <row r="8" customFormat="false" ht="12.8" hidden="false" customHeight="false" outlineLevel="0" collapsed="false">
      <c r="A8" s="31" t="n">
        <v>7</v>
      </c>
      <c r="B8" s="0" t="s">
        <v>28</v>
      </c>
      <c r="C8" s="0" t="n">
        <v>1</v>
      </c>
      <c r="D8" s="0" t="n">
        <v>1690</v>
      </c>
      <c r="E8" s="0" t="n">
        <f aca="false">C8*D8</f>
        <v>1690</v>
      </c>
      <c r="F8" s="33" t="n">
        <f aca="false">IF(C8&gt;4,0.02,0)+VLOOKUP(D8,$B$33:$C$36,2,1)</f>
        <v>0.1</v>
      </c>
      <c r="G8" s="0" t="n">
        <f aca="false">E8*(1-F8)</f>
        <v>1521</v>
      </c>
    </row>
    <row r="9" customFormat="false" ht="12.8" hidden="false" customHeight="false" outlineLevel="0" collapsed="false">
      <c r="A9" s="31" t="n">
        <v>8</v>
      </c>
      <c r="B9" s="0" t="s">
        <v>30</v>
      </c>
      <c r="C9" s="0" t="n">
        <v>1</v>
      </c>
      <c r="D9" s="0" t="n">
        <v>1270</v>
      </c>
      <c r="E9" s="0" t="n">
        <f aca="false">C9*D9</f>
        <v>1270</v>
      </c>
      <c r="F9" s="33" t="n">
        <f aca="false">IF(C9&gt;4,0.02,0)+VLOOKUP(D9,$B$33:$C$36,2,1)</f>
        <v>0.1</v>
      </c>
      <c r="G9" s="0" t="n">
        <f aca="false">E9*(1-F9)</f>
        <v>1143</v>
      </c>
    </row>
    <row r="10" customFormat="false" ht="12.8" hidden="false" customHeight="false" outlineLevel="0" collapsed="false">
      <c r="A10" s="31" t="n">
        <v>9</v>
      </c>
      <c r="B10" s="0" t="s">
        <v>31</v>
      </c>
      <c r="C10" s="0" t="n">
        <v>2</v>
      </c>
      <c r="D10" s="0" t="n">
        <v>1108</v>
      </c>
      <c r="E10" s="0" t="n">
        <f aca="false">C10*D10</f>
        <v>2216</v>
      </c>
      <c r="F10" s="33" t="n">
        <f aca="false">IF(C10&gt;4,0.02,0)+VLOOKUP(D10,$B$33:$C$36,2,1)</f>
        <v>0.1</v>
      </c>
      <c r="G10" s="0" t="n">
        <f aca="false">E10*(1-F10)</f>
        <v>1994.4</v>
      </c>
    </row>
    <row r="11" customFormat="false" ht="12.8" hidden="false" customHeight="false" outlineLevel="0" collapsed="false">
      <c r="A11" s="31" t="n">
        <v>10</v>
      </c>
      <c r="B11" s="0" t="s">
        <v>34</v>
      </c>
      <c r="C11" s="0" t="n">
        <v>2</v>
      </c>
      <c r="D11" s="0" t="n">
        <v>2272</v>
      </c>
      <c r="E11" s="0" t="n">
        <f aca="false">C11*D11</f>
        <v>4544</v>
      </c>
      <c r="F11" s="33" t="n">
        <f aca="false">IF(C11&gt;4,0.02,0)+VLOOKUP(D11,$B$33:$C$36,2,1)</f>
        <v>0.1</v>
      </c>
      <c r="G11" s="0" t="n">
        <f aca="false">E11*(1-F11)</f>
        <v>4089.6</v>
      </c>
    </row>
    <row r="12" customFormat="false" ht="12.8" hidden="false" customHeight="false" outlineLevel="0" collapsed="false">
      <c r="A12" s="31" t="n">
        <v>11</v>
      </c>
      <c r="B12" s="0" t="s">
        <v>36</v>
      </c>
      <c r="C12" s="0" t="n">
        <v>1</v>
      </c>
      <c r="D12" s="0" t="n">
        <v>3727</v>
      </c>
      <c r="E12" s="0" t="n">
        <f aca="false">C12*D12</f>
        <v>3727</v>
      </c>
      <c r="F12" s="33" t="n">
        <f aca="false">IF(C12&gt;4,0.02,0)+VLOOKUP(D12,$B$33:$C$36,2,1)</f>
        <v>0.1</v>
      </c>
      <c r="G12" s="0" t="n">
        <f aca="false">E12*(1-F12)</f>
        <v>3354.3</v>
      </c>
    </row>
    <row r="13" customFormat="false" ht="12.8" hidden="false" customHeight="false" outlineLevel="0" collapsed="false">
      <c r="A13" s="31" t="n">
        <v>12</v>
      </c>
      <c r="B13" s="0" t="s">
        <v>39</v>
      </c>
      <c r="C13" s="0" t="n">
        <v>1</v>
      </c>
      <c r="D13" s="0" t="n">
        <v>476</v>
      </c>
      <c r="E13" s="0" t="n">
        <f aca="false">C13*D13</f>
        <v>476</v>
      </c>
      <c r="F13" s="33" t="n">
        <f aca="false">IF(C13&gt;4,0.02,0)+VLOOKUP(D13,$B$33:$C$36,2,1)</f>
        <v>0.02</v>
      </c>
      <c r="G13" s="0" t="n">
        <f aca="false">E13*(1-F13)</f>
        <v>466.48</v>
      </c>
    </row>
    <row r="14" customFormat="false" ht="12.8" hidden="false" customHeight="false" outlineLevel="0" collapsed="false">
      <c r="A14" s="31" t="n">
        <v>13</v>
      </c>
      <c r="B14" s="0" t="s">
        <v>42</v>
      </c>
      <c r="C14" s="0" t="n">
        <v>6</v>
      </c>
      <c r="D14" s="0" t="n">
        <v>180</v>
      </c>
      <c r="E14" s="0" t="n">
        <f aca="false">C14*D14</f>
        <v>1080</v>
      </c>
      <c r="F14" s="33" t="n">
        <f aca="false">IF(C14&gt;4,0.02,0)+VLOOKUP(D14,$B$33:$C$36,2,1)</f>
        <v>0.03</v>
      </c>
      <c r="G14" s="0" t="n">
        <f aca="false">E14*(1-F14)</f>
        <v>1047.6</v>
      </c>
    </row>
    <row r="15" customFormat="false" ht="12.8" hidden="false" customHeight="false" outlineLevel="0" collapsed="false">
      <c r="A15" s="31" t="n">
        <v>14</v>
      </c>
      <c r="B15" s="0" t="s">
        <v>43</v>
      </c>
      <c r="C15" s="0" t="n">
        <v>6</v>
      </c>
      <c r="D15" s="0" t="n">
        <v>97</v>
      </c>
      <c r="E15" s="0" t="n">
        <f aca="false">C15*D15</f>
        <v>582</v>
      </c>
      <c r="F15" s="33" t="n">
        <f aca="false">IF(C15&gt;4,0.02,0)+VLOOKUP(D15,$B$33:$C$36,2,1)</f>
        <v>0.03</v>
      </c>
      <c r="G15" s="0" t="n">
        <f aca="false">E15*(1-F15)</f>
        <v>564.54</v>
      </c>
    </row>
    <row r="16" customFormat="false" ht="12.8" hidden="false" customHeight="false" outlineLevel="0" collapsed="false">
      <c r="A16" s="31" t="n">
        <v>15</v>
      </c>
      <c r="B16" s="0" t="s">
        <v>45</v>
      </c>
      <c r="C16" s="0" t="n">
        <v>1</v>
      </c>
      <c r="D16" s="0" t="n">
        <v>743</v>
      </c>
      <c r="E16" s="0" t="n">
        <f aca="false">C16*D16</f>
        <v>743</v>
      </c>
      <c r="F16" s="33" t="n">
        <f aca="false">IF(C16&gt;4,0.02,0)+VLOOKUP(D16,$B$33:$C$36,2,1)</f>
        <v>0.03</v>
      </c>
      <c r="G16" s="0" t="n">
        <f aca="false">E16*(1-F16)</f>
        <v>720.71</v>
      </c>
    </row>
    <row r="17" customFormat="false" ht="12.8" hidden="false" customHeight="false" outlineLevel="0" collapsed="false">
      <c r="A17" s="31" t="n">
        <v>16</v>
      </c>
      <c r="B17" s="0" t="s">
        <v>46</v>
      </c>
      <c r="C17" s="0" t="n">
        <v>6</v>
      </c>
      <c r="D17" s="0" t="n">
        <v>732</v>
      </c>
      <c r="E17" s="0" t="n">
        <f aca="false">C17*D17</f>
        <v>4392</v>
      </c>
      <c r="F17" s="33" t="n">
        <f aca="false">IF(C17&gt;4,0.02,0)+VLOOKUP(D17,$B$33:$C$36,2,1)</f>
        <v>0.05</v>
      </c>
      <c r="G17" s="0" t="n">
        <f aca="false">E17*(1-F17)</f>
        <v>4172.4</v>
      </c>
    </row>
    <row r="18" customFormat="false" ht="12.8" hidden="false" customHeight="false" outlineLevel="0" collapsed="false">
      <c r="A18" s="31" t="n">
        <v>17</v>
      </c>
      <c r="B18" s="0" t="s">
        <v>48</v>
      </c>
      <c r="C18" s="0" t="n">
        <v>2</v>
      </c>
      <c r="D18" s="0" t="n">
        <v>962</v>
      </c>
      <c r="E18" s="0" t="n">
        <f aca="false">C18*D18</f>
        <v>1924</v>
      </c>
      <c r="F18" s="33" t="n">
        <f aca="false">IF(C18&gt;4,0.02,0)+VLOOKUP(D18,$B$33:$C$36,2,1)</f>
        <v>0.03</v>
      </c>
      <c r="G18" s="0" t="n">
        <f aca="false">E18*(1-F18)</f>
        <v>1866.28</v>
      </c>
    </row>
    <row r="19" customFormat="false" ht="12.8" hidden="false" customHeight="false" outlineLevel="0" collapsed="false">
      <c r="A19" s="31" t="n">
        <v>18</v>
      </c>
      <c r="B19" s="0" t="s">
        <v>49</v>
      </c>
      <c r="C19" s="0" t="n">
        <v>1</v>
      </c>
      <c r="D19" s="0" t="n">
        <v>1936</v>
      </c>
      <c r="E19" s="0" t="n">
        <f aca="false">C19*D19</f>
        <v>1936</v>
      </c>
      <c r="F19" s="33" t="n">
        <f aca="false">IF(C19&gt;4,0.02,0)+VLOOKUP(D19,$B$33:$C$36,2,1)</f>
        <v>0.1</v>
      </c>
      <c r="G19" s="0" t="n">
        <f aca="false">E19*(1-F19)</f>
        <v>1742.4</v>
      </c>
    </row>
    <row r="33" customFormat="false" ht="12.8" hidden="false" customHeight="false" outlineLevel="0" collapsed="false">
      <c r="A33" s="0" t="s">
        <v>69</v>
      </c>
      <c r="B33" s="34" t="n">
        <v>0</v>
      </c>
      <c r="C33" s="35" t="n">
        <v>0.01</v>
      </c>
    </row>
    <row r="34" customFormat="false" ht="12.8" hidden="false" customHeight="false" outlineLevel="0" collapsed="false">
      <c r="B34" s="34" t="n">
        <v>200</v>
      </c>
      <c r="C34" s="35" t="n">
        <v>0.02</v>
      </c>
    </row>
    <row r="35" customFormat="false" ht="12.8" hidden="false" customHeight="false" outlineLevel="0" collapsed="false">
      <c r="B35" s="34" t="n">
        <v>700</v>
      </c>
      <c r="C35" s="35" t="n">
        <v>0.03</v>
      </c>
    </row>
    <row r="36" customFormat="false" ht="12.8" hidden="false" customHeight="false" outlineLevel="0" collapsed="false">
      <c r="B36" s="34" t="n">
        <v>1000</v>
      </c>
      <c r="C36" s="35" t="n">
        <v>0.1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49"/>
    <col collapsed="false" customWidth="true" hidden="false" outlineLevel="0" max="2" min="2" style="0" width="15.19"/>
    <col collapsed="false" customWidth="true" hidden="false" outlineLevel="0" max="3" min="3" style="0" width="14.27"/>
    <col collapsed="false" customWidth="true" hidden="false" outlineLevel="0" max="5" min="5" style="0" width="23.19"/>
  </cols>
  <sheetData>
    <row r="1" customFormat="false" ht="12.8" hidden="false" customHeight="false" outlineLevel="0" collapsed="false">
      <c r="A1" s="0" t="s">
        <v>70</v>
      </c>
      <c r="B1" s="0" t="s">
        <v>71</v>
      </c>
      <c r="C1" s="0" t="s">
        <v>72</v>
      </c>
      <c r="D1" s="0" t="s">
        <v>10</v>
      </c>
      <c r="E1" s="0" t="s">
        <v>73</v>
      </c>
      <c r="F1" s="0" t="s">
        <v>74</v>
      </c>
    </row>
    <row r="3" customFormat="false" ht="12.8" hidden="false" customHeight="false" outlineLevel="0" collapsed="false">
      <c r="A3" s="0" t="n">
        <v>30000</v>
      </c>
      <c r="B3" s="5" t="n">
        <f aca="false">SUM(Bedarfsliste!I2:I19)</f>
        <v>30418.0742296919</v>
      </c>
      <c r="C3" s="5" t="n">
        <f aca="false">SUM(Bedarfsliste!J2:J19)</f>
        <v>32343</v>
      </c>
      <c r="D3" s="5" t="n">
        <f aca="false">SUM(Mediamarkt!G2:G19)</f>
        <v>26721.96</v>
      </c>
      <c r="E3" s="5" t="n">
        <f aca="false">SUM(Bedarfsliste!M2:M19)</f>
        <v>25220.58</v>
      </c>
      <c r="F3" s="5" t="n">
        <f aca="false">SUM(Bedarfsliste!P2:P19)</f>
        <v>23748.5184313726</v>
      </c>
    </row>
    <row r="9" customFormat="false" ht="12.8" hidden="false" customHeight="false" outlineLevel="0" collapsed="false">
      <c r="A9" s="36" t="s">
        <v>75</v>
      </c>
      <c r="B9" s="36" t="s">
        <v>76</v>
      </c>
    </row>
    <row r="10" customFormat="false" ht="12.8" hidden="false" customHeight="false" outlineLevel="0" collapsed="false">
      <c r="A10" s="36" t="str">
        <f aca="false">IF(C3&lt;D3,"E-Tec","MediaMarkt")</f>
        <v>MediaMarkt</v>
      </c>
      <c r="B10" s="36" t="n">
        <f aca="false">COUNTIF(Bedarfsliste!L2:L19,A10)</f>
        <v>13</v>
      </c>
    </row>
    <row r="11" customFormat="false" ht="12.8" hidden="false" customHeight="false" outlineLevel="0" collapsed="false">
      <c r="A11" s="36" t="str">
        <f aca="false">CONCATENATE()</f>
        <v/>
      </c>
      <c r="B11" s="36" t="str">
        <f aca="false">A10&amp;" konnte sich "&amp;B10&amp;" mal durchsetzen"</f>
        <v>MediaMarkt konnte sich 13 mal durchsetzen</v>
      </c>
    </row>
    <row r="12" customFormat="false" ht="12.8" hidden="false" customHeight="false" outlineLevel="0" collapsed="false">
      <c r="A12" s="0" t="str">
        <f aca="false">CONCATENATE()</f>
        <v/>
      </c>
    </row>
  </sheetData>
  <dataValidations count="2">
    <dataValidation allowBlank="true" errorStyle="stop" operator="equal" showDropDown="false" showErrorMessage="true" showInputMessage="false" sqref="B19" type="list">
      <formula1>Bedarfsliste!$J$1:$K$1</formula1>
      <formula2>0</formula2>
    </dataValidation>
    <dataValidation allowBlank="true" errorStyle="stop" operator="equal" showDropDown="false" showErrorMessage="true" showInputMessage="false" sqref="C19" type="list">
      <formula1>Bedarfsliste!$D$2:$D$19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2448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2021-09-13T14:49:26Z</dcterms:created>
  <dc:creator/>
  <dc:description/>
  <dc:language>de-AT</dc:language>
  <cp:lastModifiedBy/>
  <dcterms:modified xsi:type="dcterms:W3CDTF">2022-07-05T11:36:55Z</dcterms:modified>
  <cp:revision>7</cp:revision>
  <dc:subject/>
  <dc:title/>
</cp:coreProperties>
</file>