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ng26\Desktop\Amazon\"/>
    </mc:Choice>
  </mc:AlternateContent>
  <bookViews>
    <workbookView xWindow="10395" yWindow="-105" windowWidth="14850" windowHeight="12735" activeTab="1"/>
  </bookViews>
  <sheets>
    <sheet name="Income - Adjusted" sheetId="2" r:id="rId1"/>
    <sheet name="Bal Sheet - Standardized" sheetId="3" r:id="rId2"/>
    <sheet name="Cash Flow - Standardized" sheetId="4" r:id="rId3"/>
    <sheet name="Per Share" sheetId="5" r:id="rId4"/>
    <sheet name="Stock Value" sheetId="6" r:id="rId5"/>
  </sheets>
  <calcPr calcId="152511"/>
</workbook>
</file>

<file path=xl/calcChain.xml><?xml version="1.0" encoding="utf-8"?>
<calcChain xmlns="http://schemas.openxmlformats.org/spreadsheetml/2006/main">
  <c r="H13" i="6" l="1"/>
  <c r="F12" i="6"/>
  <c r="D10" i="6"/>
  <c r="H8" i="6"/>
  <c r="F7" i="6"/>
  <c r="D6" i="6"/>
  <c r="C27" i="5"/>
  <c r="I25" i="5"/>
  <c r="H23" i="5"/>
  <c r="G22" i="5"/>
  <c r="F20" i="5"/>
  <c r="E19" i="5"/>
  <c r="D18" i="5"/>
  <c r="C17" i="5"/>
  <c r="I15" i="5"/>
  <c r="H14" i="5"/>
  <c r="G13" i="5"/>
  <c r="F12" i="5"/>
  <c r="E11" i="5"/>
  <c r="D8" i="5"/>
  <c r="C7" i="5"/>
  <c r="I42" i="4"/>
  <c r="H41" i="4"/>
  <c r="G40" i="4"/>
  <c r="F39" i="4"/>
  <c r="E38" i="4"/>
  <c r="D34" i="4"/>
  <c r="C31" i="4"/>
  <c r="I29" i="4"/>
  <c r="H28" i="4"/>
  <c r="G27" i="4"/>
  <c r="F26" i="4"/>
  <c r="E23" i="4"/>
  <c r="D22" i="4"/>
  <c r="C21" i="4"/>
  <c r="I19" i="4"/>
  <c r="H18" i="4"/>
  <c r="G17" i="4"/>
  <c r="F16" i="4"/>
  <c r="E13" i="4"/>
  <c r="D12" i="4"/>
  <c r="C11" i="4"/>
  <c r="I9" i="4"/>
  <c r="H8" i="4"/>
  <c r="G7" i="4"/>
  <c r="F57" i="3"/>
  <c r="E56" i="3"/>
  <c r="D55" i="3"/>
  <c r="C54" i="3"/>
  <c r="I52" i="3"/>
  <c r="H51" i="3"/>
  <c r="G47" i="3"/>
  <c r="F46" i="3"/>
  <c r="E45" i="3"/>
  <c r="D44" i="3"/>
  <c r="C43" i="3"/>
  <c r="I41" i="3"/>
  <c r="H40" i="3"/>
  <c r="G39" i="3"/>
  <c r="F38" i="3"/>
  <c r="E37" i="3"/>
  <c r="G13" i="6"/>
  <c r="E12" i="6"/>
  <c r="C10" i="6"/>
  <c r="G8" i="6"/>
  <c r="E7" i="6"/>
  <c r="C6" i="6"/>
  <c r="I26" i="5"/>
  <c r="H25" i="5"/>
  <c r="G23" i="5"/>
  <c r="F22" i="5"/>
  <c r="E20" i="5"/>
  <c r="D19" i="5"/>
  <c r="C18" i="5"/>
  <c r="I16" i="5"/>
  <c r="H15" i="5"/>
  <c r="G14" i="5"/>
  <c r="F13" i="5"/>
  <c r="E12" i="5"/>
  <c r="D11" i="5"/>
  <c r="C8" i="5"/>
  <c r="I6" i="5"/>
  <c r="H42" i="4"/>
  <c r="G41" i="4"/>
  <c r="F40" i="4"/>
  <c r="E39" i="4"/>
  <c r="D38" i="4"/>
  <c r="C34" i="4"/>
  <c r="I30" i="4"/>
  <c r="H29" i="4"/>
  <c r="G28" i="4"/>
  <c r="F27" i="4"/>
  <c r="E26" i="4"/>
  <c r="D23" i="4"/>
  <c r="C22" i="4"/>
  <c r="I20" i="4"/>
  <c r="H19" i="4"/>
  <c r="G18" i="4"/>
  <c r="F17" i="4"/>
  <c r="E16" i="4"/>
  <c r="D13" i="4"/>
  <c r="C12" i="4"/>
  <c r="I10" i="4"/>
  <c r="H9" i="4"/>
  <c r="G8" i="4"/>
  <c r="F7" i="4"/>
  <c r="E57" i="3"/>
  <c r="D56" i="3"/>
  <c r="C55" i="3"/>
  <c r="I53" i="3"/>
  <c r="H52" i="3"/>
  <c r="G51" i="3"/>
  <c r="F47" i="3"/>
  <c r="E46" i="3"/>
  <c r="D45" i="3"/>
  <c r="C44" i="3"/>
  <c r="I42" i="3"/>
  <c r="H41" i="3"/>
  <c r="G40" i="3"/>
  <c r="F39" i="3"/>
  <c r="E38" i="3"/>
  <c r="D37" i="3"/>
  <c r="C36" i="3"/>
  <c r="I34" i="3"/>
  <c r="H33" i="3"/>
  <c r="G32" i="3"/>
  <c r="F31" i="3"/>
  <c r="E30" i="3"/>
  <c r="D29" i="3"/>
  <c r="C26" i="3"/>
  <c r="I24" i="3"/>
  <c r="H23" i="3"/>
  <c r="G22" i="3"/>
  <c r="F21" i="3"/>
  <c r="E20" i="3"/>
  <c r="D19" i="3"/>
  <c r="C18" i="3"/>
  <c r="I16" i="3"/>
  <c r="H15" i="3"/>
  <c r="G14" i="3"/>
  <c r="F13" i="3"/>
  <c r="E12" i="3"/>
  <c r="D11" i="3"/>
  <c r="C10" i="3"/>
  <c r="I8" i="3"/>
  <c r="H7" i="3"/>
  <c r="G48" i="2"/>
  <c r="F47" i="2"/>
  <c r="E46" i="2"/>
  <c r="D45" i="2"/>
  <c r="C44" i="2"/>
  <c r="I42" i="2"/>
  <c r="H41" i="2"/>
  <c r="G37" i="2"/>
  <c r="F36" i="2"/>
  <c r="E35" i="2"/>
  <c r="D34" i="2"/>
  <c r="C32" i="2"/>
  <c r="I30" i="2"/>
  <c r="H29" i="2"/>
  <c r="G27" i="2"/>
  <c r="F26" i="2"/>
  <c r="E24" i="2"/>
  <c r="D23" i="2"/>
  <c r="C22" i="2"/>
  <c r="I20" i="2"/>
  <c r="H19" i="2"/>
  <c r="G18" i="2"/>
  <c r="F17" i="2"/>
  <c r="E16" i="2"/>
  <c r="D15" i="2"/>
  <c r="C14" i="2"/>
  <c r="I12" i="2"/>
  <c r="F13" i="6"/>
  <c r="D12" i="6"/>
  <c r="H9" i="6"/>
  <c r="F8" i="6"/>
  <c r="D7" i="6"/>
  <c r="I27" i="5"/>
  <c r="H26" i="5"/>
  <c r="G25" i="5"/>
  <c r="F23" i="5"/>
  <c r="E22" i="5"/>
  <c r="D20" i="5"/>
  <c r="C19" i="5"/>
  <c r="I17" i="5"/>
  <c r="H16" i="5"/>
  <c r="G15" i="5"/>
  <c r="F14" i="5"/>
  <c r="E13" i="5"/>
  <c r="D12" i="5"/>
  <c r="C11" i="5"/>
  <c r="I7" i="5"/>
  <c r="H6" i="5"/>
  <c r="G42" i="4"/>
  <c r="F41" i="4"/>
  <c r="E40" i="4"/>
  <c r="D39" i="4"/>
  <c r="C38" i="4"/>
  <c r="I31" i="4"/>
  <c r="H30" i="4"/>
  <c r="G29" i="4"/>
  <c r="F28" i="4"/>
  <c r="E27" i="4"/>
  <c r="D26" i="4"/>
  <c r="C23" i="4"/>
  <c r="I21" i="4"/>
  <c r="H20" i="4"/>
  <c r="G19" i="4"/>
  <c r="F18" i="4"/>
  <c r="E17" i="4"/>
  <c r="D16" i="4"/>
  <c r="C13" i="4"/>
  <c r="I11" i="4"/>
  <c r="H10" i="4"/>
  <c r="G9" i="4"/>
  <c r="F8" i="4"/>
  <c r="E7" i="4"/>
  <c r="D57" i="3"/>
  <c r="C56" i="3"/>
  <c r="I54" i="3"/>
  <c r="H53" i="3"/>
  <c r="G52" i="3"/>
  <c r="F51" i="3"/>
  <c r="E47" i="3"/>
  <c r="D46" i="3"/>
  <c r="C45" i="3"/>
  <c r="I43" i="3"/>
  <c r="H42" i="3"/>
  <c r="G41" i="3"/>
  <c r="F40" i="3"/>
  <c r="E39" i="3"/>
  <c r="D38" i="3"/>
  <c r="C37" i="3"/>
  <c r="I35" i="3"/>
  <c r="H34" i="3"/>
  <c r="G33" i="3"/>
  <c r="F32" i="3"/>
  <c r="E31" i="3"/>
  <c r="D30" i="3"/>
  <c r="C29" i="3"/>
  <c r="I25" i="3"/>
  <c r="H24" i="3"/>
  <c r="G23" i="3"/>
  <c r="F22" i="3"/>
  <c r="E21" i="3"/>
  <c r="D20" i="3"/>
  <c r="C19" i="3"/>
  <c r="I17" i="3"/>
  <c r="H16" i="3"/>
  <c r="G15" i="3"/>
  <c r="F14" i="3"/>
  <c r="E13" i="3"/>
  <c r="D12" i="3"/>
  <c r="C11" i="3"/>
  <c r="I9" i="3"/>
  <c r="H8" i="3"/>
  <c r="G7" i="3"/>
  <c r="F48" i="2"/>
  <c r="E47" i="2"/>
  <c r="D46" i="2"/>
  <c r="C45" i="2"/>
  <c r="I43" i="2"/>
  <c r="H42" i="2"/>
  <c r="G41" i="2"/>
  <c r="F37" i="2"/>
  <c r="E36" i="2"/>
  <c r="D35" i="2"/>
  <c r="C34" i="2"/>
  <c r="I31" i="2"/>
  <c r="H30" i="2"/>
  <c r="G29" i="2"/>
  <c r="F27" i="2"/>
  <c r="E26" i="2"/>
  <c r="D24" i="2"/>
  <c r="C23" i="2"/>
  <c r="I21" i="2"/>
  <c r="H20" i="2"/>
  <c r="G19" i="2"/>
  <c r="F18" i="2"/>
  <c r="E17" i="2"/>
  <c r="D16" i="2"/>
  <c r="C15" i="2"/>
  <c r="I13" i="2"/>
  <c r="H12" i="2"/>
  <c r="G11" i="2"/>
  <c r="F10" i="2"/>
  <c r="E9" i="2"/>
  <c r="D8" i="2"/>
  <c r="C7" i="2"/>
  <c r="E32" i="3"/>
  <c r="D31" i="3"/>
  <c r="C30" i="3"/>
  <c r="I26" i="3"/>
  <c r="G24" i="3"/>
  <c r="F23" i="3"/>
  <c r="D21" i="3"/>
  <c r="I18" i="3"/>
  <c r="F15" i="3"/>
  <c r="D13" i="3"/>
  <c r="E13" i="6"/>
  <c r="C12" i="6"/>
  <c r="G9" i="6"/>
  <c r="E8" i="6"/>
  <c r="C7" i="6"/>
  <c r="H27" i="5"/>
  <c r="G26" i="5"/>
  <c r="F25" i="5"/>
  <c r="E23" i="5"/>
  <c r="D22" i="5"/>
  <c r="C20" i="5"/>
  <c r="I18" i="5"/>
  <c r="H17" i="5"/>
  <c r="G16" i="5"/>
  <c r="F15" i="5"/>
  <c r="E14" i="5"/>
  <c r="D13" i="5"/>
  <c r="C12" i="5"/>
  <c r="I8" i="5"/>
  <c r="H7" i="5"/>
  <c r="G6" i="5"/>
  <c r="F42" i="4"/>
  <c r="E41" i="4"/>
  <c r="D40" i="4"/>
  <c r="C39" i="4"/>
  <c r="I34" i="4"/>
  <c r="H31" i="4"/>
  <c r="G30" i="4"/>
  <c r="F29" i="4"/>
  <c r="E28" i="4"/>
  <c r="D27" i="4"/>
  <c r="C26" i="4"/>
  <c r="I22" i="4"/>
  <c r="H21" i="4"/>
  <c r="G20" i="4"/>
  <c r="F19" i="4"/>
  <c r="E18" i="4"/>
  <c r="D17" i="4"/>
  <c r="C16" i="4"/>
  <c r="I12" i="4"/>
  <c r="H11" i="4"/>
  <c r="G10" i="4"/>
  <c r="F9" i="4"/>
  <c r="E8" i="4"/>
  <c r="D7" i="4"/>
  <c r="C57" i="3"/>
  <c r="I55" i="3"/>
  <c r="H54" i="3"/>
  <c r="G53" i="3"/>
  <c r="F52" i="3"/>
  <c r="E51" i="3"/>
  <c r="D47" i="3"/>
  <c r="C46" i="3"/>
  <c r="I44" i="3"/>
  <c r="H43" i="3"/>
  <c r="G42" i="3"/>
  <c r="F41" i="3"/>
  <c r="E40" i="3"/>
  <c r="D39" i="3"/>
  <c r="C38" i="3"/>
  <c r="I36" i="3"/>
  <c r="H35" i="3"/>
  <c r="G34" i="3"/>
  <c r="F33" i="3"/>
  <c r="H25" i="3"/>
  <c r="E22" i="3"/>
  <c r="C20" i="3"/>
  <c r="H17" i="3"/>
  <c r="G16" i="3"/>
  <c r="E14" i="3"/>
  <c r="C12" i="3"/>
  <c r="D13" i="6"/>
  <c r="H10" i="6"/>
  <c r="F9" i="6"/>
  <c r="D8" i="6"/>
  <c r="H6" i="6"/>
  <c r="G27" i="5"/>
  <c r="F26" i="5"/>
  <c r="E25" i="5"/>
  <c r="D23" i="5"/>
  <c r="C22" i="5"/>
  <c r="I19" i="5"/>
  <c r="H18" i="5"/>
  <c r="G17" i="5"/>
  <c r="F16" i="5"/>
  <c r="E15" i="5"/>
  <c r="D14" i="5"/>
  <c r="C13" i="5"/>
  <c r="I11" i="5"/>
  <c r="H8" i="5"/>
  <c r="G7" i="5"/>
  <c r="F6" i="5"/>
  <c r="E42" i="4"/>
  <c r="D41" i="4"/>
  <c r="C40" i="4"/>
  <c r="I38" i="4"/>
  <c r="H34" i="4"/>
  <c r="G31" i="4"/>
  <c r="F30" i="4"/>
  <c r="E29" i="4"/>
  <c r="D28" i="4"/>
  <c r="C27" i="4"/>
  <c r="I23" i="4"/>
  <c r="H22" i="4"/>
  <c r="G21" i="4"/>
  <c r="F20" i="4"/>
  <c r="E19" i="4"/>
  <c r="D18" i="4"/>
  <c r="C17" i="4"/>
  <c r="I13" i="4"/>
  <c r="H12" i="4"/>
  <c r="G11" i="4"/>
  <c r="F10" i="4"/>
  <c r="E9" i="4"/>
  <c r="D8" i="4"/>
  <c r="C7" i="4"/>
  <c r="I56" i="3"/>
  <c r="H55" i="3"/>
  <c r="G54" i="3"/>
  <c r="F53" i="3"/>
  <c r="E52" i="3"/>
  <c r="D51" i="3"/>
  <c r="C47" i="3"/>
  <c r="I45" i="3"/>
  <c r="H44" i="3"/>
  <c r="G43" i="3"/>
  <c r="F42" i="3"/>
  <c r="E41" i="3"/>
  <c r="D40" i="3"/>
  <c r="C39" i="3"/>
  <c r="I37" i="3"/>
  <c r="H36" i="3"/>
  <c r="G35" i="3"/>
  <c r="F34" i="3"/>
  <c r="E33" i="3"/>
  <c r="D32" i="3"/>
  <c r="C31" i="3"/>
  <c r="I29" i="3"/>
  <c r="H26" i="3"/>
  <c r="G25" i="3"/>
  <c r="F24" i="3"/>
  <c r="E23" i="3"/>
  <c r="D22" i="3"/>
  <c r="C21" i="3"/>
  <c r="I19" i="3"/>
  <c r="H18" i="3"/>
  <c r="G17" i="3"/>
  <c r="F16" i="3"/>
  <c r="E15" i="3"/>
  <c r="D14" i="3"/>
  <c r="C13" i="3"/>
  <c r="I11" i="3"/>
  <c r="H10" i="3"/>
  <c r="G9" i="3"/>
  <c r="F8" i="3"/>
  <c r="E7" i="3"/>
  <c r="D48" i="2"/>
  <c r="C47" i="2"/>
  <c r="I45" i="2"/>
  <c r="H44" i="2"/>
  <c r="G43" i="2"/>
  <c r="F42" i="2"/>
  <c r="E41" i="2"/>
  <c r="D37" i="2"/>
  <c r="C36" i="2"/>
  <c r="I34" i="2"/>
  <c r="H32" i="2"/>
  <c r="G31" i="2"/>
  <c r="F30" i="2"/>
  <c r="E29" i="2"/>
  <c r="D27" i="2"/>
  <c r="C26" i="2"/>
  <c r="I23" i="2"/>
  <c r="H22" i="2"/>
  <c r="G21" i="2"/>
  <c r="F20" i="2"/>
  <c r="E19" i="2"/>
  <c r="D18" i="2"/>
  <c r="C17" i="2"/>
  <c r="I15" i="2"/>
  <c r="H14" i="2"/>
  <c r="G13" i="2"/>
  <c r="F12" i="2"/>
  <c r="E11" i="2"/>
  <c r="D10" i="2"/>
  <c r="C9" i="2"/>
  <c r="I7" i="2"/>
  <c r="H6" i="2"/>
  <c r="G44" i="2"/>
  <c r="C37" i="2"/>
  <c r="H34" i="2"/>
  <c r="G32" i="2"/>
  <c r="E30" i="2"/>
  <c r="C27" i="2"/>
  <c r="H23" i="2"/>
  <c r="G22" i="2"/>
  <c r="E20" i="2"/>
  <c r="C18" i="2"/>
  <c r="C13" i="6"/>
  <c r="G10" i="6"/>
  <c r="E9" i="6"/>
  <c r="C8" i="6"/>
  <c r="G6" i="6"/>
  <c r="F27" i="5"/>
  <c r="E26" i="5"/>
  <c r="D25" i="5"/>
  <c r="C23" i="5"/>
  <c r="I20" i="5"/>
  <c r="H19" i="5"/>
  <c r="G18" i="5"/>
  <c r="F17" i="5"/>
  <c r="E16" i="5"/>
  <c r="D15" i="5"/>
  <c r="C14" i="5"/>
  <c r="I12" i="5"/>
  <c r="H11" i="5"/>
  <c r="G8" i="5"/>
  <c r="F7" i="5"/>
  <c r="E6" i="5"/>
  <c r="D42" i="4"/>
  <c r="C41" i="4"/>
  <c r="I39" i="4"/>
  <c r="H38" i="4"/>
  <c r="G34" i="4"/>
  <c r="F31" i="4"/>
  <c r="E30" i="4"/>
  <c r="D29" i="4"/>
  <c r="C28" i="4"/>
  <c r="I26" i="4"/>
  <c r="H23" i="4"/>
  <c r="G22" i="4"/>
  <c r="F21" i="4"/>
  <c r="E20" i="4"/>
  <c r="D19" i="4"/>
  <c r="C18" i="4"/>
  <c r="I16" i="4"/>
  <c r="H13" i="4"/>
  <c r="G12" i="4"/>
  <c r="F11" i="4"/>
  <c r="E10" i="4"/>
  <c r="D9" i="4"/>
  <c r="C8" i="4"/>
  <c r="I57" i="3"/>
  <c r="H56" i="3"/>
  <c r="G55" i="3"/>
  <c r="F54" i="3"/>
  <c r="E53" i="3"/>
  <c r="D52" i="3"/>
  <c r="C51" i="3"/>
  <c r="I46" i="3"/>
  <c r="H45" i="3"/>
  <c r="G44" i="3"/>
  <c r="F43" i="3"/>
  <c r="E42" i="3"/>
  <c r="D41" i="3"/>
  <c r="C40" i="3"/>
  <c r="I38" i="3"/>
  <c r="H37" i="3"/>
  <c r="G36" i="3"/>
  <c r="F35" i="3"/>
  <c r="E34" i="3"/>
  <c r="D33" i="3"/>
  <c r="C32" i="3"/>
  <c r="I30" i="3"/>
  <c r="H29" i="3"/>
  <c r="G26" i="3"/>
  <c r="F25" i="3"/>
  <c r="E24" i="3"/>
  <c r="D23" i="3"/>
  <c r="C22" i="3"/>
  <c r="I20" i="3"/>
  <c r="H19" i="3"/>
  <c r="G18" i="3"/>
  <c r="F17" i="3"/>
  <c r="E16" i="3"/>
  <c r="D15" i="3"/>
  <c r="C14" i="3"/>
  <c r="I12" i="3"/>
  <c r="H11" i="3"/>
  <c r="G10" i="3"/>
  <c r="F9" i="3"/>
  <c r="E8" i="3"/>
  <c r="D7" i="3"/>
  <c r="C48" i="2"/>
  <c r="I46" i="2"/>
  <c r="H45" i="2"/>
  <c r="F43" i="2"/>
  <c r="E42" i="2"/>
  <c r="D41" i="2"/>
  <c r="I35" i="2"/>
  <c r="F31" i="2"/>
  <c r="D29" i="2"/>
  <c r="I24" i="2"/>
  <c r="F21" i="2"/>
  <c r="D19" i="2"/>
  <c r="I16" i="2"/>
  <c r="H12" i="6"/>
  <c r="F10" i="6"/>
  <c r="D9" i="6"/>
  <c r="H7" i="6"/>
  <c r="F6" i="6"/>
  <c r="E27" i="5"/>
  <c r="D26" i="5"/>
  <c r="C25" i="5"/>
  <c r="I22" i="5"/>
  <c r="H20" i="5"/>
  <c r="G19" i="5"/>
  <c r="F18" i="5"/>
  <c r="E17" i="5"/>
  <c r="D16" i="5"/>
  <c r="C15" i="5"/>
  <c r="I13" i="5"/>
  <c r="H12" i="5"/>
  <c r="G11" i="5"/>
  <c r="F8" i="5"/>
  <c r="E7" i="5"/>
  <c r="D6" i="5"/>
  <c r="C42" i="4"/>
  <c r="I40" i="4"/>
  <c r="H39" i="4"/>
  <c r="G38" i="4"/>
  <c r="F34" i="4"/>
  <c r="E31" i="4"/>
  <c r="D30" i="4"/>
  <c r="C29" i="4"/>
  <c r="I27" i="4"/>
  <c r="H26" i="4"/>
  <c r="G23" i="4"/>
  <c r="F22" i="4"/>
  <c r="E21" i="4"/>
  <c r="D20" i="4"/>
  <c r="C19" i="4"/>
  <c r="I17" i="4"/>
  <c r="H16" i="4"/>
  <c r="G13" i="4"/>
  <c r="F12" i="4"/>
  <c r="E11" i="4"/>
  <c r="D10" i="4"/>
  <c r="C9" i="4"/>
  <c r="I7" i="4"/>
  <c r="H57" i="3"/>
  <c r="G56" i="3"/>
  <c r="F55" i="3"/>
  <c r="E54" i="3"/>
  <c r="D53" i="3"/>
  <c r="C52" i="3"/>
  <c r="I47" i="3"/>
  <c r="H46" i="3"/>
  <c r="G45" i="3"/>
  <c r="F44" i="3"/>
  <c r="E43" i="3"/>
  <c r="D42" i="3"/>
  <c r="C41" i="3"/>
  <c r="I39" i="3"/>
  <c r="H38" i="3"/>
  <c r="G37" i="3"/>
  <c r="F36" i="3"/>
  <c r="E35" i="3"/>
  <c r="D34" i="3"/>
  <c r="C33" i="3"/>
  <c r="I31" i="3"/>
  <c r="H30" i="3"/>
  <c r="G29" i="3"/>
  <c r="F26" i="3"/>
  <c r="E25" i="3"/>
  <c r="D24" i="3"/>
  <c r="C23" i="3"/>
  <c r="I21" i="3"/>
  <c r="H20" i="3"/>
  <c r="G19" i="3"/>
  <c r="F18" i="3"/>
  <c r="E17" i="3"/>
  <c r="D16" i="3"/>
  <c r="G12" i="6"/>
  <c r="H22" i="5"/>
  <c r="G12" i="5"/>
  <c r="F38" i="4"/>
  <c r="E22" i="4"/>
  <c r="D11" i="4"/>
  <c r="C53" i="3"/>
  <c r="I40" i="3"/>
  <c r="C34" i="3"/>
  <c r="F29" i="3"/>
  <c r="I22" i="3"/>
  <c r="E18" i="3"/>
  <c r="H14" i="3"/>
  <c r="F11" i="3"/>
  <c r="D9" i="3"/>
  <c r="I48" i="2"/>
  <c r="G46" i="2"/>
  <c r="E44" i="2"/>
  <c r="C42" i="2"/>
  <c r="H36" i="2"/>
  <c r="F34" i="2"/>
  <c r="D31" i="2"/>
  <c r="I27" i="2"/>
  <c r="G24" i="2"/>
  <c r="E22" i="2"/>
  <c r="C20" i="2"/>
  <c r="H17" i="2"/>
  <c r="G15" i="2"/>
  <c r="H13" i="2"/>
  <c r="C12" i="2"/>
  <c r="G10" i="2"/>
  <c r="I8" i="2"/>
  <c r="F7" i="2"/>
  <c r="C6" i="2"/>
  <c r="G26" i="4"/>
  <c r="D35" i="3"/>
  <c r="H9" i="3"/>
  <c r="H31" i="2"/>
  <c r="E14" i="2"/>
  <c r="I23" i="5"/>
  <c r="C42" i="3"/>
  <c r="G11" i="3"/>
  <c r="D42" i="2"/>
  <c r="E31" i="2"/>
  <c r="H15" i="2"/>
  <c r="E10" i="6"/>
  <c r="G20" i="5"/>
  <c r="F11" i="5"/>
  <c r="E34" i="4"/>
  <c r="D21" i="4"/>
  <c r="C10" i="4"/>
  <c r="I51" i="3"/>
  <c r="H39" i="3"/>
  <c r="I33" i="3"/>
  <c r="E29" i="3"/>
  <c r="H22" i="3"/>
  <c r="D18" i="3"/>
  <c r="I13" i="3"/>
  <c r="E11" i="3"/>
  <c r="C9" i="3"/>
  <c r="H48" i="2"/>
  <c r="F46" i="2"/>
  <c r="D44" i="2"/>
  <c r="I41" i="2"/>
  <c r="G36" i="2"/>
  <c r="E34" i="2"/>
  <c r="C31" i="2"/>
  <c r="H27" i="2"/>
  <c r="F24" i="2"/>
  <c r="D22" i="2"/>
  <c r="I19" i="2"/>
  <c r="G17" i="2"/>
  <c r="F15" i="2"/>
  <c r="F13" i="2"/>
  <c r="I11" i="2"/>
  <c r="E10" i="2"/>
  <c r="H8" i="2"/>
  <c r="E7" i="2"/>
  <c r="C26" i="5"/>
  <c r="C24" i="3"/>
  <c r="D47" i="2"/>
  <c r="F29" i="2"/>
  <c r="E18" i="2"/>
  <c r="F9" i="2"/>
  <c r="F23" i="4"/>
  <c r="C35" i="3"/>
  <c r="C7" i="3"/>
  <c r="H24" i="2"/>
  <c r="D12" i="2"/>
  <c r="C9" i="6"/>
  <c r="F19" i="5"/>
  <c r="E8" i="5"/>
  <c r="D31" i="4"/>
  <c r="C20" i="4"/>
  <c r="I8" i="4"/>
  <c r="H47" i="3"/>
  <c r="G38" i="3"/>
  <c r="I32" i="3"/>
  <c r="E26" i="3"/>
  <c r="H21" i="3"/>
  <c r="D17" i="3"/>
  <c r="H13" i="3"/>
  <c r="I10" i="3"/>
  <c r="G8" i="3"/>
  <c r="E48" i="2"/>
  <c r="C46" i="2"/>
  <c r="H43" i="2"/>
  <c r="F41" i="2"/>
  <c r="D36" i="2"/>
  <c r="I32" i="2"/>
  <c r="G30" i="2"/>
  <c r="E27" i="2"/>
  <c r="C24" i="2"/>
  <c r="H21" i="2"/>
  <c r="F19" i="2"/>
  <c r="D17" i="2"/>
  <c r="E15" i="2"/>
  <c r="E13" i="2"/>
  <c r="H11" i="2"/>
  <c r="C10" i="2"/>
  <c r="G8" i="2"/>
  <c r="D7" i="2"/>
  <c r="F8" i="2"/>
  <c r="I14" i="5"/>
  <c r="F19" i="3"/>
  <c r="I44" i="2"/>
  <c r="D26" i="2"/>
  <c r="E12" i="2"/>
  <c r="D54" i="3"/>
  <c r="F30" i="3"/>
  <c r="E9" i="3"/>
  <c r="G34" i="2"/>
  <c r="I17" i="2"/>
  <c r="D9" i="2"/>
  <c r="G7" i="6"/>
  <c r="E18" i="5"/>
  <c r="D7" i="5"/>
  <c r="C30" i="4"/>
  <c r="I18" i="4"/>
  <c r="H7" i="4"/>
  <c r="G46" i="3"/>
  <c r="F37" i="3"/>
  <c r="H32" i="3"/>
  <c r="D26" i="3"/>
  <c r="G21" i="3"/>
  <c r="C17" i="3"/>
  <c r="G13" i="3"/>
  <c r="F10" i="3"/>
  <c r="D8" i="3"/>
  <c r="I47" i="2"/>
  <c r="G45" i="2"/>
  <c r="E43" i="2"/>
  <c r="C41" i="2"/>
  <c r="H35" i="2"/>
  <c r="F32" i="2"/>
  <c r="D30" i="2"/>
  <c r="I26" i="2"/>
  <c r="G23" i="2"/>
  <c r="E21" i="2"/>
  <c r="C19" i="2"/>
  <c r="H16" i="2"/>
  <c r="I14" i="2"/>
  <c r="D13" i="2"/>
  <c r="F11" i="2"/>
  <c r="I9" i="2"/>
  <c r="I6" i="2"/>
  <c r="E55" i="3"/>
  <c r="C15" i="3"/>
  <c r="G42" i="2"/>
  <c r="I22" i="2"/>
  <c r="I10" i="2"/>
  <c r="H13" i="5"/>
  <c r="E19" i="3"/>
  <c r="I36" i="2"/>
  <c r="D20" i="2"/>
  <c r="G7" i="2"/>
  <c r="E6" i="6"/>
  <c r="D17" i="5"/>
  <c r="C6" i="5"/>
  <c r="I28" i="4"/>
  <c r="H17" i="4"/>
  <c r="G57" i="3"/>
  <c r="F45" i="3"/>
  <c r="E36" i="3"/>
  <c r="H31" i="3"/>
  <c r="D25" i="3"/>
  <c r="G20" i="3"/>
  <c r="C16" i="3"/>
  <c r="H12" i="3"/>
  <c r="E10" i="3"/>
  <c r="C8" i="3"/>
  <c r="H47" i="2"/>
  <c r="F45" i="2"/>
  <c r="D43" i="2"/>
  <c r="I37" i="2"/>
  <c r="G35" i="2"/>
  <c r="E32" i="2"/>
  <c r="C30" i="2"/>
  <c r="H26" i="2"/>
  <c r="F23" i="2"/>
  <c r="D21" i="2"/>
  <c r="I18" i="2"/>
  <c r="G16" i="2"/>
  <c r="G14" i="2"/>
  <c r="C13" i="2"/>
  <c r="D11" i="2"/>
  <c r="H9" i="2"/>
  <c r="E8" i="2"/>
  <c r="G6" i="2"/>
  <c r="H40" i="4"/>
  <c r="G30" i="3"/>
  <c r="F7" i="3"/>
  <c r="C35" i="2"/>
  <c r="C16" i="2"/>
  <c r="E6" i="2"/>
  <c r="E12" i="4"/>
  <c r="I14" i="3"/>
  <c r="F44" i="2"/>
  <c r="C29" i="2"/>
  <c r="D14" i="2"/>
  <c r="D6" i="2"/>
  <c r="D27" i="5"/>
  <c r="C16" i="5"/>
  <c r="I41" i="4"/>
  <c r="H27" i="4"/>
  <c r="G16" i="4"/>
  <c r="F56" i="3"/>
  <c r="E44" i="3"/>
  <c r="D36" i="3"/>
  <c r="G31" i="3"/>
  <c r="C25" i="3"/>
  <c r="F20" i="3"/>
  <c r="I15" i="3"/>
  <c r="G12" i="3"/>
  <c r="D10" i="3"/>
  <c r="I7" i="3"/>
  <c r="G47" i="2"/>
  <c r="E45" i="2"/>
  <c r="C43" i="2"/>
  <c r="H37" i="2"/>
  <c r="F35" i="2"/>
  <c r="D32" i="2"/>
  <c r="I29" i="2"/>
  <c r="G26" i="2"/>
  <c r="E23" i="2"/>
  <c r="C21" i="2"/>
  <c r="H18" i="2"/>
  <c r="F16" i="2"/>
  <c r="F14" i="2"/>
  <c r="G12" i="2"/>
  <c r="C11" i="2"/>
  <c r="G9" i="2"/>
  <c r="C8" i="2"/>
  <c r="F6" i="2"/>
  <c r="F13" i="4"/>
  <c r="D43" i="3"/>
  <c r="F12" i="3"/>
  <c r="E37" i="2"/>
  <c r="G20" i="2"/>
  <c r="H7" i="2"/>
  <c r="G39" i="4"/>
  <c r="I23" i="3"/>
  <c r="H46" i="2"/>
  <c r="F22" i="2"/>
  <c r="H10" i="2"/>
</calcChain>
</file>

<file path=xl/sharedStrings.xml><?xml version="1.0" encoding="utf-8"?>
<sst xmlns="http://schemas.openxmlformats.org/spreadsheetml/2006/main" count="390" uniqueCount="274">
  <si>
    <t>Revenue</t>
  </si>
  <si>
    <t>Gross Profit</t>
  </si>
  <si>
    <t>Cash &amp; Equivalents</t>
  </si>
  <si>
    <t>Reference Items</t>
  </si>
  <si>
    <t>Right click to show data transparency (not supported for all values)</t>
  </si>
  <si>
    <t>Amazon.com Inc (AMZN US) - Adjusted</t>
  </si>
  <si>
    <t>In Millions of USD except Per Share</t>
  </si>
  <si>
    <t>Q1 1997</t>
  </si>
  <si>
    <t>Q2 1997</t>
  </si>
  <si>
    <t>Q3 1997</t>
  </si>
  <si>
    <t>Q4 1997</t>
  </si>
  <si>
    <t>Q1 1998</t>
  </si>
  <si>
    <t>Q2 1998</t>
  </si>
  <si>
    <t>Q3 1998</t>
  </si>
  <si>
    <t>3 Months Ending</t>
  </si>
  <si>
    <t>03/31/1997</t>
  </si>
  <si>
    <t>06/30/1997</t>
  </si>
  <si>
    <t>09/30/1997</t>
  </si>
  <si>
    <t>12/31/1997</t>
  </si>
  <si>
    <t>03/31/1998</t>
  </si>
  <si>
    <t>06/30/1998</t>
  </si>
  <si>
    <t>09/30/1998</t>
  </si>
  <si>
    <t>SALES_REV_TURN</t>
  </si>
  <si>
    <t xml:space="preserve">  - Cost of Revenue</t>
  </si>
  <si>
    <t>IS_COGS_TO_FE_AND_PP_AND_G</t>
  </si>
  <si>
    <t>GROSS_PROFIT</t>
  </si>
  <si>
    <t xml:space="preserve">  - Operating Expenses</t>
  </si>
  <si>
    <t>IS_OPERATING_EXPN</t>
  </si>
  <si>
    <t>Operating Income (Loss)</t>
  </si>
  <si>
    <t>IS_OPER_INC</t>
  </si>
  <si>
    <t xml:space="preserve">    + Interest Expense</t>
  </si>
  <si>
    <t>IS_INT_EXPENSE</t>
  </si>
  <si>
    <t xml:space="preserve">    + Foreign Exch (Gain) Loss</t>
  </si>
  <si>
    <t>IS_FOREIGN_EXCH_LOSS</t>
  </si>
  <si>
    <t>Pretax Income (Loss), Adjusted</t>
  </si>
  <si>
    <t>PRETAX_INC</t>
  </si>
  <si>
    <t xml:space="preserve">  - Abnormal Losses (Gains)</t>
  </si>
  <si>
    <t>IS_ABNORMAL_ITEM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</si>
  <si>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</si>
  <si>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</si>
  <si>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</si>
  <si>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</si>
  <si>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</si>
  <si>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</si>
  <si>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</si>
  <si>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</si>
  <si>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</si>
  <si>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</si>
  <si>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</si>
  <si>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</si>
  <si>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</si>
  <si>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</si>
  <si>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</si>
  <si>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</si>
  <si>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</si>
  <si>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</si>
  <si>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</si>
  <si>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</si>
  <si>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</si>
  <si>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</si>
  <si>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</si>
  <si>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</si>
  <si>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</si>
  <si>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</si>
  <si>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</si>
  <si>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</si>
  <si>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</si>
  <si>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</si>
  <si>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</si>
  <si>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</si>
  <si>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</si>
  <si>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</si>
  <si>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</si>
  <si>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</si>
  <si>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</si>
  <si>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</si>
  <si>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</si>
  <si>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</si>
  <si>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</si>
  <si>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</si>
  <si>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</si>
  <si>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</si>
  <si>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</si>
  <si>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</si>
  <si>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</si>
  <si>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</si>
  <si>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</si>
  <si>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</si>
  <si>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Dividends per Share</t>
  </si>
  <si>
    <t>EQY_DPS</t>
  </si>
  <si>
    <t>Total Cash Common Dividends</t>
  </si>
  <si>
    <t>IS_TOT_CASH_COM_DVD</t>
  </si>
  <si>
    <t>Source: Bloomberg</t>
  </si>
  <si>
    <t>Amazon.com Inc (AMZN US) - Standardized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</si>
  <si>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</si>
  <si>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</si>
  <si>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</si>
  <si>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</si>
  <si>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</si>
  <si>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</si>
  <si>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</si>
  <si>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</si>
  <si>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</si>
  <si>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</si>
  <si>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</si>
  <si>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</si>
  <si>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</si>
  <si>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</si>
  <si>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</si>
  <si>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</si>
  <si>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</si>
  <si>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</si>
  <si>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</si>
  <si>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</si>
  <si>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</si>
  <si>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</si>
  <si>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</si>
  <si>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</si>
  <si>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</si>
  <si>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</si>
  <si>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</si>
  <si>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</si>
  <si>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</si>
  <si>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</si>
  <si>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</si>
  <si>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</si>
  <si>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</si>
  <si>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</si>
  <si>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</si>
  <si>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</si>
  <si>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</si>
  <si>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</si>
  <si>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</si>
  <si>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</si>
  <si>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</si>
  <si>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</si>
  <si>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</si>
  <si>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</si>
  <si>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</si>
  <si>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+ ST Debt</t>
  </si>
  <si>
    <t>BS_ST_BORROW</t>
  </si>
  <si>
    <t xml:space="preserve">  + Other ST Liabilities</t>
  </si>
  <si>
    <t>OTHER_CURRENT_LIABS_SUB_DETAILED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</si>
  <si>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</si>
  <si>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</si>
  <si>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</si>
  <si>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</si>
  <si>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</si>
  <si>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</si>
  <si>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+ Other LT Liabilities</t>
  </si>
  <si>
    <t>OTHER_NONCUR_LIABS_SUB_DETAILED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</si>
  <si>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</si>
  <si>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</si>
  <si>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</si>
  <si>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</si>
  <si>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</si>
  <si>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</si>
  <si>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</si>
  <si>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</si>
  <si>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</si>
  <si>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</si>
  <si>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- Treasury Stock</t>
  </si>
  <si>
    <t>BS_AMT_OF_TSY_STOCK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</si>
  <si>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</si>
  <si>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</si>
  <si>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</si>
  <si>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</si>
  <si>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</si>
  <si>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</si>
  <si>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</si>
  <si>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</si>
  <si>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</si>
  <si>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</si>
  <si>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</si>
  <si>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</si>
  <si>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</si>
  <si>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</si>
  <si>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</si>
  <si>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</si>
  <si>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</si>
  <si>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</si>
  <si>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</si>
  <si>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</si>
  <si>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</si>
  <si>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</si>
  <si>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</si>
  <si>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</si>
  <si>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</si>
  <si>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</si>
  <si>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</si>
  <si>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</si>
  <si>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</si>
  <si>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</si>
  <si>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</si>
  <si>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</si>
  <si>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</si>
  <si>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</si>
  <si>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</si>
  <si>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Inc (Dec) in Other</t>
  </si>
  <si>
    <t>INC_DEC_IN_OT_OP_AST_LIAB_DETAIL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</si>
  <si>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</si>
  <si>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</si>
  <si>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</si>
  <si>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</si>
  <si>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</si>
  <si>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</si>
  <si>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Acq of Fixed &amp; Intang</t>
  </si>
  <si>
    <t>ACQUIS_FXD_&amp;_INTANG_DETAILED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</si>
  <si>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</si>
  <si>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</si>
  <si>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</si>
  <si>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</si>
  <si>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</si>
  <si>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</si>
  <si>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Other Investing Activities</t>
  </si>
  <si>
    <t>OTHER_INVESTING_ACT_DETAILED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</si>
  <si>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</si>
  <si>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</si>
  <si>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</si>
  <si>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</si>
  <si>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</si>
  <si>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</si>
  <si>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</si>
  <si>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</si>
  <si>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</si>
  <si>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</si>
  <si>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</si>
  <si>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</si>
  <si>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>CFF_ACTIVITIES_DETAILED</t>
  </si>
  <si>
    <t>Net Changes in Cash</t>
  </si>
  <si>
    <t>CF_NET_CHNG_CASH</t>
  </si>
  <si>
    <t>Trailing 12M EBITDA Margin</t>
  </si>
  <si>
    <t>Free Cash Flow</t>
  </si>
  <si>
    <t>CF_FREE_CASH_FLOW</t>
  </si>
  <si>
    <t>Free Cash Flow to Equity</t>
  </si>
  <si>
    <t>FREE_CASH_FLOW_EQUITY</t>
  </si>
  <si>
    <t>Free Cash Flow per Basic Share</t>
  </si>
  <si>
    <t>FREE_CASH_FLOW_PER_SH</t>
  </si>
  <si>
    <t>Amazon.com Inc (AMZN US) - Per Share</t>
  </si>
  <si>
    <t>Basic Shares Outstanding</t>
  </si>
  <si>
    <t>Per Share Data Items</t>
  </si>
  <si>
    <t>REVENUE_PER_SH</t>
  </si>
  <si>
    <t>EBITDA_PER_SH</t>
  </si>
  <si>
    <t>Operating Income</t>
  </si>
  <si>
    <t>OPER_INC_PER_SH</t>
  </si>
  <si>
    <t>Net Income to Common - Basic</t>
  </si>
  <si>
    <t>Net Income before XO - Basic</t>
  </si>
  <si>
    <t>Normalized Net Income - Basic</t>
  </si>
  <si>
    <t>Net Income to Common - Diluted</t>
  </si>
  <si>
    <t>Net Income before XO - Diluted</t>
  </si>
  <si>
    <t>Normalized Net Income - Diluted</t>
  </si>
  <si>
    <t>Dividends</t>
  </si>
  <si>
    <t>Cash Flow</t>
  </si>
  <si>
    <t>CASH_FLOW_PER_SH</t>
  </si>
  <si>
    <t>CASH_ST_INVESTMENTS_PER_SH</t>
  </si>
  <si>
    <t>Book Value</t>
  </si>
  <si>
    <t>BOOK_VAL_PER_SH</t>
  </si>
  <si>
    <t>Tangible Book Value</t>
  </si>
  <si>
    <t>TANG_BOOK_VAL_PER_SH</t>
  </si>
  <si>
    <t>Amazon.com Inc (AMZN US) - Stock Value</t>
  </si>
  <si>
    <t>Last Price</t>
  </si>
  <si>
    <t>PX_LAST</t>
  </si>
  <si>
    <t xml:space="preserve">  Period-over-Period % Change</t>
  </si>
  <si>
    <t>CHG_PCT_PERIOD</t>
  </si>
  <si>
    <t>Open Price</t>
  </si>
  <si>
    <t>PX_OPEN</t>
  </si>
  <si>
    <t>High Price</t>
  </si>
  <si>
    <t>PX_HIGH</t>
  </si>
  <si>
    <t>Low Price</t>
  </si>
  <si>
    <t>PX_LOW</t>
  </si>
  <si>
    <t>Market Capitalization</t>
  </si>
  <si>
    <t>HISTORICAL_MARKET_CAP</t>
  </si>
  <si>
    <t xml:space="preserve">  Current Shares Outstanding</t>
  </si>
  <si>
    <t>EQY_SH_OUT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</si>
</sst>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4" fontId="11" fillId="34" borderId="2">
      <alignment horizontal="right"/>
    </xf>
  </cellStyleXfs>
  <cellXfs count="20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71" fontId="8" fillId="34" borderId="2" xfId="57" applyNumberFormat="1" applyFont="1" applyFill="1" applyBorder="1" applyAlignment="1" applyProtection="1">
      <alignment horizontal="right"/>
    </xf>
    <xf numFmtId="4" fontId="8" fillId="34" borderId="2" xfId="58" applyNumberFormat="1" applyFont="1" applyFill="1" applyBorder="1" applyAlignment="1" applyProtection="1">
      <alignment horizontal="right"/>
    </xf>
    <xf numFmtId="171" fontId="11" fillId="34" borderId="2" xfId="59" applyNumberFormat="1" applyFont="1" applyFill="1" applyBorder="1" applyAlignment="1" applyProtection="1">
      <alignment horizontal="right"/>
    </xf>
    <xf numFmtId="4" fontId="11" fillId="34" borderId="2" xfId="60" applyNumberFormat="1" applyFont="1" applyFill="1" applyBorder="1" applyAlignment="1" applyProtection="1">
      <alignment horizontal="right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6"/>
    <cellStyle name="fa_data_bold_1_grouped" xfId="57"/>
    <cellStyle name="fa_data_bold_2_grouped" xfId="58"/>
    <cellStyle name="fa_data_italic_1_grouped" xfId="59"/>
    <cellStyle name="fa_data_italic_2_grouped" xfId="60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16.004999999999999</v>
        <stp/>
        <stp>##V3_BDHV12</stp>
        <stp>AMZN US Equity</stp>
        <stp>SALES_REV_TURN</stp>
        <stp>FQ1 1997</stp>
        <stp>FQ1 1997</stp>
        <stp>[FA1_otzrswt4.xlsx]Income - Adjusted!R6C3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66.010999999999996</v>
        <stp/>
        <stp>##V3_BDHV12</stp>
        <stp>AMZN US Equity</stp>
        <stp>SALES_REV_TURN</stp>
        <stp>FQ4 1997</stp>
        <stp>FQ4 1997</stp>
        <stp>[FA1_otzrswt4.xlsx]Income - Adjusted!R6C6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10.303000000000001</v>
        <stp/>
        <stp>##V3_BDHV12</stp>
        <stp>AMZN US Equity</stp>
        <stp>CF_INCR_CAP_STOCK</stp>
        <stp>FQ3 1998</stp>
        <stp>FQ3 1998</stp>
        <stp>[FA1_otzrswt4.xlsx]Cash Flow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4"/>
      </tp>
      <tp>
        <v>0.60699999999999998</v>
        <stp/>
        <stp>##V3_BDHV12</stp>
        <stp>AMZN US Equity</stp>
        <stp>CF_INCR_CAP_STOCK</stp>
        <stp>FQ2 1998</stp>
        <stp>FQ2 1998</stp>
        <stp>[FA1_otzrswt4.xlsx]Cash Flow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4"/>
      </tp>
      <tp>
        <v>4.3999999999999997E-2</v>
        <stp/>
        <stp>##V3_BDHV12</stp>
        <stp>AMZN US Equity</stp>
        <stp>CF_INCR_CAP_STOCK</stp>
        <stp>FQ4 1997</stp>
        <stp>FQ4 1997</stp>
        <stp>[FA1_otzrswt4.xlsx]Cash Flow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4"/>
      </tp>
      <tp>
        <v>0.63700000000000001</v>
        <stp/>
        <stp>##V3_BDHV12</stp>
        <stp>AMZN US Equity</stp>
        <stp>CF_INCR_CAP_STOCK</stp>
        <stp>FQ1 1997</stp>
        <stp>FQ1 1997</stp>
        <stp>[FA1_otzrswt4.xlsx]Cash Flow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4"/>
      </tp>
      <tp>
        <v>49.14</v>
        <stp/>
        <stp>##V3_BDHV12</stp>
        <stp>AMZN US Equity</stp>
        <stp>CF_INCR_CAP_STOCK</stp>
        <stp>FQ2 1997</stp>
        <stp>FQ2 1997</stp>
        <stp>[FA1_otzrswt4.xlsx]Cash Flow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4"/>
      </tp>
      <tp>
        <v>0</v>
        <stp/>
        <stp>##V3_BDHV12</stp>
        <stp>AMZN US Equity</stp>
        <stp>CF_INCR_CAP_STOCK</stp>
        <stp>FQ3 1997</stp>
        <stp>FQ3 1997</stp>
        <stp>[FA1_otzrswt4.xlsx]Cash Flow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4"/>
      </tp>
      <tp>
        <v>0.41499999999999998</v>
        <stp/>
        <stp>##V3_BDHV12</stp>
        <stp>AMZN US Equity</stp>
        <stp>CF_INCR_CAP_STOCK</stp>
        <stp>FQ1 1998</stp>
        <stp>FQ1 1998</stp>
        <stp>[FA1_otzrswt4.xlsx]Cash Flow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4"/>
      </tp>
      <tp>
        <v>-14.4367</v>
        <stp/>
        <stp>##V3_BDHV12</stp>
        <stp>AMZN US Equity</stp>
        <stp>EBITDA_MARGIN</stp>
        <stp>FQ1 1998</stp>
        <stp>FQ1 1998</stp>
        <stp>[FA1_otzrswt4.xlsx]Cash Flow - Standardized!R39C7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9" s="4"/>
      </tp>
      <tp>
        <v>37.417999999999999</v>
        <stp/>
        <stp>##V3_BDHV12</stp>
        <stp>AMZN US Equity</stp>
        <stp>EQTY_BEF_MINORITY_INT_DETAILED</stp>
        <stp>FQ3 1997</stp>
        <stp>FQ3 1997</stp>
        <stp>[FA1_otzrswt4.xlsx]Bal Sheet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3"/>
      </tp>
      <tp>
        <v>45.56</v>
        <stp/>
        <stp>##V3_BDHV12</stp>
        <stp>AMZN US Equity</stp>
        <stp>EQTY_BEF_MINORITY_INT_DETAILED</stp>
        <stp>FQ2 1997</stp>
        <stp>FQ2 1997</stp>
        <stp>[FA1_otzrswt4.xlsx]Bal Sheet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3"/>
      </tp>
      <tp>
        <v>19.826999999999998</v>
        <stp/>
        <stp>##V3_BDHV12</stp>
        <stp>AMZN US Equity</stp>
        <stp>EQTY_BEF_MINORITY_INT_DETAILED</stp>
        <stp>FQ1 1998</stp>
        <stp>FQ1 1998</stp>
        <stp>[FA1_otzrswt4.xlsx]Bal Sheet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3"/>
      </tp>
      <tp>
        <v>2.7629999999999999</v>
        <stp/>
        <stp>##V3_BDHV12</stp>
        <stp>AMZN US Equity</stp>
        <stp>EQTY_BEF_MINORITY_INT_DETAILED</stp>
        <stp>FQ1 1997</stp>
        <stp>FQ1 1997</stp>
        <stp>[FA1_otzrswt4.xlsx]Bal Sheet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3"/>
      </tp>
      <tp>
        <v>28.486000000000001</v>
        <stp/>
        <stp>##V3_BDHV12</stp>
        <stp>AMZN US Equity</stp>
        <stp>EQTY_BEF_MINORITY_INT_DETAILED</stp>
        <stp>FQ4 1997</stp>
        <stp>FQ4 1997</stp>
        <stp>[FA1_otzrswt4.xlsx]Bal Sheet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3"/>
      </tp>
      <tp>
        <v>-20.994</v>
        <stp/>
        <stp>##V3_BDHV12</stp>
        <stp>AMZN US Equity</stp>
        <stp>EBIT</stp>
        <stp>FQ3 1998</stp>
        <stp>FQ3 1998</stp>
        <stp>[FA1_otzrswt4.xlsx]Income - Adjusted!R43C9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3" s="2"/>
      </tp>
      <tp>
        <v>-16.995999999999999</v>
        <stp/>
        <stp>##V3_BDHV12</stp>
        <stp>AMZN US Equity</stp>
        <stp>EBIT</stp>
        <stp>FQ2 1998</stp>
        <stp>FQ2 1998</stp>
        <stp>[FA1_otzrswt4.xlsx]Income - Adjusted!R43C8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3" s="2"/>
      </tp>
      <tp>
        <v>39.429000000000002</v>
        <stp/>
        <stp>##V3_BDHV12</stp>
        <stp>AMZN US Equity</stp>
        <stp>EQTY_BEF_MINORITY_INT_DETAILED</stp>
        <stp>FQ2 1998</stp>
        <stp>FQ2 1998</stp>
        <stp>[FA1_otzrswt4.xlsx]Bal Sheet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3"/>
      </tp>
      <tp>
        <v>179.76400000000001</v>
        <stp/>
        <stp>##V3_BDHV12</stp>
        <stp>AMZN US Equity</stp>
        <stp>EQTY_BEF_MINORITY_INT_DETAILED</stp>
        <stp>FQ3 1998</stp>
        <stp>FQ3 1998</stp>
        <stp>[FA1_otzrswt4.xlsx]Bal Sheet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3"/>
      </tp>
      <tp>
        <v>-13.6761</v>
        <stp/>
        <stp>##V3_BDHV12</stp>
        <stp>AMZN US Equity</stp>
        <stp>EBITDA_MARGIN</stp>
        <stp>FQ2 1998</stp>
        <stp>FQ2 1998</stp>
        <stp>[FA1_otzrswt4.xlsx]Cash Flow - Standardized!R39C8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9" s="4"/>
      </tp>
      <tp>
        <v>-9.1859999999999999</v>
        <stp/>
        <stp>##V3_BDHV12</stp>
        <stp>AMZN US Equity</stp>
        <stp>EBIT</stp>
        <stp>FQ3 1997</stp>
        <stp>FQ3 1997</stp>
        <stp>[FA1_otzrswt4.xlsx]Income - Adjusted!R43C5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3" s="2"/>
      </tp>
      <tp>
        <v>-7.0670000000000002</v>
        <stp/>
        <stp>##V3_BDHV12</stp>
        <stp>AMZN US Equity</stp>
        <stp>EBIT</stp>
        <stp>FQ2 1997</stp>
        <stp>FQ2 1997</stp>
        <stp>[FA1_otzrswt4.xlsx]Income - Adjusted!R43C4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3" s="2"/>
      </tp>
      <tp>
        <v>-11.6708</v>
        <stp/>
        <stp>##V3_BDHV12</stp>
        <stp>AMZN US Equity</stp>
        <stp>EBITDA_MARGIN</stp>
        <stp>FQ3 1998</stp>
        <stp>FQ3 1998</stp>
        <stp>[FA1_otzrswt4.xlsx]Cash Flow - Standardized!R39C9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9" s="4"/>
      </tp>
      <tp>
        <v>5.1999999999999998E-3</v>
        <stp/>
        <stp>##V3_BDHV12</stp>
        <stp>AMZN US Equity</stp>
        <stp>CASH_FLOW_PER_SH</stp>
        <stp>FQ1 1997</stp>
        <stp>FQ1 1997</stp>
        <stp>[FA1_otzrswt4.xlsx]Per Share!R22C3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2" s="5"/>
      </tp>
      <tp>
        <v>2.5499999999999998E-2</v>
        <stp/>
        <stp>##V3_BDHV12</stp>
        <stp>AMZN US Equity</stp>
        <stp>CASH_FLOW_PER_SH</stp>
        <stp>FQ4 1997</stp>
        <stp>FQ4 1997</stp>
        <stp>[FA1_otzrswt4.xlsx]Per Share!R22C6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2" s="5"/>
      </tp>
      <tp>
        <v>37.887</v>
        <stp/>
        <stp>##V3_BDHV12</stp>
        <stp>AMZN US Equity</stp>
        <stp>SALES_REV_TURN</stp>
        <stp>FQ3 1997</stp>
        <stp>FQ3 1997</stp>
        <stp>[FA1_otzrswt4.xlsx]Income - Adjusted!R6C5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27.855</v>
        <stp/>
        <stp>##V3_BDHV12</stp>
        <stp>AMZN US Equity</stp>
        <stp>SALES_REV_TURN</stp>
        <stp>FQ2 1997</stp>
        <stp>FQ2 1997</stp>
        <stp>[FA1_otzrswt4.xlsx]Income - Adjusted!R6C4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87.375</v>
        <stp/>
        <stp>##V3_BDHV12</stp>
        <stp>AMZN US Equity</stp>
        <stp>SALES_REV_TURN</stp>
        <stp>FQ1 1998</stp>
        <stp>FQ1 1998</stp>
        <stp>[FA1_otzrswt4.xlsx]Income - Adjusted!R6C7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7.4000000000000003E-3</v>
        <stp/>
        <stp>##V3_BDHV12</stp>
        <stp>AMZN US Equity</stp>
        <stp>CASH_FLOW_PER_SH</stp>
        <stp>FQ2 1998</stp>
        <stp>FQ2 1998</stp>
        <stp>[FA1_otzrswt4.xlsx]Per Share!R22C8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2" s="5"/>
      </tp>
      <tp>
        <v>-1.0800000000000001E-2</v>
        <stp/>
        <stp>##V3_BDHV12</stp>
        <stp>AMZN US Equity</stp>
        <stp>CASH_FLOW_PER_SH</stp>
        <stp>FQ3 1998</stp>
        <stp>FQ3 1998</stp>
        <stp>[FA1_otzrswt4.xlsx]Per Share!R22C9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2" s="5"/>
      </tp>
      <tp>
        <v>-3.3300000000000003E-2</v>
        <stp/>
        <stp>##V3_BDHV12</stp>
        <stp>AMZN US Equity</stp>
        <stp>IS_DIL_EPS_BEF_XO</stp>
        <stp>FQ1 1998</stp>
        <stp>FQ1 1998</stp>
        <stp>[FA1_otzrswt4.xlsx]Per Share!R18C7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8" s="5"/>
      </tp>
      <tp t="s">
        <v>—</v>
        <stp/>
        <stp>##V3_BDHV12</stp>
        <stp>AMZN US Equity</stp>
        <stp>INVTRY_RAW_MATERIALS</stp>
        <stp>FQ4 1997</stp>
        <stp>FQ4 1997</stp>
        <stp>[FA1_otzrswt4.xlsx]Bal Sheet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3"/>
      </tp>
      <tp t="s">
        <v>—</v>
        <stp/>
        <stp>##V3_BDHV12</stp>
        <stp>AMZN US Equity</stp>
        <stp>INVTRY_RAW_MATERIALS</stp>
        <stp>FQ1 1997</stp>
        <stp>FQ1 1997</stp>
        <stp>[FA1_otzrswt4.xlsx]Bal Sheet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3"/>
      </tp>
      <tp>
        <v>0</v>
        <stp/>
        <stp>##V3_BDHV12</stp>
        <stp>AMZN US Equity</stp>
        <stp>INVTRY_RAW_MATERIALS</stp>
        <stp>FQ1 1998</stp>
        <stp>FQ1 1998</stp>
        <stp>[FA1_otzrswt4.xlsx]Bal Sheet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3"/>
      </tp>
      <tp t="s">
        <v>—</v>
        <stp/>
        <stp>##V3_BDHV12</stp>
        <stp>AMZN US Equity</stp>
        <stp>INVTRY_RAW_MATERIALS</stp>
        <stp>FQ2 1997</stp>
        <stp>FQ2 1997</stp>
        <stp>[FA1_otzrswt4.xlsx]Bal Sheet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3"/>
      </tp>
      <tp t="s">
        <v>—</v>
        <stp/>
        <stp>##V3_BDHV12</stp>
        <stp>AMZN US Equity</stp>
        <stp>INVTRY_RAW_MATERIALS</stp>
        <stp>FQ3 1997</stp>
        <stp>FQ3 1997</stp>
        <stp>[FA1_otzrswt4.xlsx]Bal Sheet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3"/>
      </tp>
      <tp>
        <v>0</v>
        <stp/>
        <stp>##V3_BDHV12</stp>
        <stp>AMZN US Equity</stp>
        <stp>INVTRY_RAW_MATERIALS</stp>
        <stp>FQ3 1998</stp>
        <stp>FQ3 1998</stp>
        <stp>[FA1_otzrswt4.xlsx]Bal Sheet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3"/>
      </tp>
      <tp>
        <v>0</v>
        <stp/>
        <stp>##V3_BDHV12</stp>
        <stp>AMZN US Equity</stp>
        <stp>INVTRY_RAW_MATERIALS</stp>
        <stp>FQ2 1998</stp>
        <stp>FQ2 1998</stp>
        <stp>[FA1_otzrswt4.xlsx]Bal Sheet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3"/>
      </tp>
      <tp>
        <v>322.404</v>
        <stp/>
        <stp>##V3_BDHV12</stp>
        <stp>AMZN US Equity</stp>
        <stp>BS_MKT_SEC_OTHER_ST_INVEST</stp>
        <stp>FQ3 1998</stp>
        <stp>FQ3 1998</stp>
        <stp>[FA1_otzrswt4.xlsx]Bal Sheet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3"/>
      </tp>
      <tp>
        <v>337.39600000000002</v>
        <stp/>
        <stp>##V3_BDHV12</stp>
        <stp>AMZN US Equity</stp>
        <stp>BS_MKT_SEC_OTHER_ST_INVEST</stp>
        <stp>FQ2 1998</stp>
        <stp>FQ2 1998</stp>
        <stp>[FA1_otzrswt4.xlsx]Bal Sheet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3"/>
      </tp>
      <tp>
        <v>18.22</v>
        <stp/>
        <stp>##V3_BDHV12</stp>
        <stp>AMZN US Equity</stp>
        <stp>BS_MKT_SEC_OTHER_ST_INVEST</stp>
        <stp>FQ1 1998</stp>
        <stp>FQ1 1998</stp>
        <stp>[FA1_otzrswt4.xlsx]Bal Sheet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3"/>
      </tp>
      <tp>
        <v>0.193</v>
        <stp/>
        <stp>##V3_BDHV12</stp>
        <stp>AMZN US Equity</stp>
        <stp>BS_OTHER_ASSETS_DEF_CHRG_OTHER</stp>
        <stp>FQ1 1997</stp>
        <stp>FQ1 1997</stp>
        <stp>[FA1_otzrswt4.xlsx]Bal Sheet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2.54</v>
        <stp/>
        <stp>##V3_BDHV12</stp>
        <stp>AMZN US Equity</stp>
        <stp>BS_OTHER_ASSETS_DEF_CHRG_OTHER</stp>
        <stp>FQ4 1997</stp>
        <stp>FQ4 1997</stp>
        <stp>[FA1_otzrswt4.xlsx]Bal Sheet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3"/>
      </tp>
      <tp>
        <v>2.3410000000000002</v>
        <stp/>
        <stp>##V3_BDHV12</stp>
        <stp>AMZN US Equity</stp>
        <stp>BS_OTHER_ASSETS_DEF_CHRG_OTHER</stp>
        <stp>FQ1 1998</stp>
        <stp>FQ1 1998</stp>
        <stp>[FA1_otzrswt4.xlsx]Bal Sheet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0.32800000000000001</v>
        <stp/>
        <stp>##V3_BDHV12</stp>
        <stp>AMZN US Equity</stp>
        <stp>BS_OTHER_ASSETS_DEF_CHRG_OTHER</stp>
        <stp>FQ2 1997</stp>
        <stp>FQ2 1997</stp>
        <stp>[FA1_otzrswt4.xlsx]Bal Sheet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0.34699999999999998</v>
        <stp/>
        <stp>##V3_BDHV12</stp>
        <stp>AMZN US Equity</stp>
        <stp>BS_OTHER_ASSETS_DEF_CHRG_OTHER</stp>
        <stp>FQ3 1997</stp>
        <stp>FQ3 1997</stp>
        <stp>[FA1_otzrswt4.xlsx]Bal Sheet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220.654</v>
        <stp/>
        <stp>##V3_BDHV12</stp>
        <stp>AMZN US Equity</stp>
        <stp>BS_OTHER_ASSETS_DEF_CHRG_OTHER</stp>
        <stp>FQ3 1998</stp>
        <stp>FQ3 1998</stp>
        <stp>[FA1_otzrswt4.xlsx]Bal Sheet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60.02</v>
        <stp/>
        <stp>##V3_BDHV12</stp>
        <stp>AMZN US Equity</stp>
        <stp>BS_OTHER_ASSETS_DEF_CHRG_OTHER</stp>
        <stp>FQ2 1998</stp>
        <stp>FQ2 1998</stp>
        <stp>[FA1_otzrswt4.xlsx]Bal Sheet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-3.1019999999999999</v>
        <stp/>
        <stp>##V3_BDHV12</stp>
        <stp>AMZN US Equity</stp>
        <stp>EBIT</stp>
        <stp>FQ1 1997</stp>
        <stp>FQ1 1997</stp>
        <stp>[FA1_otzrswt4.xlsx]Income - Adjusted!R43C3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3" s="2"/>
      </tp>
      <tp>
        <v>-9.8539999999999992</v>
        <stp/>
        <stp>##V3_BDHV12</stp>
        <stp>AMZN US Equity</stp>
        <stp>EBIT</stp>
        <stp>FQ4 1997</stp>
        <stp>FQ4 1997</stp>
        <stp>[FA1_otzrswt4.xlsx]Income - Adjusted!R43C6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3" s="2"/>
      </tp>
      <tp>
        <v>76.701999999999998</v>
        <stp/>
        <stp>##V3_BDHV12</stp>
        <stp>AMZN US Equity</stp>
        <stp>NON_CUR_LIAB</stp>
        <stp>FQ4 1997</stp>
        <stp>FQ4 1997</stp>
        <stp>[FA1_otzrswt4.xlsx]Bal Sheet - Standardized!R38C6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8" s="3"/>
      </tp>
      <tp>
        <v>0</v>
        <stp/>
        <stp>##V3_BDHV12</stp>
        <stp>AMZN US Equity</stp>
        <stp>NON_CUR_LIAB</stp>
        <stp>FQ1 1997</stp>
        <stp>FQ1 1997</stp>
        <stp>[FA1_otzrswt4.xlsx]Bal Sheet - Standardized!R38C3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76.701999999999998</v>
        <stp/>
        <stp>##V3_BDHV12</stp>
        <stp>AMZN US Equity</stp>
        <stp>NON_CUR_LIAB</stp>
        <stp>FQ1 1998</stp>
        <stp>FQ1 1998</stp>
        <stp>[FA1_otzrswt4.xlsx]Bal Sheet - Standardized!R38C7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8" s="3"/>
      </tp>
      <tp>
        <v>0.18099999999999999</v>
        <stp/>
        <stp>##V3_BDHV12</stp>
        <stp>AMZN US Equity</stp>
        <stp>NON_CUR_LIAB</stp>
        <stp>FQ3 1997</stp>
        <stp>FQ3 1997</stp>
        <stp>[FA1_otzrswt4.xlsx]Bal Sheet - Standardized!R38C5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8" s="3"/>
      </tp>
      <tp>
        <v>0.18099999999999999</v>
        <stp/>
        <stp>##V3_BDHV12</stp>
        <stp>AMZN US Equity</stp>
        <stp>NON_CUR_LIAB</stp>
        <stp>FQ2 1997</stp>
        <stp>FQ2 1997</stp>
        <stp>[FA1_otzrswt4.xlsx]Bal Sheet - Standardized!R38C4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8" s="3"/>
      </tp>
      <tp>
        <v>332.40600000000001</v>
        <stp/>
        <stp>##V3_BDHV12</stp>
        <stp>AMZN US Equity</stp>
        <stp>NON_CUR_LIAB</stp>
        <stp>FQ2 1998</stp>
        <stp>FQ2 1998</stp>
        <stp>[FA1_otzrswt4.xlsx]Bal Sheet - Standardized!R38C8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8" s="3"/>
      </tp>
      <tp>
        <v>340.495</v>
        <stp/>
        <stp>##V3_BDHV12</stp>
        <stp>AMZN US Equity</stp>
        <stp>NON_CUR_LIAB</stp>
        <stp>FQ3 1998</stp>
        <stp>FQ3 1998</stp>
        <stp>[FA1_otzrswt4.xlsx]Bal Sheet - Standardized!R38C9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8" s="3"/>
      </tp>
      <tp>
        <v>5.4999999999999997E-3</v>
        <stp/>
        <stp>##V3_BDHV12</stp>
        <stp>AMZN US Equity</stp>
        <stp>CASH_FLOW_PER_SH</stp>
        <stp>FQ2 1997</stp>
        <stp>FQ2 1997</stp>
        <stp>[FA1_otzrswt4.xlsx]Per Share!R22C4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2" s="5"/>
      </tp>
      <tp>
        <v>-2.3199999999999998E-2</v>
        <stp/>
        <stp>##V3_BDHV12</stp>
        <stp>AMZN US Equity</stp>
        <stp>CASH_FLOW_PER_SH</stp>
        <stp>FQ3 1997</stp>
        <stp>FQ3 1997</stp>
        <stp>[FA1_otzrswt4.xlsx]Per Share!R22C5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2" s="5"/>
      </tp>
      <tp>
        <v>-13.6761</v>
        <stp/>
        <stp>##V3_BDHV12</stp>
        <stp>AMZN US Equity</stp>
        <stp>EBITDA_MARGIN</stp>
        <stp>FQ2 1998</stp>
        <stp>FQ2 1998</stp>
        <stp>[FA1_otzrswt4.xlsx]Income - Adjusted!R42C8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2" s="2"/>
      </tp>
      <tp>
        <v>-11.6708</v>
        <stp/>
        <stp>##V3_BDHV12</stp>
        <stp>AMZN US Equity</stp>
        <stp>EBITDA_MARGIN</stp>
        <stp>FQ3 1998</stp>
        <stp>FQ3 1998</stp>
        <stp>[FA1_otzrswt4.xlsx]Income - Adjusted!R42C9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2" s="2"/>
      </tp>
      <tp>
        <v>-14.4367</v>
        <stp/>
        <stp>##V3_BDHV12</stp>
        <stp>AMZN US Equity</stp>
        <stp>EBITDA_MARGIN</stp>
        <stp>FQ1 1998</stp>
        <stp>FQ1 1998</stp>
        <stp>[FA1_otzrswt4.xlsx]Income - Adjusted!R42C7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2" s="2"/>
      </tp>
      <tp>
        <v>76.701999999999998</v>
        <stp/>
        <stp>##V3_BDHV12</stp>
        <stp>AMZN US Equity</stp>
        <stp>BS_LT_BORROW</stp>
        <stp>FQ1 1998</stp>
        <stp>FQ1 1998</stp>
        <stp>[FA1_otzrswt4.xlsx]Bal Sheet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3"/>
      </tp>
      <tp>
        <v>0.18099999999999999</v>
        <stp/>
        <stp>##V3_BDHV12</stp>
        <stp>AMZN US Equity</stp>
        <stp>BS_LT_BORROW</stp>
        <stp>FQ2 1997</stp>
        <stp>FQ2 1997</stp>
        <stp>[FA1_otzrswt4.xlsx]Bal Sheet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3"/>
      </tp>
      <tp>
        <v>0.18099999999999999</v>
        <stp/>
        <stp>##V3_BDHV12</stp>
        <stp>AMZN US Equity</stp>
        <stp>BS_LT_BORROW</stp>
        <stp>FQ3 1997</stp>
        <stp>FQ3 1997</stp>
        <stp>[FA1_otzrswt4.xlsx]Bal Sheet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3"/>
      </tp>
      <tp>
        <v>0</v>
        <stp/>
        <stp>##V3_BDHV12</stp>
        <stp>AMZN US Equity</stp>
        <stp>BS_LT_BORROW</stp>
        <stp>FQ1 1997</stp>
        <stp>FQ1 1997</stp>
        <stp>[FA1_otzrswt4.xlsx]Bal Sheet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3"/>
      </tp>
      <tp>
        <v>76.701999999999998</v>
        <stp/>
        <stp>##V3_BDHV12</stp>
        <stp>AMZN US Equity</stp>
        <stp>BS_LT_BORROW</stp>
        <stp>FQ4 1997</stp>
        <stp>FQ4 1997</stp>
        <stp>[FA1_otzrswt4.xlsx]Bal Sheet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3"/>
      </tp>
      <tp>
        <v>115.977</v>
        <stp/>
        <stp>##V3_BDHV12</stp>
        <stp>AMZN US Equity</stp>
        <stp>SALES_REV_TURN</stp>
        <stp>FQ2 1998</stp>
        <stp>FQ2 1998</stp>
        <stp>[FA1_otzrswt4.xlsx]Income - Adjusted!R6C8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340.495</v>
        <stp/>
        <stp>##V3_BDHV12</stp>
        <stp>AMZN US Equity</stp>
        <stp>BS_LT_BORROW</stp>
        <stp>FQ3 1998</stp>
        <stp>FQ3 1998</stp>
        <stp>[FA1_otzrswt4.xlsx]Bal Sheet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3"/>
      </tp>
      <tp>
        <v>332.40600000000001</v>
        <stp/>
        <stp>##V3_BDHV12</stp>
        <stp>AMZN US Equity</stp>
        <stp>BS_LT_BORROW</stp>
        <stp>FQ2 1998</stp>
        <stp>FQ2 1998</stp>
        <stp>[FA1_otzrswt4.xlsx]Bal Sheet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3"/>
      </tp>
      <tp>
        <v>153.69800000000001</v>
        <stp/>
        <stp>##V3_BDHV12</stp>
        <stp>AMZN US Equity</stp>
        <stp>SALES_REV_TURN</stp>
        <stp>FQ3 1998</stp>
        <stp>FQ3 1998</stp>
        <stp>[FA1_otzrswt4.xlsx]Income - Adjusted!R6C9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0.68400000000000005</v>
        <stp/>
        <stp>##V3_BDHV12</stp>
        <stp>AMZN US Equity</stp>
        <stp>BS_ST_BORROW</stp>
        <stp>FQ3 1998</stp>
        <stp>FQ3 1998</stp>
        <stp>[FA1_otzrswt4.xlsx]Bal Sheet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3"/>
      </tp>
      <tp>
        <v>0.68400000000000005</v>
        <stp/>
        <stp>##V3_BDHV12</stp>
        <stp>AMZN US Equity</stp>
        <stp>BS_ST_BORROW</stp>
        <stp>FQ2 1998</stp>
        <stp>FQ2 1998</stp>
        <stp>[FA1_otzrswt4.xlsx]Bal Sheet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3"/>
      </tp>
      <tp>
        <v>0</v>
        <stp/>
        <stp>##V3_BDHV12</stp>
        <stp>AMZN US Equity</stp>
        <stp>BS_ST_BORROW</stp>
        <stp>FQ1 1997</stp>
        <stp>FQ1 1997</stp>
        <stp>[FA1_otzrswt4.xlsx]Bal Sheet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3"/>
      </tp>
      <tp>
        <v>1.5</v>
        <stp/>
        <stp>##V3_BDHV12</stp>
        <stp>AMZN US Equity</stp>
        <stp>BS_ST_BORROW</stp>
        <stp>FQ4 1997</stp>
        <stp>FQ4 1997</stp>
        <stp>[FA1_otzrswt4.xlsx]Bal Sheet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3"/>
      </tp>
      <tp>
        <v>0.68400000000000005</v>
        <stp/>
        <stp>##V3_BDHV12</stp>
        <stp>AMZN US Equity</stp>
        <stp>BS_ST_BORROW</stp>
        <stp>FQ1 1998</stp>
        <stp>FQ1 1998</stp>
        <stp>[FA1_otzrswt4.xlsx]Bal Sheet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3"/>
      </tp>
      <tp>
        <v>0</v>
        <stp/>
        <stp>##V3_BDHV12</stp>
        <stp>AMZN US Equity</stp>
        <stp>BS_ST_BORROW</stp>
        <stp>FQ2 1997</stp>
        <stp>FQ2 1997</stp>
        <stp>[FA1_otzrswt4.xlsx]Bal Sheet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3"/>
      </tp>
      <tp>
        <v>0</v>
        <stp/>
        <stp>##V3_BDHV12</stp>
        <stp>AMZN US Equity</stp>
        <stp>BS_ST_BORROW</stp>
        <stp>FQ3 1997</stp>
        <stp>FQ3 1997</stp>
        <stp>[FA1_otzrswt4.xlsx]Bal Sheet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3"/>
      </tp>
      <tp>
        <v>-2.3400000000000001E-2</v>
        <stp/>
        <stp>##V3_BDHV12</stp>
        <stp>AMZN US Equity</stp>
        <stp>CASH_FLOW_PER_SH</stp>
        <stp>FQ1 1998</stp>
        <stp>FQ1 1998</stp>
        <stp>[FA1_otzrswt4.xlsx]Per Share!R22C7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2" s="5"/>
      </tp>
      <tp>
        <v>-17.475200000000001</v>
        <stp/>
        <stp>##V3_BDHV12</stp>
        <stp>AMZN US Equity</stp>
        <stp>EBITDA_MARGIN</stp>
        <stp>FQ4 1997</stp>
        <stp>FQ4 1997</stp>
        <stp>[FA1_otzrswt4.xlsx]Income - Adjusted!R42C6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2" s="2"/>
      </tp>
      <tp t="s">
        <v>—</v>
        <stp/>
        <stp>##V3_BDHV12</stp>
        <stp>AMZN US Equity</stp>
        <stp>EBITDA_MARGIN</stp>
        <stp>FQ2 1997</stp>
        <stp>FQ2 1997</stp>
        <stp>[FA1_otzrswt4.xlsx]Income - Adjusted!R42C4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2" s="2"/>
      </tp>
      <tp t="s">
        <v>—</v>
        <stp/>
        <stp>##V3_BDHV12</stp>
        <stp>AMZN US Equity</stp>
        <stp>EBITDA_MARGIN</stp>
        <stp>FQ3 1997</stp>
        <stp>FQ3 1997</stp>
        <stp>[FA1_otzrswt4.xlsx]Income - Adjusted!R42C5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2" s="2"/>
      </tp>
      <tp t="s">
        <v>—</v>
        <stp/>
        <stp>##V3_BDHV12</stp>
        <stp>AMZN US Equity</stp>
        <stp>EBITDA_MARGIN</stp>
        <stp>FQ1 1997</stp>
        <stp>FQ1 1997</stp>
        <stp>[FA1_otzrswt4.xlsx]Income - Adjusted!R42C3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2" s="2"/>
      </tp>
      <tp>
        <v>-0.15</v>
        <stp/>
        <stp>##V3_BDHV12</stp>
        <stp>AMZN US Equity</stp>
        <stp>IS_DIL_EPS_BEF_XO</stp>
        <stp>FQ3 1998</stp>
        <stp>FQ3 1998</stp>
        <stp>[FA1_otzrswt4.xlsx]Per Share!R18C9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8" s="5"/>
      </tp>
      <tp>
        <v>-7.3300000000000004E-2</v>
        <stp/>
        <stp>##V3_BDHV12</stp>
        <stp>AMZN US Equity</stp>
        <stp>IS_DIL_EPS_BEF_XO</stp>
        <stp>FQ2 1998</stp>
        <stp>FQ2 1998</stp>
        <stp>[FA1_otzrswt4.xlsx]Per Share!R18C8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8" s="5"/>
      </tp>
      <tp>
        <v>0</v>
        <stp/>
        <stp>##V3_BDHV12</stp>
        <stp>AMZN US Equity</stp>
        <stp>BS_INVENTORIES</stp>
        <stp>FQ1 1998</stp>
        <stp>FQ1 1998</stp>
        <stp>[FA1_otzrswt4.xlsx]Bal Sheet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3"/>
      </tp>
      <tp>
        <v>2.7320000000000002</v>
        <stp/>
        <stp>##V3_BDHV12</stp>
        <stp>AMZN US Equity</stp>
        <stp>BS_INVENTORIES</stp>
        <stp>FQ3 1997</stp>
        <stp>FQ3 1997</stp>
        <stp>[FA1_otzrswt4.xlsx]Bal Sheet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3"/>
      </tp>
      <tp>
        <v>1.6520000000000001</v>
        <stp/>
        <stp>##V3_BDHV12</stp>
        <stp>AMZN US Equity</stp>
        <stp>BS_INVENTORIES</stp>
        <stp>FQ2 1997</stp>
        <stp>FQ2 1997</stp>
        <stp>[FA1_otzrswt4.xlsx]Bal Sheet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3"/>
      </tp>
      <tp>
        <v>0.93899999999999995</v>
        <stp/>
        <stp>##V3_BDHV12</stp>
        <stp>AMZN US Equity</stp>
        <stp>BS_INVENTORIES</stp>
        <stp>FQ1 1997</stp>
        <stp>FQ1 1997</stp>
        <stp>[FA1_otzrswt4.xlsx]Bal Sheet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3"/>
      </tp>
      <tp>
        <v>8.9710000000000001</v>
        <stp/>
        <stp>##V3_BDHV12</stp>
        <stp>AMZN US Equity</stp>
        <stp>BS_INVENTORIES</stp>
        <stp>FQ4 1997</stp>
        <stp>FQ4 1997</stp>
        <stp>[FA1_otzrswt4.xlsx]Bal Sheet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3"/>
      </tp>
      <tp>
        <v>17.035</v>
        <stp/>
        <stp>##V3_BDHV12</stp>
        <stp>AMZN US Equity</stp>
        <stp>BS_INVENTORIES</stp>
        <stp>FQ2 1998</stp>
        <stp>FQ2 1998</stp>
        <stp>[FA1_otzrswt4.xlsx]Bal Sheet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3"/>
      </tp>
      <tp>
        <v>19.771999999999998</v>
        <stp/>
        <stp>##V3_BDHV12</stp>
        <stp>AMZN US Equity</stp>
        <stp>BS_INVENTORIES</stp>
        <stp>FQ3 1998</stp>
        <stp>FQ3 1998</stp>
        <stp>[FA1_otzrswt4.xlsx]Bal Sheet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3"/>
      </tp>
      <tp>
        <v>3.4939999999999998</v>
        <stp/>
        <stp>##V3_BDHV12</stp>
        <stp>AMZN US Equity</stp>
        <stp>BS_MKT_SEC_OTHER_ST_INVEST</stp>
        <stp>FQ3 1997</stp>
        <stp>FQ3 1997</stp>
        <stp>[FA1_otzrswt4.xlsx]Bal Sheet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3"/>
      </tp>
      <tp>
        <v>8.6920000000000002</v>
        <stp/>
        <stp>##V3_BDHV12</stp>
        <stp>AMZN US Equity</stp>
        <stp>BS_MKT_SEC_OTHER_ST_INVEST</stp>
        <stp>FQ2 1997</stp>
        <stp>FQ2 1997</stp>
        <stp>[FA1_otzrswt4.xlsx]Bal Sheet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3"/>
      </tp>
      <tp>
        <v>123.499</v>
        <stp/>
        <stp>##V3_BDHV12</stp>
        <stp>AMZN US Equity</stp>
        <stp>BS_MKT_SEC_OTHER_ST_INVEST</stp>
        <stp>FQ4 1997</stp>
        <stp>FQ4 1997</stp>
        <stp>[FA1_otzrswt4.xlsx]Bal Sheet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3"/>
      </tp>
      <tp>
        <v>0</v>
        <stp/>
        <stp>##V3_BDHV12</stp>
        <stp>AMZN US Equity</stp>
        <stp>BS_MKT_SEC_OTHER_ST_INVEST</stp>
        <stp>FQ1 1997</stp>
        <stp>FQ1 1997</stp>
        <stp>[FA1_otzrswt4.xlsx]Bal Sheet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-17.475200000000001</v>
        <stp/>
        <stp>##V3_BDHV12</stp>
        <stp>AMZN US Equity</stp>
        <stp>EBITDA_MARGIN</stp>
        <stp>FQ4 1997</stp>
        <stp>FQ4 1997</stp>
        <stp>[FA1_otzrswt4.xlsx]Cash Flow - Standardized!R39C6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9" s="4"/>
      </tp>
      <tp>
        <v>0</v>
        <stp/>
        <stp>##V3_BDHV12</stp>
        <stp>AMZN US Equity</stp>
        <stp>OTHER_NONCURRENT_LIABS_DETAILED</stp>
        <stp>FQ4 1997</stp>
        <stp>FQ4 1997</stp>
        <stp>[FA1_otzrswt4.xlsx]Bal Sheet - Standardized!R37C6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7" s="3"/>
      </tp>
      <tp>
        <v>0</v>
        <stp/>
        <stp>##V3_BDHV12</stp>
        <stp>AMZN US Equity</stp>
        <stp>OTHER_NONCURRENT_LIABS_DETAILED</stp>
        <stp>FQ1 1997</stp>
        <stp>FQ1 1997</stp>
        <stp>[FA1_otzrswt4.xlsx]Bal Sheet - Standardized!R37C3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7" s="3"/>
      </tp>
      <tp>
        <v>0</v>
        <stp/>
        <stp>##V3_BDHV12</stp>
        <stp>AMZN US Equity</stp>
        <stp>OTHER_NONCURRENT_LIABS_DETAILED</stp>
        <stp>FQ1 1998</stp>
        <stp>FQ1 1998</stp>
        <stp>[FA1_otzrswt4.xlsx]Bal Sheet - Standardized!R37C7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7" s="3"/>
      </tp>
      <tp>
        <v>0</v>
        <stp/>
        <stp>##V3_BDHV12</stp>
        <stp>AMZN US Equity</stp>
        <stp>OTHER_NONCURRENT_LIABS_DETAILED</stp>
        <stp>FQ2 1997</stp>
        <stp>FQ2 1997</stp>
        <stp>[FA1_otzrswt4.xlsx]Bal Sheet - Standardized!R37C4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7" s="3"/>
      </tp>
      <tp>
        <v>0</v>
        <stp/>
        <stp>##V3_BDHV12</stp>
        <stp>AMZN US Equity</stp>
        <stp>OTHER_NONCURRENT_LIABS_DETAILED</stp>
        <stp>FQ3 1997</stp>
        <stp>FQ3 1997</stp>
        <stp>[FA1_otzrswt4.xlsx]Bal Sheet - Standardized!R37C5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7" s="3"/>
      </tp>
      <tp>
        <v>0</v>
        <stp/>
        <stp>##V3_BDHV12</stp>
        <stp>AMZN US Equity</stp>
        <stp>OTHER_NONCURRENT_LIABS_DETAILED</stp>
        <stp>FQ3 1998</stp>
        <stp>FQ3 1998</stp>
        <stp>[FA1_otzrswt4.xlsx]Bal Sheet - Standardized!R37C9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7" s="3"/>
      </tp>
      <tp>
        <v>0</v>
        <stp/>
        <stp>##V3_BDHV12</stp>
        <stp>AMZN US Equity</stp>
        <stp>OTHER_NONCURRENT_LIABS_DETAILED</stp>
        <stp>FQ2 1998</stp>
        <stp>FQ2 1998</stp>
        <stp>[FA1_otzrswt4.xlsx]Bal Sheet - Standardized!R37C8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7" s="3"/>
      </tp>
      <tp>
        <v>-3.5000000000000003E-2</v>
        <stp/>
        <stp>##V3_BDHV12</stp>
        <stp>AMZN US Equity</stp>
        <stp>IS_DIL_EPS_BEF_XO</stp>
        <stp>FQ3 1997</stp>
        <stp>FQ3 1997</stp>
        <stp>[FA1_otzrswt4.xlsx]Per Share!R18C5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8" s="5"/>
      </tp>
      <tp>
        <v>-2.6700000000000002E-2</v>
        <stp/>
        <stp>##V3_BDHV12</stp>
        <stp>AMZN US Equity</stp>
        <stp>IS_DIL_EPS_BEF_XO</stp>
        <stp>FQ2 1997</stp>
        <stp>FQ2 1997</stp>
        <stp>[FA1_otzrswt4.xlsx]Per Share!R18C4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8" s="5"/>
      </tp>
      <tp t="s">
        <v>—</v>
        <stp/>
        <stp>##V3_BDHV12</stp>
        <stp>AMZN US Equity</stp>
        <stp>EBITDA_MARGIN</stp>
        <stp>FQ3 1997</stp>
        <stp>FQ3 1997</stp>
        <stp>[FA1_otzrswt4.xlsx]Cash Flow - Standardized!R39C5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9" s="4"/>
      </tp>
      <tp>
        <v>0</v>
        <stp/>
        <stp>##V3_BDHV12</stp>
        <stp>AMZN US Equity</stp>
        <stp>OTHER_NONCUR_LIABS_SUB_DETAILED</stp>
        <stp>FQ1 1997</stp>
        <stp>FQ1 1997</stp>
        <stp>[FA1_otzrswt4.xlsx]Bal Sheet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3"/>
      </tp>
      <tp>
        <v>0</v>
        <stp/>
        <stp>##V3_BDHV12</stp>
        <stp>AMZN US Equity</stp>
        <stp>OTHER_NONCUR_LIABS_SUB_DETAILED</stp>
        <stp>FQ4 1997</stp>
        <stp>FQ4 1997</stp>
        <stp>[FA1_otzrswt4.xlsx]Bal Sheet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3"/>
      </tp>
      <tp>
        <v>0</v>
        <stp/>
        <stp>##V3_BDHV12</stp>
        <stp>AMZN US Equity</stp>
        <stp>OTHER_NONCUR_LIABS_SUB_DETAILED</stp>
        <stp>FQ1 1998</stp>
        <stp>FQ1 1998</stp>
        <stp>[FA1_otzrswt4.xlsx]Bal Sheet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3"/>
      </tp>
      <tp>
        <v>0</v>
        <stp/>
        <stp>##V3_BDHV12</stp>
        <stp>AMZN US Equity</stp>
        <stp>OTHER_NONCUR_LIABS_SUB_DETAILED</stp>
        <stp>FQ3 1997</stp>
        <stp>FQ3 1997</stp>
        <stp>[FA1_otzrswt4.xlsx]Bal Sheet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3"/>
      </tp>
      <tp>
        <v>0</v>
        <stp/>
        <stp>##V3_BDHV12</stp>
        <stp>AMZN US Equity</stp>
        <stp>OTHER_NONCUR_LIABS_SUB_DETAILED</stp>
        <stp>FQ2 1997</stp>
        <stp>FQ2 1997</stp>
        <stp>[FA1_otzrswt4.xlsx]Bal Sheet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3"/>
      </tp>
      <tp>
        <v>0</v>
        <stp/>
        <stp>##V3_BDHV12</stp>
        <stp>AMZN US Equity</stp>
        <stp>OTHER_NONCUR_LIABS_SUB_DETAILED</stp>
        <stp>FQ2 1998</stp>
        <stp>FQ2 1998</stp>
        <stp>[FA1_otzrswt4.xlsx]Bal Sheet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3"/>
      </tp>
      <tp>
        <v>0</v>
        <stp/>
        <stp>##V3_BDHV12</stp>
        <stp>AMZN US Equity</stp>
        <stp>OTHER_NONCUR_LIABS_SUB_DETAILED</stp>
        <stp>FQ3 1998</stp>
        <stp>FQ3 1998</stp>
        <stp>[FA1_otzrswt4.xlsx]Bal Sheet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3"/>
      </tp>
      <tp t="s">
        <v>—</v>
        <stp/>
        <stp>##V3_BDHV12</stp>
        <stp>AMZN US Equity</stp>
        <stp>EBITDA_MARGIN</stp>
        <stp>FQ2 1997</stp>
        <stp>FQ2 1997</stp>
        <stp>[FA1_otzrswt4.xlsx]Cash Flow - Standardized!R39C4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9" s="4"/>
      </tp>
      <tp>
        <v>-8.8740000000000006</v>
        <stp/>
        <stp>##V3_BDHV12</stp>
        <stp>AMZN US Equity</stp>
        <stp>EBIT</stp>
        <stp>FQ1 1998</stp>
        <stp>FQ1 1998</stp>
        <stp>[FA1_otzrswt4.xlsx]Income - Adjusted!R43C7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3" s="2"/>
      </tp>
      <tp>
        <v>0</v>
        <stp/>
        <stp>##V3_BDHV12</stp>
        <stp>AMZN US Equity</stp>
        <stp>CF_DECR_CAP_STOCK</stp>
        <stp>FQ4 1997</stp>
        <stp>FQ4 1997</stp>
        <stp>[FA1_otzrswt4.xlsx]Cash Flow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4"/>
      </tp>
      <tp>
        <v>0</v>
        <stp/>
        <stp>##V3_BDHV12</stp>
        <stp>AMZN US Equity</stp>
        <stp>CF_DECR_CAP_STOCK</stp>
        <stp>FQ1 1997</stp>
        <stp>FQ1 1997</stp>
        <stp>[FA1_otzrswt4.xlsx]Cash Flow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4"/>
      </tp>
      <tp>
        <v>0</v>
        <stp/>
        <stp>##V3_BDHV12</stp>
        <stp>AMZN US Equity</stp>
        <stp>CF_DECR_CAP_STOCK</stp>
        <stp>FQ3 1997</stp>
        <stp>FQ3 1997</stp>
        <stp>[FA1_otzrswt4.xlsx]Cash Flow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4"/>
      </tp>
      <tp>
        <v>0</v>
        <stp/>
        <stp>##V3_BDHV12</stp>
        <stp>AMZN US Equity</stp>
        <stp>CF_DECR_CAP_STOCK</stp>
        <stp>FQ2 1997</stp>
        <stp>FQ2 1997</stp>
        <stp>[FA1_otzrswt4.xlsx]Cash Flow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4"/>
      </tp>
      <tp>
        <v>0</v>
        <stp/>
        <stp>##V3_BDHV12</stp>
        <stp>AMZN US Equity</stp>
        <stp>CF_DECR_CAP_STOCK</stp>
        <stp>FQ1 1998</stp>
        <stp>FQ1 1998</stp>
        <stp>[FA1_otzrswt4.xlsx]Cash Flow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4"/>
      </tp>
      <tp>
        <v>0</v>
        <stp/>
        <stp>##V3_BDHV12</stp>
        <stp>AMZN US Equity</stp>
        <stp>CF_DECR_CAP_STOCK</stp>
        <stp>FQ2 1998</stp>
        <stp>FQ2 1998</stp>
        <stp>[FA1_otzrswt4.xlsx]Cash Flow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4"/>
      </tp>
      <tp>
        <v>0</v>
        <stp/>
        <stp>##V3_BDHV12</stp>
        <stp>AMZN US Equity</stp>
        <stp>CF_DECR_CAP_STOCK</stp>
        <stp>FQ3 1998</stp>
        <stp>FQ3 1998</stp>
        <stp>[FA1_otzrswt4.xlsx]Cash Flow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4"/>
      </tp>
      <tp t="s">
        <v>—</v>
        <stp/>
        <stp>##V3_BDHV12</stp>
        <stp>AMZN US Equity</stp>
        <stp>EBITDA_MARGIN</stp>
        <stp>FQ1 1997</stp>
        <stp>FQ1 1997</stp>
        <stp>[FA1_otzrswt4.xlsx]Cash Flow - Standardized!R39C3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9" s="4"/>
      </tp>
      <tp>
        <v>0</v>
        <stp/>
        <stp>##V3_BDHV12</stp>
        <stp>AMZN US Equity</stp>
        <stp>BS_OTHER_INV</stp>
        <stp>FQ2 1998</stp>
        <stp>FQ2 1998</stp>
        <stp>[FA1_otzrswt4.xlsx]Bal Sheet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0</v>
        <stp/>
        <stp>##V3_BDHV12</stp>
        <stp>AMZN US Equity</stp>
        <stp>BS_OTHER_INV</stp>
        <stp>FQ3 1998</stp>
        <stp>FQ3 1998</stp>
        <stp>[FA1_otzrswt4.xlsx]Bal Sheet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3"/>
      </tp>
      <tp t="s">
        <v>—</v>
        <stp/>
        <stp>##V3_BDHV12</stp>
        <stp>AMZN US Equity</stp>
        <stp>BS_OTHER_INV</stp>
        <stp>FQ4 1997</stp>
        <stp>FQ4 1997</stp>
        <stp>[FA1_otzrswt4.xlsx]Bal Sheet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3"/>
      </tp>
      <tp t="s">
        <v>—</v>
        <stp/>
        <stp>##V3_BDHV12</stp>
        <stp>AMZN US Equity</stp>
        <stp>BS_OTHER_INV</stp>
        <stp>FQ1 1997</stp>
        <stp>FQ1 1997</stp>
        <stp>[FA1_otzrswt4.xlsx]Bal Sheet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3"/>
      </tp>
      <tp t="s">
        <v>—</v>
        <stp/>
        <stp>##V3_BDHV12</stp>
        <stp>AMZN US Equity</stp>
        <stp>BS_OTHER_INV</stp>
        <stp>FQ3 1997</stp>
        <stp>FQ3 1997</stp>
        <stp>[FA1_otzrswt4.xlsx]Bal Sheet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3"/>
      </tp>
      <tp t="s">
        <v>—</v>
        <stp/>
        <stp>##V3_BDHV12</stp>
        <stp>AMZN US Equity</stp>
        <stp>BS_OTHER_INV</stp>
        <stp>FQ2 1997</stp>
        <stp>FQ2 1997</stp>
        <stp>[FA1_otzrswt4.xlsx]Bal Sheet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0</v>
        <stp/>
        <stp>##V3_BDHV12</stp>
        <stp>AMZN US Equity</stp>
        <stp>BS_OTHER_INV</stp>
        <stp>FQ1 1998</stp>
        <stp>FQ1 1998</stp>
        <stp>[FA1_otzrswt4.xlsx]Bal Sheet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3"/>
      </tp>
      <tp>
        <v>0</v>
        <stp/>
        <stp>##V3_BDHV12</stp>
        <stp>AMZN US Equity</stp>
        <stp>DISP_FXD_&amp;_INTANGIBLES_DETAILED</stp>
        <stp>FQ3 1998</stp>
        <stp>FQ3 1998</stp>
        <stp>[FA1_otzrswt4.xlsx]Cash Flow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4"/>
      </tp>
      <tp>
        <v>0</v>
        <stp/>
        <stp>##V3_BDHV12</stp>
        <stp>AMZN US Equity</stp>
        <stp>DISP_FXD_&amp;_INTANGIBLES_DETAILED</stp>
        <stp>FQ2 1998</stp>
        <stp>FQ2 1998</stp>
        <stp>[FA1_otzrswt4.xlsx]Cash Flow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4"/>
      </tp>
      <tp>
        <v>0</v>
        <stp/>
        <stp>##V3_BDHV12</stp>
        <stp>AMZN US Equity</stp>
        <stp>DISP_FXD_&amp;_INTANGIBLES_DETAILED</stp>
        <stp>FQ1 1998</stp>
        <stp>FQ1 1998</stp>
        <stp>[FA1_otzrswt4.xlsx]Cash Flow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4"/>
      </tp>
      <tp>
        <v>0</v>
        <stp/>
        <stp>##V3_BDHV12</stp>
        <stp>AMZN US Equity</stp>
        <stp>DISP_FXD_&amp;_INTANGIBLES_DETAILED</stp>
        <stp>FQ2 1997</stp>
        <stp>FQ2 1997</stp>
        <stp>[FA1_otzrswt4.xlsx]Cash Flow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4"/>
      </tp>
      <tp>
        <v>0</v>
        <stp/>
        <stp>##V3_BDHV12</stp>
        <stp>AMZN US Equity</stp>
        <stp>DISP_FXD_&amp;_INTANGIBLES_DETAILED</stp>
        <stp>FQ3 1997</stp>
        <stp>FQ3 1997</stp>
        <stp>[FA1_otzrswt4.xlsx]Cash Flow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4"/>
      </tp>
      <tp>
        <v>0</v>
        <stp/>
        <stp>##V3_BDHV12</stp>
        <stp>AMZN US Equity</stp>
        <stp>DISP_FXD_&amp;_INTANGIBLES_DETAILED</stp>
        <stp>FQ1 1997</stp>
        <stp>FQ1 1997</stp>
        <stp>[FA1_otzrswt4.xlsx]Cash Flow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4"/>
      </tp>
      <tp>
        <v>0</v>
        <stp/>
        <stp>##V3_BDHV12</stp>
        <stp>AMZN US Equity</stp>
        <stp>DISP_FXD_&amp;_INTANGIBLES_DETAILED</stp>
        <stp>FQ4 1997</stp>
        <stp>FQ4 1997</stp>
        <stp>[FA1_otzrswt4.xlsx]Cash Flow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4"/>
      </tp>
      <tp>
        <v>-3.2500000000000001E-2</v>
        <stp/>
        <stp>##V3_BDHV12</stp>
        <stp>AMZN US Equity</stp>
        <stp>IS_DIL_EPS_BEF_XO</stp>
        <stp>FQ4 1997</stp>
        <stp>FQ4 1997</stp>
        <stp>[FA1_otzrswt4.xlsx]Per Share!R18C6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8" s="5"/>
      </tp>
      <tp>
        <v>-1.3299999999999999E-2</v>
        <stp/>
        <stp>##V3_BDHV12</stp>
        <stp>AMZN US Equity</stp>
        <stp>IS_DIL_EPS_BEF_XO</stp>
        <stp>FQ1 1997</stp>
        <stp>FQ1 1997</stp>
        <stp>[FA1_otzrswt4.xlsx]Per Share!R18C3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8" s="5"/>
      </tp>
      <tp>
        <v>-6.7050000000000001</v>
        <stp/>
        <stp>##V3_BDHV12</stp>
        <stp>AMZN US Equity</stp>
        <stp>PRETAX_INC</stp>
        <stp>FQ2 1997</stp>
        <stp>FQ2 1997</stp>
        <stp>[FA1_otzrswt4.xlsx]Income - Adjusted!R13C4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-8.51</v>
        <stp/>
        <stp>##V3_BDHV12</stp>
        <stp>AMZN US Equity</stp>
        <stp>PRETAX_INC</stp>
        <stp>FQ3 1997</stp>
        <stp>FQ3 1997</stp>
        <stp>[FA1_otzrswt4.xlsx]Income - Adjusted!R13C5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0</v>
        <stp/>
        <stp>##V3_BDHV12</stp>
        <stp>AMZN US Equity</stp>
        <stp>IS_FOREIGN_EXCH_LOSS</stp>
        <stp>FQ3 1998</stp>
        <stp>FQ3 1998</stp>
        <stp>[FA1_otzrswt4.xlsx]Income - Adjusted!R12C9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0</v>
        <stp/>
        <stp>##V3_BDHV12</stp>
        <stp>AMZN US Equity</stp>
        <stp>IS_FOREIGN_EXCH_LOSS</stp>
        <stp>FQ2 1998</stp>
        <stp>FQ2 1998</stp>
        <stp>[FA1_otzrswt4.xlsx]Income - Adjusted!R12C8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>
        <v>-31.3765</v>
        <stp/>
        <stp>##V3_BDHV12</stp>
        <stp>AMZN US Equity</stp>
        <stp>CASH_CONVERSION_CYCLE</stp>
        <stp>FQ1 1998</stp>
        <stp>FQ1 1998</stp>
        <stp>[FA1_otzrswt4.xlsx]Bal Sheet - Standardized!R57C7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57" s="3"/>
      </tp>
      <tp>
        <v>0</v>
        <stp/>
        <stp>##V3_BDHV12</stp>
        <stp>AMZN US Equity</stp>
        <stp>IS_FOREIGN_EXCH_LOSS</stp>
        <stp>FQ3 1997</stp>
        <stp>FQ3 1997</stp>
        <stp>[FA1_otzrswt4.xlsx]Income - Adjusted!R12C5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0</v>
        <stp/>
        <stp>##V3_BDHV12</stp>
        <stp>AMZN US Equity</stp>
        <stp>IS_FOREIGN_EXCH_LOSS</stp>
        <stp>FQ2 1997</stp>
        <stp>FQ2 1997</stp>
        <stp>[FA1_otzrswt4.xlsx]Income - Adjusted!R12C4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 t="s">
        <v>—</v>
        <stp/>
        <stp>##V3_BDHV12</stp>
        <stp>AMZN US Equity</stp>
        <stp>CASH_CONVERSION_CYCLE</stp>
        <stp>FQ2 1998</stp>
        <stp>FQ2 1998</stp>
        <stp>[FA1_otzrswt4.xlsx]Bal Sheet - Standardized!R57C8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57" s="3"/>
      </tp>
      <tp>
        <v>-21.225999999999999</v>
        <stp/>
        <stp>##V3_BDHV12</stp>
        <stp>AMZN US Equity</stp>
        <stp>PRETAX_INC</stp>
        <stp>FQ2 1998</stp>
        <stp>FQ2 1998</stp>
        <stp>[FA1_otzrswt4.xlsx]Income - Adjusted!R13C8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>
        <v>-45.170999999999999</v>
        <stp/>
        <stp>##V3_BDHV12</stp>
        <stp>AMZN US Equity</stp>
        <stp>PRETAX_INC</stp>
        <stp>FQ3 1998</stp>
        <stp>FQ3 1998</stp>
        <stp>[FA1_otzrswt4.xlsx]Income - Adjusted!R13C9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 t="s">
        <v>—</v>
        <stp/>
        <stp>##V3_BDHV12</stp>
        <stp>AMZN US Equity</stp>
        <stp>CASH_CONVERSION_CYCLE</stp>
        <stp>FQ3 1998</stp>
        <stp>FQ3 1998</stp>
        <stp>[FA1_otzrswt4.xlsx]Bal Sheet - Standardized!R57C9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57" s="3"/>
      </tp>
      <tp>
        <v>-3.0379999999999998</v>
        <stp/>
        <stp>##V3_BDHV12</stp>
        <stp>AMZN US Equity</stp>
        <stp>PRETAX_INC</stp>
        <stp>FQ1 1997</stp>
        <stp>FQ1 1997</stp>
        <stp>[FA1_otzrswt4.xlsx]Income - Adjusted!R13C3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>
        <v>-9.3369999999999997</v>
        <stp/>
        <stp>##V3_BDHV12</stp>
        <stp>AMZN US Equity</stp>
        <stp>PRETAX_INC</stp>
        <stp>FQ4 1997</stp>
        <stp>FQ4 1997</stp>
        <stp>[FA1_otzrswt4.xlsx]Income - Adjusted!R13C6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>
        <v>0</v>
        <stp/>
        <stp>##V3_BDHV12</stp>
        <stp>AMZN US Equity</stp>
        <stp>IS_INC_TAX_EXP</stp>
        <stp>FQ1 1998</stp>
        <stp>FQ1 1998</stp>
        <stp>[FA1_otzrswt4.xlsx]Income - Adjusted!R16C7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6" s="2"/>
      </tp>
      <tp>
        <v>0.09</v>
        <stp/>
        <stp>##V3_BDHV12</stp>
        <stp>AMZN US Equity</stp>
        <stp>CF_FREE_CASH_FLOW</stp>
        <stp>FQ2 1997</stp>
        <stp>FQ2 1997</stp>
        <stp>[FA1_otzrswt4.xlsx]Cash Flow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4"/>
      </tp>
      <tp>
        <v>-8.2110000000000003</v>
        <stp/>
        <stp>##V3_BDHV12</stp>
        <stp>AMZN US Equity</stp>
        <stp>CF_FREE_CASH_FLOW</stp>
        <stp>FQ3 1997</stp>
        <stp>FQ3 1997</stp>
        <stp>[FA1_otzrswt4.xlsx]Cash Flow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4"/>
      </tp>
      <tp>
        <v>-8.6259999999999994</v>
        <stp/>
        <stp>##V3_BDHV12</stp>
        <stp>AMZN US Equity</stp>
        <stp>CF_FREE_CASH_FLOW</stp>
        <stp>FQ1 1998</stp>
        <stp>FQ1 1998</stp>
        <stp>[FA1_otzrswt4.xlsx]Cash Flow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4"/>
      </tp>
      <tp>
        <v>4.1449999999999996</v>
        <stp/>
        <stp>##V3_BDHV12</stp>
        <stp>AMZN US Equity</stp>
        <stp>CF_FREE_CASH_FLOW</stp>
        <stp>FQ4 1997</stp>
        <stp>FQ4 1997</stp>
        <stp>[FA1_otzrswt4.xlsx]Cash Flow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4"/>
      </tp>
      <tp>
        <v>0.27700000000000002</v>
        <stp/>
        <stp>##V3_BDHV12</stp>
        <stp>AMZN US Equity</stp>
        <stp>CF_FREE_CASH_FLOW</stp>
        <stp>FQ1 1997</stp>
        <stp>FQ1 1997</stp>
        <stp>[FA1_otzrswt4.xlsx]Cash Flow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4"/>
      </tp>
      <tp>
        <v>-14.308</v>
        <stp/>
        <stp>##V3_BDHV12</stp>
        <stp>AMZN US Equity</stp>
        <stp>CF_FREE_CASH_FLOW</stp>
        <stp>FQ3 1998</stp>
        <stp>FQ3 1998</stp>
        <stp>[FA1_otzrswt4.xlsx]Cash Flow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4"/>
      </tp>
      <tp>
        <v>-3.508</v>
        <stp/>
        <stp>##V3_BDHV12</stp>
        <stp>AMZN US Equity</stp>
        <stp>CF_FREE_CASH_FLOW</stp>
        <stp>FQ2 1998</stp>
        <stp>FQ2 1998</stp>
        <stp>[FA1_otzrswt4.xlsx]Cash Flow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4"/>
      </tp>
      <tp>
        <v>47.555999999999997</v>
        <stp/>
        <stp>##V3_BDHV12</stp>
        <stp>AMZN US Equity</stp>
        <stp>BS_ACCT_PAYABLE</stp>
        <stp>FQ2 1998</stp>
        <stp>FQ2 1998</stp>
        <stp>[FA1_otzrswt4.xlsx]Bal Sheet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3"/>
      </tp>
      <tp>
        <v>60.045999999999999</v>
        <stp/>
        <stp>##V3_BDHV12</stp>
        <stp>AMZN US Equity</stp>
        <stp>BS_ACCT_PAYABLE</stp>
        <stp>FQ3 1998</stp>
        <stp>FQ3 1998</stp>
        <stp>[FA1_otzrswt4.xlsx]Bal Sheet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3"/>
      </tp>
      <tp>
        <v>5.65</v>
        <stp/>
        <stp>##V3_BDHV12</stp>
        <stp>AMZN US Equity</stp>
        <stp>BS_ACCT_PAYABLE</stp>
        <stp>FQ1 1997</stp>
        <stp>FQ1 1997</stp>
        <stp>[FA1_otzrswt4.xlsx]Bal Sheet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3"/>
      </tp>
      <tp>
        <v>32.697000000000003</v>
        <stp/>
        <stp>##V3_BDHV12</stp>
        <stp>AMZN US Equity</stp>
        <stp>BS_ACCT_PAYABLE</stp>
        <stp>FQ4 1997</stp>
        <stp>FQ4 1997</stp>
        <stp>[FA1_otzrswt4.xlsx]Bal Sheet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3"/>
      </tp>
      <tp>
        <v>15.385999999999999</v>
        <stp/>
        <stp>##V3_BDHV12</stp>
        <stp>AMZN US Equity</stp>
        <stp>BS_ACCT_PAYABLE</stp>
        <stp>FQ3 1997</stp>
        <stp>FQ3 1997</stp>
        <stp>[FA1_otzrswt4.xlsx]Bal Sheet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3"/>
      </tp>
      <tp>
        <v>10.327</v>
        <stp/>
        <stp>##V3_BDHV12</stp>
        <stp>AMZN US Equity</stp>
        <stp>BS_ACCT_PAYABLE</stp>
        <stp>FQ2 1997</stp>
        <stp>FQ2 1997</stp>
        <stp>[FA1_otzrswt4.xlsx]Bal Sheet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3"/>
      </tp>
      <tp>
        <v>34.374000000000002</v>
        <stp/>
        <stp>##V3_BDHV12</stp>
        <stp>AMZN US Equity</stp>
        <stp>BS_ACCT_PAYABLE</stp>
        <stp>FQ1 1998</stp>
        <stp>FQ1 1998</stp>
        <stp>[FA1_otzrswt4.xlsx]Bal Sheet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3"/>
      </tp>
      <tp>
        <v>0</v>
        <stp/>
        <stp>##V3_BDHV12</stp>
        <stp>AMZN US Equity</stp>
        <stp>IS_FOREIGN_EXCH_LOSS</stp>
        <stp>FQ1 1997</stp>
        <stp>FQ1 1997</stp>
        <stp>[FA1_otzrswt4.xlsx]Income - Adjusted!R12C3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>
        <v>0</v>
        <stp/>
        <stp>##V3_BDHV12</stp>
        <stp>AMZN US Equity</stp>
        <stp>IS_FOREIGN_EXCH_LOSS</stp>
        <stp>FQ4 1997</stp>
        <stp>FQ4 1997</stp>
        <stp>[FA1_otzrswt4.xlsx]Income - Adjusted!R12C6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279.73200000000003</v>
        <stp/>
        <stp>##V3_BDHV12</stp>
        <stp>AMZN US Equity</stp>
        <stp>IS_SH_FOR_DILUTED_EPS</stp>
        <stp>FQ1 1998</stp>
        <stp>FQ1 1998</stp>
        <stp>[FA1_otzrswt4.xlsx]Income - Adjusted!R34C7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4" s="2"/>
      </tp>
      <tp>
        <v>-3.3300000000000003E-2</v>
        <stp/>
        <stp>##V3_BDHV12</stp>
        <stp>AMZN US Equity</stp>
        <stp>IS_BASIC_EPS_CONT_OPS</stp>
        <stp>FQ1 1998</stp>
        <stp>FQ1 1998</stp>
        <stp>[FA1_otzrswt4.xlsx]Income - Adjusted!R32C7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2" s="2"/>
      </tp>
      <tp>
        <v>279.73200000000003</v>
        <stp/>
        <stp>##V3_BDHV12</stp>
        <stp>AMZN US Equity</stp>
        <stp>IS_AVG_NUM_SH_FOR_EPS</stp>
        <stp>FQ1 1998</stp>
        <stp>FQ1 1998</stp>
        <stp>[FA1_otzrswt4.xlsx]Income - Adjusted!R29C7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9" s="2"/>
      </tp>
      <tp>
        <v>0</v>
        <stp/>
        <stp>##V3_BDHV12</stp>
        <stp>AMZN US Equity</stp>
        <stp>IS_INC_TAX_EXP</stp>
        <stp>FQ2 1998</stp>
        <stp>FQ2 1998</stp>
        <stp>[FA1_otzrswt4.xlsx]Income - Adjusted!R16C8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6" s="2"/>
      </tp>
      <tp>
        <v>0</v>
        <stp/>
        <stp>##V3_BDHV12</stp>
        <stp>AMZN US Equity</stp>
        <stp>IS_INC_TAX_EXP</stp>
        <stp>FQ3 1998</stp>
        <stp>FQ3 1998</stp>
        <stp>[FA1_otzrswt4.xlsx]Income - Adjusted!R16C9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6" s="2"/>
      </tp>
      <tp>
        <v>-2.6700000000000002E-2</v>
        <stp/>
        <stp>##V3_BDHV12</stp>
        <stp>AMZN US Equity</stp>
        <stp>IS_BASIC_EPS_CONT_OPS</stp>
        <stp>FQ2 1997</stp>
        <stp>FQ2 1997</stp>
        <stp>[FA1_otzrswt4.xlsx]Income - Adjusted!R32C4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2" s="2"/>
      </tp>
      <tp>
        <v>-3.5000000000000003E-2</v>
        <stp/>
        <stp>##V3_BDHV12</stp>
        <stp>AMZN US Equity</stp>
        <stp>IS_BASIC_EPS_CONT_OPS</stp>
        <stp>FQ3 1997</stp>
        <stp>FQ3 1997</stp>
        <stp>[FA1_otzrswt4.xlsx]Income - Adjusted!R32C5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2" s="2"/>
      </tp>
      <tp>
        <v>275.19600000000003</v>
        <stp/>
        <stp>##V3_BDHV12</stp>
        <stp>AMZN US Equity</stp>
        <stp>IS_SH_FOR_DILUTED_EPS</stp>
        <stp>FQ3 1997</stp>
        <stp>FQ3 1997</stp>
        <stp>[FA1_otzrswt4.xlsx]Income - Adjusted!R34C5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4" s="2"/>
      </tp>
      <tp>
        <v>255.804</v>
        <stp/>
        <stp>##V3_BDHV12</stp>
        <stp>AMZN US Equity</stp>
        <stp>IS_SH_FOR_DILUTED_EPS</stp>
        <stp>FQ2 1997</stp>
        <stp>FQ2 1997</stp>
        <stp>[FA1_otzrswt4.xlsx]Income - Adjusted!R34C4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4" s="2"/>
      </tp>
      <tp>
        <v>255.804</v>
        <stp/>
        <stp>##V3_BDHV12</stp>
        <stp>AMZN US Equity</stp>
        <stp>IS_AVG_NUM_SH_FOR_EPS</stp>
        <stp>FQ2 1997</stp>
        <stp>FQ2 1997</stp>
        <stp>[FA1_otzrswt4.xlsx]Income - Adjusted!R29C4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9" s="2"/>
      </tp>
      <tp>
        <v>275.19600000000003</v>
        <stp/>
        <stp>##V3_BDHV12</stp>
        <stp>AMZN US Equity</stp>
        <stp>IS_AVG_NUM_SH_FOR_EPS</stp>
        <stp>FQ3 1997</stp>
        <stp>FQ3 1997</stp>
        <stp>[FA1_otzrswt4.xlsx]Income - Adjusted!R29C5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9" s="2"/>
      </tp>
      <tp>
        <v>439.95</v>
        <stp/>
        <stp>##V3_BDHV12</stp>
        <stp>AMZN US Equity</stp>
        <stp>BS_TOT_LIAB2</stp>
        <stp>FQ3 1998</stp>
        <stp>FQ3 1998</stp>
        <stp>[FA1_otzrswt4.xlsx]Bal Sheet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3"/>
      </tp>
      <tp>
        <v>404.33</v>
        <stp/>
        <stp>##V3_BDHV12</stp>
        <stp>AMZN US Equity</stp>
        <stp>BS_TOT_LIAB2</stp>
        <stp>FQ2 1998</stp>
        <stp>FQ2 1998</stp>
        <stp>[FA1_otzrswt4.xlsx]Bal Sheet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3"/>
      </tp>
      <tp>
        <v>8.9589999999999996</v>
        <stp/>
        <stp>##V3_BDHV12</stp>
        <stp>AMZN US Equity</stp>
        <stp>BS_TOT_LIAB2</stp>
        <stp>FQ1 1997</stp>
        <stp>FQ1 1997</stp>
        <stp>[FA1_otzrswt4.xlsx]Bal Sheet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121.253</v>
        <stp/>
        <stp>##V3_BDHV12</stp>
        <stp>AMZN US Equity</stp>
        <stp>BS_TOT_LIAB2</stp>
        <stp>FQ4 1997</stp>
        <stp>FQ4 1997</stp>
        <stp>[FA1_otzrswt4.xlsx]Bal Sheet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3"/>
      </tp>
      <tp>
        <v>125.18</v>
        <stp/>
        <stp>##V3_BDHV12</stp>
        <stp>AMZN US Equity</stp>
        <stp>BS_TOT_LIAB2</stp>
        <stp>FQ1 1998</stp>
        <stp>FQ1 1998</stp>
        <stp>[FA1_otzrswt4.xlsx]Bal Sheet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3"/>
      </tp>
      <tp>
        <v>17.538</v>
        <stp/>
        <stp>##V3_BDHV12</stp>
        <stp>AMZN US Equity</stp>
        <stp>BS_TOT_LIAB2</stp>
        <stp>FQ2 1997</stp>
        <stp>FQ2 1997</stp>
        <stp>[FA1_otzrswt4.xlsx]Bal Sheet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3"/>
      </tp>
      <tp>
        <v>20.029</v>
        <stp/>
        <stp>##V3_BDHV12</stp>
        <stp>AMZN US Equity</stp>
        <stp>BS_TOT_LIAB2</stp>
        <stp>FQ3 1997</stp>
        <stp>FQ3 1997</stp>
        <stp>[FA1_otzrswt4.xlsx]Bal Sheet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3"/>
      </tp>
      <tp>
        <v>23.684000000000001</v>
        <stp/>
        <stp>##V3_BDHV12</stp>
        <stp>AMZN US Equity</stp>
        <stp>OTHER_CURRENT_LIABS_DETAILED</stp>
        <stp>FQ2 1998</stp>
        <stp>FQ2 1998</stp>
        <stp>[FA1_otzrswt4.xlsx]Bal Sheet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3"/>
      </tp>
      <tp>
        <v>38.725000000000001</v>
        <stp/>
        <stp>##V3_BDHV12</stp>
        <stp>AMZN US Equity</stp>
        <stp>OTHER_CURRENT_LIABS_DETAILED</stp>
        <stp>FQ3 1998</stp>
        <stp>FQ3 1998</stp>
        <stp>[FA1_otzrswt4.xlsx]Bal Sheet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3"/>
      </tp>
      <tp>
        <v>13.42</v>
        <stp/>
        <stp>##V3_BDHV12</stp>
        <stp>AMZN US Equity</stp>
        <stp>OTHER_CURRENT_LIABS_DETAILED</stp>
        <stp>FQ1 1998</stp>
        <stp>FQ1 1998</stp>
        <stp>[FA1_otzrswt4.xlsx]Bal Sheet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3"/>
      </tp>
      <tp>
        <v>4.4619999999999997</v>
        <stp/>
        <stp>##V3_BDHV12</stp>
        <stp>AMZN US Equity</stp>
        <stp>OTHER_CURRENT_LIABS_DETAILED</stp>
        <stp>FQ3 1997</stp>
        <stp>FQ3 1997</stp>
        <stp>[FA1_otzrswt4.xlsx]Bal Sheet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3"/>
      </tp>
      <tp>
        <v>7.03</v>
        <stp/>
        <stp>##V3_BDHV12</stp>
        <stp>AMZN US Equity</stp>
        <stp>OTHER_CURRENT_LIABS_DETAILED</stp>
        <stp>FQ2 1997</stp>
        <stp>FQ2 1997</stp>
        <stp>[FA1_otzrswt4.xlsx]Bal Sheet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3"/>
      </tp>
      <tp>
        <v>3.3090000000000002</v>
        <stp/>
        <stp>##V3_BDHV12</stp>
        <stp>AMZN US Equity</stp>
        <stp>OTHER_CURRENT_LIABS_DETAILED</stp>
        <stp>FQ1 1997</stp>
        <stp>FQ1 1997</stp>
        <stp>[FA1_otzrswt4.xlsx]Bal Sheet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10.353999999999999</v>
        <stp/>
        <stp>##V3_BDHV12</stp>
        <stp>AMZN US Equity</stp>
        <stp>OTHER_CURRENT_LIABS_DETAILED</stp>
        <stp>FQ4 1997</stp>
        <stp>FQ4 1997</stp>
        <stp>[FA1_otzrswt4.xlsx]Bal Sheet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3"/>
      </tp>
      <tp>
        <v>8.8490000000000002</v>
        <stp/>
        <stp>##V3_BDHV12</stp>
        <stp>AMZN US Equity</stp>
        <stp>CF_CHNG_NON_CASH_WORK_CAP</stp>
        <stp>FQ2 1998</stp>
        <stp>FQ2 1998</stp>
        <stp>[FA1_otzrswt4.xlsx]Cash Flow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4"/>
      </tp>
      <tp>
        <v>14.59</v>
        <stp/>
        <stp>##V3_BDHV12</stp>
        <stp>AMZN US Equity</stp>
        <stp>CF_CHNG_NON_CASH_WORK_CAP</stp>
        <stp>FQ3 1998</stp>
        <stp>FQ3 1998</stp>
        <stp>[FA1_otzrswt4.xlsx]Cash Flow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4"/>
      </tp>
      <tp>
        <v>0.72899999999999998</v>
        <stp/>
        <stp>##V3_BDHV12</stp>
        <stp>AMZN US Equity</stp>
        <stp>CF_CHNG_NON_CASH_WORK_CAP</stp>
        <stp>FQ1 1998</stp>
        <stp>FQ1 1998</stp>
        <stp>[FA1_otzrswt4.xlsx]Cash Flow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4"/>
      </tp>
      <tp>
        <v>0.97099999999999997</v>
        <stp/>
        <stp>##V3_BDHV12</stp>
        <stp>AMZN US Equity</stp>
        <stp>CF_CHNG_NON_CASH_WORK_CAP</stp>
        <stp>FQ3 1997</stp>
        <stp>FQ3 1997</stp>
        <stp>[FA1_otzrswt4.xlsx]Cash Flow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4"/>
      </tp>
      <tp>
        <v>7.1440000000000001</v>
        <stp/>
        <stp>##V3_BDHV12</stp>
        <stp>AMZN US Equity</stp>
        <stp>CF_CHNG_NON_CASH_WORK_CAP</stp>
        <stp>FQ2 1997</stp>
        <stp>FQ2 1997</stp>
        <stp>[FA1_otzrswt4.xlsx]Cash Flow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4"/>
      </tp>
      <tp>
        <v>3.5579999999999998</v>
        <stp/>
        <stp>##V3_BDHV12</stp>
        <stp>AMZN US Equity</stp>
        <stp>CF_CHNG_NON_CASH_WORK_CAP</stp>
        <stp>FQ1 1997</stp>
        <stp>FQ1 1997</stp>
        <stp>[FA1_otzrswt4.xlsx]Cash Flow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4"/>
      </tp>
      <tp>
        <v>14.696999999999999</v>
        <stp/>
        <stp>##V3_BDHV12</stp>
        <stp>AMZN US Equity</stp>
        <stp>CF_CHNG_NON_CASH_WORK_CAP</stp>
        <stp>FQ4 1997</stp>
        <stp>FQ4 1997</stp>
        <stp>[FA1_otzrswt4.xlsx]Cash Flow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4"/>
      </tp>
      <tp>
        <v>0</v>
        <stp/>
        <stp>##V3_BDHV12</stp>
        <stp>AMZN US Equity</stp>
        <stp>IS_INC_TAX_EXP</stp>
        <stp>FQ2 1997</stp>
        <stp>FQ2 1997</stp>
        <stp>[FA1_otzrswt4.xlsx]Income - Adjusted!R16C4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6" s="2"/>
      </tp>
      <tp>
        <v>0</v>
        <stp/>
        <stp>##V3_BDHV12</stp>
        <stp>AMZN US Equity</stp>
        <stp>IS_INC_TAX_EXP</stp>
        <stp>FQ3 1997</stp>
        <stp>FQ3 1997</stp>
        <stp>[FA1_otzrswt4.xlsx]Income - Adjusted!R16C5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6" s="2"/>
      </tp>
      <tp>
        <v>301.404</v>
        <stp/>
        <stp>##V3_BDHV12</stp>
        <stp>AMZN US Equity</stp>
        <stp>IS_SH_FOR_DILUTED_EPS</stp>
        <stp>FQ3 1998</stp>
        <stp>FQ3 1998</stp>
        <stp>[FA1_otzrswt4.xlsx]Income - Adjusted!R34C9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4" s="2"/>
      </tp>
      <tp>
        <v>287.86200000000002</v>
        <stp/>
        <stp>##V3_BDHV12</stp>
        <stp>AMZN US Equity</stp>
        <stp>IS_SH_FOR_DILUTED_EPS</stp>
        <stp>FQ2 1998</stp>
        <stp>FQ2 1998</stp>
        <stp>[FA1_otzrswt4.xlsx]Income - Adjusted!R34C8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4" s="2"/>
      </tp>
      <tp>
        <v>-5.5E-2</v>
        <stp/>
        <stp>##V3_BDHV12</stp>
        <stp>AMZN US Equity</stp>
        <stp>IS_BASIC_EPS_CONT_OPS</stp>
        <stp>FQ2 1998</stp>
        <stp>FQ2 1998</stp>
        <stp>[FA1_otzrswt4.xlsx]Income - Adjusted!R32C8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2" s="2"/>
      </tp>
      <tp>
        <v>-8.1699999999999995E-2</v>
        <stp/>
        <stp>##V3_BDHV12</stp>
        <stp>AMZN US Equity</stp>
        <stp>IS_BASIC_EPS_CONT_OPS</stp>
        <stp>FQ3 1998</stp>
        <stp>FQ3 1998</stp>
        <stp>[FA1_otzrswt4.xlsx]Income - Adjusted!R32C9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2" s="2"/>
      </tp>
      <tp>
        <v>287.86200000000002</v>
        <stp/>
        <stp>##V3_BDHV12</stp>
        <stp>AMZN US Equity</stp>
        <stp>IS_AVG_NUM_SH_FOR_EPS</stp>
        <stp>FQ2 1998</stp>
        <stp>FQ2 1998</stp>
        <stp>[FA1_otzrswt4.xlsx]Income - Adjusted!R29C8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9" s="2"/>
      </tp>
      <tp>
        <v>301.404</v>
        <stp/>
        <stp>##V3_BDHV12</stp>
        <stp>AMZN US Equity</stp>
        <stp>IS_AVG_NUM_SH_FOR_EPS</stp>
        <stp>FQ3 1998</stp>
        <stp>FQ3 1998</stp>
        <stp>[FA1_otzrswt4.xlsx]Income - Adjusted!R29C9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9" s="2"/>
      </tp>
      <tp t="s">
        <v>—</v>
        <stp/>
        <stp>##V3_BDHV12</stp>
        <stp>AMZN US Equity</stp>
        <stp>CASH_CONVERSION_CYCLE</stp>
        <stp>FQ4 1997</stp>
        <stp>FQ4 1997</stp>
        <stp>[FA1_otzrswt4.xlsx]Bal Sheet - Standardized!R57C6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57" s="3"/>
      </tp>
      <tp>
        <v>-3.2500000000000001E-2</v>
        <stp/>
        <stp>##V3_BDHV12</stp>
        <stp>AMZN US Equity</stp>
        <stp>IS_BASIC_EPS_CONT_OPS</stp>
        <stp>FQ4 1997</stp>
        <stp>FQ4 1997</stp>
        <stp>[FA1_otzrswt4.xlsx]Income - Adjusted!R32C6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2" s="2"/>
      </tp>
      <tp>
        <v>-1.3299999999999999E-2</v>
        <stp/>
        <stp>##V3_BDHV12</stp>
        <stp>AMZN US Equity</stp>
        <stp>IS_BASIC_EPS_CONT_OPS</stp>
        <stp>FQ1 1997</stp>
        <stp>FQ1 1997</stp>
        <stp>[FA1_otzrswt4.xlsx]Income - Adjusted!R32C3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2" s="2"/>
      </tp>
      <tp>
        <v>232.82400000000001</v>
        <stp/>
        <stp>##V3_BDHV12</stp>
        <stp>AMZN US Equity</stp>
        <stp>IS_SH_FOR_DILUTED_EPS</stp>
        <stp>FQ1 1997</stp>
        <stp>FQ1 1997</stp>
        <stp>[FA1_otzrswt4.xlsx]Income - Adjusted!R34C3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4" s="2"/>
      </tp>
      <tp>
        <v>286.62</v>
        <stp/>
        <stp>##V3_BDHV12</stp>
        <stp>AMZN US Equity</stp>
        <stp>IS_SH_FOR_DILUTED_EPS</stp>
        <stp>FQ4 1997</stp>
        <stp>FQ4 1997</stp>
        <stp>[FA1_otzrswt4.xlsx]Income - Adjusted!R34C6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4" s="2"/>
      </tp>
      <tp>
        <v>232.82400000000001</v>
        <stp/>
        <stp>##V3_BDHV12</stp>
        <stp>AMZN US Equity</stp>
        <stp>IS_AVG_NUM_SH_FOR_EPS</stp>
        <stp>FQ1 1997</stp>
        <stp>FQ1 1997</stp>
        <stp>[FA1_otzrswt4.xlsx]Income - Adjusted!R29C3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9" s="2"/>
      </tp>
      <tp>
        <v>286.62</v>
        <stp/>
        <stp>##V3_BDHV12</stp>
        <stp>AMZN US Equity</stp>
        <stp>IS_AVG_NUM_SH_FOR_EPS</stp>
        <stp>FQ4 1997</stp>
        <stp>FQ4 1997</stp>
        <stp>[FA1_otzrswt4.xlsx]Income - Adjusted!R29C6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9" s="2"/>
      </tp>
      <tp t="s">
        <v>—</v>
        <stp/>
        <stp>##V3_BDHV12</stp>
        <stp>AMZN US Equity</stp>
        <stp>CASH_CONVERSION_CYCLE</stp>
        <stp>FQ3 1997</stp>
        <stp>FQ3 1997</stp>
        <stp>[FA1_otzrswt4.xlsx]Bal Sheet - Standardized!R57C5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57" s="3"/>
      </tp>
      <tp>
        <v>0</v>
        <stp/>
        <stp>##V3_BDHV12</stp>
        <stp>AMZN US Equity</stp>
        <stp>IS_FOREIGN_EXCH_LOSS</stp>
        <stp>FQ1 1998</stp>
        <stp>FQ1 1998</stp>
        <stp>[FA1_otzrswt4.xlsx]Income - Adjusted!R12C7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 t="s">
        <v>—</v>
        <stp/>
        <stp>##V3_BDHV12</stp>
        <stp>AMZN US Equity</stp>
        <stp>CASH_CONVERSION_CYCLE</stp>
        <stp>FQ2 1997</stp>
        <stp>FQ2 1997</stp>
        <stp>[FA1_otzrswt4.xlsx]Bal Sheet - Standardized!R57C4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57" s="3"/>
      </tp>
      <tp>
        <v>-6.5549999999999997</v>
        <stp/>
        <stp>##V3_BDHV12</stp>
        <stp>AMZN US Equity</stp>
        <stp>CF_CASH_FROM_OPER</stp>
        <stp>FQ1 1998</stp>
        <stp>FQ1 1998</stp>
        <stp>[FA1_otzrswt4.xlsx]Cash Flow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4"/>
      </tp>
      <tp>
        <v>-6.3970000000000002</v>
        <stp/>
        <stp>##V3_BDHV12</stp>
        <stp>AMZN US Equity</stp>
        <stp>CF_CASH_FROM_OPER</stp>
        <stp>FQ3 1997</stp>
        <stp>FQ3 1997</stp>
        <stp>[FA1_otzrswt4.xlsx]Cash Flow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4"/>
      </tp>
      <tp>
        <v>1.403</v>
        <stp/>
        <stp>##V3_BDHV12</stp>
        <stp>AMZN US Equity</stp>
        <stp>CF_CASH_FROM_OPER</stp>
        <stp>FQ2 1997</stp>
        <stp>FQ2 1997</stp>
        <stp>[FA1_otzrswt4.xlsx]Cash Flow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4"/>
      </tp>
      <tp>
        <v>7.3129999999999997</v>
        <stp/>
        <stp>##V3_BDHV12</stp>
        <stp>AMZN US Equity</stp>
        <stp>CF_CASH_FROM_OPER</stp>
        <stp>FQ4 1997</stp>
        <stp>FQ4 1997</stp>
        <stp>[FA1_otzrswt4.xlsx]Cash Flow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4"/>
      </tp>
      <tp>
        <v>1.2030000000000001</v>
        <stp/>
        <stp>##V3_BDHV12</stp>
        <stp>AMZN US Equity</stp>
        <stp>CF_CASH_FROM_OPER</stp>
        <stp>FQ1 1997</stp>
        <stp>FQ1 1997</stp>
        <stp>[FA1_otzrswt4.xlsx]Cash Flow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4"/>
      </tp>
      <tp>
        <v>2.1349999999999998</v>
        <stp/>
        <stp>##V3_BDHV12</stp>
        <stp>AMZN US Equity</stp>
        <stp>CF_CASH_FROM_OPER</stp>
        <stp>FQ2 1998</stp>
        <stp>FQ2 1998</stp>
        <stp>[FA1_otzrswt4.xlsx]Cash Flow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4"/>
      </tp>
      <tp>
        <v>-3.2429999999999999</v>
        <stp/>
        <stp>##V3_BDHV12</stp>
        <stp>AMZN US Equity</stp>
        <stp>CF_CASH_FROM_OPER</stp>
        <stp>FQ3 1998</stp>
        <stp>FQ3 1998</stp>
        <stp>[FA1_otzrswt4.xlsx]Cash Flow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4"/>
      </tp>
      <tp t="s">
        <v>—</v>
        <stp/>
        <stp>##V3_BDHV12</stp>
        <stp>AMZN US Equity</stp>
        <stp>CASH_CONVERSION_CYCLE</stp>
        <stp>FQ1 1997</stp>
        <stp>FQ1 1997</stp>
        <stp>[FA1_otzrswt4.xlsx]Bal Sheet - Standardized!R57C3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57" s="3"/>
      </tp>
      <tp>
        <v>0</v>
        <stp/>
        <stp>##V3_BDHV12</stp>
        <stp>AMZN US Equity</stp>
        <stp>IS_INC_TAX_EXP</stp>
        <stp>FQ1 1997</stp>
        <stp>FQ1 1997</stp>
        <stp>[FA1_otzrswt4.xlsx]Income - Adjusted!R16C3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6" s="2"/>
      </tp>
      <tp>
        <v>0</v>
        <stp/>
        <stp>##V3_BDHV12</stp>
        <stp>AMZN US Equity</stp>
        <stp>IS_INC_TAX_EXP</stp>
        <stp>FQ4 1997</stp>
        <stp>FQ4 1997</stp>
        <stp>[FA1_otzrswt4.xlsx]Income - Adjusted!R16C6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6" s="2"/>
      </tp>
      <tp>
        <v>12.114000000000001</v>
        <stp/>
        <stp>##V3_BDHV12</stp>
        <stp>AMZN US Equity</stp>
        <stp>BS_TOT_NON_CUR_ASSET</stp>
        <stp>FQ1 1998</stp>
        <stp>FQ1 1998</stp>
        <stp>[FA1_otzrswt4.xlsx]Bal Sheet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3"/>
      </tp>
      <tp>
        <v>4.75</v>
        <stp/>
        <stp>##V3_BDHV12</stp>
        <stp>AMZN US Equity</stp>
        <stp>BS_TOT_NON_CUR_ASSET</stp>
        <stp>FQ3 1997</stp>
        <stp>FQ3 1997</stp>
        <stp>[FA1_otzrswt4.xlsx]Bal Sheet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3"/>
      </tp>
      <tp>
        <v>3.8919999999999999</v>
        <stp/>
        <stp>##V3_BDHV12</stp>
        <stp>AMZN US Equity</stp>
        <stp>BS_TOT_NON_CUR_ASSET</stp>
        <stp>FQ2 1997</stp>
        <stp>FQ2 1997</stp>
        <stp>[FA1_otzrswt4.xlsx]Bal Sheet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3"/>
      </tp>
      <tp>
        <v>0</v>
        <stp/>
        <stp>##V3_BDHV12</stp>
        <stp>AMZN US Equity</stp>
        <stp>BS_LT_INVEST</stp>
        <stp>FQ1 1998</stp>
        <stp>FQ1 1998</stp>
        <stp>[FA1_otzrswt4.xlsx]Bal Sheet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3"/>
      </tp>
      <tp>
        <v>0</v>
        <stp/>
        <stp>##V3_BDHV12</stp>
        <stp>AMZN US Equity</stp>
        <stp>BS_LT_INVEST</stp>
        <stp>FQ3 1997</stp>
        <stp>FQ3 1997</stp>
        <stp>[FA1_otzrswt4.xlsx]Bal Sheet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3"/>
      </tp>
      <tp>
        <v>0</v>
        <stp/>
        <stp>##V3_BDHV12</stp>
        <stp>AMZN US Equity</stp>
        <stp>BS_LT_INVEST</stp>
        <stp>FQ2 1997</stp>
        <stp>FQ2 1997</stp>
        <stp>[FA1_otzrswt4.xlsx]Bal Sheet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3"/>
      </tp>
      <tp>
        <v>2.6840000000000002</v>
        <stp/>
        <stp>##V3_BDHV12</stp>
        <stp>AMZN US Equity</stp>
        <stp>BS_TOT_NON_CUR_ASSET</stp>
        <stp>FQ1 1997</stp>
        <stp>FQ1 1997</stp>
        <stp>[FA1_otzrswt4.xlsx]Bal Sheet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3"/>
      </tp>
      <tp>
        <v>11.971</v>
        <stp/>
        <stp>##V3_BDHV12</stp>
        <stp>AMZN US Equity</stp>
        <stp>BS_TOT_NON_CUR_ASSET</stp>
        <stp>FQ4 1997</stp>
        <stp>FQ4 1997</stp>
        <stp>[FA1_otzrswt4.xlsx]Bal Sheet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3"/>
      </tp>
      <tp>
        <v>0.16600000000000001</v>
        <stp/>
        <stp>##V3_BDHV12</stp>
        <stp>AMZN US Equity</stp>
        <stp>BS_LT_INVEST</stp>
        <stp>FQ4 1997</stp>
        <stp>FQ4 1997</stp>
        <stp>[FA1_otzrswt4.xlsx]Bal Sheet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3"/>
      </tp>
      <tp>
        <v>0</v>
        <stp/>
        <stp>##V3_BDHV12</stp>
        <stp>AMZN US Equity</stp>
        <stp>BS_LT_INVEST</stp>
        <stp>FQ1 1997</stp>
        <stp>FQ1 1997</stp>
        <stp>[FA1_otzrswt4.xlsx]Bal Sheet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3"/>
      </tp>
      <tp>
        <v>-9.2590000000000003</v>
        <stp/>
        <stp>##V3_BDHV12</stp>
        <stp>AMZN US Equity</stp>
        <stp>PRETAX_INC</stp>
        <stp>FQ1 1998</stp>
        <stp>FQ1 1998</stp>
        <stp>[FA1_otzrswt4.xlsx]Income - Adjusted!R13C7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>
        <v>74.317999999999998</v>
        <stp/>
        <stp>##V3_BDHV12</stp>
        <stp>AMZN US Equity</stp>
        <stp>BS_TOT_NON_CUR_ASSET</stp>
        <stp>FQ2 1998</stp>
        <stp>FQ2 1998</stp>
        <stp>[FA1_otzrswt4.xlsx]Bal Sheet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3"/>
      </tp>
      <tp>
        <v>245.05699999999999</v>
        <stp/>
        <stp>##V3_BDHV12</stp>
        <stp>AMZN US Equity</stp>
        <stp>BS_TOT_NON_CUR_ASSET</stp>
        <stp>FQ3 1998</stp>
        <stp>FQ3 1998</stp>
        <stp>[FA1_otzrswt4.xlsx]Bal Sheet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3"/>
      </tp>
      <tp>
        <v>0.28399999999999997</v>
        <stp/>
        <stp>##V3_BDHV12</stp>
        <stp>AMZN US Equity</stp>
        <stp>BS_LT_INVEST</stp>
        <stp>FQ2 1998</stp>
        <stp>FQ2 1998</stp>
        <stp>[FA1_otzrswt4.xlsx]Bal Sheet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3"/>
      </tp>
      <tp>
        <v>0.58199999999999996</v>
        <stp/>
        <stp>##V3_BDHV12</stp>
        <stp>AMZN US Equity</stp>
        <stp>BS_LT_INVEST</stp>
        <stp>FQ3 1998</stp>
        <stp>FQ3 1998</stp>
        <stp>[FA1_otzrswt4.xlsx]Bal Sheet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3"/>
      </tp>
      <tp>
        <v>179.76400000000001</v>
        <stp/>
        <stp>##V3_BDHV12</stp>
        <stp>AMZN US Equity</stp>
        <stp>TOTAL_EQUITY</stp>
        <stp>FQ3 1998</stp>
        <stp>FQ3 1998</stp>
        <stp>[FA1_otzrswt4.xlsx]Bal Sheet - Standardized!R46C9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3"/>
      </tp>
      <tp>
        <v>39.429000000000002</v>
        <stp/>
        <stp>##V3_BDHV12</stp>
        <stp>AMZN US Equity</stp>
        <stp>TOTAL_EQUITY</stp>
        <stp>FQ2 1998</stp>
        <stp>FQ2 1998</stp>
        <stp>[FA1_otzrswt4.xlsx]Bal Sheet - Standardized!R46C8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3"/>
      </tp>
      <tp>
        <v>11.722</v>
        <stp/>
        <stp>##V3_BDHV12</stp>
        <stp>AMZN US Equity</stp>
        <stp>BS_TOT_ASSET</stp>
        <stp>FQ1 1997</stp>
        <stp>FQ1 1997</stp>
        <stp>[FA1_otzrswt4.xlsx]Bal Sheet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3"/>
      </tp>
      <tp>
        <v>149.006</v>
        <stp/>
        <stp>##V3_BDHV12</stp>
        <stp>AMZN US Equity</stp>
        <stp>BS_TOT_ASSET</stp>
        <stp>FQ4 1997</stp>
        <stp>FQ4 1997</stp>
        <stp>[FA1_otzrswt4.xlsx]Bal Sheet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3"/>
      </tp>
      <tp>
        <v>57.447000000000003</v>
        <stp/>
        <stp>##V3_BDHV12</stp>
        <stp>AMZN US Equity</stp>
        <stp>BS_TOT_ASSET</stp>
        <stp>FQ3 1997</stp>
        <stp>FQ3 1997</stp>
        <stp>[FA1_otzrswt4.xlsx]Bal Sheet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3"/>
      </tp>
      <tp>
        <v>63.097999999999999</v>
        <stp/>
        <stp>##V3_BDHV12</stp>
        <stp>AMZN US Equity</stp>
        <stp>BS_TOT_ASSET</stp>
        <stp>FQ2 1997</stp>
        <stp>FQ2 1997</stp>
        <stp>[FA1_otzrswt4.xlsx]Bal Sheet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3"/>
      </tp>
      <tp>
        <v>145.00700000000001</v>
        <stp/>
        <stp>##V3_BDHV12</stp>
        <stp>AMZN US Equity</stp>
        <stp>BS_TOT_ASSET</stp>
        <stp>FQ1 1998</stp>
        <stp>FQ1 1998</stp>
        <stp>[FA1_otzrswt4.xlsx]Bal Sheet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3"/>
      </tp>
      <tp>
        <v>28.486000000000001</v>
        <stp/>
        <stp>##V3_BDHV12</stp>
        <stp>AMZN US Equity</stp>
        <stp>TOTAL_EQUITY</stp>
        <stp>FQ4 1997</stp>
        <stp>FQ4 1997</stp>
        <stp>[FA1_otzrswt4.xlsx]Bal Sheet - Standardized!R46C6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3"/>
      </tp>
      <tp>
        <v>2.7629999999999999</v>
        <stp/>
        <stp>##V3_BDHV12</stp>
        <stp>AMZN US Equity</stp>
        <stp>TOTAL_EQUITY</stp>
        <stp>FQ1 1997</stp>
        <stp>FQ1 1997</stp>
        <stp>[FA1_otzrswt4.xlsx]Bal Sheet - Standardized!R46C3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3"/>
      </tp>
      <tp>
        <v>443.75900000000001</v>
        <stp/>
        <stp>##V3_BDHV12</stp>
        <stp>AMZN US Equity</stp>
        <stp>BS_TOT_ASSET</stp>
        <stp>FQ2 1998</stp>
        <stp>FQ2 1998</stp>
        <stp>[FA1_otzrswt4.xlsx]Bal Sheet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3"/>
      </tp>
      <tp>
        <v>619.71400000000006</v>
        <stp/>
        <stp>##V3_BDHV12</stp>
        <stp>AMZN US Equity</stp>
        <stp>BS_TOT_ASSET</stp>
        <stp>FQ3 1998</stp>
        <stp>FQ3 1998</stp>
        <stp>[FA1_otzrswt4.xlsx]Bal Sheet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3"/>
      </tp>
      <tp>
        <v>45.56</v>
        <stp/>
        <stp>##V3_BDHV12</stp>
        <stp>AMZN US Equity</stp>
        <stp>TOTAL_EQUITY</stp>
        <stp>FQ2 1997</stp>
        <stp>FQ2 1997</stp>
        <stp>[FA1_otzrswt4.xlsx]Bal Sheet - Standardized!R46C4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3"/>
      </tp>
      <tp>
        <v>37.417999999999999</v>
        <stp/>
        <stp>##V3_BDHV12</stp>
        <stp>AMZN US Equity</stp>
        <stp>TOTAL_EQUITY</stp>
        <stp>FQ3 1997</stp>
        <stp>FQ3 1997</stp>
        <stp>[FA1_otzrswt4.xlsx]Bal Sheet - Standardized!R46C5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3"/>
      </tp>
      <tp>
        <v>19.826999999999998</v>
        <stp/>
        <stp>##V3_BDHV12</stp>
        <stp>AMZN US Equity</stp>
        <stp>TOTAL_EQUITY</stp>
        <stp>FQ1 1998</stp>
        <stp>FQ1 1998</stp>
        <stp>[FA1_otzrswt4.xlsx]Bal Sheet - Standardized!R46C7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3"/>
      </tp>
    </main>
    <main first="bloomberg.rtd">
      <tp>
        <v>-11.065</v>
        <stp/>
        <stp>##V3_BDHV12</stp>
        <stp>AMZN US Equity</stp>
        <stp>CHG_IN_FXD_&amp;_INTANG_AST_DETAILED</stp>
        <stp>FQ3 1998</stp>
        <stp>FQ3 1998</stp>
        <stp>[FA1_otzrswt4.xlsx]Cash Flow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4"/>
      </tp>
      <tp>
        <v>-5.6429999999999998</v>
        <stp/>
        <stp>##V3_BDHV12</stp>
        <stp>AMZN US Equity</stp>
        <stp>CHG_IN_FXD_&amp;_INTANG_AST_DETAILED</stp>
        <stp>FQ2 1998</stp>
        <stp>FQ2 1998</stp>
        <stp>[FA1_otzrswt4.xlsx]Cash Flow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4"/>
      </tp>
      <tp>
        <v>-2.0710000000000002</v>
        <stp/>
        <stp>##V3_BDHV12</stp>
        <stp>AMZN US Equity</stp>
        <stp>CHG_IN_FXD_&amp;_INTANG_AST_DETAILED</stp>
        <stp>FQ1 1998</stp>
        <stp>FQ1 1998</stp>
        <stp>[FA1_otzrswt4.xlsx]Cash Flow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4"/>
      </tp>
      <tp>
        <v>-1.3129999999999999</v>
        <stp/>
        <stp>##V3_BDHV12</stp>
        <stp>AMZN US Equity</stp>
        <stp>CHG_IN_FXD_&amp;_INTANG_AST_DETAILED</stp>
        <stp>FQ2 1997</stp>
        <stp>FQ2 1997</stp>
        <stp>[FA1_otzrswt4.xlsx]Cash Flow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4"/>
      </tp>
      <tp>
        <v>-1.8140000000000001</v>
        <stp/>
        <stp>##V3_BDHV12</stp>
        <stp>AMZN US Equity</stp>
        <stp>CHG_IN_FXD_&amp;_INTANG_AST_DETAILED</stp>
        <stp>FQ3 1997</stp>
        <stp>FQ3 1997</stp>
        <stp>[FA1_otzrswt4.xlsx]Cash Flow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4"/>
      </tp>
      <tp>
        <v>-0.92600000000000005</v>
        <stp/>
        <stp>##V3_BDHV12</stp>
        <stp>AMZN US Equity</stp>
        <stp>CHG_IN_FXD_&amp;_INTANG_AST_DETAILED</stp>
        <stp>FQ1 1997</stp>
        <stp>FQ1 1997</stp>
        <stp>[FA1_otzrswt4.xlsx]Cash Flow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4"/>
      </tp>
      <tp>
        <v>-3.1680000000000001</v>
        <stp/>
        <stp>##V3_BDHV12</stp>
        <stp>AMZN US Equity</stp>
        <stp>CHG_IN_FXD_&amp;_INTANG_AST_DETAILED</stp>
        <stp>FQ4 1997</stp>
        <stp>FQ4 1997</stp>
        <stp>[FA1_otzrswt4.xlsx]Cash Flow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4"/>
      </tp>
      <tp>
        <v>0.26300000000000001</v>
        <stp/>
        <stp>##V3_BDHV12</stp>
        <stp>AMZN US Equity</stp>
        <stp>NON_CASH_ITEMS_DETAILED</stp>
        <stp>FQ1 1997</stp>
        <stp>FQ1 1997</stp>
        <stp>[FA1_otzrswt4.xlsx]Cash Flow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4"/>
      </tp>
      <tp>
        <v>0.56200000000000006</v>
        <stp/>
        <stp>##V3_BDHV12</stp>
        <stp>AMZN US Equity</stp>
        <stp>NON_CASH_ITEMS_DETAILED</stp>
        <stp>FQ4 1997</stp>
        <stp>FQ4 1997</stp>
        <stp>[FA1_otzrswt4.xlsx]Cash Flow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4"/>
      </tp>
      <tp>
        <v>0.52900000000000003</v>
        <stp/>
        <stp>##V3_BDHV12</stp>
        <stp>AMZN US Equity</stp>
        <stp>NON_CASH_ITEMS_DETAILED</stp>
        <stp>FQ3 1997</stp>
        <stp>FQ3 1997</stp>
        <stp>[FA1_otzrswt4.xlsx]Cash Flow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4"/>
      </tp>
      <tp>
        <v>0</v>
        <stp/>
        <stp>##V3_BDHV12</stp>
        <stp>AMZN US Equity</stp>
        <stp>NON_CASH_ITEMS_DETAILED</stp>
        <stp>FQ2 1997</stp>
        <stp>FQ2 1997</stp>
        <stp>[FA1_otzrswt4.xlsx]Cash Flow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4"/>
      </tp>
      <tp>
        <v>-3.0379999999999998</v>
        <stp/>
        <stp>##V3_BDHV12</stp>
        <stp>AMZN US Equity</stp>
        <stp>NI_INCLUDING_MINORITY_INT_RATIO</stp>
        <stp>FQ1 1997</stp>
        <stp>FQ1 1997</stp>
        <stp>[FA1_otzrswt4.xlsx]Income - Adjusted!R19C3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9" s="2"/>
      </tp>
      <tp>
        <v>-9.3369999999999997</v>
        <stp/>
        <stp>##V3_BDHV12</stp>
        <stp>AMZN US Equity</stp>
        <stp>NI_INCLUDING_MINORITY_INT_RATIO</stp>
        <stp>FQ4 1997</stp>
        <stp>FQ4 1997</stp>
        <stp>[FA1_otzrswt4.xlsx]Income - Adjusted!R19C6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9" s="2"/>
      </tp>
      <tp>
        <v>0</v>
        <stp/>
        <stp>##V3_BDHV12</stp>
        <stp>AMZN US Equity</stp>
        <stp>MIN_NONCONTROL_INTEREST_CREDITS</stp>
        <stp>FQ4 1997</stp>
        <stp>FQ4 1997</stp>
        <stp>[FA1_otzrswt4.xlsx]Income - Adjusted!R20C6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0" s="2"/>
      </tp>
      <tp>
        <v>0</v>
        <stp/>
        <stp>##V3_BDHV12</stp>
        <stp>AMZN US Equity</stp>
        <stp>MIN_NONCONTROL_INTEREST_CREDITS</stp>
        <stp>FQ1 1997</stp>
        <stp>FQ1 1997</stp>
        <stp>[FA1_otzrswt4.xlsx]Income - Adjusted!R20C3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0" s="2"/>
      </tp>
      <tp>
        <v>-9.1859999999999999</v>
        <stp/>
        <stp>##V3_BDHV12</stp>
        <stp>AMZN US Equity</stp>
        <stp>IS_OPER_INC</stp>
        <stp>FQ3 1997</stp>
        <stp>FQ3 1997</stp>
        <stp>[FA1_otzrswt4.xlsx]Income - Adjusted!R10C5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>
        <v>-7.0670000000000002</v>
        <stp/>
        <stp>##V3_BDHV12</stp>
        <stp>AMZN US Equity</stp>
        <stp>IS_OPER_INC</stp>
        <stp>FQ2 1997</stp>
        <stp>FQ2 1997</stp>
        <stp>[FA1_otzrswt4.xlsx]Income - Adjusted!R10C4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>
        <v>-20.994</v>
        <stp/>
        <stp>##V3_BDHV12</stp>
        <stp>AMZN US Equity</stp>
        <stp>IS_OPER_INC</stp>
        <stp>FQ3 1998</stp>
        <stp>FQ3 1998</stp>
        <stp>[FA1_otzrswt4.xlsx]Income - Adjusted!R10C9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-16.995999999999999</v>
        <stp/>
        <stp>##V3_BDHV12</stp>
        <stp>AMZN US Equity</stp>
        <stp>IS_OPER_INC</stp>
        <stp>FQ2 1998</stp>
        <stp>FQ2 1998</stp>
        <stp>[FA1_otzrswt4.xlsx]Income - Adjusted!R10C8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-3.3300000000000003E-2</v>
        <stp/>
        <stp>##V3_BDHV12</stp>
        <stp>AMZN US Equity</stp>
        <stp>IS_DIL_EPS_CONT_OPS</stp>
        <stp>FQ1 1998</stp>
        <stp>FQ1 1998</stp>
        <stp>[FA1_otzrswt4.xlsx]Income - Adjusted!R37C7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7" s="2"/>
      </tp>
      <tp>
        <v>19.771999999999998</v>
        <stp/>
        <stp>##V3_BDHV12</stp>
        <stp>AMZN US Equity</stp>
        <stp>INVTRY_FINISHED_GOODS</stp>
        <stp>FQ3 1998</stp>
        <stp>FQ3 1998</stp>
        <stp>[FA1_otzrswt4.xlsx]Bal Sheet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3"/>
      </tp>
      <tp>
        <v>17.035</v>
        <stp/>
        <stp>##V3_BDHV12</stp>
        <stp>AMZN US Equity</stp>
        <stp>INVTRY_FINISHED_GOODS</stp>
        <stp>FQ2 1998</stp>
        <stp>FQ2 1998</stp>
        <stp>[FA1_otzrswt4.xlsx]Bal Sheet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3"/>
      </tp>
      <tp>
        <v>-8.51</v>
        <stp/>
        <stp>##V3_BDHV12</stp>
        <stp>AMZN US Equity</stp>
        <stp>NI_INCLUDING_MINORITY_INT_RATIO</stp>
        <stp>FQ3 1997</stp>
        <stp>FQ3 1997</stp>
        <stp>[FA1_otzrswt4.xlsx]Income - Adjusted!R19C5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9" s="2"/>
      </tp>
      <tp>
        <v>-6.7050000000000001</v>
        <stp/>
        <stp>##V3_BDHV12</stp>
        <stp>AMZN US Equity</stp>
        <stp>NI_INCLUDING_MINORITY_INT_RATIO</stp>
        <stp>FQ2 1997</stp>
        <stp>FQ2 1997</stp>
        <stp>[FA1_otzrswt4.xlsx]Income - Adjusted!R19C4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9" s="2"/>
      </tp>
      <tp t="s">
        <v>—</v>
        <stp/>
        <stp>##V3_BDHV12</stp>
        <stp>AMZN US Equity</stp>
        <stp>INVTRY_FINISHED_GOODS</stp>
        <stp>FQ2 1997</stp>
        <stp>FQ2 1997</stp>
        <stp>[FA1_otzrswt4.xlsx]Bal Sheet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3"/>
      </tp>
      <tp t="s">
        <v>—</v>
        <stp/>
        <stp>##V3_BDHV12</stp>
        <stp>AMZN US Equity</stp>
        <stp>INVTRY_FINISHED_GOODS</stp>
        <stp>FQ3 1997</stp>
        <stp>FQ3 1997</stp>
        <stp>[FA1_otzrswt4.xlsx]Bal Sheet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0</v>
        <stp/>
        <stp>##V3_BDHV12</stp>
        <stp>AMZN US Equity</stp>
        <stp>INVTRY_FINISHED_GOODS</stp>
        <stp>FQ1 1998</stp>
        <stp>FQ1 1998</stp>
        <stp>[FA1_otzrswt4.xlsx]Bal Sheet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3"/>
      </tp>
      <tp>
        <v>0</v>
        <stp/>
        <stp>##V3_BDHV12</stp>
        <stp>AMZN US Equity</stp>
        <stp>MIN_NONCONTROL_INTEREST_CREDITS</stp>
        <stp>FQ2 1997</stp>
        <stp>FQ2 1997</stp>
        <stp>[FA1_otzrswt4.xlsx]Income - Adjusted!R20C4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0" s="2"/>
      </tp>
      <tp>
        <v>0</v>
        <stp/>
        <stp>##V3_BDHV12</stp>
        <stp>AMZN US Equity</stp>
        <stp>MIN_NONCONTROL_INTEREST_CREDITS</stp>
        <stp>FQ3 1997</stp>
        <stp>FQ3 1997</stp>
        <stp>[FA1_otzrswt4.xlsx]Income - Adjusted!R20C5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0" s="2"/>
      </tp>
      <tp t="s">
        <v>—</v>
        <stp/>
        <stp>##V3_BDHV12</stp>
        <stp>AMZN US Equity</stp>
        <stp>INVTRY_FINISHED_GOODS</stp>
        <stp>FQ1 1997</stp>
        <stp>FQ1 1997</stp>
        <stp>[FA1_otzrswt4.xlsx]Bal Sheet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3"/>
      </tp>
      <tp t="s">
        <v>—</v>
        <stp/>
        <stp>##V3_BDHV12</stp>
        <stp>AMZN US Equity</stp>
        <stp>INVTRY_FINISHED_GOODS</stp>
        <stp>FQ4 1997</stp>
        <stp>FQ4 1997</stp>
        <stp>[FA1_otzrswt4.xlsx]Bal Sheet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3"/>
      </tp>
      <tp>
        <v>-9.2590000000000003</v>
        <stp/>
        <stp>##V3_BDHV12</stp>
        <stp>AMZN US Equity</stp>
        <stp>EARN_FOR_COMMON</stp>
        <stp>FQ1 1998</stp>
        <stp>FQ1 1998</stp>
        <stp>[FA1_otzrswt4.xlsx]Income - Adjusted!R24C7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4" s="2"/>
      </tp>
      <tp>
        <v>-9.8539999999999992</v>
        <stp/>
        <stp>##V3_BDHV12</stp>
        <stp>AMZN US Equity</stp>
        <stp>IS_OPER_INC</stp>
        <stp>FQ4 1997</stp>
        <stp>FQ4 1997</stp>
        <stp>[FA1_otzrswt4.xlsx]Income - Adjusted!R10C6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-3.1019999999999999</v>
        <stp/>
        <stp>##V3_BDHV12</stp>
        <stp>AMZN US Equity</stp>
        <stp>IS_OPER_INC</stp>
        <stp>FQ1 1997</stp>
        <stp>FQ1 1997</stp>
        <stp>[FA1_otzrswt4.xlsx]Income - Adjusted!R10C3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>
        <v>0</v>
        <stp/>
        <stp>##V3_BDHV12</stp>
        <stp>AMZN US Equity</stp>
        <stp>MIN_NONCONTROL_INTEREST_CREDITS</stp>
        <stp>FQ2 1998</stp>
        <stp>FQ2 1998</stp>
        <stp>[FA1_otzrswt4.xlsx]Income - Adjusted!R20C8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0" s="2"/>
      </tp>
      <tp>
        <v>0</v>
        <stp/>
        <stp>##V3_BDHV12</stp>
        <stp>AMZN US Equity</stp>
        <stp>MIN_NONCONTROL_INTEREST_CREDITS</stp>
        <stp>FQ3 1998</stp>
        <stp>FQ3 1998</stp>
        <stp>[FA1_otzrswt4.xlsx]Income - Adjusted!R20C9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0" s="2"/>
      </tp>
      <tp>
        <v>-45.170999999999999</v>
        <stp/>
        <stp>##V3_BDHV12</stp>
        <stp>AMZN US Equity</stp>
        <stp>NI_INCLUDING_MINORITY_INT_RATIO</stp>
        <stp>FQ3 1998</stp>
        <stp>FQ3 1998</stp>
        <stp>[FA1_otzrswt4.xlsx]Income - Adjusted!R19C9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9" s="2"/>
      </tp>
      <tp>
        <v>-21.225999999999999</v>
        <stp/>
        <stp>##V3_BDHV12</stp>
        <stp>AMZN US Equity</stp>
        <stp>NI_INCLUDING_MINORITY_INT_RATIO</stp>
        <stp>FQ2 1998</stp>
        <stp>FQ2 1998</stp>
        <stp>[FA1_otzrswt4.xlsx]Income - Adjusted!R19C8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9" s="2"/>
      </tp>
      <tp>
        <v>-21.225999999999999</v>
        <stp/>
        <stp>##V3_BDHV12</stp>
        <stp>AMZN US Equity</stp>
        <stp>EARN_FOR_COMMON</stp>
        <stp>FQ2 1998</stp>
        <stp>FQ2 1998</stp>
        <stp>[FA1_otzrswt4.xlsx]Income - Adjusted!R24C8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4" s="2"/>
      </tp>
      <tp>
        <v>-45.170999999999999</v>
        <stp/>
        <stp>##V3_BDHV12</stp>
        <stp>AMZN US Equity</stp>
        <stp>EARN_FOR_COMMON</stp>
        <stp>FQ3 1998</stp>
        <stp>FQ3 1998</stp>
        <stp>[FA1_otzrswt4.xlsx]Income - Adjusted!R24C9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4" s="2"/>
      </tp>
      <tp>
        <v>-3.2500000000000001E-2</v>
        <stp/>
        <stp>##V3_BDHV12</stp>
        <stp>AMZN US Equity</stp>
        <stp>IS_DIL_EPS_CONT_OPS</stp>
        <stp>FQ4 1997</stp>
        <stp>FQ4 1997</stp>
        <stp>[FA1_otzrswt4.xlsx]Income - Adjusted!R37C6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7" s="2"/>
      </tp>
      <tp>
        <v>-1.3299999999999999E-2</v>
        <stp/>
        <stp>##V3_BDHV12</stp>
        <stp>AMZN US Equity</stp>
        <stp>IS_DIL_EPS_CONT_OPS</stp>
        <stp>FQ1 1997</stp>
        <stp>FQ1 1997</stp>
        <stp>[FA1_otzrswt4.xlsx]Income - Adjusted!R37C3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7" s="2"/>
      </tp>
      <tp>
        <v>-6.7050000000000001</v>
        <stp/>
        <stp>##V3_BDHV12</stp>
        <stp>AMZN US Equity</stp>
        <stp>EARN_FOR_COMMON</stp>
        <stp>FQ2 1997</stp>
        <stp>FQ2 1997</stp>
        <stp>[FA1_otzrswt4.xlsx]Income - Adjusted!R24C4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4" s="2"/>
      </tp>
      <tp>
        <v>-8.51</v>
        <stp/>
        <stp>##V3_BDHV12</stp>
        <stp>AMZN US Equity</stp>
        <stp>EARN_FOR_COMMON</stp>
        <stp>FQ3 1997</stp>
        <stp>FQ3 1997</stp>
        <stp>[FA1_otzrswt4.xlsx]Income - Adjusted!R24C5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4" s="2"/>
      </tp>
      <tp>
        <v>0</v>
        <stp/>
        <stp>##V3_BDHV12</stp>
        <stp>AMZN US Equity</stp>
        <stp>MIN_NONCONTROL_INTEREST_CREDITS</stp>
        <stp>FQ1 1998</stp>
        <stp>FQ1 1998</stp>
        <stp>[FA1_otzrswt4.xlsx]Income - Adjusted!R20C7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0" s="2"/>
      </tp>
      <tp>
        <v>-9.2590000000000003</v>
        <stp/>
        <stp>##V3_BDHV12</stp>
        <stp>AMZN US Equity</stp>
        <stp>NI_INCLUDING_MINORITY_INT_RATIO</stp>
        <stp>FQ1 1998</stp>
        <stp>FQ1 1998</stp>
        <stp>[FA1_otzrswt4.xlsx]Income - Adjusted!R19C7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9" s="2"/>
      </tp>
      <tp>
        <v>26.359000000000002</v>
        <stp/>
        <stp>##V3_BDHV12</stp>
        <stp>AMZN US Equity</stp>
        <stp>OTHER_NON_CASH_ADJ_LESS_DETAILED</stp>
        <stp>FQ3 1998</stp>
        <stp>FQ3 1998</stp>
        <stp>[FA1_otzrswt4.xlsx]Cash Flow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4"/>
      </tp>
      <tp>
        <v>12.942</v>
        <stp/>
        <stp>##V3_BDHV12</stp>
        <stp>AMZN US Equity</stp>
        <stp>OTHER_NON_CASH_ADJ_LESS_DETAILED</stp>
        <stp>FQ2 1998</stp>
        <stp>FQ2 1998</stp>
        <stp>[FA1_otzrswt4.xlsx]Cash Flow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4"/>
      </tp>
      <tp>
        <v>0</v>
        <stp/>
        <stp>##V3_BDHV12</stp>
        <stp>AMZN US Equity</stp>
        <stp>OTHER_NON_CASH_ADJ_LESS_DETAILED</stp>
        <stp>FQ2 1997</stp>
        <stp>FQ2 1997</stp>
        <stp>[FA1_otzrswt4.xlsx]Cash Flow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4"/>
      </tp>
      <tp>
        <v>0.52900000000000003</v>
        <stp/>
        <stp>##V3_BDHV12</stp>
        <stp>AMZN US Equity</stp>
        <stp>OTHER_NON_CASH_ADJ_LESS_DETAILED</stp>
        <stp>FQ3 1997</stp>
        <stp>FQ3 1997</stp>
        <stp>[FA1_otzrswt4.xlsx]Cash Flow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4"/>
      </tp>
      <tp>
        <v>0.185</v>
        <stp/>
        <stp>##V3_BDHV12</stp>
        <stp>AMZN US Equity</stp>
        <stp>OTHER_NON_CASH_ADJ_LESS_DETAILED</stp>
        <stp>FQ1 1998</stp>
        <stp>FQ1 1998</stp>
        <stp>[FA1_otzrswt4.xlsx]Cash Flow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4"/>
      </tp>
      <tp>
        <v>0.56200000000000006</v>
        <stp/>
        <stp>##V3_BDHV12</stp>
        <stp>AMZN US Equity</stp>
        <stp>OTHER_NON_CASH_ADJ_LESS_DETAILED</stp>
        <stp>FQ4 1997</stp>
        <stp>FQ4 1997</stp>
        <stp>[FA1_otzrswt4.xlsx]Cash Flow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4"/>
      </tp>
      <tp>
        <v>0.26300000000000001</v>
        <stp/>
        <stp>##V3_BDHV12</stp>
        <stp>AMZN US Equity</stp>
        <stp>OTHER_NON_CASH_ADJ_LESS_DETAILED</stp>
        <stp>FQ1 1997</stp>
        <stp>FQ1 1997</stp>
        <stp>[FA1_otzrswt4.xlsx]Cash Flow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4"/>
      </tp>
      <tp>
        <v>14.696999999999999</v>
        <stp/>
        <stp>##V3_BDHV12</stp>
        <stp>AMZN US Equity</stp>
        <stp>INC_DEC_IN_OT_OP_AST_LIAB_DETAIL</stp>
        <stp>FQ4 1997</stp>
        <stp>FQ4 1997</stp>
        <stp>[FA1_otzrswt4.xlsx]Cash Flow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4"/>
      </tp>
      <tp>
        <v>3.5579999999999998</v>
        <stp/>
        <stp>##V3_BDHV12</stp>
        <stp>AMZN US Equity</stp>
        <stp>INC_DEC_IN_OT_OP_AST_LIAB_DETAIL</stp>
        <stp>FQ1 1997</stp>
        <stp>FQ1 1997</stp>
        <stp>[FA1_otzrswt4.xlsx]Cash Flow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4"/>
      </tp>
      <tp>
        <v>0.72899999999999998</v>
        <stp/>
        <stp>##V3_BDHV12</stp>
        <stp>AMZN US Equity</stp>
        <stp>INC_DEC_IN_OT_OP_AST_LIAB_DETAIL</stp>
        <stp>FQ1 1998</stp>
        <stp>FQ1 1998</stp>
        <stp>[FA1_otzrswt4.xlsx]Cash Flow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4"/>
      </tp>
      <tp>
        <v>7.1440000000000001</v>
        <stp/>
        <stp>##V3_BDHV12</stp>
        <stp>AMZN US Equity</stp>
        <stp>INC_DEC_IN_OT_OP_AST_LIAB_DETAIL</stp>
        <stp>FQ2 1997</stp>
        <stp>FQ2 1997</stp>
        <stp>[FA1_otzrswt4.xlsx]Cash Flow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4"/>
      </tp>
      <tp>
        <v>0.97099999999999997</v>
        <stp/>
        <stp>##V3_BDHV12</stp>
        <stp>AMZN US Equity</stp>
        <stp>INC_DEC_IN_OT_OP_AST_LIAB_DETAIL</stp>
        <stp>FQ3 1997</stp>
        <stp>FQ3 1997</stp>
        <stp>[FA1_otzrswt4.xlsx]Cash Flow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4"/>
      </tp>
      <tp>
        <v>14.59</v>
        <stp/>
        <stp>##V3_BDHV12</stp>
        <stp>AMZN US Equity</stp>
        <stp>INC_DEC_IN_OT_OP_AST_LIAB_DETAIL</stp>
        <stp>FQ3 1998</stp>
        <stp>FQ3 1998</stp>
        <stp>[FA1_otzrswt4.xlsx]Cash Flow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4"/>
      </tp>
      <tp>
        <v>8.8490000000000002</v>
        <stp/>
        <stp>##V3_BDHV12</stp>
        <stp>AMZN US Equity</stp>
        <stp>INC_DEC_IN_OT_OP_AST_LIAB_DETAIL</stp>
        <stp>FQ2 1998</stp>
        <stp>FQ2 1998</stp>
        <stp>[FA1_otzrswt4.xlsx]Cash Flow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4"/>
      </tp>
      <tp>
        <v>-2.6700000000000002E-2</v>
        <stp/>
        <stp>##V3_BDHV12</stp>
        <stp>AMZN US Equity</stp>
        <stp>IS_DIL_EPS_CONT_OPS</stp>
        <stp>FQ2 1997</stp>
        <stp>FQ2 1997</stp>
        <stp>[FA1_otzrswt4.xlsx]Income - Adjusted!R37C4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7" s="2"/>
      </tp>
      <tp>
        <v>-3.5000000000000003E-2</v>
        <stp/>
        <stp>##V3_BDHV12</stp>
        <stp>AMZN US Equity</stp>
        <stp>IS_DIL_EPS_CONT_OPS</stp>
        <stp>FQ3 1997</stp>
        <stp>FQ3 1997</stp>
        <stp>[FA1_otzrswt4.xlsx]Income - Adjusted!R37C5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7" s="2"/>
      </tp>
      <tp>
        <v>-9.3369999999999997</v>
        <stp/>
        <stp>##V3_BDHV12</stp>
        <stp>AMZN US Equity</stp>
        <stp>EARN_FOR_COMMON</stp>
        <stp>FQ4 1997</stp>
        <stp>FQ4 1997</stp>
        <stp>[FA1_otzrswt4.xlsx]Income - Adjusted!R24C6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4" s="2"/>
      </tp>
      <tp>
        <v>-3.0379999999999998</v>
        <stp/>
        <stp>##V3_BDHV12</stp>
        <stp>AMZN US Equity</stp>
        <stp>EARN_FOR_COMMON</stp>
        <stp>FQ1 1997</stp>
        <stp>FQ1 1997</stp>
        <stp>[FA1_otzrswt4.xlsx]Income - Adjusted!R24C3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4" s="2"/>
      </tp>
      <tp>
        <v>-8.8740000000000006</v>
        <stp/>
        <stp>##V3_BDHV12</stp>
        <stp>AMZN US Equity</stp>
        <stp>IS_OPER_INC</stp>
        <stp>FQ1 1998</stp>
        <stp>FQ1 1998</stp>
        <stp>[FA1_otzrswt4.xlsx]Income - Adjusted!R10C7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>
        <v>-5.5E-2</v>
        <stp/>
        <stp>##V3_BDHV12</stp>
        <stp>AMZN US Equity</stp>
        <stp>IS_DIL_EPS_CONT_OPS</stp>
        <stp>FQ2 1998</stp>
        <stp>FQ2 1998</stp>
        <stp>[FA1_otzrswt4.xlsx]Income - Adjusted!R37C8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7" s="2"/>
      </tp>
      <tp>
        <v>-8.1699999999999995E-2</v>
        <stp/>
        <stp>##V3_BDHV12</stp>
        <stp>AMZN US Equity</stp>
        <stp>IS_DIL_EPS_CONT_OPS</stp>
        <stp>FQ3 1998</stp>
        <stp>FQ3 1998</stp>
        <stp>[FA1_otzrswt4.xlsx]Income - Adjusted!R37C9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7" s="2"/>
      </tp>
      <tp>
        <v>26.359000000000002</v>
        <stp/>
        <stp>##V3_BDHV12</stp>
        <stp>AMZN US Equity</stp>
        <stp>NON_CASH_ITEMS_DETAILED</stp>
        <stp>FQ3 1998</stp>
        <stp>FQ3 1998</stp>
        <stp>[FA1_otzrswt4.xlsx]Cash Flow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4"/>
      </tp>
      <tp>
        <v>12.942</v>
        <stp/>
        <stp>##V3_BDHV12</stp>
        <stp>AMZN US Equity</stp>
        <stp>NON_CASH_ITEMS_DETAILED</stp>
        <stp>FQ2 1998</stp>
        <stp>FQ2 1998</stp>
        <stp>[FA1_otzrswt4.xlsx]Cash Flow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4"/>
      </tp>
      <tp>
        <v>0.185</v>
        <stp/>
        <stp>##V3_BDHV12</stp>
        <stp>AMZN US Equity</stp>
        <stp>NON_CASH_ITEMS_DETAILED</stp>
        <stp>FQ1 1998</stp>
        <stp>FQ1 1998</stp>
        <stp>[FA1_otzrswt4.xlsx]Cash Flow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4"/>
      </tp>
      <tp>
        <v>0</v>
        <stp/>
        <stp>##V3_BDHV12</stp>
        <stp>AMZN US Equity</stp>
        <stp>IS_TOT_CASH_COM_DVD</stp>
        <stp>FQ4 1997</stp>
        <stp>FQ4 1997</stp>
        <stp>[FA1_otzrswt4.xlsx]Income - Adjusted!R48C6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2"/>
      </tp>
      <tp>
        <v>19.321000000000002</v>
        <stp/>
        <stp>##V3_BDHV12</stp>
        <stp>AMZN US Equity</stp>
        <stp>GROSS_PROFIT</stp>
        <stp>FQ1 1998</stp>
        <stp>FQ1 1998</stp>
        <stp>[FA1_otzrswt4.xlsx]Income - Adjusted!R8C7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>
        <v>7.1779999999999999</v>
        <stp/>
        <stp>##V3_BDHV12</stp>
        <stp>AMZN US Equity</stp>
        <stp>GROSS_PROFIT</stp>
        <stp>FQ3 1997</stp>
        <stp>FQ3 1997</stp>
        <stp>[FA1_otzrswt4.xlsx]Income - Adjusted!R8C5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>
        <v>5.2220000000000004</v>
        <stp/>
        <stp>##V3_BDHV12</stp>
        <stp>AMZN US Equity</stp>
        <stp>GROSS_PROFIT</stp>
        <stp>FQ2 1997</stp>
        <stp>FQ2 1997</stp>
        <stp>[FA1_otzrswt4.xlsx]Income - Adjusted!R8C4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>
        <v>-4.7500000000000001E-2</v>
        <stp/>
        <stp>##V3_BDHV12</stp>
        <stp>AMZN US Equity</stp>
        <stp>FREE_CASH_FLOW_PER_SH</stp>
        <stp>FQ3 1998</stp>
        <stp>FQ3 1998</stp>
        <stp>[FA1_otzrswt4.xlsx]Cash Flow - Standardized!R42C9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2" s="4"/>
      </tp>
      <tp>
        <v>-1.2200000000000001E-2</v>
        <stp/>
        <stp>##V3_BDHV12</stp>
        <stp>AMZN US Equity</stp>
        <stp>FREE_CASH_FLOW_PER_SH</stp>
        <stp>FQ2 1998</stp>
        <stp>FQ2 1998</stp>
        <stp>[FA1_otzrswt4.xlsx]Cash Flow - Standardized!R42C8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2" s="4"/>
      </tp>
      <tp>
        <v>1.3129999999999999</v>
        <stp/>
        <stp>##V3_BDHV12</stp>
        <stp>AMZN US Equity</stp>
        <stp>PX_LOW</stp>
        <stp>FQ2 1997</stp>
        <stp>FQ2 1997</stp>
        <stp>[FA1_otzrswt4.xlsx]Stock Value!R10C3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0" s="6"/>
      </tp>
      <tp>
        <v>275.19600000000003</v>
        <stp/>
        <stp>##V3_BDHV12</stp>
        <stp>AMZN US Equity</stp>
        <stp>IS_SH_FOR_DILUTED_EPS</stp>
        <stp>FQ3 1997</stp>
        <stp>FQ3 1997</stp>
        <stp>[FA1_otzrswt4.xlsx]Per Share!R7C5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5"/>
      </tp>
      <tp>
        <v>255.804</v>
        <stp/>
        <stp>##V3_BDHV12</stp>
        <stp>AMZN US Equity</stp>
        <stp>IS_SH_FOR_DILUTED_EPS</stp>
        <stp>FQ2 1997</stp>
        <stp>FQ2 1997</stp>
        <stp>[FA1_otzrswt4.xlsx]Per Share!R7C4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5"/>
      </tp>
      <tp>
        <v>279.73200000000003</v>
        <stp/>
        <stp>##V3_BDHV12</stp>
        <stp>AMZN US Equity</stp>
        <stp>IS_SH_FOR_DILUTED_EPS</stp>
        <stp>FQ1 1998</stp>
        <stp>FQ1 1998</stp>
        <stp>[FA1_otzrswt4.xlsx]Per Share!R7C7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5"/>
      </tp>
      <tp>
        <v>-3.2500000000000001E-2</v>
        <stp/>
        <stp>##V3_BDHV12</stp>
        <stp>AMZN US Equity</stp>
        <stp>IS_EARN_BEF_XO_ITEMS_PER_SH</stp>
        <stp>FQ4 1997</stp>
        <stp>FQ4 1997</stp>
        <stp>[FA1_otzrswt4.xlsx]Income - Adjusted!R31C6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1" s="2"/>
      </tp>
      <tp>
        <v>-1.3299999999999999E-2</v>
        <stp/>
        <stp>##V3_BDHV12</stp>
        <stp>AMZN US Equity</stp>
        <stp>IS_EARN_BEF_XO_ITEMS_PER_SH</stp>
        <stp>FQ1 1997</stp>
        <stp>FQ1 1997</stp>
        <stp>[FA1_otzrswt4.xlsx]Income - Adjusted!R31C3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1" s="2"/>
      </tp>
      <tp>
        <v>0</v>
        <stp/>
        <stp>##V3_BDHV12</stp>
        <stp>AMZN US Equity</stp>
        <stp>CF_DVD_PAID</stp>
        <stp>FQ1 1998</stp>
        <stp>FQ1 1998</stp>
        <stp>[FA1_otzrswt4.xlsx]Cash Flow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4"/>
      </tp>
      <tp>
        <v>0</v>
        <stp/>
        <stp>##V3_BDHV12</stp>
        <stp>AMZN US Equity</stp>
        <stp>CF_DVD_PAID</stp>
        <stp>FQ3 1997</stp>
        <stp>FQ3 1997</stp>
        <stp>[FA1_otzrswt4.xlsx]Cash Flow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4"/>
      </tp>
      <tp>
        <v>0</v>
        <stp/>
        <stp>##V3_BDHV12</stp>
        <stp>AMZN US Equity</stp>
        <stp>CF_DVD_PAID</stp>
        <stp>FQ2 1997</stp>
        <stp>FQ2 1997</stp>
        <stp>[FA1_otzrswt4.xlsx]Cash Flow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4"/>
      </tp>
      <tp>
        <v>0</v>
        <stp/>
        <stp>##V3_BDHV12</stp>
        <stp>AMZN US Equity</stp>
        <stp>CF_DVD_PAID</stp>
        <stp>FQ1 1997</stp>
        <stp>FQ1 1997</stp>
        <stp>[FA1_otzrswt4.xlsx]Cash Flow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4"/>
      </tp>
      <tp>
        <v>0</v>
        <stp/>
        <stp>##V3_BDHV12</stp>
        <stp>AMZN US Equity</stp>
        <stp>CF_DVD_PAID</stp>
        <stp>FQ4 1997</stp>
        <stp>FQ4 1997</stp>
        <stp>[FA1_otzrswt4.xlsx]Cash Flow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4"/>
      </tp>
      <tp>
        <v>0</v>
        <stp/>
        <stp>##V3_BDHV12</stp>
        <stp>AMZN US Equity</stp>
        <stp>CF_DVD_PAID</stp>
        <stp>FQ2 1998</stp>
        <stp>FQ2 1998</stp>
        <stp>[FA1_otzrswt4.xlsx]Cash Flow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4"/>
      </tp>
      <tp>
        <v>0</v>
        <stp/>
        <stp>##V3_BDHV12</stp>
        <stp>AMZN US Equity</stp>
        <stp>CF_DVD_PAID</stp>
        <stp>FQ3 1998</stp>
        <stp>FQ3 1998</stp>
        <stp>[FA1_otzrswt4.xlsx]Cash Flow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4"/>
      </tp>
      <tp>
        <v>4.1459999999999999</v>
        <stp/>
        <stp>##V3_BDHV12</stp>
        <stp>AMZN US Equity</stp>
        <stp>PX_LOW</stp>
        <stp>FQ1 1998</stp>
        <stp>FQ1 1998</stp>
        <stp>[FA1_otzrswt4.xlsx]Stock Value!R10C6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0" s="6"/>
      </tp>
      <tp t="s">
        <v>—</v>
        <stp/>
        <stp>##V3_BDHV12</stp>
        <stp>AMZN US Equity</stp>
        <stp>EQY_DPS</stp>
        <stp>FQ1 1998</stp>
        <stp>FQ1 1998</stp>
        <stp>[FA1_otzrswt4.xlsx]Per Share!R20C7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0" s="5"/>
      </tp>
      <tp>
        <v>12.891999999999999</v>
        <stp/>
        <stp>##V3_BDHV12</stp>
        <stp>AMZN US Equity</stp>
        <stp>GROSS_PROFIT</stp>
        <stp>FQ4 1997</stp>
        <stp>FQ4 1997</stp>
        <stp>[FA1_otzrswt4.xlsx]Income - Adjusted!R8C6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3.5209999999999999</v>
        <stp/>
        <stp>##V3_BDHV12</stp>
        <stp>AMZN US Equity</stp>
        <stp>GROSS_PROFIT</stp>
        <stp>FQ1 1997</stp>
        <stp>FQ1 1997</stp>
        <stp>[FA1_otzrswt4.xlsx]Income - Adjusted!R8C3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>
        <v>-65.436000000000007</v>
        <stp/>
        <stp>##V3_BDHV12</stp>
        <stp>AMZN US Equity</stp>
        <stp>OTHER_INS_RES_TO_SHRHLDR_EQY</stp>
        <stp>FQ2 1998</stp>
        <stp>FQ2 1998</stp>
        <stp>[FA1_otzrswt4.xlsx]Bal Sheet - Standardized!R43C8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3" s="3"/>
      </tp>
      <tp>
        <v>-119.08499999999999</v>
        <stp/>
        <stp>##V3_BDHV12</stp>
        <stp>AMZN US Equity</stp>
        <stp>OTHER_INS_RES_TO_SHRHLDR_EQY</stp>
        <stp>FQ3 1998</stp>
        <stp>FQ3 1998</stp>
        <stp>[FA1_otzrswt4.xlsx]Bal Sheet - Standardized!R43C9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3" s="3"/>
      </tp>
      <tp>
        <v>0</v>
        <stp/>
        <stp>##V3_BDHV12</stp>
        <stp>AMZN US Equity</stp>
        <stp>IS_TOT_CASH_COM_DVD</stp>
        <stp>FQ1 1997</stp>
        <stp>FQ1 1997</stp>
        <stp>[FA1_otzrswt4.xlsx]Income - Adjusted!R48C3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2"/>
      </tp>
      <tp>
        <v>6.4269999999999996</v>
        <stp/>
        <stp>##V3_BDHV12</stp>
        <stp>AMZN US Equity</stp>
        <stp>PX_LOW</stp>
        <stp>FQ2 1998</stp>
        <stp>FQ2 1998</stp>
        <stp>[FA1_otzrswt4.xlsx]Stock Value!R10C7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0" s="6"/>
      </tp>
      <tp>
        <v>0</v>
        <stp/>
        <stp>##V3_BDHV12</stp>
        <stp>AMZN US Equity</stp>
        <stp>IS_TOT_CASH_COM_DVD</stp>
        <stp>FQ1 1998</stp>
        <stp>FQ1 1998</stp>
        <stp>[FA1_otzrswt4.xlsx]Income - Adjusted!R48C7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2"/>
      </tp>
      <tp>
        <v>232.82400000000001</v>
        <stp/>
        <stp>##V3_BDHV12</stp>
        <stp>AMZN US Equity</stp>
        <stp>IS_SH_FOR_DILUTED_EPS</stp>
        <stp>FQ1 1997</stp>
        <stp>FQ1 1997</stp>
        <stp>[FA1_otzrswt4.xlsx]Per Share!R7C3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5"/>
      </tp>
      <tp>
        <v>286.62</v>
        <stp/>
        <stp>##V3_BDHV12</stp>
        <stp>AMZN US Equity</stp>
        <stp>IS_SH_FOR_DILUTED_EPS</stp>
        <stp>FQ4 1997</stp>
        <stp>FQ4 1997</stp>
        <stp>[FA1_otzrswt4.xlsx]Per Share!R7C6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5"/>
      </tp>
      <tp>
        <v>-2.6700000000000002E-2</v>
        <stp/>
        <stp>##V3_BDHV12</stp>
        <stp>AMZN US Equity</stp>
        <stp>IS_EARN_BEF_XO_ITEMS_PER_SH</stp>
        <stp>FQ2 1997</stp>
        <stp>FQ2 1997</stp>
        <stp>[FA1_otzrswt4.xlsx]Income - Adjusted!R31C4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1" s="2"/>
      </tp>
      <tp>
        <v>-3.5000000000000003E-2</v>
        <stp/>
        <stp>##V3_BDHV12</stp>
        <stp>AMZN US Equity</stp>
        <stp>IS_EARN_BEF_XO_ITEMS_PER_SH</stp>
        <stp>FQ3 1997</stp>
        <stp>FQ3 1997</stp>
        <stp>[FA1_otzrswt4.xlsx]Income - Adjusted!R31C5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1" s="2"/>
      </tp>
      <tp>
        <v>0</v>
        <stp/>
        <stp>##V3_BDHV12</stp>
        <stp>AMZN US Equity</stp>
        <stp>IS_TOT_CASH_COM_DVD</stp>
        <stp>FQ2 1998</stp>
        <stp>FQ2 1998</stp>
        <stp>[FA1_otzrswt4.xlsx]Income - Adjusted!R48C8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2"/>
      </tp>
      <tp>
        <v>0</v>
        <stp/>
        <stp>##V3_BDHV12</stp>
        <stp>AMZN US Equity</stp>
        <stp>IS_TOT_CASH_COM_DVD</stp>
        <stp>FQ2 1997</stp>
        <stp>FQ2 1997</stp>
        <stp>[FA1_otzrswt4.xlsx]Income - Adjusted!R48C4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2"/>
      </tp>
      <tp>
        <v>1.51</v>
        <stp/>
        <stp>##V3_BDHV12</stp>
        <stp>AMZN US Equity</stp>
        <stp>PX_LOW</stp>
        <stp>FQ3 1997</stp>
        <stp>FQ3 1997</stp>
        <stp>[FA1_otzrswt4.xlsx]Stock Value!R10C4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0" s="6"/>
      </tp>
      <tp>
        <v>6.8400000000000002E-2</v>
        <stp/>
        <stp>##V3_BDHV12</stp>
        <stp>AMZN US Equity</stp>
        <stp>BOOK_VAL_PER_SH</stp>
        <stp>FQ1 1998</stp>
        <stp>FQ1 1998</stp>
        <stp>[FA1_otzrswt4.xlsx]Per Share!R26C7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6" s="5"/>
      </tp>
      <tp>
        <v>1.5699999999999998</v>
        <stp/>
        <stp>##V3_BDHV12</stp>
        <stp>AMZN US Equity</stp>
        <stp>CF_DEPR_AMORT</stp>
        <stp>FQ2 1998</stp>
        <stp>FQ2 1998</stp>
        <stp>[FA1_otzrswt4.xlsx]Cash Flow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4"/>
      </tp>
      <tp>
        <v>0.97899999999999998</v>
        <stp/>
        <stp>##V3_BDHV12</stp>
        <stp>AMZN US Equity</stp>
        <stp>CF_DEPR_AMORT</stp>
        <stp>FQ3 1998</stp>
        <stp>FQ3 1998</stp>
        <stp>[FA1_otzrswt4.xlsx]Cash Flow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4"/>
      </tp>
      <tp>
        <v>287.86200000000002</v>
        <stp/>
        <stp>##V3_BDHV12</stp>
        <stp>AMZN US Equity</stp>
        <stp>IS_AVG_NUM_SH_FOR_EPS</stp>
        <stp>FQ2 1998</stp>
        <stp>FQ2 1998</stp>
        <stp>[FA1_otzrswt4.xlsx]Per Share!R8C8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5"/>
      </tp>
      <tp>
        <v>1.79</v>
        <stp/>
        <stp>##V3_BDHV12</stp>
        <stp>AMZN US Equity</stp>
        <stp>CF_DEPR_AMORT</stp>
        <stp>FQ1 1998</stp>
        <stp>FQ1 1998</stp>
        <stp>[FA1_otzrswt4.xlsx]Cash Flow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4"/>
      </tp>
      <tp>
        <v>301.404</v>
        <stp/>
        <stp>##V3_BDHV12</stp>
        <stp>AMZN US Equity</stp>
        <stp>IS_AVG_NUM_SH_FOR_EPS</stp>
        <stp>FQ3 1998</stp>
        <stp>FQ3 1998</stp>
        <stp>[FA1_otzrswt4.xlsx]Per Share!R8C9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5"/>
      </tp>
      <tp>
        <v>-7.3300000000000004E-2</v>
        <stp/>
        <stp>##V3_BDHV12</stp>
        <stp>AMZN US Equity</stp>
        <stp>IS_EARN_BEF_XO_ITEMS_PER_SH</stp>
        <stp>FQ2 1998</stp>
        <stp>FQ2 1998</stp>
        <stp>[FA1_otzrswt4.xlsx]Income - Adjusted!R31C8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1" s="2"/>
      </tp>
      <tp>
        <v>-0.15</v>
        <stp/>
        <stp>##V3_BDHV12</stp>
        <stp>AMZN US Equity</stp>
        <stp>IS_EARN_BEF_XO_ITEMS_PER_SH</stp>
        <stp>FQ3 1998</stp>
        <stp>FQ3 1998</stp>
        <stp>[FA1_otzrswt4.xlsx]Income - Adjusted!R31C9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1" s="2"/>
      </tp>
      <tp>
        <v>0</v>
        <stp/>
        <stp>##V3_BDHV12</stp>
        <stp>AMZN US Equity</stp>
        <stp>IS_TOT_CASH_COM_DVD</stp>
        <stp>FQ3 1998</stp>
        <stp>FQ3 1998</stp>
        <stp>[FA1_otzrswt4.xlsx]Income - Adjusted!R48C9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2"/>
      </tp>
      <tp>
        <v>0</v>
        <stp/>
        <stp>##V3_BDHV12</stp>
        <stp>AMZN US Equity</stp>
        <stp>IS_TOT_CASH_COM_DVD</stp>
        <stp>FQ3 1997</stp>
        <stp>FQ3 1997</stp>
        <stp>[FA1_otzrswt4.xlsx]Income - Adjusted!R48C5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2"/>
      </tp>
      <tp>
        <v>3.5209999999999999</v>
        <stp/>
        <stp>##V3_BDHV12</stp>
        <stp>AMZN US Equity</stp>
        <stp>PX_LOW</stp>
        <stp>FQ4 1997</stp>
        <stp>FQ4 1997</stp>
        <stp>[FA1_otzrswt4.xlsx]Stock Value!R10C5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0" s="6"/>
      </tp>
      <tp>
        <v>3.298</v>
        <stp/>
        <stp>##V3_BDHV12</stp>
        <stp>AMZN US Equity</stp>
        <stp>OTHER_CURRENT_ASSETS_DETAILED</stp>
        <stp>FQ4 1997</stp>
        <stp>FQ4 1997</stp>
        <stp>[FA1_otzrswt4.xlsx]Bal Sheet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3"/>
      </tp>
      <tp>
        <v>0.93700000000000006</v>
        <stp/>
        <stp>##V3_BDHV12</stp>
        <stp>AMZN US Equity</stp>
        <stp>OTHER_CURRENT_ASSETS_DETAILED</stp>
        <stp>FQ1 1997</stp>
        <stp>FQ1 1997</stp>
        <stp>[FA1_otzrswt4.xlsx]Bal Sheet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4.399</v>
        <stp/>
        <stp>##V3_BDHV12</stp>
        <stp>AMZN US Equity</stp>
        <stp>OTHER_CURRENT_ASSETS_DETAILED</stp>
        <stp>FQ1 1998</stp>
        <stp>FQ1 1998</stp>
        <stp>[FA1_otzrswt4.xlsx]Bal Sheet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3"/>
      </tp>
      <tp>
        <v>1.784</v>
        <stp/>
        <stp>##V3_BDHV12</stp>
        <stp>AMZN US Equity</stp>
        <stp>OTHER_CURRENT_ASSETS_DETAILED</stp>
        <stp>FQ3 1997</stp>
        <stp>FQ3 1997</stp>
        <stp>[FA1_otzrswt4.xlsx]Bal Sheet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3"/>
      </tp>
      <tp>
        <v>1.1619999999999999</v>
        <stp/>
        <stp>##V3_BDHV12</stp>
        <stp>AMZN US Equity</stp>
        <stp>OTHER_CURRENT_ASSETS_DETAILED</stp>
        <stp>FQ2 1997</stp>
        <stp>FQ2 1997</stp>
        <stp>[FA1_otzrswt4.xlsx]Bal Sheet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12.487</v>
        <stp/>
        <stp>##V3_BDHV12</stp>
        <stp>AMZN US Equity</stp>
        <stp>OTHER_CURRENT_ASSETS_DETAILED</stp>
        <stp>FQ2 1998</stp>
        <stp>FQ2 1998</stp>
        <stp>[FA1_otzrswt4.xlsx]Bal Sheet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3"/>
      </tp>
      <tp>
        <v>17.625</v>
        <stp/>
        <stp>##V3_BDHV12</stp>
        <stp>AMZN US Equity</stp>
        <stp>OTHER_CURRENT_ASSETS_DETAILED</stp>
        <stp>FQ3 1998</stp>
        <stp>FQ3 1998</stp>
        <stp>[FA1_otzrswt4.xlsx]Bal Sheet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3"/>
      </tp>
      <tp t="s">
        <v>—</v>
        <stp/>
        <stp>##V3_BDHV12</stp>
        <stp>AMZN US Equity</stp>
        <stp>EQY_DPS</stp>
        <stp>FQ2 1998</stp>
        <stp>FQ2 1998</stp>
        <stp>[FA1_otzrswt4.xlsx]Per Share!R20C8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0" s="5"/>
      </tp>
      <tp>
        <v>0</v>
        <stp/>
        <stp>##V3_BDHV12</stp>
        <stp>AMZN US Equity</stp>
        <stp>EQY_DPS</stp>
        <stp>FQ3 1998</stp>
        <stp>FQ3 1998</stp>
        <stp>[FA1_otzrswt4.xlsx]Per Share!R20C9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0" s="5"/>
      </tp>
      <tp>
        <v>1.1999999999999999E-3</v>
        <stp/>
        <stp>##V3_BDHV12</stp>
        <stp>AMZN US Equity</stp>
        <stp>FREE_CASH_FLOW_PER_SH</stp>
        <stp>FQ1 1997</stp>
        <stp>FQ1 1997</stp>
        <stp>[FA1_otzrswt4.xlsx]Cash Flow - Standardized!R42C3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2" s="4"/>
      </tp>
      <tp>
        <v>1.4500000000000001E-2</v>
        <stp/>
        <stp>##V3_BDHV12</stp>
        <stp>AMZN US Equity</stp>
        <stp>FREE_CASH_FLOW_PER_SH</stp>
        <stp>FQ4 1997</stp>
        <stp>FQ4 1997</stp>
        <stp>[FA1_otzrswt4.xlsx]Cash Flow - Standardized!R42C6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2" s="4"/>
      </tp>
      <tp>
        <v>-26.568999999999999</v>
        <stp/>
        <stp>##V3_BDHV12</stp>
        <stp>AMZN US Equity</stp>
        <stp>OTHER_INS_RES_TO_SHRHLDR_EQY</stp>
        <stp>FQ3 1997</stp>
        <stp>FQ3 1997</stp>
        <stp>[FA1_otzrswt4.xlsx]Bal Sheet - Standardized!R43C5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3" s="3"/>
      </tp>
      <tp>
        <v>-18.427</v>
        <stp/>
        <stp>##V3_BDHV12</stp>
        <stp>AMZN US Equity</stp>
        <stp>OTHER_INS_RES_TO_SHRHLDR_EQY</stp>
        <stp>FQ2 1997</stp>
        <stp>FQ2 1997</stp>
        <stp>[FA1_otzrswt4.xlsx]Bal Sheet - Standardized!R43C4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3" s="3"/>
      </tp>
      <tp>
        <v>-44.366999999999997</v>
        <stp/>
        <stp>##V3_BDHV12</stp>
        <stp>AMZN US Equity</stp>
        <stp>OTHER_INS_RES_TO_SHRHLDR_EQY</stp>
        <stp>FQ1 1998</stp>
        <stp>FQ1 1998</stp>
        <stp>[FA1_otzrswt4.xlsx]Bal Sheet - Standardized!R43C7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3" s="3"/>
      </tp>
      <tp>
        <v>0</v>
        <stp/>
        <stp>##V3_BDHV12</stp>
        <stp>AMZN US Equity</stp>
        <stp>IS_TOT_CASH_PFD_DVD</stp>
        <stp>FQ4 1997</stp>
        <stp>FQ4 1997</stp>
        <stp>[FA1_otzrswt4.xlsx]Income - Adjusted!R22C6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2"/>
      </tp>
      <tp>
        <v>0.13070000000000001</v>
        <stp/>
        <stp>##V3_BDHV12</stp>
        <stp>AMZN US Equity</stp>
        <stp>BOOK_VAL_PER_SH</stp>
        <stp>FQ3 1997</stp>
        <stp>FQ3 1997</stp>
        <stp>[FA1_otzrswt4.xlsx]Per Share!R26C5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6" s="5"/>
      </tp>
      <tp>
        <v>0.15909999999999999</v>
        <stp/>
        <stp>##V3_BDHV12</stp>
        <stp>AMZN US Equity</stp>
        <stp>BOOK_VAL_PER_SH</stp>
        <stp>FQ2 1997</stp>
        <stp>FQ2 1997</stp>
        <stp>[FA1_otzrswt4.xlsx]Per Share!R26C4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6" s="5"/>
      </tp>
      <tp>
        <v>0.42</v>
        <stp/>
        <stp>##V3_BDHV12</stp>
        <stp>AMZN US Equity</stp>
        <stp>CF_DEPR_AMORT</stp>
        <stp>FQ1 1997</stp>
        <stp>FQ1 1997</stp>
        <stp>[FA1_otzrswt4.xlsx]Cash Flow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4"/>
      </tp>
      <tp>
        <v>0.96399999999999997</v>
        <stp/>
        <stp>##V3_BDHV12</stp>
        <stp>AMZN US Equity</stp>
        <stp>CF_DEPR_AMORT</stp>
        <stp>FQ2 1997</stp>
        <stp>FQ2 1997</stp>
        <stp>[FA1_otzrswt4.xlsx]Cash Flow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4"/>
      </tp>
      <tp>
        <v>0.61299999999999999</v>
        <stp/>
        <stp>##V3_BDHV12</stp>
        <stp>AMZN US Equity</stp>
        <stp>CF_DEPR_AMORT</stp>
        <stp>FQ3 1997</stp>
        <stp>FQ3 1997</stp>
        <stp>[FA1_otzrswt4.xlsx]Cash Flow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4"/>
      </tp>
      <tp>
        <v>1.391</v>
        <stp/>
        <stp>##V3_BDHV12</stp>
        <stp>AMZN US Equity</stp>
        <stp>CF_DEPR_AMORT</stp>
        <stp>FQ4 1997</stp>
        <stp>FQ4 1997</stp>
        <stp>[FA1_otzrswt4.xlsx]Cash Flow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4"/>
      </tp>
      <tp>
        <v>10.833</v>
        <stp/>
        <stp>##V3_BDHV12</stp>
        <stp>AMZN US Equity</stp>
        <stp>PX_LOW</stp>
        <stp>FQ3 1998</stp>
        <stp>FQ3 1998</stp>
        <stp>[FA1_otzrswt4.xlsx]Stock Value!R10C8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0" s="6"/>
      </tp>
      <tp>
        <v>0.56820000000000004</v>
        <stp/>
        <stp>##V3_BDHV12</stp>
        <stp>AMZN US Equity</stp>
        <stp>BOOK_VAL_PER_SH</stp>
        <stp>FQ3 1998</stp>
        <stp>FQ3 1998</stp>
        <stp>[FA1_otzrswt4.xlsx]Per Share!R26C9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6" s="5"/>
      </tp>
      <tp>
        <v>0.1323</v>
        <stp/>
        <stp>##V3_BDHV12</stp>
        <stp>AMZN US Equity</stp>
        <stp>BOOK_VAL_PER_SH</stp>
        <stp>FQ2 1998</stp>
        <stp>FQ2 1998</stp>
        <stp>[FA1_otzrswt4.xlsx]Per Share!R26C8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6" s="5"/>
      </tp>
      <tp>
        <v>275.19600000000003</v>
        <stp/>
        <stp>##V3_BDHV12</stp>
        <stp>AMZN US Equity</stp>
        <stp>IS_AVG_NUM_SH_FOR_EPS</stp>
        <stp>FQ3 1997</stp>
        <stp>FQ3 1997</stp>
        <stp>[FA1_otzrswt4.xlsx]Per Share!R8C5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5"/>
      </tp>
      <tp>
        <v>255.804</v>
        <stp/>
        <stp>##V3_BDHV12</stp>
        <stp>AMZN US Equity</stp>
        <stp>IS_AVG_NUM_SH_FOR_EPS</stp>
        <stp>FQ2 1997</stp>
        <stp>FQ2 1997</stp>
        <stp>[FA1_otzrswt4.xlsx]Per Share!R8C4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5"/>
      </tp>
      <tp>
        <v>279.73200000000003</v>
        <stp/>
        <stp>##V3_BDHV12</stp>
        <stp>AMZN US Equity</stp>
        <stp>IS_AVG_NUM_SH_FOR_EPS</stp>
        <stp>FQ1 1998</stp>
        <stp>FQ1 1998</stp>
        <stp>[FA1_otzrswt4.xlsx]Per Share!R8C7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5"/>
      </tp>
      <tp>
        <v>-3.3300000000000003E-2</v>
        <stp/>
        <stp>##V3_BDHV12</stp>
        <stp>AMZN US Equity</stp>
        <stp>IS_EARN_BEF_XO_ITEMS_PER_SH</stp>
        <stp>FQ1 1998</stp>
        <stp>FQ1 1998</stp>
        <stp>[FA1_otzrswt4.xlsx]Income - Adjusted!R31C7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1" s="2"/>
      </tp>
      <tp>
        <v>10.401999999999999</v>
        <stp/>
        <stp>##V3_BDHV12</stp>
        <stp>AMZN US Equity</stp>
        <stp>BS_ACCUM_DEPR</stp>
        <stp>FQ3 1998</stp>
        <stp>FQ3 1998</stp>
        <stp>[FA1_otzrswt4.xlsx]Bal Sheet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3"/>
      </tp>
      <tp>
        <v>7.16</v>
        <stp/>
        <stp>##V3_BDHV12</stp>
        <stp>AMZN US Equity</stp>
        <stp>BS_ACCUM_DEPR</stp>
        <stp>FQ2 1998</stp>
        <stp>FQ2 1998</stp>
        <stp>[FA1_otzrswt4.xlsx]Bal Sheet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3"/>
      </tp>
      <tp>
        <v>1.3320000000000001</v>
        <stp/>
        <stp>##V3_BDHV12</stp>
        <stp>AMZN US Equity</stp>
        <stp>BS_ACCUM_DEPR</stp>
        <stp>FQ2 1997</stp>
        <stp>FQ2 1997</stp>
        <stp>[FA1_otzrswt4.xlsx]Bal Sheet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3"/>
      </tp>
      <tp>
        <v>2.3069999999999999</v>
        <stp/>
        <stp>##V3_BDHV12</stp>
        <stp>AMZN US Equity</stp>
        <stp>BS_ACCUM_DEPR</stp>
        <stp>FQ3 1997</stp>
        <stp>FQ3 1997</stp>
        <stp>[FA1_otzrswt4.xlsx]Bal Sheet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3"/>
      </tp>
      <tp>
        <v>5.1970000000000001</v>
        <stp/>
        <stp>##V3_BDHV12</stp>
        <stp>AMZN US Equity</stp>
        <stp>BS_ACCUM_DEPR</stp>
        <stp>FQ1 1998</stp>
        <stp>FQ1 1998</stp>
        <stp>[FA1_otzrswt4.xlsx]Bal Sheet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3"/>
      </tp>
      <tp>
        <v>3.6339999999999999</v>
        <stp/>
        <stp>##V3_BDHV12</stp>
        <stp>AMZN US Equity</stp>
        <stp>BS_ACCUM_DEPR</stp>
        <stp>FQ4 1997</stp>
        <stp>FQ4 1997</stp>
        <stp>[FA1_otzrswt4.xlsx]Bal Sheet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3"/>
      </tp>
      <tp>
        <v>0.73</v>
        <stp/>
        <stp>##V3_BDHV12</stp>
        <stp>AMZN US Equity</stp>
        <stp>BS_ACCUM_DEPR</stp>
        <stp>FQ1 1997</stp>
        <stp>FQ1 1997</stp>
        <stp>[FA1_otzrswt4.xlsx]Bal Sheet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3"/>
      </tp>
      <tp t="s">
        <v>—</v>
        <stp/>
        <stp>##V3_BDHV12</stp>
        <stp>AMZN US Equity</stp>
        <stp>EQY_DPS</stp>
        <stp>FQ2 1997</stp>
        <stp>FQ2 1997</stp>
        <stp>[FA1_otzrswt4.xlsx]Per Share!R20C4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0" s="5"/>
      </tp>
      <tp t="s">
        <v>—</v>
        <stp/>
        <stp>##V3_BDHV12</stp>
        <stp>AMZN US Equity</stp>
        <stp>EQY_DPS</stp>
        <stp>FQ3 1997</stp>
        <stp>FQ3 1997</stp>
        <stp>[FA1_otzrswt4.xlsx]Per Share!R20C5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0" s="5"/>
      </tp>
      <tp>
        <v>0</v>
        <stp/>
        <stp>##V3_BDHV12</stp>
        <stp>AMZN US Equity</stp>
        <stp>IS_TOT_CASH_PFD_DVD</stp>
        <stp>FQ1 1997</stp>
        <stp>FQ1 1997</stp>
        <stp>[FA1_otzrswt4.xlsx]Income - Adjusted!R22C3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2"/>
      </tp>
      <tp>
        <v>0</v>
        <stp/>
        <stp>##V3_BDHV12</stp>
        <stp>AMZN US Equity</stp>
        <stp>IS_TOT_CASH_PFD_DVD</stp>
        <stp>FQ1 1998</stp>
        <stp>FQ1 1998</stp>
        <stp>[FA1_otzrswt4.xlsx]Income - Adjusted!R22C7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2"/>
      </tp>
      <tp>
        <v>26.190999999999999</v>
        <stp/>
        <stp>##V3_BDHV12</stp>
        <stp>AMZN US Equity</stp>
        <stp>GROSS_PROFIT</stp>
        <stp>FQ2 1998</stp>
        <stp>FQ2 1998</stp>
        <stp>[FA1_otzrswt4.xlsx]Income - Adjusted!R8C8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>
        <v>34.875</v>
        <stp/>
        <stp>##V3_BDHV12</stp>
        <stp>AMZN US Equity</stp>
        <stp>GROSS_PROFIT</stp>
        <stp>FQ3 1998</stp>
        <stp>FQ3 1998</stp>
        <stp>[FA1_otzrswt4.xlsx]Income - Adjusted!R8C9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>
        <v>4.0000000000000002E-4</v>
        <stp/>
        <stp>##V3_BDHV12</stp>
        <stp>AMZN US Equity</stp>
        <stp>FREE_CASH_FLOW_PER_SH</stp>
        <stp>FQ2 1997</stp>
        <stp>FQ2 1997</stp>
        <stp>[FA1_otzrswt4.xlsx]Cash Flow - Standardized!R42C4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2" s="4"/>
      </tp>
      <tp>
        <v>-2.98E-2</v>
        <stp/>
        <stp>##V3_BDHV12</stp>
        <stp>AMZN US Equity</stp>
        <stp>FREE_CASH_FLOW_PER_SH</stp>
        <stp>FQ3 1997</stp>
        <stp>FQ3 1997</stp>
        <stp>[FA1_otzrswt4.xlsx]Cash Flow - Standardized!R42C5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2" s="4"/>
      </tp>
      <tp>
        <v>-3.0800000000000001E-2</v>
        <stp/>
        <stp>##V3_BDHV12</stp>
        <stp>AMZN US Equity</stp>
        <stp>FREE_CASH_FLOW_PER_SH</stp>
        <stp>FQ1 1998</stp>
        <stp>FQ1 1998</stp>
        <stp>[FA1_otzrswt4.xlsx]Cash Flow - Standardized!R42C7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2" s="4"/>
      </tp>
      <tp>
        <v>-35.545000000000002</v>
        <stp/>
        <stp>##V3_BDHV12</stp>
        <stp>AMZN US Equity</stp>
        <stp>OTHER_INS_RES_TO_SHRHLDR_EQY</stp>
        <stp>FQ4 1997</stp>
        <stp>FQ4 1997</stp>
        <stp>[FA1_otzrswt4.xlsx]Bal Sheet - Standardized!R43C6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3" s="3"/>
      </tp>
      <tp>
        <v>-10.952</v>
        <stp/>
        <stp>##V3_BDHV12</stp>
        <stp>AMZN US Equity</stp>
        <stp>OTHER_INS_RES_TO_SHRHLDR_EQY</stp>
        <stp>FQ1 1997</stp>
        <stp>FQ1 1997</stp>
        <stp>[FA1_otzrswt4.xlsx]Bal Sheet - Standardized!R43C3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3" s="3"/>
      </tp>
      <tp>
        <v>1.32E-2</v>
        <stp/>
        <stp>##V3_BDHV12</stp>
        <stp>AMZN US Equity</stp>
        <stp>BOOK_VAL_PER_SH</stp>
        <stp>FQ1 1997</stp>
        <stp>FQ1 1997</stp>
        <stp>[FA1_otzrswt4.xlsx]Per Share!R26C3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6" s="5"/>
      </tp>
      <tp>
        <v>9.9199999999999997E-2</v>
        <stp/>
        <stp>##V3_BDHV12</stp>
        <stp>AMZN US Equity</stp>
        <stp>BOOK_VAL_PER_SH</stp>
        <stp>FQ4 1997</stp>
        <stp>FQ4 1997</stp>
        <stp>[FA1_otzrswt4.xlsx]Per Share!R26C6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6" s="5"/>
      </tp>
      <tp>
        <v>287.86200000000002</v>
        <stp/>
        <stp>##V3_BDHV12</stp>
        <stp>AMZN US Equity</stp>
        <stp>IS_SH_FOR_DILUTED_EPS</stp>
        <stp>FQ2 1998</stp>
        <stp>FQ2 1998</stp>
        <stp>[FA1_otzrswt4.xlsx]Per Share!R7C8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5"/>
      </tp>
      <tp>
        <v>301.404</v>
        <stp/>
        <stp>##V3_BDHV12</stp>
        <stp>AMZN US Equity</stp>
        <stp>IS_SH_FOR_DILUTED_EPS</stp>
        <stp>FQ3 1998</stp>
        <stp>FQ3 1998</stp>
        <stp>[FA1_otzrswt4.xlsx]Per Share!R7C9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5"/>
      </tp>
      <tp>
        <v>0</v>
        <stp/>
        <stp>##V3_BDHV12</stp>
        <stp>AMZN US Equity</stp>
        <stp>IS_TOT_CASH_PFD_DVD</stp>
        <stp>FQ3 1998</stp>
        <stp>FQ3 1998</stp>
        <stp>[FA1_otzrswt4.xlsx]Income - Adjusted!R22C9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2"/>
      </tp>
      <tp>
        <v>0</v>
        <stp/>
        <stp>##V3_BDHV12</stp>
        <stp>AMZN US Equity</stp>
        <stp>IS_TOT_CASH_PFD_DVD</stp>
        <stp>FQ3 1997</stp>
        <stp>FQ3 1997</stp>
        <stp>[FA1_otzrswt4.xlsx]Income - Adjusted!R22C5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2"/>
      </tp>
      <tp>
        <v>232.82400000000001</v>
        <stp/>
        <stp>##V3_BDHV12</stp>
        <stp>AMZN US Equity</stp>
        <stp>IS_AVG_NUM_SH_FOR_EPS</stp>
        <stp>FQ1 1997</stp>
        <stp>FQ1 1997</stp>
        <stp>[FA1_otzrswt4.xlsx]Per Share!R8C3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5"/>
      </tp>
      <tp>
        <v>286.62</v>
        <stp/>
        <stp>##V3_BDHV12</stp>
        <stp>AMZN US Equity</stp>
        <stp>IS_AVG_NUM_SH_FOR_EPS</stp>
        <stp>FQ4 1997</stp>
        <stp>FQ4 1997</stp>
        <stp>[FA1_otzrswt4.xlsx]Per Share!R8C6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5"/>
      </tp>
      <tp>
        <v>0</v>
        <stp/>
        <stp>##V3_BDHV12</stp>
        <stp>AMZN US Equity</stp>
        <stp>IS_TOT_CASH_PFD_DVD</stp>
        <stp>FQ2 1998</stp>
        <stp>FQ2 1998</stp>
        <stp>[FA1_otzrswt4.xlsx]Income - Adjusted!R22C8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2"/>
      </tp>
      <tp>
        <v>0</v>
        <stp/>
        <stp>##V3_BDHV12</stp>
        <stp>AMZN US Equity</stp>
        <stp>IS_TOT_CASH_PFD_DVD</stp>
        <stp>FQ2 1997</stp>
        <stp>FQ2 1997</stp>
        <stp>[FA1_otzrswt4.xlsx]Income - Adjusted!R22C4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2"/>
      </tp>
      <tp t="s">
        <v>—</v>
        <stp/>
        <stp>##V3_BDHV12</stp>
        <stp>AMZN US Equity</stp>
        <stp>EQY_DPS</stp>
        <stp>FQ1 1997</stp>
        <stp>FQ1 1997</stp>
        <stp>[FA1_otzrswt4.xlsx]Per Share!R20C3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0" s="5"/>
      </tp>
      <tp>
        <v>0</v>
        <stp/>
        <stp>##V3_BDHV12</stp>
        <stp>AMZN US Equity</stp>
        <stp>EQY_DPS</stp>
        <stp>FQ4 1997</stp>
        <stp>FQ4 1997</stp>
        <stp>[FA1_otzrswt4.xlsx]Per Share!R20C6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0" s="5"/>
      </tp>
      <tp>
        <v>12.166</v>
        <stp/>
        <stp>##V3_BDHV12</stp>
        <stp>AMZN US Equity</stp>
        <stp>CF_NET_CHNG_CASH</stp>
        <stp>FQ2 1998</stp>
        <stp>FQ2 1998</stp>
        <stp>[FA1_otzrswt4.xlsx]Cash Flow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4"/>
      </tp>
      <tp>
        <v>12.023999999999999</v>
        <stp/>
        <stp>##V3_BDHV12</stp>
        <stp>AMZN US Equity</stp>
        <stp>CF_NET_CHNG_CASH</stp>
        <stp>FQ3 1998</stp>
        <stp>FQ3 1998</stp>
        <stp>[FA1_otzrswt4.xlsx]Cash Flow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4"/>
      </tp>
      <tp>
        <v>65.123000000000005</v>
        <stp/>
        <stp>##V3_BDHV12</stp>
        <stp>AMZN US Equity</stp>
        <stp>CF_NET_CHNG_CASH</stp>
        <stp>FQ4 1997</stp>
        <stp>FQ4 1997</stp>
        <stp>[FA1_otzrswt4.xlsx]Cash Flow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4"/>
      </tp>
      <tp>
        <v>0.91400000000000003</v>
        <stp/>
        <stp>##V3_BDHV12</stp>
        <stp>AMZN US Equity</stp>
        <stp>CF_NET_CHNG_CASH</stp>
        <stp>FQ1 1997</stp>
        <stp>FQ1 1997</stp>
        <stp>[FA1_otzrswt4.xlsx]Cash Flow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4"/>
      </tp>
      <tp>
        <v>-3.0129999999999999</v>
        <stp/>
        <stp>##V3_BDHV12</stp>
        <stp>AMZN US Equity</stp>
        <stp>CF_NET_CHNG_CASH</stp>
        <stp>FQ3 1997</stp>
        <stp>FQ3 1997</stp>
        <stp>[FA1_otzrswt4.xlsx]Cash Flow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4"/>
      </tp>
      <tp>
        <v>40.537999999999997</v>
        <stp/>
        <stp>##V3_BDHV12</stp>
        <stp>AMZN US Equity</stp>
        <stp>CF_NET_CHNG_CASH</stp>
        <stp>FQ2 1997</stp>
        <stp>FQ2 1997</stp>
        <stp>[FA1_otzrswt4.xlsx]Cash Flow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4"/>
      </tp>
      <tp>
        <v>-11.21</v>
        <stp/>
        <stp>##V3_BDHV12</stp>
        <stp>AMZN US Equity</stp>
        <stp>CF_NET_CHNG_CASH</stp>
        <stp>FQ1 1998</stp>
        <stp>FQ1 1998</stp>
        <stp>[FA1_otzrswt4.xlsx]Cash Flow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4"/>
      </tp>
      <tp>
        <v>-15.426</v>
        <stp/>
        <stp>##V3_BDHV12</stp>
        <stp>AMZN US Equity</stp>
        <stp>EBITDA</stp>
        <stp>FQ2 1998</stp>
        <stp>FQ2 1998</stp>
        <stp>[FA1_otzrswt4.xlsx]Income - Adjusted!R41C8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1" s="2"/>
      </tp>
      <tp>
        <v>-20.015000000000001</v>
        <stp/>
        <stp>##V3_BDHV12</stp>
        <stp>AMZN US Equity</stp>
        <stp>EBITDA</stp>
        <stp>FQ3 1998</stp>
        <stp>FQ3 1998</stp>
        <stp>[FA1_otzrswt4.xlsx]Income - Adjusted!R41C9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1" s="2"/>
      </tp>
      <tp>
        <v>2.0249999999999999</v>
        <stp/>
        <stp>##V3_BDHV12</stp>
        <stp>AMZN US Equity</stp>
        <stp>IS_INT_EXPENSE</stp>
        <stp>FQ1 1998</stp>
        <stp>FQ1 1998</stp>
        <stp>[FA1_otzrswt4.xlsx]Income - Adjusted!R11C7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2"/>
      </tp>
      <tp>
        <v>2.4910000000000001</v>
        <stp/>
        <stp>##V3_BDHV12</stp>
        <stp>AMZN US Equity</stp>
        <stp>BS_NET_FIX_ASSET</stp>
        <stp>FQ1 1997</stp>
        <stp>FQ1 1997</stp>
        <stp>[FA1_otzrswt4.xlsx]Bal Sheet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9.2650000000000006</v>
        <stp/>
        <stp>##V3_BDHV12</stp>
        <stp>AMZN US Equity</stp>
        <stp>BS_NET_FIX_ASSET</stp>
        <stp>FQ4 1997</stp>
        <stp>FQ4 1997</stp>
        <stp>[FA1_otzrswt4.xlsx]Bal Sheet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3"/>
      </tp>
      <tp>
        <v>4.4030000000000005</v>
        <stp/>
        <stp>##V3_BDHV12</stp>
        <stp>AMZN US Equity</stp>
        <stp>BS_NET_FIX_ASSET</stp>
        <stp>FQ3 1997</stp>
        <stp>FQ3 1997</stp>
        <stp>[FA1_otzrswt4.xlsx]Bal Sheet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3"/>
      </tp>
      <tp>
        <v>3.5640000000000001</v>
        <stp/>
        <stp>##V3_BDHV12</stp>
        <stp>AMZN US Equity</stp>
        <stp>BS_NET_FIX_ASSET</stp>
        <stp>FQ2 1997</stp>
        <stp>FQ2 1997</stp>
        <stp>[FA1_otzrswt4.xlsx]Bal Sheet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3"/>
      </tp>
      <tp>
        <v>9.7729999999999997</v>
        <stp/>
        <stp>##V3_BDHV12</stp>
        <stp>AMZN US Equity</stp>
        <stp>BS_NET_FIX_ASSET</stp>
        <stp>FQ1 1998</stp>
        <stp>FQ1 1998</stp>
        <stp>[FA1_otzrswt4.xlsx]Bal Sheet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14.013999999999999</v>
        <stp/>
        <stp>##V3_BDHV12</stp>
        <stp>AMZN US Equity</stp>
        <stp>BS_NET_FIX_ASSET</stp>
        <stp>FQ2 1998</stp>
        <stp>FQ2 1998</stp>
        <stp>[FA1_otzrswt4.xlsx]Bal Sheet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23.821000000000002</v>
        <stp/>
        <stp>##V3_BDHV12</stp>
        <stp>AMZN US Equity</stp>
        <stp>BS_NET_FIX_ASSET</stp>
        <stp>FQ3 1998</stp>
        <stp>FQ3 1998</stp>
        <stp>[FA1_otzrswt4.xlsx]Bal Sheet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3"/>
      </tp>
      <tp>
        <v>13.709</v>
        <stp/>
        <stp>##V3_BDHV12</stp>
        <stp>AMZN US Equity</stp>
        <stp>BS_SH_CAP_AND_APIC</stp>
        <stp>FQ1 1997</stp>
        <stp>FQ1 1997</stp>
        <stp>[FA1_otzrswt4.xlsx]Bal Sheet - Standardized!R41C3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3"/>
      </tp>
      <tp>
        <v>64.031000000000006</v>
        <stp/>
        <stp>##V3_BDHV12</stp>
        <stp>AMZN US Equity</stp>
        <stp>BS_SH_CAP_AND_APIC</stp>
        <stp>FQ4 1997</stp>
        <stp>FQ4 1997</stp>
        <stp>[FA1_otzrswt4.xlsx]Bal Sheet - Standardized!R41C6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3"/>
      </tp>
      <tp t="s">
        <v>—</v>
        <stp/>
        <stp>##V3_BDHV12</stp>
        <stp>AMZN US Equity</stp>
        <stp>TANG_BOOK_VAL_PER_SH</stp>
        <stp>FQ2 1997</stp>
        <stp>FQ2 1997</stp>
        <stp>[FA1_otzrswt4.xlsx]Per Share!R27C4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7" s="5"/>
      </tp>
      <tp t="s">
        <v>—</v>
        <stp/>
        <stp>##V3_BDHV12</stp>
        <stp>AMZN US Equity</stp>
        <stp>TANG_BOOK_VAL_PER_SH</stp>
        <stp>FQ3 1997</stp>
        <stp>FQ3 1997</stp>
        <stp>[FA1_otzrswt4.xlsx]Per Share!R27C5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7" s="5"/>
      </tp>
      <tp>
        <v>64.194000000000003</v>
        <stp/>
        <stp>##V3_BDHV12</stp>
        <stp>AMZN US Equity</stp>
        <stp>BS_SH_CAP_AND_APIC</stp>
        <stp>FQ1 1998</stp>
        <stp>FQ1 1998</stp>
        <stp>[FA1_otzrswt4.xlsx]Bal Sheet - Standardized!R41C7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3"/>
      </tp>
      <tp>
        <v>63.987000000000002</v>
        <stp/>
        <stp>##V3_BDHV12</stp>
        <stp>AMZN US Equity</stp>
        <stp>BS_SH_CAP_AND_APIC</stp>
        <stp>FQ2 1997</stp>
        <stp>FQ2 1997</stp>
        <stp>[FA1_otzrswt4.xlsx]Bal Sheet - Standardized!R41C4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3"/>
      </tp>
      <tp>
        <v>63.987000000000002</v>
        <stp/>
        <stp>##V3_BDHV12</stp>
        <stp>AMZN US Equity</stp>
        <stp>BS_SH_CAP_AND_APIC</stp>
        <stp>FQ3 1997</stp>
        <stp>FQ3 1997</stp>
        <stp>[FA1_otzrswt4.xlsx]Bal Sheet - Standardized!R41C5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3"/>
      </tp>
      <tp>
        <v>298.84899999999999</v>
        <stp/>
        <stp>##V3_BDHV12</stp>
        <stp>AMZN US Equity</stp>
        <stp>BS_SH_CAP_AND_APIC</stp>
        <stp>FQ3 1998</stp>
        <stp>FQ3 1998</stp>
        <stp>[FA1_otzrswt4.xlsx]Bal Sheet - Standardized!R41C9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3"/>
      </tp>
      <tp>
        <v>104.86499999999999</v>
        <stp/>
        <stp>##V3_BDHV12</stp>
        <stp>AMZN US Equity</stp>
        <stp>BS_SH_CAP_AND_APIC</stp>
        <stp>FQ2 1998</stp>
        <stp>FQ2 1998</stp>
        <stp>[FA1_otzrswt4.xlsx]Bal Sheet - Standardized!R41C8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3"/>
      </tp>
      <tp>
        <v>0</v>
        <stp/>
        <stp>##V3_BDHV12</stp>
        <stp>AMZN US Equity</stp>
        <stp>NET_CHG_IN_LT_INVEST_DETAILED</stp>
        <stp>FQ1 1997</stp>
        <stp>FQ1 1997</stp>
        <stp>[FA1_otzrswt4.xlsx]Cash Flow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4"/>
      </tp>
      <tp>
        <v>0</v>
        <stp/>
        <stp>##V3_BDHV12</stp>
        <stp>AMZN US Equity</stp>
        <stp>NET_CHG_IN_LT_INVEST_DETAILED</stp>
        <stp>FQ4 1997</stp>
        <stp>FQ4 1997</stp>
        <stp>[FA1_otzrswt4.xlsx]Cash Flow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4"/>
      </tp>
      <tp>
        <v>0</v>
        <stp/>
        <stp>##V3_BDHV12</stp>
        <stp>AMZN US Equity</stp>
        <stp>NET_CHG_IN_LT_INVEST_DETAILED</stp>
        <stp>FQ3 1997</stp>
        <stp>FQ3 1997</stp>
        <stp>[FA1_otzrswt4.xlsx]Cash Flow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4"/>
      </tp>
      <tp>
        <v>0</v>
        <stp/>
        <stp>##V3_BDHV12</stp>
        <stp>AMZN US Equity</stp>
        <stp>NET_CHG_IN_LT_INVEST_DETAILED</stp>
        <stp>FQ2 1997</stp>
        <stp>FQ2 1997</stp>
        <stp>[FA1_otzrswt4.xlsx]Cash Flow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4"/>
      </tp>
      <tp>
        <v>0</v>
        <stp/>
        <stp>##V3_BDHV12</stp>
        <stp>AMZN US Equity</stp>
        <stp>NET_CHG_IN_LT_INVEST_DETAILED</stp>
        <stp>FQ1 1998</stp>
        <stp>FQ1 1998</stp>
        <stp>[FA1_otzrswt4.xlsx]Cash Flow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4"/>
      </tp>
      <tp>
        <v>0</v>
        <stp/>
        <stp>##V3_BDHV12</stp>
        <stp>AMZN US Equity</stp>
        <stp>NET_CHG_IN_LT_INVEST_DETAILED</stp>
        <stp>FQ2 1998</stp>
        <stp>FQ2 1998</stp>
        <stp>[FA1_otzrswt4.xlsx]Cash Flow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4"/>
      </tp>
      <tp>
        <v>0</v>
        <stp/>
        <stp>##V3_BDHV12</stp>
        <stp>AMZN US Equity</stp>
        <stp>NET_CHG_IN_LT_INVEST_DETAILED</stp>
        <stp>FQ3 1998</stp>
        <stp>FQ3 1998</stp>
        <stp>[FA1_otzrswt4.xlsx]Cash Flow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4"/>
      </tp>
      <tp>
        <v>0.40289999999999998</v>
        <stp/>
        <stp>##V3_BDHV12</stp>
        <stp>AMZN US Equity</stp>
        <stp>CASH_ST_INVESTMENTS_PER_SH</stp>
        <stp>FQ1 1998</stp>
        <stp>FQ1 1998</stp>
        <stp>[FA1_otzrswt4.xlsx]Per Share!R25C7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5" s="5"/>
      </tp>
      <tp>
        <v>19.530100000000001</v>
        <stp/>
        <stp>##V3_BDHV12</stp>
        <stp>AMZN US Equity</stp>
        <stp>GROSS_MARGIN</stp>
        <stp>FQ4 1997</stp>
        <stp>FQ4 1997</stp>
        <stp>[FA1_otzrswt4.xlsx]Income - Adjusted!R44C6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4" s="2"/>
      </tp>
      <tp>
        <v>21.999400000000001</v>
        <stp/>
        <stp>##V3_BDHV12</stp>
        <stp>AMZN US Equity</stp>
        <stp>GROSS_MARGIN</stp>
        <stp>FQ1 1997</stp>
        <stp>FQ1 1997</stp>
        <stp>[FA1_otzrswt4.xlsx]Income - Adjusted!R44C3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4" s="2"/>
      </tp>
      <tp>
        <v>18.945799999999998</v>
        <stp/>
        <stp>##V3_BDHV12</stp>
        <stp>AMZN US Equity</stp>
        <stp>GROSS_MARGIN</stp>
        <stp>FQ3 1997</stp>
        <stp>FQ3 1997</stp>
        <stp>[FA1_otzrswt4.xlsx]Income - Adjusted!R44C5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4" s="2"/>
      </tp>
      <tp>
        <v>18.7471</v>
        <stp/>
        <stp>##V3_BDHV12</stp>
        <stp>AMZN US Equity</stp>
        <stp>GROSS_MARGIN</stp>
        <stp>FQ2 1997</stp>
        <stp>FQ2 1997</stp>
        <stp>[FA1_otzrswt4.xlsx]Income - Adjusted!R44C4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4" s="2"/>
      </tp>
      <tp>
        <v>12.899000000000001</v>
        <stp/>
        <stp>##V3_BDHV12</stp>
        <stp>AMZN US Equity</stp>
        <stp>BS_GROSS_FIX_ASSET</stp>
        <stp>FQ4 1997</stp>
        <stp>FQ4 1997</stp>
        <stp>[FA1_otzrswt4.xlsx]Bal Sheet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3"/>
      </tp>
      <tp>
        <v>3.2210000000000001</v>
        <stp/>
        <stp>##V3_BDHV12</stp>
        <stp>AMZN US Equity</stp>
        <stp>BS_GROSS_FIX_ASSET</stp>
        <stp>FQ1 1997</stp>
        <stp>FQ1 1997</stp>
        <stp>[FA1_otzrswt4.xlsx]Bal Sheet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6.71</v>
        <stp/>
        <stp>##V3_BDHV12</stp>
        <stp>AMZN US Equity</stp>
        <stp>BS_GROSS_FIX_ASSET</stp>
        <stp>FQ3 1997</stp>
        <stp>FQ3 1997</stp>
        <stp>[FA1_otzrswt4.xlsx]Bal Sheet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3"/>
      </tp>
      <tp>
        <v>4.8959999999999999</v>
        <stp/>
        <stp>##V3_BDHV12</stp>
        <stp>AMZN US Equity</stp>
        <stp>BS_GROSS_FIX_ASSET</stp>
        <stp>FQ2 1997</stp>
        <stp>FQ2 1997</stp>
        <stp>[FA1_otzrswt4.xlsx]Bal Sheet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3"/>
      </tp>
      <tp>
        <v>14.97</v>
        <stp/>
        <stp>##V3_BDHV12</stp>
        <stp>AMZN US Equity</stp>
        <stp>BS_GROSS_FIX_ASSET</stp>
        <stp>FQ1 1998</stp>
        <stp>FQ1 1998</stp>
        <stp>[FA1_otzrswt4.xlsx]Bal Sheet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3"/>
      </tp>
      <tp>
        <v>21.173999999999999</v>
        <stp/>
        <stp>##V3_BDHV12</stp>
        <stp>AMZN US Equity</stp>
        <stp>BS_GROSS_FIX_ASSET</stp>
        <stp>FQ2 1998</stp>
        <stp>FQ2 1998</stp>
        <stp>[FA1_otzrswt4.xlsx]Bal Sheet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3"/>
      </tp>
      <tp>
        <v>34.222999999999999</v>
        <stp/>
        <stp>##V3_BDHV12</stp>
        <stp>AMZN US Equity</stp>
        <stp>BS_GROSS_FIX_ASSET</stp>
        <stp>FQ3 1998</stp>
        <stp>FQ3 1998</stp>
        <stp>[FA1_otzrswt4.xlsx]Bal Sheet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3"/>
      </tp>
      <tp>
        <v>-14.9278</v>
        <stp/>
        <stp>##V3_BDHV12</stp>
        <stp>AMZN US Equity</stp>
        <stp>OPER_MARGIN</stp>
        <stp>FQ4 1997</stp>
        <stp>FQ4 1997</stp>
        <stp>[FA1_otzrswt4.xlsx]Income - Adjusted!R45C6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5" s="2"/>
      </tp>
      <tp>
        <v>-24.245799999999999</v>
        <stp/>
        <stp>##V3_BDHV12</stp>
        <stp>AMZN US Equity</stp>
        <stp>OPER_MARGIN</stp>
        <stp>FQ3 1997</stp>
        <stp>FQ3 1997</stp>
        <stp>[FA1_otzrswt4.xlsx]Income - Adjusted!R45C5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5" s="2"/>
      </tp>
      <tp>
        <v>-25.370699999999999</v>
        <stp/>
        <stp>##V3_BDHV12</stp>
        <stp>AMZN US Equity</stp>
        <stp>OPER_MARGIN</stp>
        <stp>FQ2 1997</stp>
        <stp>FQ2 1997</stp>
        <stp>[FA1_otzrswt4.xlsx]Income - Adjusted!R45C4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5" s="2"/>
      </tp>
      <tp>
        <v>-19.381399999999999</v>
        <stp/>
        <stp>##V3_BDHV12</stp>
        <stp>AMZN US Equity</stp>
        <stp>OPER_MARGIN</stp>
        <stp>FQ1 1997</stp>
        <stp>FQ1 1997</stp>
        <stp>[FA1_otzrswt4.xlsx]Income - Adjusted!R45C3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5" s="2"/>
      </tp>
      <tp>
        <v>-6.1029999999999998</v>
        <stp/>
        <stp>##V3_BDHV12</stp>
        <stp>AMZN US Equity</stp>
        <stp>EBITDA</stp>
        <stp>FQ2 1997</stp>
        <stp>FQ2 1997</stp>
        <stp>[FA1_otzrswt4.xlsx]Income - Adjusted!R41C4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1" s="2"/>
      </tp>
      <tp>
        <v>-8.5730000000000004</v>
        <stp/>
        <stp>##V3_BDHV12</stp>
        <stp>AMZN US Equity</stp>
        <stp>EBITDA</stp>
        <stp>FQ3 1997</stp>
        <stp>FQ3 1997</stp>
        <stp>[FA1_otzrswt4.xlsx]Income - Adjusted!R41C5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1" s="2"/>
      </tp>
      <tp t="s">
        <v>—</v>
        <stp/>
        <stp>##V3_BDHV12</stp>
        <stp>AMZN US Equity</stp>
        <stp>TANG_BOOK_VAL_PER_SH</stp>
        <stp>FQ2 1998</stp>
        <stp>FQ2 1998</stp>
        <stp>[FA1_otzrswt4.xlsx]Per Share!R27C8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7" s="5"/>
      </tp>
      <tp>
        <v>-0.1053</v>
        <stp/>
        <stp>##V3_BDHV12</stp>
        <stp>AMZN US Equity</stp>
        <stp>TANG_BOOK_VAL_PER_SH</stp>
        <stp>FQ3 1998</stp>
        <stp>FQ3 1998</stp>
        <stp>[FA1_otzrswt4.xlsx]Per Share!R27C9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7" s="5"/>
      </tp>
      <tp>
        <v>43.186999999999998</v>
        <stp/>
        <stp>##V3_BDHV12</stp>
        <stp>AMZN US Equity</stp>
        <stp>IS_OPERATING_EXPN</stp>
        <stp>FQ2 1998</stp>
        <stp>FQ2 1998</stp>
        <stp>[FA1_otzrswt4.xlsx]Income - Adjusted!R9C8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>
        <v>55.869</v>
        <stp/>
        <stp>##V3_BDHV12</stp>
        <stp>AMZN US Equity</stp>
        <stp>IS_OPERATING_EXPN</stp>
        <stp>FQ3 1998</stp>
        <stp>FQ3 1998</stp>
        <stp>[FA1_otzrswt4.xlsx]Income - Adjusted!R9C9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>
        <v>-8.1889000000000003</v>
        <stp/>
        <stp>##V3_BDHV12</stp>
        <stp>AMZN US Equity</stp>
        <stp>TCE_RATIO</stp>
        <stp>FQ3 1998</stp>
        <stp>FQ3 1998</stp>
        <stp>[FA1_otzrswt4.xlsx]Bal Sheet - Standardized!R55C9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5" s="3"/>
      </tp>
      <tp t="s">
        <v>—</v>
        <stp/>
        <stp>##V3_BDHV12</stp>
        <stp>AMZN US Equity</stp>
        <stp>TCE_RATIO</stp>
        <stp>FQ2 1998</stp>
        <stp>FQ2 1998</stp>
        <stp>[FA1_otzrswt4.xlsx]Bal Sheet - Standardized!R55C8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5" s="3"/>
      </tp>
      <tp>
        <v>-3.3300000000000003E-2</v>
        <stp/>
        <stp>##V3_BDHV12</stp>
        <stp>AMZN US Equity</stp>
        <stp>IS_DIL_EPS_BEF_XO</stp>
        <stp>FQ1 1998</stp>
        <stp>FQ1 1998</stp>
        <stp>[FA1_otzrswt4.xlsx]Income - Adjusted!R36C7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6" s="2"/>
      </tp>
      <tp t="s">
        <v>—</v>
        <stp/>
        <stp>##V3_BDHV12</stp>
        <stp>AMZN US Equity</stp>
        <stp>TANG_BOOK_VAL_PER_SH</stp>
        <stp>FQ1 1997</stp>
        <stp>FQ1 1997</stp>
        <stp>[FA1_otzrswt4.xlsx]Per Share!R27C3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7" s="5"/>
      </tp>
      <tp>
        <v>9.9199999999999997E-2</v>
        <stp/>
        <stp>##V3_BDHV12</stp>
        <stp>AMZN US Equity</stp>
        <stp>TANG_BOOK_VAL_PER_SH</stp>
        <stp>FQ4 1997</stp>
        <stp>FQ4 1997</stp>
        <stp>[FA1_otzrswt4.xlsx]Per Share!R27C6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7" s="5"/>
      </tp>
      <tp>
        <v>-2.9499999999999998E-2</v>
        <stp/>
        <stp>##V3_BDHV12</stp>
        <stp>AMZN US Equity</stp>
        <stp>EBITDA_PER_SH</stp>
        <stp>FQ4 1997</stp>
        <stp>FQ4 1997</stp>
        <stp>[FA1_otzrswt4.xlsx]Per Share!R12C6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2" s="5"/>
      </tp>
      <tp>
        <v>-1.15E-2</v>
        <stp/>
        <stp>##V3_BDHV12</stp>
        <stp>AMZN US Equity</stp>
        <stp>EBITDA_PER_SH</stp>
        <stp>FQ1 1997</stp>
        <stp>FQ1 1997</stp>
        <stp>[FA1_otzrswt4.xlsx]Per Share!R12C3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2" s="5"/>
      </tp>
      <tp>
        <v>-3.1199999999999999E-2</v>
        <stp/>
        <stp>##V3_BDHV12</stp>
        <stp>AMZN US Equity</stp>
        <stp>EBITDA_PER_SH</stp>
        <stp>FQ3 1997</stp>
        <stp>FQ3 1997</stp>
        <stp>[FA1_otzrswt4.xlsx]Per Share!R12C5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2" s="5"/>
      </tp>
      <tp>
        <v>-2.3900000000000001E-2</v>
        <stp/>
        <stp>##V3_BDHV12</stp>
        <stp>AMZN US Equity</stp>
        <stp>EBITDA_PER_SH</stp>
        <stp>FQ2 1997</stp>
        <stp>FQ2 1997</stp>
        <stp>[FA1_otzrswt4.xlsx]Per Share!R12C4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2" s="5"/>
      </tp>
      <tp>
        <v>-14.481999999999999</v>
        <stp/>
        <stp>##V3_BDHV12</stp>
        <stp>AMZN US Equity</stp>
        <stp>FREE_CASH_FLOW_EQUITY</stp>
        <stp>FQ3 1998</stp>
        <stp>FQ3 1998</stp>
        <stp>[FA1_otzrswt4.xlsx]Cash Flow - Standardized!R41C9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4"/>
      </tp>
      <tp>
        <v>245.27</v>
        <stp/>
        <stp>##V3_BDHV12</stp>
        <stp>AMZN US Equity</stp>
        <stp>FREE_CASH_FLOW_EQUITY</stp>
        <stp>FQ2 1998</stp>
        <stp>FQ2 1998</stp>
        <stp>[FA1_otzrswt4.xlsx]Cash Flow - Standardized!R41C8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4"/>
      </tp>
      <tp>
        <v>79.144999999999996</v>
        <stp/>
        <stp>##V3_BDHV12</stp>
        <stp>AMZN US Equity</stp>
        <stp>FREE_CASH_FLOW_EQUITY</stp>
        <stp>FQ4 1997</stp>
        <stp>FQ4 1997</stp>
        <stp>[FA1_otzrswt4.xlsx]Cash Flow - Standardized!R41C6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4"/>
      </tp>
      <tp t="s">
        <v>—</v>
        <stp/>
        <stp>##V3_BDHV12</stp>
        <stp>AMZN US Equity</stp>
        <stp>FREE_CASH_FLOW_EQUITY</stp>
        <stp>FQ1 1997</stp>
        <stp>FQ1 1997</stp>
        <stp>[FA1_otzrswt4.xlsx]Cash Flow - Standardized!R41C3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4"/>
      </tp>
      <tp>
        <v>-8.6259999999999994</v>
        <stp/>
        <stp>##V3_BDHV12</stp>
        <stp>AMZN US Equity</stp>
        <stp>FREE_CASH_FLOW_EQUITY</stp>
        <stp>FQ1 1998</stp>
        <stp>FQ1 1998</stp>
        <stp>[FA1_otzrswt4.xlsx]Cash Flow - Standardized!R41C7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4"/>
      </tp>
      <tp>
        <v>8.4000000000000005E-2</v>
        <stp/>
        <stp>##V3_BDHV12</stp>
        <stp>AMZN US Equity</stp>
        <stp>FREE_CASH_FLOW_EQUITY</stp>
        <stp>FQ2 1997</stp>
        <stp>FQ2 1997</stp>
        <stp>[FA1_otzrswt4.xlsx]Cash Flow - Standardized!R41C4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4"/>
      </tp>
      <tp>
        <v>-8.2110000000000003</v>
        <stp/>
        <stp>##V3_BDHV12</stp>
        <stp>AMZN US Equity</stp>
        <stp>FREE_CASH_FLOW_EQUITY</stp>
        <stp>FQ3 1997</stp>
        <stp>FQ3 1997</stp>
        <stp>[FA1_otzrswt4.xlsx]Cash Flow - Standardized!R41C5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4"/>
      </tp>
      <tp>
        <v>-3.0800000000000001E-2</v>
        <stp/>
        <stp>##V3_BDHV12</stp>
        <stp>AMZN US Equity</stp>
        <stp>FREE_CASH_FLOW_PER_SH</stp>
        <stp>FQ1 1998</stp>
        <stp>FQ1 1998</stp>
        <stp>[FA1_otzrswt4.xlsx]Per Share!R23C7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3" s="5"/>
      </tp>
      <tp>
        <v>-3.0379999999999998</v>
        <stp/>
        <stp>##V3_BDHV12</stp>
        <stp>AMZN US Equity</stp>
        <stp>CF_NET_INC</stp>
        <stp>FQ1 1997</stp>
        <stp>FQ1 1997</stp>
        <stp>[FA1_otzrswt4.xlsx]Cash Flow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4"/>
      </tp>
      <tp>
        <v>-8.51</v>
        <stp/>
        <stp>##V3_BDHV12</stp>
        <stp>AMZN US Equity</stp>
        <stp>CF_NET_INC</stp>
        <stp>FQ3 1997</stp>
        <stp>FQ3 1997</stp>
        <stp>[FA1_otzrswt4.xlsx]Cash Flow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4"/>
      </tp>
      <tp>
        <v>-6.7050000000000001</v>
        <stp/>
        <stp>##V3_BDHV12</stp>
        <stp>AMZN US Equity</stp>
        <stp>CF_NET_INC</stp>
        <stp>FQ2 1997</stp>
        <stp>FQ2 1997</stp>
        <stp>[FA1_otzrswt4.xlsx]Cash Flow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4"/>
      </tp>
      <tp>
        <v>-9.3369999999999997</v>
        <stp/>
        <stp>##V3_BDHV12</stp>
        <stp>AMZN US Equity</stp>
        <stp>CF_NET_INC</stp>
        <stp>FQ4 1997</stp>
        <stp>FQ4 1997</stp>
        <stp>[FA1_otzrswt4.xlsx]Cash Flow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4"/>
      </tp>
      <tp>
        <v>0</v>
        <stp/>
        <stp>##V3_BDHV12</stp>
        <stp>AMZN US Equity</stp>
        <stp>BS_ACCT_NOTE_RCV</stp>
        <stp>FQ4 1997</stp>
        <stp>FQ4 1997</stp>
        <stp>[FA1_otzrswt4.xlsx]Bal Sheet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3"/>
      </tp>
      <tp>
        <v>0</v>
        <stp/>
        <stp>##V3_BDHV12</stp>
        <stp>AMZN US Equity</stp>
        <stp>BS_ACCT_NOTE_RCV</stp>
        <stp>FQ1 1997</stp>
        <stp>FQ1 1997</stp>
        <stp>[FA1_otzrswt4.xlsx]Bal Sheet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11.673999999999999</v>
        <stp/>
        <stp>##V3_BDHV12</stp>
        <stp>AMZN US Equity</stp>
        <stp>BS_ACCT_NOTE_RCV</stp>
        <stp>FQ1 1998</stp>
        <stp>FQ1 1998</stp>
        <stp>[FA1_otzrswt4.xlsx]Bal Sheet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3"/>
      </tp>
      <tp>
        <v>0</v>
        <stp/>
        <stp>##V3_BDHV12</stp>
        <stp>AMZN US Equity</stp>
        <stp>BS_ACCT_NOTE_RCV</stp>
        <stp>FQ2 1997</stp>
        <stp>FQ2 1997</stp>
        <stp>[FA1_otzrswt4.xlsx]Bal Sheet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3"/>
      </tp>
      <tp>
        <v>0</v>
        <stp/>
        <stp>##V3_BDHV12</stp>
        <stp>AMZN US Equity</stp>
        <stp>BS_ACCT_NOTE_RCV</stp>
        <stp>FQ3 1997</stp>
        <stp>FQ3 1997</stp>
        <stp>[FA1_otzrswt4.xlsx]Bal Sheet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3"/>
      </tp>
      <tp>
        <v>0</v>
        <stp/>
        <stp>##V3_BDHV12</stp>
        <stp>AMZN US Equity</stp>
        <stp>BS_ACCT_NOTE_RCV</stp>
        <stp>FQ3 1998</stp>
        <stp>FQ3 1998</stp>
        <stp>[FA1_otzrswt4.xlsx]Bal Sheet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3"/>
      </tp>
      <tp>
        <v>0</v>
        <stp/>
        <stp>##V3_BDHV12</stp>
        <stp>AMZN US Equity</stp>
        <stp>BS_ACCT_NOTE_RCV</stp>
        <stp>FQ2 1998</stp>
        <stp>FQ2 1998</stp>
        <stp>[FA1_otzrswt4.xlsx]Bal Sheet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3"/>
      </tp>
      <tp>
        <v>-2.6819999999999999</v>
        <stp/>
        <stp>##V3_BDHV12</stp>
        <stp>AMZN US Equity</stp>
        <stp>EBITDA</stp>
        <stp>FQ1 1997</stp>
        <stp>FQ1 1997</stp>
        <stp>[FA1_otzrswt4.xlsx]Income - Adjusted!R41C3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1" s="2"/>
      </tp>
      <tp>
        <v>-8.4629999999999992</v>
        <stp/>
        <stp>##V3_BDHV12</stp>
        <stp>AMZN US Equity</stp>
        <stp>EBITDA</stp>
        <stp>FQ4 1997</stp>
        <stp>FQ4 1997</stp>
        <stp>[FA1_otzrswt4.xlsx]Income - Adjusted!R41C6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1" s="2"/>
      </tp>
      <tp>
        <v>16.364000000000001</v>
        <stp/>
        <stp>##V3_BDHV12</stp>
        <stp>AMZN US Equity</stp>
        <stp>IS_OPERATING_EXPN</stp>
        <stp>FQ3 1997</stp>
        <stp>FQ3 1997</stp>
        <stp>[FA1_otzrswt4.xlsx]Income - Adjusted!R9C5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>
        <v>12.289</v>
        <stp/>
        <stp>##V3_BDHV12</stp>
        <stp>AMZN US Equity</stp>
        <stp>IS_OPERATING_EXPN</stp>
        <stp>FQ2 1997</stp>
        <stp>FQ2 1997</stp>
        <stp>[FA1_otzrswt4.xlsx]Income - Adjusted!R9C4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>
        <v>28.195</v>
        <stp/>
        <stp>##V3_BDHV12</stp>
        <stp>AMZN US Equity</stp>
        <stp>IS_OPERATING_EXPN</stp>
        <stp>FQ1 1998</stp>
        <stp>FQ1 1998</stp>
        <stp>[FA1_otzrswt4.xlsx]Income - Adjusted!R9C7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>
        <v>71.924000000000007</v>
        <stp/>
        <stp>##V3_BDHV12</stp>
        <stp>AMZN US Equity</stp>
        <stp>BS_CUR_LIAB</stp>
        <stp>FQ2 1998</stp>
        <stp>FQ2 1998</stp>
        <stp>[FA1_otzrswt4.xlsx]Bal Sheet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3"/>
      </tp>
      <tp>
        <v>99.454999999999998</v>
        <stp/>
        <stp>##V3_BDHV12</stp>
        <stp>AMZN US Equity</stp>
        <stp>BS_CUR_LIAB</stp>
        <stp>FQ3 1998</stp>
        <stp>FQ3 1998</stp>
        <stp>[FA1_otzrswt4.xlsx]Bal Sheet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3"/>
      </tp>
      <tp>
        <v>19.847999999999999</v>
        <stp/>
        <stp>##V3_BDHV12</stp>
        <stp>AMZN US Equity</stp>
        <stp>BS_CUR_LIAB</stp>
        <stp>FQ3 1997</stp>
        <stp>FQ3 1997</stp>
        <stp>[FA1_otzrswt4.xlsx]Bal Sheet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3"/>
      </tp>
      <tp>
        <v>17.356999999999999</v>
        <stp/>
        <stp>##V3_BDHV12</stp>
        <stp>AMZN US Equity</stp>
        <stp>BS_CUR_LIAB</stp>
        <stp>FQ2 1997</stp>
        <stp>FQ2 1997</stp>
        <stp>[FA1_otzrswt4.xlsx]Bal Sheet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3"/>
      </tp>
      <tp>
        <v>48.478000000000002</v>
        <stp/>
        <stp>##V3_BDHV12</stp>
        <stp>AMZN US Equity</stp>
        <stp>BS_CUR_LIAB</stp>
        <stp>FQ1 1998</stp>
        <stp>FQ1 1998</stp>
        <stp>[FA1_otzrswt4.xlsx]Bal Sheet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3"/>
      </tp>
      <tp>
        <v>44.551000000000002</v>
        <stp/>
        <stp>##V3_BDHV12</stp>
        <stp>AMZN US Equity</stp>
        <stp>BS_CUR_LIAB</stp>
        <stp>FQ4 1997</stp>
        <stp>FQ4 1997</stp>
        <stp>[FA1_otzrswt4.xlsx]Bal Sheet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3"/>
      </tp>
      <tp>
        <v>8.9589999999999996</v>
        <stp/>
        <stp>##V3_BDHV12</stp>
        <stp>AMZN US Equity</stp>
        <stp>BS_CUR_LIAB</stp>
        <stp>FQ1 1997</stp>
        <stp>FQ1 1997</stp>
        <stp>[FA1_otzrswt4.xlsx]Bal Sheet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3"/>
      </tp>
      <tp t="s">
        <v>—</v>
        <stp/>
        <stp>##V3_BDHV12</stp>
        <stp>AMZN US Equity</stp>
        <stp>TCE_RATIO</stp>
        <stp>FQ1 1998</stp>
        <stp>FQ1 1998</stp>
        <stp>[FA1_otzrswt4.xlsx]Bal Sheet - Standardized!R55C7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5" s="3"/>
      </tp>
      <tp t="s">
        <v>—</v>
        <stp/>
        <stp>##V3_BDHV12</stp>
        <stp>AMZN US Equity</stp>
        <stp>TCE_RATIO</stp>
        <stp>FQ2 1997</stp>
        <stp>FQ2 1997</stp>
        <stp>[FA1_otzrswt4.xlsx]Bal Sheet - Standardized!R55C4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5" s="3"/>
      </tp>
      <tp t="s">
        <v>—</v>
        <stp/>
        <stp>##V3_BDHV12</stp>
        <stp>AMZN US Equity</stp>
        <stp>TCE_RATIO</stp>
        <stp>FQ3 1997</stp>
        <stp>FQ3 1997</stp>
        <stp>[FA1_otzrswt4.xlsx]Bal Sheet - Standardized!R55C5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5" s="3"/>
      </tp>
      <tp>
        <v>0</v>
        <stp/>
        <stp>##V3_BDHV12</stp>
        <stp>AMZN US Equity</stp>
        <stp>XO_GL_NET_OF_TAX</stp>
        <stp>FQ1 1997</stp>
        <stp>FQ1 1997</stp>
        <stp>[FA1_otzrswt4.xlsx]Income - Adjusted!R18C3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2"/>
      </tp>
      <tp>
        <v>0</v>
        <stp/>
        <stp>##V3_BDHV12</stp>
        <stp>AMZN US Equity</stp>
        <stp>XO_GL_NET_OF_TAX</stp>
        <stp>FQ1 1997</stp>
        <stp>FQ1 1997</stp>
        <stp>[FA1_otzrswt4.xlsx]Income - Adjusted!R27C3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2"/>
      </tp>
      <tp>
        <v>0</v>
        <stp/>
        <stp>##V3_BDHV12</stp>
        <stp>AMZN US Equity</stp>
        <stp>XO_GL_NET_OF_TAX</stp>
        <stp>FQ1 1998</stp>
        <stp>FQ1 1998</stp>
        <stp>[FA1_otzrswt4.xlsx]Income - Adjusted!R27C7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2"/>
      </tp>
      <tp>
        <v>0</v>
        <stp/>
        <stp>##V3_BDHV12</stp>
        <stp>AMZN US Equity</stp>
        <stp>XO_GL_NET_OF_TAX</stp>
        <stp>FQ1 1998</stp>
        <stp>FQ1 1998</stp>
        <stp>[FA1_otzrswt4.xlsx]Income - Adjusted!R18C7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2"/>
      </tp>
      <tp>
        <v>-0.15</v>
        <stp/>
        <stp>##V3_BDHV12</stp>
        <stp>AMZN US Equity</stp>
        <stp>IS_DIL_EPS_BEF_XO</stp>
        <stp>FQ3 1998</stp>
        <stp>FQ3 1998</stp>
        <stp>[FA1_otzrswt4.xlsx]Income - Adjusted!R36C9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6" s="2"/>
      </tp>
      <tp>
        <v>-7.3300000000000004E-2</v>
        <stp/>
        <stp>##V3_BDHV12</stp>
        <stp>AMZN US Equity</stp>
        <stp>IS_DIL_EPS_BEF_XO</stp>
        <stp>FQ2 1998</stp>
        <stp>FQ2 1998</stp>
        <stp>[FA1_otzrswt4.xlsx]Income - Adjusted!R36C8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6" s="2"/>
      </tp>
      <tp>
        <v>-45.170999999999999</v>
        <stp/>
        <stp>##V3_BDHV12</stp>
        <stp>AMZN US Equity</stp>
        <stp>CF_NET_INC</stp>
        <stp>FQ3 1998</stp>
        <stp>FQ3 1998</stp>
        <stp>[FA1_otzrswt4.xlsx]Cash Flow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4"/>
      </tp>
      <tp>
        <v>-1.2200000000000001E-2</v>
        <stp/>
        <stp>##V3_BDHV12</stp>
        <stp>AMZN US Equity</stp>
        <stp>FREE_CASH_FLOW_PER_SH</stp>
        <stp>FQ2 1998</stp>
        <stp>FQ2 1998</stp>
        <stp>[FA1_otzrswt4.xlsx]Per Share!R23C8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3" s="5"/>
      </tp>
      <tp>
        <v>-4.7500000000000001E-2</v>
        <stp/>
        <stp>##V3_BDHV12</stp>
        <stp>AMZN US Equity</stp>
        <stp>FREE_CASH_FLOW_PER_SH</stp>
        <stp>FQ3 1998</stp>
        <stp>FQ3 1998</stp>
        <stp>[FA1_otzrswt4.xlsx]Per Share!R23C9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3" s="5"/>
      </tp>
      <tp>
        <v>-21.225999999999999</v>
        <stp/>
        <stp>##V3_BDHV12</stp>
        <stp>AMZN US Equity</stp>
        <stp>CF_NET_INC</stp>
        <stp>FQ2 1998</stp>
        <stp>FQ2 1998</stp>
        <stp>[FA1_otzrswt4.xlsx]Cash Flow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4"/>
      </tp>
      <tp>
        <v>-9.2590000000000003</v>
        <stp/>
        <stp>##V3_BDHV12</stp>
        <stp>AMZN US Equity</stp>
        <stp>CF_NET_INC</stp>
        <stp>FQ1 1998</stp>
        <stp>FQ1 1998</stp>
        <stp>[FA1_otzrswt4.xlsx]Cash Flow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4"/>
      </tp>
      <tp>
        <v>4.0000000000000002E-4</v>
        <stp/>
        <stp>##V3_BDHV12</stp>
        <stp>AMZN US Equity</stp>
        <stp>FREE_CASH_FLOW_PER_SH</stp>
        <stp>FQ2 1997</stp>
        <stp>FQ2 1997</stp>
        <stp>[FA1_otzrswt4.xlsx]Per Share!R23C4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3" s="5"/>
      </tp>
      <tp>
        <v>-2.98E-2</v>
        <stp/>
        <stp>##V3_BDHV12</stp>
        <stp>AMZN US Equity</stp>
        <stp>FREE_CASH_FLOW_PER_SH</stp>
        <stp>FQ3 1997</stp>
        <stp>FQ3 1997</stp>
        <stp>[FA1_otzrswt4.xlsx]Per Share!R23C5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3" s="5"/>
      </tp>
      <tp>
        <v>3.44E-2</v>
        <stp/>
        <stp>##V3_BDHV12</stp>
        <stp>AMZN US Equity</stp>
        <stp>CASH_ST_INVESTMENTS_PER_SH</stp>
        <stp>FQ1 1997</stp>
        <stp>FQ1 1997</stp>
        <stp>[FA1_otzrswt4.xlsx]Per Share!R25C3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5" s="5"/>
      </tp>
      <tp>
        <v>0.43459999999999999</v>
        <stp/>
        <stp>##V3_BDHV12</stp>
        <stp>AMZN US Equity</stp>
        <stp>CASH_ST_INVESTMENTS_PER_SH</stp>
        <stp>FQ4 1997</stp>
        <stp>FQ4 1997</stp>
        <stp>[FA1_otzrswt4.xlsx]Per Share!R25C6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5" s="5"/>
      </tp>
      <tp>
        <v>0</v>
        <stp/>
        <stp>##V3_BDHV12</stp>
        <stp>AMZN US Equity</stp>
        <stp>XO_GL_NET_OF_TAX</stp>
        <stp>FQ3 1997</stp>
        <stp>FQ3 1997</stp>
        <stp>[FA1_otzrswt4.xlsx]Income - Adjusted!R18C5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2"/>
      </tp>
      <tp>
        <v>0</v>
        <stp/>
        <stp>##V3_BDHV12</stp>
        <stp>AMZN US Equity</stp>
        <stp>XO_GL_NET_OF_TAX</stp>
        <stp>FQ3 1997</stp>
        <stp>FQ3 1997</stp>
        <stp>[FA1_otzrswt4.xlsx]Income - Adjusted!R27C5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2"/>
      </tp>
      <tp>
        <v>0</v>
        <stp/>
        <stp>##V3_BDHV12</stp>
        <stp>AMZN US Equity</stp>
        <stp>XO_GL_NET_OF_TAX</stp>
        <stp>FQ3 1998</stp>
        <stp>FQ3 1998</stp>
        <stp>[FA1_otzrswt4.xlsx]Income - Adjusted!R27C9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2"/>
      </tp>
      <tp>
        <v>0</v>
        <stp/>
        <stp>##V3_BDHV12</stp>
        <stp>AMZN US Equity</stp>
        <stp>XO_GL_NET_OF_TAX</stp>
        <stp>FQ3 1998</stp>
        <stp>FQ3 1998</stp>
        <stp>[FA1_otzrswt4.xlsx]Income - Adjusted!R18C9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2"/>
      </tp>
      <tp>
        <v>0</v>
        <stp/>
        <stp>##V3_BDHV12</stp>
        <stp>AMZN US Equity</stp>
        <stp>IS_INT_EXPENSE</stp>
        <stp>FQ1 1997</stp>
        <stp>FQ1 1997</stp>
        <stp>[FA1_otzrswt4.xlsx]Income - Adjusted!R11C3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2"/>
      </tp>
      <tp>
        <v>0.27900000000000003</v>
        <stp/>
        <stp>##V3_BDHV12</stp>
        <stp>AMZN US Equity</stp>
        <stp>IS_INT_EXPENSE</stp>
        <stp>FQ4 1997</stp>
        <stp>FQ4 1997</stp>
        <stp>[FA1_otzrswt4.xlsx]Income - Adjusted!R11C6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2"/>
      </tp>
      <tp>
        <v>-3.5000000000000003E-2</v>
        <stp/>
        <stp>##V3_BDHV12</stp>
        <stp>AMZN US Equity</stp>
        <stp>IS_DIL_EPS_BEF_XO</stp>
        <stp>FQ3 1997</stp>
        <stp>FQ3 1997</stp>
        <stp>[FA1_otzrswt4.xlsx]Income - Adjusted!R36C5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6" s="2"/>
      </tp>
      <tp>
        <v>-2.6700000000000002E-2</v>
        <stp/>
        <stp>##V3_BDHV12</stp>
        <stp>AMZN US Equity</stp>
        <stp>IS_DIL_EPS_BEF_XO</stp>
        <stp>FQ2 1997</stp>
        <stp>FQ2 1997</stp>
        <stp>[FA1_otzrswt4.xlsx]Income - Adjusted!R36C4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6" s="2"/>
      </tp>
      <tp>
        <v>0</v>
        <stp/>
        <stp>##V3_BDHV12</stp>
        <stp>AMZN US Equity</stp>
        <stp>XO_GL_NET_OF_TAX</stp>
        <stp>FQ2 1997</stp>
        <stp>FQ2 1997</stp>
        <stp>[FA1_otzrswt4.xlsx]Income - Adjusted!R18C4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2"/>
      </tp>
      <tp>
        <v>0</v>
        <stp/>
        <stp>##V3_BDHV12</stp>
        <stp>AMZN US Equity</stp>
        <stp>XO_GL_NET_OF_TAX</stp>
        <stp>FQ2 1997</stp>
        <stp>FQ2 1997</stp>
        <stp>[FA1_otzrswt4.xlsx]Income - Adjusted!R27C4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2"/>
      </tp>
      <tp>
        <v>0</v>
        <stp/>
        <stp>##V3_BDHV12</stp>
        <stp>AMZN US Equity</stp>
        <stp>XO_GL_NET_OF_TAX</stp>
        <stp>FQ2 1998</stp>
        <stp>FQ2 1998</stp>
        <stp>[FA1_otzrswt4.xlsx]Income - Adjusted!R27C8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2"/>
      </tp>
      <tp>
        <v>0</v>
        <stp/>
        <stp>##V3_BDHV12</stp>
        <stp>AMZN US Equity</stp>
        <stp>XO_GL_NET_OF_TAX</stp>
        <stp>FQ2 1998</stp>
        <stp>FQ2 1998</stp>
        <stp>[FA1_otzrswt4.xlsx]Income - Adjusted!R18C8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2"/>
      </tp>
      <tp>
        <v>-2.53E-2</v>
        <stp/>
        <stp>##V3_BDHV12</stp>
        <stp>AMZN US Equity</stp>
        <stp>EBITDA_PER_SH</stp>
        <stp>FQ1 1998</stp>
        <stp>FQ1 1998</stp>
        <stp>[FA1_otzrswt4.xlsx]Per Share!R12C7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2" s="5"/>
      </tp>
      <tp>
        <v>-6.6400000000000001E-2</v>
        <stp/>
        <stp>##V3_BDHV12</stp>
        <stp>AMZN US Equity</stp>
        <stp>EBITDA_PER_SH</stp>
        <stp>FQ3 1998</stp>
        <stp>FQ3 1998</stp>
        <stp>[FA1_otzrswt4.xlsx]Per Share!R12C9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2" s="5"/>
      </tp>
      <tp>
        <v>-5.3600000000000002E-2</v>
        <stp/>
        <stp>##V3_BDHV12</stp>
        <stp>AMZN US Equity</stp>
        <stp>EBITDA_PER_SH</stp>
        <stp>FQ2 1998</stp>
        <stp>FQ2 1998</stp>
        <stp>[FA1_otzrswt4.xlsx]Per Share!R12C8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2" s="5"/>
      </tp>
      <tp>
        <v>6.6230000000000002</v>
        <stp/>
        <stp>##V3_BDHV12</stp>
        <stp>AMZN US Equity</stp>
        <stp>IS_OPERATING_EXPN</stp>
        <stp>FQ1 1997</stp>
        <stp>FQ1 1997</stp>
        <stp>[FA1_otzrswt4.xlsx]Income - Adjusted!R9C3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>
        <v>22.745999999999999</v>
        <stp/>
        <stp>##V3_BDHV12</stp>
        <stp>AMZN US Equity</stp>
        <stp>IS_OPERATING_EXPN</stp>
        <stp>FQ4 1997</stp>
        <stp>FQ4 1997</stp>
        <stp>[FA1_otzrswt4.xlsx]Income - Adjusted!R9C6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>
        <v>0</v>
        <stp/>
        <stp>##V3_BDHV12</stp>
        <stp>AMZN US Equity</stp>
        <stp>BS_AMT_OF_TSY_STOCK</stp>
        <stp>FQ4 1997</stp>
        <stp>FQ4 1997</stp>
        <stp>[FA1_otzrswt4.xlsx]Bal Sheet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3"/>
      </tp>
      <tp>
        <v>0</v>
        <stp/>
        <stp>##V3_BDHV12</stp>
        <stp>AMZN US Equity</stp>
        <stp>BS_AMT_OF_TSY_STOCK</stp>
        <stp>FQ1 1997</stp>
        <stp>FQ1 1997</stp>
        <stp>[FA1_otzrswt4.xlsx]Bal Sheet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3"/>
      </tp>
      <tp>
        <v>0</v>
        <stp/>
        <stp>##V3_BDHV12</stp>
        <stp>AMZN US Equity</stp>
        <stp>BS_AMT_OF_TSY_STOCK</stp>
        <stp>FQ1 1998</stp>
        <stp>FQ1 1998</stp>
        <stp>[FA1_otzrswt4.xlsx]Bal Sheet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3"/>
      </tp>
      <tp>
        <v>0</v>
        <stp/>
        <stp>##V3_BDHV12</stp>
        <stp>AMZN US Equity</stp>
        <stp>BS_AMT_OF_TSY_STOCK</stp>
        <stp>FQ2 1997</stp>
        <stp>FQ2 1997</stp>
        <stp>[FA1_otzrswt4.xlsx]Bal Sheet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3"/>
      </tp>
      <tp>
        <v>0</v>
        <stp/>
        <stp>##V3_BDHV12</stp>
        <stp>AMZN US Equity</stp>
        <stp>BS_AMT_OF_TSY_STOCK</stp>
        <stp>FQ3 1997</stp>
        <stp>FQ3 1997</stp>
        <stp>[FA1_otzrswt4.xlsx]Bal Sheet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3"/>
      </tp>
      <tp>
        <v>-13.6593</v>
        <stp/>
        <stp>##V3_BDHV12</stp>
        <stp>AMZN US Equity</stp>
        <stp>OPER_MARGIN</stp>
        <stp>FQ3 1998</stp>
        <stp>FQ3 1998</stp>
        <stp>[FA1_otzrswt4.xlsx]Income - Adjusted!R45C9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5" s="2"/>
      </tp>
      <tp>
        <v>-14.6546</v>
        <stp/>
        <stp>##V3_BDHV12</stp>
        <stp>AMZN US Equity</stp>
        <stp>OPER_MARGIN</stp>
        <stp>FQ2 1998</stp>
        <stp>FQ2 1998</stp>
        <stp>[FA1_otzrswt4.xlsx]Income - Adjusted!R45C8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5" s="2"/>
      </tp>
      <tp>
        <v>-10.1562</v>
        <stp/>
        <stp>##V3_BDHV12</stp>
        <stp>AMZN US Equity</stp>
        <stp>OPER_MARGIN</stp>
        <stp>FQ1 1998</stp>
        <stp>FQ1 1998</stp>
        <stp>[FA1_otzrswt4.xlsx]Income - Adjusted!R45C7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5" s="2"/>
      </tp>
      <tp>
        <v>0</v>
        <stp/>
        <stp>##V3_BDHV12</stp>
        <stp>AMZN US Equity</stp>
        <stp>BS_AMT_OF_TSY_STOCK</stp>
        <stp>FQ3 1998</stp>
        <stp>FQ3 1998</stp>
        <stp>[FA1_otzrswt4.xlsx]Bal Sheet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3"/>
      </tp>
      <tp>
        <v>0</v>
        <stp/>
        <stp>##V3_BDHV12</stp>
        <stp>AMZN US Equity</stp>
        <stp>BS_AMT_OF_TSY_STOCK</stp>
        <stp>FQ2 1998</stp>
        <stp>FQ2 1998</stp>
        <stp>[FA1_otzrswt4.xlsx]Bal Sheet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3"/>
      </tp>
      <tp>
        <v>19.1174</v>
        <stp/>
        <stp>##V3_BDHV12</stp>
        <stp>AMZN US Equity</stp>
        <stp>TCE_RATIO</stp>
        <stp>FQ4 1997</stp>
        <stp>FQ4 1997</stp>
        <stp>[FA1_otzrswt4.xlsx]Bal Sheet - Standardized!R55C6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5" s="3"/>
      </tp>
      <tp t="s">
        <v>—</v>
        <stp/>
        <stp>##V3_BDHV12</stp>
        <stp>AMZN US Equity</stp>
        <stp>TCE_RATIO</stp>
        <stp>FQ1 1997</stp>
        <stp>FQ1 1997</stp>
        <stp>[FA1_otzrswt4.xlsx]Bal Sheet - Standardized!R55C3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5" s="3"/>
      </tp>
      <tp>
        <v>-7.0839999999999996</v>
        <stp/>
        <stp>##V3_BDHV12</stp>
        <stp>AMZN US Equity</stp>
        <stp>EBITDA</stp>
        <stp>FQ1 1998</stp>
        <stp>FQ1 1998</stp>
        <stp>[FA1_otzrswt4.xlsx]Income - Adjusted!R41C7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1" s="2"/>
      </tp>
      <tp>
        <v>8.4190000000000005</v>
        <stp/>
        <stp>##V3_BDHV12</stp>
        <stp>AMZN US Equity</stp>
        <stp>IS_INT_EXPENSE</stp>
        <stp>FQ3 1998</stp>
        <stp>FQ3 1998</stp>
        <stp>[FA1_otzrswt4.xlsx]Income - Adjusted!R11C9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2"/>
      </tp>
      <tp>
        <v>7.5640000000000001</v>
        <stp/>
        <stp>##V3_BDHV12</stp>
        <stp>AMZN US Equity</stp>
        <stp>IS_INT_EXPENSE</stp>
        <stp>FQ2 1998</stp>
        <stp>FQ2 1998</stp>
        <stp>[FA1_otzrswt4.xlsx]Income - Adjusted!R11C8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2"/>
      </tp>
      <tp>
        <v>3.919</v>
        <stp/>
        <stp>##V3_BDHV12</stp>
        <stp>AMZN US Equity</stp>
        <stp>NET_DEBT</stp>
        <stp>FQ3 1998</stp>
        <stp>FQ3 1998</stp>
        <stp>[FA1_otzrswt4.xlsx]Bal Sheet - Standardized!R53C9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3" s="3"/>
      </tp>
      <tp>
        <v>-6.8289999999999997</v>
        <stp/>
        <stp>##V3_BDHV12</stp>
        <stp>AMZN US Equity</stp>
        <stp>NET_DEBT</stp>
        <stp>FQ2 1998</stp>
        <stp>FQ2 1998</stp>
        <stp>[FA1_otzrswt4.xlsx]Bal Sheet - Standardized!R53C8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3" s="3"/>
      </tp>
      <tp>
        <v>-56.210999999999999</v>
        <stp/>
        <stp>##V3_BDHV12</stp>
        <stp>AMZN US Equity</stp>
        <stp>NET_DEBT</stp>
        <stp>FQ2 1997</stp>
        <stp>FQ2 1997</stp>
        <stp>[FA1_otzrswt4.xlsx]Bal Sheet - Standardized!R53C4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3" s="3"/>
      </tp>
      <tp>
        <v>-48</v>
        <stp/>
        <stp>##V3_BDHV12</stp>
        <stp>AMZN US Equity</stp>
        <stp>NET_DEBT</stp>
        <stp>FQ3 1997</stp>
        <stp>FQ3 1997</stp>
        <stp>[FA1_otzrswt4.xlsx]Bal Sheet - Standardized!R53C5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3" s="3"/>
      </tp>
      <tp>
        <v>-39.433999999999997</v>
        <stp/>
        <stp>##V3_BDHV12</stp>
        <stp>AMZN US Equity</stp>
        <stp>NET_DEBT</stp>
        <stp>FQ1 1998</stp>
        <stp>FQ1 1998</stp>
        <stp>[FA1_otzrswt4.xlsx]Bal Sheet - Standardized!R53C7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3" s="3"/>
      </tp>
      <tp>
        <v>-7.1619999999999999</v>
        <stp/>
        <stp>##V3_BDHV12</stp>
        <stp>AMZN US Equity</stp>
        <stp>NET_DEBT</stp>
        <stp>FQ1 1997</stp>
        <stp>FQ1 1997</stp>
        <stp>[FA1_otzrswt4.xlsx]Bal Sheet - Standardized!R53C3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3" s="3"/>
      </tp>
      <tp>
        <v>-46.564</v>
        <stp/>
        <stp>##V3_BDHV12</stp>
        <stp>AMZN US Equity</stp>
        <stp>NET_DEBT</stp>
        <stp>FQ4 1997</stp>
        <stp>FQ4 1997</stp>
        <stp>[FA1_otzrswt4.xlsx]Bal Sheet - Standardized!R53C6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3" s="3"/>
      </tp>
      <tp>
        <v>1.0661</v>
        <stp/>
        <stp>##V3_BDHV12</stp>
        <stp>AMZN US Equity</stp>
        <stp>CASH_ST_INVESTMENTS_PER_SH</stp>
        <stp>FQ3 1998</stp>
        <stp>FQ3 1998</stp>
        <stp>[FA1_otzrswt4.xlsx]Per Share!R25C9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5" s="5"/>
      </tp>
      <tp>
        <v>1.1406000000000001</v>
        <stp/>
        <stp>##V3_BDHV12</stp>
        <stp>AMZN US Equity</stp>
        <stp>CASH_ST_INVESTMENTS_PER_SH</stp>
        <stp>FQ2 1998</stp>
        <stp>FQ2 1998</stp>
        <stp>[FA1_otzrswt4.xlsx]Per Share!R25C8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5" s="5"/>
      </tp>
      <tp>
        <v>0</v>
        <stp/>
        <stp>##V3_BDHV12</stp>
        <stp>AMZN US Equity</stp>
        <stp>XO_GL_NET_OF_TAX</stp>
        <stp>FQ4 1997</stp>
        <stp>FQ4 1997</stp>
        <stp>[FA1_otzrswt4.xlsx]Income - Adjusted!R18C6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2"/>
      </tp>
      <tp>
        <v>0</v>
        <stp/>
        <stp>##V3_BDHV12</stp>
        <stp>AMZN US Equity</stp>
        <stp>XO_GL_NET_OF_TAX</stp>
        <stp>FQ4 1997</stp>
        <stp>FQ4 1997</stp>
        <stp>[FA1_otzrswt4.xlsx]Income - Adjusted!R27C6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2"/>
      </tp>
      <tp>
        <v>0</v>
        <stp/>
        <stp>##V3_BDHV12</stp>
        <stp>AMZN US Equity</stp>
        <stp>MINORITY_NONCONTROLLING_INTEREST</stp>
        <stp>FQ1 1997</stp>
        <stp>FQ1 1997</stp>
        <stp>[FA1_otzrswt4.xlsx]Bal Sheet - Standardized!R45C3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5" s="3"/>
      </tp>
      <tp>
        <v>0</v>
        <stp/>
        <stp>##V3_BDHV12</stp>
        <stp>AMZN US Equity</stp>
        <stp>MINORITY_NONCONTROLLING_INTEREST</stp>
        <stp>FQ4 1997</stp>
        <stp>FQ4 1997</stp>
        <stp>[FA1_otzrswt4.xlsx]Bal Sheet - Standardized!R45C6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5" s="3"/>
      </tp>
      <tp>
        <v>0</v>
        <stp/>
        <stp>##V3_BDHV12</stp>
        <stp>AMZN US Equity</stp>
        <stp>MINORITY_NONCONTROLLING_INTEREST</stp>
        <stp>FQ1 1998</stp>
        <stp>FQ1 1998</stp>
        <stp>[FA1_otzrswt4.xlsx]Bal Sheet - Standardized!R45C7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5" s="3"/>
      </tp>
      <tp>
        <v>0</v>
        <stp/>
        <stp>##V3_BDHV12</stp>
        <stp>AMZN US Equity</stp>
        <stp>MINORITY_NONCONTROLLING_INTEREST</stp>
        <stp>FQ2 1997</stp>
        <stp>FQ2 1997</stp>
        <stp>[FA1_otzrswt4.xlsx]Bal Sheet - Standardized!R45C4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5" s="3"/>
      </tp>
      <tp>
        <v>0</v>
        <stp/>
        <stp>##V3_BDHV12</stp>
        <stp>AMZN US Equity</stp>
        <stp>MINORITY_NONCONTROLLING_INTEREST</stp>
        <stp>FQ3 1997</stp>
        <stp>FQ3 1997</stp>
        <stp>[FA1_otzrswt4.xlsx]Bal Sheet - Standardized!R45C5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5" s="3"/>
      </tp>
      <tp>
        <v>0</v>
        <stp/>
        <stp>##V3_BDHV12</stp>
        <stp>AMZN US Equity</stp>
        <stp>MINORITY_NONCONTROLLING_INTEREST</stp>
        <stp>FQ3 1998</stp>
        <stp>FQ3 1998</stp>
        <stp>[FA1_otzrswt4.xlsx]Bal Sheet - Standardized!R45C9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5" s="3"/>
      </tp>
      <tp>
        <v>0</v>
        <stp/>
        <stp>##V3_BDHV12</stp>
        <stp>AMZN US Equity</stp>
        <stp>MINORITY_NONCONTROLLING_INTEREST</stp>
        <stp>FQ2 1998</stp>
        <stp>FQ2 1998</stp>
        <stp>[FA1_otzrswt4.xlsx]Bal Sheet - Standardized!R45C8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5" s="3"/>
      </tp>
      <tp>
        <v>1.4500000000000001E-2</v>
        <stp/>
        <stp>##V3_BDHV12</stp>
        <stp>AMZN US Equity</stp>
        <stp>FREE_CASH_FLOW_PER_SH</stp>
        <stp>FQ4 1997</stp>
        <stp>FQ4 1997</stp>
        <stp>[FA1_otzrswt4.xlsx]Per Share!R23C6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3" s="5"/>
      </tp>
      <tp>
        <v>1.1999999999999999E-3</v>
        <stp/>
        <stp>##V3_BDHV12</stp>
        <stp>AMZN US Equity</stp>
        <stp>FREE_CASH_FLOW_PER_SH</stp>
        <stp>FQ1 1997</stp>
        <stp>FQ1 1997</stp>
        <stp>[FA1_otzrswt4.xlsx]Per Share!R23C3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3" s="5"/>
      </tp>
      <tp>
        <v>0.16830000000000001</v>
        <stp/>
        <stp>##V3_BDHV12</stp>
        <stp>AMZN US Equity</stp>
        <stp>CASH_ST_INVESTMENTS_PER_SH</stp>
        <stp>FQ3 1997</stp>
        <stp>FQ3 1997</stp>
        <stp>[FA1_otzrswt4.xlsx]Per Share!R25C5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5" s="5"/>
      </tp>
      <tp>
        <v>0.19700000000000001</v>
        <stp/>
        <stp>##V3_BDHV12</stp>
        <stp>AMZN US Equity</stp>
        <stp>CASH_ST_INVESTMENTS_PER_SH</stp>
        <stp>FQ2 1997</stp>
        <stp>FQ2 1997</stp>
        <stp>[FA1_otzrswt4.xlsx]Per Share!R25C4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5" s="5"/>
      </tp>
      <tp>
        <v>22.1127</v>
        <stp/>
        <stp>##V3_BDHV12</stp>
        <stp>AMZN US Equity</stp>
        <stp>GROSS_MARGIN</stp>
        <stp>FQ1 1998</stp>
        <stp>FQ1 1998</stp>
        <stp>[FA1_otzrswt4.xlsx]Income - Adjusted!R44C7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4" s="2"/>
      </tp>
      <tp>
        <v>22.6906</v>
        <stp/>
        <stp>##V3_BDHV12</stp>
        <stp>AMZN US Equity</stp>
        <stp>GROSS_MARGIN</stp>
        <stp>FQ3 1998</stp>
        <stp>FQ3 1998</stp>
        <stp>[FA1_otzrswt4.xlsx]Income - Adjusted!R44C9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4" s="2"/>
      </tp>
      <tp>
        <v>22.582899999999999</v>
        <stp/>
        <stp>##V3_BDHV12</stp>
        <stp>AMZN US Equity</stp>
        <stp>GROSS_MARGIN</stp>
        <stp>FQ2 1998</stp>
        <stp>FQ2 1998</stp>
        <stp>[FA1_otzrswt4.xlsx]Income - Adjusted!R44C8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4" s="2"/>
      </tp>
      <tp t="s">
        <v>—</v>
        <stp/>
        <stp>##V3_BDHV12</stp>
        <stp>AMZN US Equity</stp>
        <stp>BS_DISCLOSED_INTANGIBLES</stp>
        <stp>FQ3 1997</stp>
        <stp>FQ3 1997</stp>
        <stp>[FA1_otzrswt4.xlsx]Bal Sheet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3"/>
      </tp>
      <tp t="s">
        <v>—</v>
        <stp/>
        <stp>##V3_BDHV12</stp>
        <stp>AMZN US Equity</stp>
        <stp>BS_DISCLOSED_INTANGIBLES</stp>
        <stp>FQ2 1997</stp>
        <stp>FQ2 1997</stp>
        <stp>[FA1_otzrswt4.xlsx]Bal Sheet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3"/>
      </tp>
      <tp t="s">
        <v>—</v>
        <stp/>
        <stp>##V3_BDHV12</stp>
        <stp>AMZN US Equity</stp>
        <stp>BS_DISCLOSED_INTANGIBLES</stp>
        <stp>FQ1 1998</stp>
        <stp>FQ1 1998</stp>
        <stp>[FA1_otzrswt4.xlsx]Bal Sheet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3"/>
      </tp>
      <tp>
        <v>0</v>
        <stp/>
        <stp>##V3_BDHV12</stp>
        <stp>AMZN US Equity</stp>
        <stp>BS_DISCLOSED_INTANGIBLES</stp>
        <stp>FQ4 1997</stp>
        <stp>FQ4 1997</stp>
        <stp>[FA1_otzrswt4.xlsx]Bal Sheet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3"/>
      </tp>
      <tp t="s">
        <v>—</v>
        <stp/>
        <stp>##V3_BDHV12</stp>
        <stp>AMZN US Equity</stp>
        <stp>BS_DISCLOSED_INTANGIBLES</stp>
        <stp>FQ1 1997</stp>
        <stp>FQ1 1997</stp>
        <stp>[FA1_otzrswt4.xlsx]Bal Sheet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3"/>
      </tp>
      <tp t="s">
        <v>—</v>
        <stp/>
        <stp>##V3_BDHV12</stp>
        <stp>AMZN US Equity</stp>
        <stp>BS_DISCLOSED_INTANGIBLES</stp>
        <stp>FQ2 1998</stp>
        <stp>FQ2 1998</stp>
        <stp>[FA1_otzrswt4.xlsx]Bal Sheet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213.06399999999999</v>
        <stp/>
        <stp>##V3_BDHV12</stp>
        <stp>AMZN US Equity</stp>
        <stp>BS_DISCLOSED_INTANGIBLES</stp>
        <stp>FQ3 1998</stp>
        <stp>FQ3 1998</stp>
        <stp>[FA1_otzrswt4.xlsx]Bal Sheet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0</v>
        <stp/>
        <stp>##V3_BDHV12</stp>
        <stp>AMZN US Equity</stp>
        <stp>IS_INT_EXPENSE</stp>
        <stp>FQ3 1997</stp>
        <stp>FQ3 1997</stp>
        <stp>[FA1_otzrswt4.xlsx]Income - Adjusted!R11C5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2"/>
      </tp>
      <tp>
        <v>0</v>
        <stp/>
        <stp>##V3_BDHV12</stp>
        <stp>AMZN US Equity</stp>
        <stp>IS_INT_EXPENSE</stp>
        <stp>FQ2 1997</stp>
        <stp>FQ2 1997</stp>
        <stp>[FA1_otzrswt4.xlsx]Income - Adjusted!R11C4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2"/>
      </tp>
      <tp>
        <v>-1.3299999999999999E-2</v>
        <stp/>
        <stp>##V3_BDHV12</stp>
        <stp>AMZN US Equity</stp>
        <stp>IS_DIL_EPS_BEF_XO</stp>
        <stp>FQ1 1997</stp>
        <stp>FQ1 1997</stp>
        <stp>[FA1_otzrswt4.xlsx]Income - Adjusted!R36C3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6" s="2"/>
      </tp>
      <tp>
        <v>-3.2500000000000001E-2</v>
        <stp/>
        <stp>##V3_BDHV12</stp>
        <stp>AMZN US Equity</stp>
        <stp>IS_DIL_EPS_BEF_XO</stp>
        <stp>FQ4 1997</stp>
        <stp>FQ4 1997</stp>
        <stp>[FA1_otzrswt4.xlsx]Income - Adjusted!R36C6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6" s="2"/>
      </tp>
      <tp t="s">
        <v>—</v>
        <stp/>
        <stp>##V3_BDHV12</stp>
        <stp>AMZN US Equity</stp>
        <stp>TANG_BOOK_VAL_PER_SH</stp>
        <stp>FQ1 1998</stp>
        <stp>FQ1 1998</stp>
        <stp>[FA1_otzrswt4.xlsx]Per Share!R27C7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7" s="5"/>
      </tp>
      <tp>
        <v>15.7263</v>
        <stp/>
        <stp>##V3_BDHV12</stp>
        <stp>AMZN US Equity</stp>
        <stp>CHG_PCT_PERIOD</stp>
        <stp>FQ4 1997</stp>
        <stp>FQ4 1997</stp>
        <stp>[FA1_otzrswt4.xlsx]Stock Value!R7C5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6"/>
      </tp>
      <tp>
        <v>-21.225999999999999</v>
        <stp/>
        <stp>##V3_BDHV12</stp>
        <stp>AMZN US Equity</stp>
        <stp>NET_INCOME</stp>
        <stp>FQ2 1998</stp>
        <stp>FQ2 1998</stp>
        <stp>[FA1_otzrswt4.xlsx]Income - Adjusted!R21C8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1" s="2"/>
      </tp>
      <tp>
        <v>-45.170999999999999</v>
        <stp/>
        <stp>##V3_BDHV12</stp>
        <stp>AMZN US Equity</stp>
        <stp>NET_INCOME</stp>
        <stp>FQ3 1998</stp>
        <stp>FQ3 1998</stp>
        <stp>[FA1_otzrswt4.xlsx]Income - Adjusted!R21C9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1" s="2"/>
      </tp>
      <tp>
        <v>443.75900000000001</v>
        <stp/>
        <stp>##V3_BDHV12</stp>
        <stp>AMZN US Equity</stp>
        <stp>TOT_LIAB_AND_EQY</stp>
        <stp>FQ2 1998</stp>
        <stp>FQ2 1998</stp>
        <stp>[FA1_otzrswt4.xlsx]Bal Sheet - Standardized!R47C8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3"/>
      </tp>
      <tp>
        <v>619.71400000000006</v>
        <stp/>
        <stp>##V3_BDHV12</stp>
        <stp>AMZN US Equity</stp>
        <stp>TOT_LIAB_AND_EQY</stp>
        <stp>FQ3 1998</stp>
        <stp>FQ3 1998</stp>
        <stp>[FA1_otzrswt4.xlsx]Bal Sheet - Standardized!R47C9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3"/>
      </tp>
      <tp>
        <v>57.447000000000003</v>
        <stp/>
        <stp>##V3_BDHV12</stp>
        <stp>AMZN US Equity</stp>
        <stp>TOT_LIAB_AND_EQY</stp>
        <stp>FQ3 1997</stp>
        <stp>FQ3 1997</stp>
        <stp>[FA1_otzrswt4.xlsx]Bal Sheet - Standardized!R47C5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3"/>
      </tp>
      <tp>
        <v>63.097999999999999</v>
        <stp/>
        <stp>##V3_BDHV12</stp>
        <stp>AMZN US Equity</stp>
        <stp>TOT_LIAB_AND_EQY</stp>
        <stp>FQ2 1997</stp>
        <stp>FQ2 1997</stp>
        <stp>[FA1_otzrswt4.xlsx]Bal Sheet - Standardized!R47C4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3"/>
      </tp>
      <tp>
        <v>145.00700000000001</v>
        <stp/>
        <stp>##V3_BDHV12</stp>
        <stp>AMZN US Equity</stp>
        <stp>TOT_LIAB_AND_EQY</stp>
        <stp>FQ1 1998</stp>
        <stp>FQ1 1998</stp>
        <stp>[FA1_otzrswt4.xlsx]Bal Sheet - Standardized!R47C7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3"/>
      </tp>
      <tp>
        <v>11.722</v>
        <stp/>
        <stp>##V3_BDHV12</stp>
        <stp>AMZN US Equity</stp>
        <stp>TOT_LIAB_AND_EQY</stp>
        <stp>FQ1 1997</stp>
        <stp>FQ1 1997</stp>
        <stp>[FA1_otzrswt4.xlsx]Bal Sheet - Standardized!R47C3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3"/>
      </tp>
      <tp>
        <v>149.739</v>
        <stp/>
        <stp>##V3_BDHV12</stp>
        <stp>AMZN US Equity</stp>
        <stp>TOT_LIAB_AND_EQY</stp>
        <stp>FQ4 1997</stp>
        <stp>FQ4 1997</stp>
        <stp>[FA1_otzrswt4.xlsx]Bal Sheet - Standardized!R47C6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3"/>
      </tp>
      <tp>
        <v>-2.76E-2</v>
        <stp/>
        <stp>##V3_BDHV12</stp>
        <stp>AMZN US Equity</stp>
        <stp>OPER_INC_PER_SH</stp>
        <stp>FQ2 1997</stp>
        <stp>FQ2 1997</stp>
        <stp>[FA1_otzrswt4.xlsx]Per Share!R13C4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3" s="5"/>
      </tp>
      <tp>
        <v>-3.3399999999999999E-2</v>
        <stp/>
        <stp>##V3_BDHV12</stp>
        <stp>AMZN US Equity</stp>
        <stp>OPER_INC_PER_SH</stp>
        <stp>FQ3 1997</stp>
        <stp>FQ3 1997</stp>
        <stp>[FA1_otzrswt4.xlsx]Per Share!R13C5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3" s="5"/>
      </tp>
      <tp>
        <v>-1.3299999999999999E-2</v>
        <stp/>
        <stp>##V3_BDHV12</stp>
        <stp>AMZN US Equity</stp>
        <stp>OPER_INC_PER_SH</stp>
        <stp>FQ1 1997</stp>
        <stp>FQ1 1997</stp>
        <stp>[FA1_otzrswt4.xlsx]Per Share!R13C3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3" s="5"/>
      </tp>
      <tp>
        <v>-3.44E-2</v>
        <stp/>
        <stp>##V3_BDHV12</stp>
        <stp>AMZN US Equity</stp>
        <stp>OPER_INC_PER_SH</stp>
        <stp>FQ4 1997</stp>
        <stp>FQ4 1997</stp>
        <stp>[FA1_otzrswt4.xlsx]Per Share!R13C6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3" s="5"/>
      </tp>
      <tp>
        <v>0</v>
        <stp/>
        <stp>##V3_BDHV12</stp>
        <stp>AMZN US Equity</stp>
        <stp>IS_ABNORMAL_ITEM</stp>
        <stp>FQ4 1997</stp>
        <stp>FQ4 1997</stp>
        <stp>[FA1_otzrswt4.xlsx]Income - Adjusted!R14C6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2"/>
      </tp>
      <tp>
        <v>181.41890000000001</v>
        <stp/>
        <stp>##V3_BDHV12</stp>
        <stp>AMZN US Equity</stp>
        <stp>CHG_PCT_PERIOD</stp>
        <stp>FQ3 1997</stp>
        <stp>FQ3 1997</stp>
        <stp>[FA1_otzrswt4.xlsx]Stock Value!R7C4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6"/>
      </tp>
      <tp>
        <v>-9.2590000000000003</v>
        <stp/>
        <stp>##V3_BDHV12</stp>
        <stp>AMZN US Equity</stp>
        <stp>PRETAX_INC</stp>
        <stp>FQ1 1998</stp>
        <stp>FQ1 1998</stp>
        <stp>[FA1_otzrswt4.xlsx]Income - Adjusted!R15C7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5" s="2"/>
      </tp>
      <tp>
        <v>11.9048</v>
        <stp/>
        <stp>##V3_BDHV12</stp>
        <stp>AMZN US Equity</stp>
        <stp>CHG_PCT_PERIOD</stp>
        <stp>FQ3 1998</stp>
        <stp>FQ3 1998</stp>
        <stp>[FA1_otzrswt4.xlsx]Stock Value!R7C8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6"/>
      </tp>
      <tp>
        <v>53.119</v>
        <stp/>
        <stp>##V3_BDHV12</stp>
        <stp>AMZN US Equity</stp>
        <stp>IS_COGS_TO_FE_AND_PP_AND_G</stp>
        <stp>FQ4 1997</stp>
        <stp>FQ4 1997</stp>
        <stp>[FA1_otzrswt4.xlsx]Income - Adjusted!R7C6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7" s="2"/>
      </tp>
      <tp>
        <v>12.484</v>
        <stp/>
        <stp>##V3_BDHV12</stp>
        <stp>AMZN US Equity</stp>
        <stp>IS_COGS_TO_FE_AND_PP_AND_G</stp>
        <stp>FQ1 1997</stp>
        <stp>FQ1 1997</stp>
        <stp>[FA1_otzrswt4.xlsx]Income - Adjusted!R7C3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7" s="2"/>
      </tp>
      <tp>
        <v>3.7671000000000001</v>
        <stp/>
        <stp>##V3_BDHV12</stp>
        <stp>AMZN US Equity</stp>
        <stp>CUR_RATIO</stp>
        <stp>FQ3 1998</stp>
        <stp>FQ3 1998</stp>
        <stp>[FA1_otzrswt4.xlsx]Bal Sheet - Standardized!R56C9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6" s="3"/>
      </tp>
      <tp>
        <v>5.1364999999999998</v>
        <stp/>
        <stp>##V3_BDHV12</stp>
        <stp>AMZN US Equity</stp>
        <stp>CUR_RATIO</stp>
        <stp>FQ2 1998</stp>
        <stp>FQ2 1998</stp>
        <stp>[FA1_otzrswt4.xlsx]Bal Sheet - Standardized!R56C8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6" s="3"/>
      </tp>
      <tp>
        <v>-10.5969</v>
        <stp/>
        <stp>##V3_BDHV12</stp>
        <stp>AMZN US Equity</stp>
        <stp>PROF_MARGIN</stp>
        <stp>FQ1 1998</stp>
        <stp>FQ1 1998</stp>
        <stp>[FA1_otzrswt4.xlsx]Income - Adjusted!R46C7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6" s="2"/>
      </tp>
      <tp>
        <v>-29.389500000000002</v>
        <stp/>
        <stp>##V3_BDHV12</stp>
        <stp>AMZN US Equity</stp>
        <stp>PROF_MARGIN</stp>
        <stp>FQ3 1998</stp>
        <stp>FQ3 1998</stp>
        <stp>[FA1_otzrswt4.xlsx]Income - Adjusted!R46C9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6" s="2"/>
      </tp>
      <tp>
        <v>-18.3019</v>
        <stp/>
        <stp>##V3_BDHV12</stp>
        <stp>AMZN US Equity</stp>
        <stp>PROF_MARGIN</stp>
        <stp>FQ2 1998</stp>
        <stp>FQ2 1998</stp>
        <stp>[FA1_otzrswt4.xlsx]Income - Adjusted!R46C8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6" s="2"/>
      </tp>
      <tp>
        <v>5885.4934999999996</v>
        <stp/>
        <stp>##V3_BDHV12</stp>
        <stp>AMZN US Equity</stp>
        <stp>HISTORICAL_MARKET_CAP</stp>
        <stp>FQ3 1998</stp>
        <stp>FQ3 1998</stp>
        <stp>[FA1_otzrswt4.xlsx]Stock Value!R12C8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6"/>
      </tp>
      <tp>
        <v>2066.6916000000001</v>
        <stp/>
        <stp>##V3_BDHV12</stp>
        <stp>AMZN US Equity</stp>
        <stp>HISTORICAL_MARKET_CAP</stp>
        <stp>FQ1 1998</stp>
        <stp>FQ1 1998</stp>
        <stp>[FA1_otzrswt4.xlsx]Stock Value!R12C6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6"/>
      </tp>
      <tp>
        <v>4954.5823</v>
        <stp/>
        <stp>##V3_BDHV12</stp>
        <stp>AMZN US Equity</stp>
        <stp>HISTORICAL_MARKET_CAP</stp>
        <stp>FQ2 1998</stp>
        <stp>FQ2 1998</stp>
        <stp>[FA1_otzrswt4.xlsx]Stock Value!R12C7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6"/>
      </tp>
      <tp>
        <v>316.3535</v>
        <stp/>
        <stp>##V3_BDHV12</stp>
        <stp>AMZN US Equity</stp>
        <stp>BS_SH_OUT</stp>
        <stp>FQ3 1998</stp>
        <stp>FQ3 1998</stp>
        <stp>[FA1_otzrswt4.xlsx]Bal Sheet - Standardized!R51C9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1" s="3"/>
      </tp>
      <tp>
        <v>298.02</v>
        <stp/>
        <stp>##V3_BDHV12</stp>
        <stp>AMZN US Equity</stp>
        <stp>BS_SH_OUT</stp>
        <stp>FQ2 1998</stp>
        <stp>FQ2 1998</stp>
        <stp>[FA1_otzrswt4.xlsx]Bal Sheet - Standardized!R51C8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1" s="3"/>
      </tp>
      <tp>
        <v>-6.7050000000000001</v>
        <stp/>
        <stp>##V3_BDHV12</stp>
        <stp>AMZN US Equity</stp>
        <stp>NET_INCOME</stp>
        <stp>FQ2 1997</stp>
        <stp>FQ2 1997</stp>
        <stp>[FA1_otzrswt4.xlsx]Income - Adjusted!R21C4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1" s="2"/>
      </tp>
      <tp>
        <v>-8.51</v>
        <stp/>
        <stp>##V3_BDHV12</stp>
        <stp>AMZN US Equity</stp>
        <stp>NET_INCOME</stp>
        <stp>FQ3 1997</stp>
        <stp>FQ3 1997</stp>
        <stp>[FA1_otzrswt4.xlsx]Income - Adjusted!R21C5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1" s="2"/>
      </tp>
      <tp t="s">
        <v>—</v>
        <stp/>
        <stp>##V3_BDHV12</stp>
        <stp>AMZN US Equity</stp>
        <stp>IS_ABNORMAL_ITEM</stp>
        <stp>FQ1 1997</stp>
        <stp>FQ1 1997</stp>
        <stp>[FA1_otzrswt4.xlsx]Income - Adjusted!R14C3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2"/>
      </tp>
      <tp t="s">
        <v>—</v>
        <stp/>
        <stp>##V3_BDHV12</stp>
        <stp>AMZN US Equity</stp>
        <stp>IS_ABNORMAL_ITEM</stp>
        <stp>FQ1 1998</stp>
        <stp>FQ1 1998</stp>
        <stp>[FA1_otzrswt4.xlsx]Income - Adjusted!R14C7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2"/>
      </tp>
      <tp>
        <v>1.2669999999999999</v>
        <stp/>
        <stp>##V3_BDHV12</stp>
        <stp>AMZN US Equity</stp>
        <stp>BS_CASH_NEAR_CASH_ITEM</stp>
        <stp>FQ4 1997</stp>
        <stp>FQ4 1997</stp>
        <stp>[FA1_otzrswt4.xlsx]Bal Sheet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3"/>
      </tp>
      <tp>
        <v>44.686999999999998</v>
        <stp/>
        <stp>##V3_BDHV12</stp>
        <stp>AMZN US Equity</stp>
        <stp>BS_CASH_NEAR_CASH_ITEM</stp>
        <stp>FQ3 1997</stp>
        <stp>FQ3 1997</stp>
        <stp>[FA1_otzrswt4.xlsx]Bal Sheet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3"/>
      </tp>
      <tp>
        <v>47.7</v>
        <stp/>
        <stp>##V3_BDHV12</stp>
        <stp>AMZN US Equity</stp>
        <stp>BS_CASH_NEAR_CASH_ITEM</stp>
        <stp>FQ2 1997</stp>
        <stp>FQ2 1997</stp>
        <stp>[FA1_otzrswt4.xlsx]Bal Sheet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3"/>
      </tp>
      <tp>
        <v>7.1619999999999999</v>
        <stp/>
        <stp>##V3_BDHV12</stp>
        <stp>AMZN US Equity</stp>
        <stp>BS_CASH_NEAR_CASH_ITEM</stp>
        <stp>FQ1 1997</stp>
        <stp>FQ1 1997</stp>
        <stp>[FA1_otzrswt4.xlsx]Bal Sheet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3"/>
      </tp>
      <tp t="s">
        <v>—</v>
        <stp/>
        <stp>##V3_BDHV12</stp>
        <stp>AMZN US Equity</stp>
        <stp>CHG_PCT_PERIOD</stp>
        <stp>FQ2 1997</stp>
        <stp>FQ2 1997</stp>
        <stp>[FA1_otzrswt4.xlsx]Stock Value!R7C3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6"/>
      </tp>
      <tp>
        <v>30.709</v>
        <stp/>
        <stp>##V3_BDHV12</stp>
        <stp>AMZN US Equity</stp>
        <stp>IS_COGS_TO_FE_AND_PP_AND_G</stp>
        <stp>FQ3 1997</stp>
        <stp>FQ3 1997</stp>
        <stp>[FA1_otzrswt4.xlsx]Income - Adjusted!R7C5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7" s="2"/>
      </tp>
      <tp>
        <v>22.632999999999999</v>
        <stp/>
        <stp>##V3_BDHV12</stp>
        <stp>AMZN US Equity</stp>
        <stp>IS_COGS_TO_FE_AND_PP_AND_G</stp>
        <stp>FQ2 1997</stp>
        <stp>FQ2 1997</stp>
        <stp>[FA1_otzrswt4.xlsx]Income - Adjusted!R7C4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7" s="2"/>
      </tp>
      <tp>
        <v>68.054000000000002</v>
        <stp/>
        <stp>##V3_BDHV12</stp>
        <stp>AMZN US Equity</stp>
        <stp>IS_COGS_TO_FE_AND_PP_AND_G</stp>
        <stp>FQ1 1998</stp>
        <stp>FQ1 1998</stp>
        <stp>[FA1_otzrswt4.xlsx]Income - Adjusted!R7C7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7" s="2"/>
      </tp>
      <tp>
        <v>60.02</v>
        <stp/>
        <stp>##V3_BDHV12</stp>
        <stp>AMZN US Equity</stp>
        <stp>OTHER_NONCURRENT_ASSETS_DETAILED</stp>
        <stp>FQ2 1998</stp>
        <stp>FQ2 1998</stp>
        <stp>[FA1_otzrswt4.xlsx]Bal Sheet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3"/>
      </tp>
      <tp>
        <v>7.59</v>
        <stp/>
        <stp>##V3_BDHV12</stp>
        <stp>AMZN US Equity</stp>
        <stp>OTHER_NONCURRENT_ASSETS_DETAILED</stp>
        <stp>FQ3 1998</stp>
        <stp>FQ3 1998</stp>
        <stp>[FA1_otzrswt4.xlsx]Bal Sheet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3"/>
      </tp>
      <tp t="s">
        <v>—</v>
        <stp/>
        <stp>##V3_BDHV12</stp>
        <stp>AMZN US Equity</stp>
        <stp>IS_ABNORMAL_ITEM</stp>
        <stp>FQ2 1997</stp>
        <stp>FQ2 1997</stp>
        <stp>[FA1_otzrswt4.xlsx]Income - Adjusted!R14C4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2"/>
      </tp>
      <tp t="s">
        <v>—</v>
        <stp/>
        <stp>##V3_BDHV12</stp>
        <stp>AMZN US Equity</stp>
        <stp>IS_ABNORMAL_ITEM</stp>
        <stp>FQ2 1998</stp>
        <stp>FQ2 1998</stp>
        <stp>[FA1_otzrswt4.xlsx]Income - Adjusted!R14C8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2"/>
      </tp>
      <tp>
        <v>0.193</v>
        <stp/>
        <stp>##V3_BDHV12</stp>
        <stp>AMZN US Equity</stp>
        <stp>OTHER_NONCURRENT_ASSETS_DETAILED</stp>
        <stp>FQ1 1997</stp>
        <stp>FQ1 1997</stp>
        <stp>[FA1_otzrswt4.xlsx]Bal Sheet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2.54</v>
        <stp/>
        <stp>##V3_BDHV12</stp>
        <stp>AMZN US Equity</stp>
        <stp>OTHER_NONCURRENT_ASSETS_DETAILED</stp>
        <stp>FQ4 1997</stp>
        <stp>FQ4 1997</stp>
        <stp>[FA1_otzrswt4.xlsx]Bal Sheet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3"/>
      </tp>
      <tp>
        <v>2.3410000000000002</v>
        <stp/>
        <stp>##V3_BDHV12</stp>
        <stp>AMZN US Equity</stp>
        <stp>OTHER_NONCURRENT_ASSETS_DETAILED</stp>
        <stp>FQ1 1998</stp>
        <stp>FQ1 1998</stp>
        <stp>[FA1_otzrswt4.xlsx]Bal Sheet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0.34699999999999998</v>
        <stp/>
        <stp>##V3_BDHV12</stp>
        <stp>AMZN US Equity</stp>
        <stp>OTHER_NONCURRENT_ASSETS_DETAILED</stp>
        <stp>FQ3 1997</stp>
        <stp>FQ3 1997</stp>
        <stp>[FA1_otzrswt4.xlsx]Bal Sheet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3"/>
      </tp>
      <tp>
        <v>0.32800000000000001</v>
        <stp/>
        <stp>##V3_BDHV12</stp>
        <stp>AMZN US Equity</stp>
        <stp>OTHER_NONCURRENT_ASSETS_DETAILED</stp>
        <stp>FQ2 1997</stp>
        <stp>FQ2 1997</stp>
        <stp>[FA1_otzrswt4.xlsx]Bal Sheet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3"/>
      </tp>
      <tp>
        <v>-3.3300000000000003E-2</v>
        <stp/>
        <stp>##V3_BDHV12</stp>
        <stp>AMZN US Equity</stp>
        <stp>IS_BASIC_EPS_CONT_OPS</stp>
        <stp>FQ1 1998</stp>
        <stp>FQ1 1998</stp>
        <stp>[FA1_otzrswt4.xlsx]Per Share!R16C7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6" s="5"/>
      </tp>
      <tp>
        <v>-9.3369999999999997</v>
        <stp/>
        <stp>##V3_BDHV12</stp>
        <stp>AMZN US Equity</stp>
        <stp>NET_INCOME</stp>
        <stp>FQ4 1997</stp>
        <stp>FQ4 1997</stp>
        <stp>[FA1_otzrswt4.xlsx]Income - Adjusted!R21C6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1" s="2"/>
      </tp>
      <tp>
        <v>-3.0379999999999998</v>
        <stp/>
        <stp>##V3_BDHV12</stp>
        <stp>AMZN US Equity</stp>
        <stp>NET_INCOME</stp>
        <stp>FQ1 1997</stp>
        <stp>FQ1 1997</stp>
        <stp>[FA1_otzrswt4.xlsx]Income - Adjusted!R21C3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1" s="2"/>
      </tp>
      <tp t="s">
        <v>—</v>
        <stp/>
        <stp>##V3_BDHV12</stp>
        <stp>AMZN US Equity</stp>
        <stp>IS_ABNORMAL_ITEM</stp>
        <stp>FQ3 1997</stp>
        <stp>FQ3 1997</stp>
        <stp>[FA1_otzrswt4.xlsx]Income - Adjusted!R14C5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2"/>
      </tp>
      <tp>
        <v>19.486000000000001</v>
        <stp/>
        <stp>##V3_BDHV12</stp>
        <stp>AMZN US Equity</stp>
        <stp>IS_ABNORMAL_ITEM</stp>
        <stp>FQ3 1998</stp>
        <stp>FQ3 1998</stp>
        <stp>[FA1_otzrswt4.xlsx]Income - Adjusted!R14C9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2"/>
      </tp>
      <tp>
        <v>10.303000000000001</v>
        <stp/>
        <stp>##V3_BDHV12</stp>
        <stp>AMZN US Equity</stp>
        <stp>PROC_FR_REPURCH_EQTY_DETAILED</stp>
        <stp>FQ3 1998</stp>
        <stp>FQ3 1998</stp>
        <stp>[FA1_otzrswt4.xlsx]Cash Flow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4"/>
      </tp>
      <tp>
        <v>0.60699999999999998</v>
        <stp/>
        <stp>##V3_BDHV12</stp>
        <stp>AMZN US Equity</stp>
        <stp>PROC_FR_REPURCH_EQTY_DETAILED</stp>
        <stp>FQ2 1998</stp>
        <stp>FQ2 1998</stp>
        <stp>[FA1_otzrswt4.xlsx]Cash Flow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4"/>
      </tp>
      <tp>
        <v>0.41499999999999998</v>
        <stp/>
        <stp>##V3_BDHV12</stp>
        <stp>AMZN US Equity</stp>
        <stp>PROC_FR_REPURCH_EQTY_DETAILED</stp>
        <stp>FQ1 1998</stp>
        <stp>FQ1 1998</stp>
        <stp>[FA1_otzrswt4.xlsx]Cash Flow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4"/>
      </tp>
      <tp>
        <v>49.14</v>
        <stp/>
        <stp>##V3_BDHV12</stp>
        <stp>AMZN US Equity</stp>
        <stp>PROC_FR_REPURCH_EQTY_DETAILED</stp>
        <stp>FQ2 1997</stp>
        <stp>FQ2 1997</stp>
        <stp>[FA1_otzrswt4.xlsx]Cash Flow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4"/>
      </tp>
      <tp>
        <v>0</v>
        <stp/>
        <stp>##V3_BDHV12</stp>
        <stp>AMZN US Equity</stp>
        <stp>PROC_FR_REPURCH_EQTY_DETAILED</stp>
        <stp>FQ3 1997</stp>
        <stp>FQ3 1997</stp>
        <stp>[FA1_otzrswt4.xlsx]Cash Flow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4"/>
      </tp>
      <tp>
        <v>0.63700000000000001</v>
        <stp/>
        <stp>##V3_BDHV12</stp>
        <stp>AMZN US Equity</stp>
        <stp>PROC_FR_REPURCH_EQTY_DETAILED</stp>
        <stp>FQ1 1997</stp>
        <stp>FQ1 1997</stp>
        <stp>[FA1_otzrswt4.xlsx]Cash Flow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4"/>
      </tp>
      <tp>
        <v>4.3999999999999997E-2</v>
        <stp/>
        <stp>##V3_BDHV12</stp>
        <stp>AMZN US Equity</stp>
        <stp>PROC_FR_REPURCH_EQTY_DETAILED</stp>
        <stp>FQ4 1997</stp>
        <stp>FQ4 1997</stp>
        <stp>[FA1_otzrswt4.xlsx]Cash Flow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4"/>
      </tp>
      <tp>
        <v>-2.6700000000000002E-2</v>
        <stp/>
        <stp>##V3_BDHV12</stp>
        <stp>AMZN US Equity</stp>
        <stp>IS_BASIC_EPS_CONT_OPS</stp>
        <stp>FQ2 1997</stp>
        <stp>FQ2 1997</stp>
        <stp>[FA1_otzrswt4.xlsx]Per Share!R16C4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6" s="5"/>
      </tp>
      <tp>
        <v>-3.5000000000000003E-2</v>
        <stp/>
        <stp>##V3_BDHV12</stp>
        <stp>AMZN US Equity</stp>
        <stp>IS_BASIC_EPS_CONT_OPS</stp>
        <stp>FQ3 1997</stp>
        <stp>FQ3 1997</stp>
        <stp>[FA1_otzrswt4.xlsx]Per Share!R16C5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6" s="5"/>
      </tp>
      <tp>
        <v>38.725000000000001</v>
        <stp/>
        <stp>##V3_BDHV12</stp>
        <stp>AMZN US Equity</stp>
        <stp>OTHER_CURRENT_LIABS_SUB_DETAILED</stp>
        <stp>FQ3 1998</stp>
        <stp>FQ3 1998</stp>
        <stp>[FA1_otzrswt4.xlsx]Bal Sheet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3"/>
      </tp>
      <tp>
        <v>23.684000000000001</v>
        <stp/>
        <stp>##V3_BDHV12</stp>
        <stp>AMZN US Equity</stp>
        <stp>OTHER_CURRENT_LIABS_SUB_DETAILED</stp>
        <stp>FQ2 1998</stp>
        <stp>FQ2 1998</stp>
        <stp>[FA1_otzrswt4.xlsx]Bal Sheet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3"/>
      </tp>
      <tp>
        <v>13.42</v>
        <stp/>
        <stp>##V3_BDHV12</stp>
        <stp>AMZN US Equity</stp>
        <stp>OTHER_CURRENT_LIABS_SUB_DETAILED</stp>
        <stp>FQ1 1998</stp>
        <stp>FQ1 1998</stp>
        <stp>[FA1_otzrswt4.xlsx]Bal Sheet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3"/>
      </tp>
      <tp>
        <v>7.03</v>
        <stp/>
        <stp>##V3_BDHV12</stp>
        <stp>AMZN US Equity</stp>
        <stp>OTHER_CURRENT_LIABS_SUB_DETAILED</stp>
        <stp>FQ2 1997</stp>
        <stp>FQ2 1997</stp>
        <stp>[FA1_otzrswt4.xlsx]Bal Sheet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3"/>
      </tp>
      <tp>
        <v>4.4619999999999997</v>
        <stp/>
        <stp>##V3_BDHV12</stp>
        <stp>AMZN US Equity</stp>
        <stp>OTHER_CURRENT_LIABS_SUB_DETAILED</stp>
        <stp>FQ3 1997</stp>
        <stp>FQ3 1997</stp>
        <stp>[FA1_otzrswt4.xlsx]Bal Sheet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3"/>
      </tp>
      <tp>
        <v>3.3090000000000002</v>
        <stp/>
        <stp>##V3_BDHV12</stp>
        <stp>AMZN US Equity</stp>
        <stp>OTHER_CURRENT_LIABS_SUB_DETAILED</stp>
        <stp>FQ1 1997</stp>
        <stp>FQ1 1997</stp>
        <stp>[FA1_otzrswt4.xlsx]Bal Sheet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3"/>
      </tp>
      <tp>
        <v>10.353999999999999</v>
        <stp/>
        <stp>##V3_BDHV12</stp>
        <stp>AMZN US Equity</stp>
        <stp>OTHER_CURRENT_LIABS_SUB_DETAILED</stp>
        <stp>FQ4 1997</stp>
        <stp>FQ4 1997</stp>
        <stp>[FA1_otzrswt4.xlsx]Bal Sheet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3"/>
      </tp>
      <tp>
        <v>14.856</v>
        <stp/>
        <stp>##V3_BDHV12</stp>
        <stp>AMZN US Equity</stp>
        <stp>BS_CASH_NEAR_CASH_ITEM</stp>
        <stp>FQ3 1998</stp>
        <stp>FQ3 1998</stp>
        <stp>[FA1_otzrswt4.xlsx]Bal Sheet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3"/>
      </tp>
      <tp>
        <v>2.5230000000000001</v>
        <stp/>
        <stp>##V3_BDHV12</stp>
        <stp>AMZN US Equity</stp>
        <stp>BS_CASH_NEAR_CASH_ITEM</stp>
        <stp>FQ2 1998</stp>
        <stp>FQ2 1998</stp>
        <stp>[FA1_otzrswt4.xlsx]Bal Sheet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3"/>
      </tp>
      <tp>
        <v>98.6</v>
        <stp/>
        <stp>##V3_BDHV12</stp>
        <stp>AMZN US Equity</stp>
        <stp>BS_CASH_NEAR_CASH_ITEM</stp>
        <stp>FQ1 1998</stp>
        <stp>FQ1 1998</stp>
        <stp>[FA1_otzrswt4.xlsx]Bal Sheet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3"/>
      </tp>
      <tp>
        <v>374.65699999999998</v>
        <stp/>
        <stp>##V3_BDHV12</stp>
        <stp>AMZN US Equity</stp>
        <stp>BS_CUR_ASSET_REPORT</stp>
        <stp>FQ3 1998</stp>
        <stp>FQ3 1998</stp>
        <stp>[FA1_otzrswt4.xlsx]Bal Sheet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369.44099999999997</v>
        <stp/>
        <stp>##V3_BDHV12</stp>
        <stp>AMZN US Equity</stp>
        <stp>BS_CUR_ASSET_REPORT</stp>
        <stp>FQ2 1998</stp>
        <stp>FQ2 1998</stp>
        <stp>[FA1_otzrswt4.xlsx]Bal Sheet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137.035</v>
        <stp/>
        <stp>##V3_BDHV12</stp>
        <stp>AMZN US Equity</stp>
        <stp>BS_CUR_ASSET_REPORT</stp>
        <stp>FQ4 1997</stp>
        <stp>FQ4 1997</stp>
        <stp>[FA1_otzrswt4.xlsx]Bal Sheet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9.0380000000000003</v>
        <stp/>
        <stp>##V3_BDHV12</stp>
        <stp>AMZN US Equity</stp>
        <stp>BS_CUR_ASSET_REPORT</stp>
        <stp>FQ1 1997</stp>
        <stp>FQ1 1997</stp>
        <stp>[FA1_otzrswt4.xlsx]Bal Sheet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59.206000000000003</v>
        <stp/>
        <stp>##V3_BDHV12</stp>
        <stp>AMZN US Equity</stp>
        <stp>BS_CUR_ASSET_REPORT</stp>
        <stp>FQ2 1997</stp>
        <stp>FQ2 1997</stp>
        <stp>[FA1_otzrswt4.xlsx]Bal Sheet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3"/>
      </tp>
      <tp>
        <v>52.697000000000003</v>
        <stp/>
        <stp>##V3_BDHV12</stp>
        <stp>AMZN US Equity</stp>
        <stp>BS_CUR_ASSET_REPORT</stp>
        <stp>FQ3 1997</stp>
        <stp>FQ3 1997</stp>
        <stp>[FA1_otzrswt4.xlsx]Bal Sheet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132.893</v>
        <stp/>
        <stp>##V3_BDHV12</stp>
        <stp>AMZN US Equity</stp>
        <stp>BS_CUR_ASSET_REPORT</stp>
        <stp>FQ1 1998</stp>
        <stp>FQ1 1998</stp>
        <stp>[FA1_otzrswt4.xlsx]Bal Sheet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-3.0379999999999998</v>
        <stp/>
        <stp>##V3_BDHV12</stp>
        <stp>AMZN US Equity</stp>
        <stp>PRETAX_INC</stp>
        <stp>FQ1 1997</stp>
        <stp>FQ1 1997</stp>
        <stp>[FA1_otzrswt4.xlsx]Income - Adjusted!R15C3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5" s="2"/>
      </tp>
      <tp>
        <v>-9.3369999999999997</v>
        <stp/>
        <stp>##V3_BDHV12</stp>
        <stp>AMZN US Equity</stp>
        <stp>PRETAX_INC</stp>
        <stp>FQ4 1997</stp>
        <stp>FQ4 1997</stp>
        <stp>[FA1_otzrswt4.xlsx]Income - Adjusted!R15C6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5" s="2"/>
      </tp>
      <tp>
        <v>89.786000000000001</v>
        <stp/>
        <stp>##V3_BDHV12</stp>
        <stp>AMZN US Equity</stp>
        <stp>IS_COGS_TO_FE_AND_PP_AND_G</stp>
        <stp>FQ2 1998</stp>
        <stp>FQ2 1998</stp>
        <stp>[FA1_otzrswt4.xlsx]Income - Adjusted!R7C8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7" s="2"/>
      </tp>
      <tp>
        <v>118.82299999999999</v>
        <stp/>
        <stp>##V3_BDHV12</stp>
        <stp>AMZN US Equity</stp>
        <stp>IS_COGS_TO_FE_AND_PP_AND_G</stp>
        <stp>FQ3 1998</stp>
        <stp>FQ3 1998</stp>
        <stp>[FA1_otzrswt4.xlsx]Income - Adjusted!R7C9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7" s="2"/>
      </tp>
      <tp>
        <v>1.0087999999999999</v>
        <stp/>
        <stp>##V3_BDHV12</stp>
        <stp>AMZN US Equity</stp>
        <stp>CUR_RATIO</stp>
        <stp>FQ1 1997</stp>
        <stp>FQ1 1997</stp>
        <stp>[FA1_otzrswt4.xlsx]Bal Sheet - Standardized!R56C3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6" s="3"/>
      </tp>
      <tp>
        <v>3.0758999999999999</v>
        <stp/>
        <stp>##V3_BDHV12</stp>
        <stp>AMZN US Equity</stp>
        <stp>CUR_RATIO</stp>
        <stp>FQ4 1997</stp>
        <stp>FQ4 1997</stp>
        <stp>[FA1_otzrswt4.xlsx]Bal Sheet - Standardized!R56C6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6" s="3"/>
      </tp>
      <tp>
        <v>208.22399999999999</v>
        <stp/>
        <stp>##V3_BDHV12</stp>
        <stp>AMZN US Equity</stp>
        <stp>BS_SH_OUT</stp>
        <stp>FQ1 1997</stp>
        <stp>FQ1 1997</stp>
        <stp>[FA1_otzrswt4.xlsx]Bal Sheet - Standardized!R51C3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1" s="3"/>
      </tp>
      <tp>
        <v>287.08800000000002</v>
        <stp/>
        <stp>##V3_BDHV12</stp>
        <stp>AMZN US Equity</stp>
        <stp>BS_SH_OUT</stp>
        <stp>FQ4 1997</stp>
        <stp>FQ4 1997</stp>
        <stp>[FA1_otzrswt4.xlsx]Bal Sheet - Standardized!R51C6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1" s="3"/>
      </tp>
      <tp>
        <v>-5.5E-2</v>
        <stp/>
        <stp>##V3_BDHV12</stp>
        <stp>AMZN US Equity</stp>
        <stp>IS_BASIC_EPS_CONT_OPS</stp>
        <stp>FQ2 1998</stp>
        <stp>FQ2 1998</stp>
        <stp>[FA1_otzrswt4.xlsx]Per Share!R16C8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6" s="5"/>
      </tp>
      <tp>
        <v>-8.1699999999999995E-2</v>
        <stp/>
        <stp>##V3_BDHV12</stp>
        <stp>AMZN US Equity</stp>
        <stp>IS_BASIC_EPS_CONT_OPS</stp>
        <stp>FQ3 1998</stp>
        <stp>FQ3 1998</stp>
        <stp>[FA1_otzrswt4.xlsx]Per Share!R16C9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6" s="5"/>
      </tp>
      <tp>
        <v>60.045999999999999</v>
        <stp/>
        <stp>##V3_BDHV12</stp>
        <stp>AMZN US Equity</stp>
        <stp>ACCT_PAYABLE_&amp;_ACCRUALS_DETAILED</stp>
        <stp>FQ3 1998</stp>
        <stp>FQ3 1998</stp>
        <stp>[FA1_otzrswt4.xlsx]Bal Sheet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3"/>
      </tp>
      <tp>
        <v>47.555999999999997</v>
        <stp/>
        <stp>##V3_BDHV12</stp>
        <stp>AMZN US Equity</stp>
        <stp>ACCT_PAYABLE_&amp;_ACCRUALS_DETAILED</stp>
        <stp>FQ2 1998</stp>
        <stp>FQ2 1998</stp>
        <stp>[FA1_otzrswt4.xlsx]Bal Sheet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3"/>
      </tp>
      <tp>
        <v>5.65</v>
        <stp/>
        <stp>##V3_BDHV12</stp>
        <stp>AMZN US Equity</stp>
        <stp>ACCT_PAYABLE_&amp;_ACCRUALS_DETAILED</stp>
        <stp>FQ1 1997</stp>
        <stp>FQ1 1997</stp>
        <stp>[FA1_otzrswt4.xlsx]Bal Sheet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3"/>
      </tp>
      <tp>
        <v>32.697000000000003</v>
        <stp/>
        <stp>##V3_BDHV12</stp>
        <stp>AMZN US Equity</stp>
        <stp>ACCT_PAYABLE_&amp;_ACCRUALS_DETAILED</stp>
        <stp>FQ4 1997</stp>
        <stp>FQ4 1997</stp>
        <stp>[FA1_otzrswt4.xlsx]Bal Sheet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3"/>
      </tp>
      <tp>
        <v>10.327</v>
        <stp/>
        <stp>##V3_BDHV12</stp>
        <stp>AMZN US Equity</stp>
        <stp>ACCT_PAYABLE_&amp;_ACCRUALS_DETAILED</stp>
        <stp>FQ2 1997</stp>
        <stp>FQ2 1997</stp>
        <stp>[FA1_otzrswt4.xlsx]Bal Sheet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3"/>
      </tp>
      <tp>
        <v>15.385999999999999</v>
        <stp/>
        <stp>##V3_BDHV12</stp>
        <stp>AMZN US Equity</stp>
        <stp>ACCT_PAYABLE_&amp;_ACCRUALS_DETAILED</stp>
        <stp>FQ3 1997</stp>
        <stp>FQ3 1997</stp>
        <stp>[FA1_otzrswt4.xlsx]Bal Sheet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3"/>
      </tp>
      <tp>
        <v>34.374000000000002</v>
        <stp/>
        <stp>##V3_BDHV12</stp>
        <stp>AMZN US Equity</stp>
        <stp>ACCT_PAYABLE_&amp;_ACCRUALS_DETAILED</stp>
        <stp>FQ1 1998</stp>
        <stp>FQ1 1998</stp>
        <stp>[FA1_otzrswt4.xlsx]Bal Sheet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3"/>
      </tp>
      <tp>
        <v>-14.144600000000001</v>
        <stp/>
        <stp>##V3_BDHV12</stp>
        <stp>AMZN US Equity</stp>
        <stp>PROF_MARGIN</stp>
        <stp>FQ4 1997</stp>
        <stp>FQ4 1997</stp>
        <stp>[FA1_otzrswt4.xlsx]Income - Adjusted!R46C6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6" s="2"/>
      </tp>
      <tp>
        <v>-18.9816</v>
        <stp/>
        <stp>##V3_BDHV12</stp>
        <stp>AMZN US Equity</stp>
        <stp>PROF_MARGIN</stp>
        <stp>FQ1 1997</stp>
        <stp>FQ1 1997</stp>
        <stp>[FA1_otzrswt4.xlsx]Income - Adjusted!R46C3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6" s="2"/>
      </tp>
      <tp>
        <v>-22.461500000000001</v>
        <stp/>
        <stp>##V3_BDHV12</stp>
        <stp>AMZN US Equity</stp>
        <stp>PROF_MARGIN</stp>
        <stp>FQ3 1997</stp>
        <stp>FQ3 1997</stp>
        <stp>[FA1_otzrswt4.xlsx]Income - Adjusted!R46C5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6" s="2"/>
      </tp>
      <tp>
        <v>-24.071100000000001</v>
        <stp/>
        <stp>##V3_BDHV12</stp>
        <stp>AMZN US Equity</stp>
        <stp>PROF_MARGIN</stp>
        <stp>FQ2 1997</stp>
        <stp>FQ2 1997</stp>
        <stp>[FA1_otzrswt4.xlsx]Income - Adjusted!R46C4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6" s="2"/>
      </tp>
      <tp>
        <v>-1.3299999999999999E-2</v>
        <stp/>
        <stp>##V3_BDHV12</stp>
        <stp>AMZN US Equity</stp>
        <stp>IS_BASIC_EPS_CONT_OPS</stp>
        <stp>FQ1 1997</stp>
        <stp>FQ1 1997</stp>
        <stp>[FA1_otzrswt4.xlsx]Per Share!R16C3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6" s="5"/>
      </tp>
      <tp>
        <v>-3.2500000000000001E-2</v>
        <stp/>
        <stp>##V3_BDHV12</stp>
        <stp>AMZN US Equity</stp>
        <stp>IS_BASIC_EPS_CONT_OPS</stp>
        <stp>FQ4 1997</stp>
        <stp>FQ4 1997</stp>
        <stp>[FA1_otzrswt4.xlsx]Per Share!R16C6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6" s="5"/>
      </tp>
      <tp>
        <v>1242.1591000000001</v>
        <stp/>
        <stp>##V3_BDHV12</stp>
        <stp>AMZN US Equity</stp>
        <stp>HISTORICAL_MARKET_CAP</stp>
        <stp>FQ3 1997</stp>
        <stp>FQ3 1997</stp>
        <stp>[FA1_otzrswt4.xlsx]Stock Value!R12C4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6"/>
      </tp>
      <tp>
        <v>41.960599999999999</v>
        <stp/>
        <stp>##V3_BDHV12</stp>
        <stp>AMZN US Equity</stp>
        <stp>CHG_PCT_PERIOD</stp>
        <stp>FQ1 1998</stp>
        <stp>FQ1 1998</stp>
        <stp>[FA1_otzrswt4.xlsx]Stock Value!R7C6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6"/>
      </tp>
      <tp>
        <v>1441.421</v>
        <stp/>
        <stp>##V3_BDHV12</stp>
        <stp>AMZN US Equity</stp>
        <stp>HISTORICAL_MARKET_CAP</stp>
        <stp>FQ4 1997</stp>
        <stp>FQ4 1997</stp>
        <stp>[FA1_otzrswt4.xlsx]Stock Value!R12C5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6"/>
      </tp>
      <tp>
        <v>441.39150000000001</v>
        <stp/>
        <stp>##V3_BDHV12</stp>
        <stp>AMZN US Equity</stp>
        <stp>HISTORICAL_MARKET_CAP</stp>
        <stp>FQ2 1997</stp>
        <stp>FQ2 1997</stp>
        <stp>[FA1_otzrswt4.xlsx]Stock Value!R12C3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6"/>
      </tp>
      <tp>
        <v>-9.2590000000000003</v>
        <stp/>
        <stp>##V3_BDHV12</stp>
        <stp>AMZN US Equity</stp>
        <stp>NET_INCOME</stp>
        <stp>FQ1 1998</stp>
        <stp>FQ1 1998</stp>
        <stp>[FA1_otzrswt4.xlsx]Income - Adjusted!R21C7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1" s="2"/>
      </tp>
      <tp>
        <v>133.24809999999999</v>
        <stp/>
        <stp>##V3_BDHV12</stp>
        <stp>AMZN US Equity</stp>
        <stp>CHG_PCT_PERIOD</stp>
        <stp>FQ2 1998</stp>
        <stp>FQ2 1998</stp>
        <stp>[FA1_otzrswt4.xlsx]Stock Value!R7C7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6"/>
      </tp>
      <tp>
        <v>-45.170999999999999</v>
        <stp/>
        <stp>##V3_BDHV12</stp>
        <stp>AMZN US Equity</stp>
        <stp>PRETAX_INC</stp>
        <stp>FQ3 1998</stp>
        <stp>FQ3 1998</stp>
        <stp>[FA1_otzrswt4.xlsx]Income - Adjusted!R15C9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5" s="2"/>
      </tp>
      <tp>
        <v>-21.225999999999999</v>
        <stp/>
        <stp>##V3_BDHV12</stp>
        <stp>AMZN US Equity</stp>
        <stp>PRETAX_INC</stp>
        <stp>FQ2 1998</stp>
        <stp>FQ2 1998</stp>
        <stp>[FA1_otzrswt4.xlsx]Income - Adjusted!R15C8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5" s="2"/>
      </tp>
      <tp>
        <v>-8.51</v>
        <stp/>
        <stp>##V3_BDHV12</stp>
        <stp>AMZN US Equity</stp>
        <stp>PRETAX_INC</stp>
        <stp>FQ3 1997</stp>
        <stp>FQ3 1997</stp>
        <stp>[FA1_otzrswt4.xlsx]Income - Adjusted!R15C5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5" s="2"/>
      </tp>
      <tp>
        <v>-6.7050000000000001</v>
        <stp/>
        <stp>##V3_BDHV12</stp>
        <stp>AMZN US Equity</stp>
        <stp>PRETAX_INC</stp>
        <stp>FQ2 1997</stp>
        <stp>FQ2 1997</stp>
        <stp>[FA1_otzrswt4.xlsx]Income - Adjusted!R15C4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5" s="2"/>
      </tp>
      <tp t="s">
        <v>—</v>
        <stp/>
        <stp>##V3_BDHV12</stp>
        <stp>AMZN US Equity</stp>
        <stp>INVTRY_IN_PROGRESS</stp>
        <stp>FQ1 1997</stp>
        <stp>FQ1 1997</stp>
        <stp>[FA1_otzrswt4.xlsx]Bal Sheet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3"/>
      </tp>
      <tp t="s">
        <v>—</v>
        <stp/>
        <stp>##V3_BDHV12</stp>
        <stp>AMZN US Equity</stp>
        <stp>INVTRY_IN_PROGRESS</stp>
        <stp>FQ4 1997</stp>
        <stp>FQ4 1997</stp>
        <stp>[FA1_otzrswt4.xlsx]Bal Sheet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3"/>
      </tp>
      <tp>
        <v>0</v>
        <stp/>
        <stp>##V3_BDHV12</stp>
        <stp>AMZN US Equity</stp>
        <stp>INVTRY_IN_PROGRESS</stp>
        <stp>FQ1 1998</stp>
        <stp>FQ1 1998</stp>
        <stp>[FA1_otzrswt4.xlsx]Bal Sheet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3"/>
      </tp>
      <tp t="s">
        <v>—</v>
        <stp/>
        <stp>##V3_BDHV12</stp>
        <stp>AMZN US Equity</stp>
        <stp>INVTRY_IN_PROGRESS</stp>
        <stp>FQ2 1997</stp>
        <stp>FQ2 1997</stp>
        <stp>[FA1_otzrswt4.xlsx]Bal Sheet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3"/>
      </tp>
      <tp t="s">
        <v>—</v>
        <stp/>
        <stp>##V3_BDHV12</stp>
        <stp>AMZN US Equity</stp>
        <stp>INVTRY_IN_PROGRESS</stp>
        <stp>FQ3 1997</stp>
        <stp>FQ3 1997</stp>
        <stp>[FA1_otzrswt4.xlsx]Bal Sheet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3"/>
      </tp>
      <tp>
        <v>0</v>
        <stp/>
        <stp>##V3_BDHV12</stp>
        <stp>AMZN US Equity</stp>
        <stp>INVTRY_IN_PROGRESS</stp>
        <stp>FQ3 1998</stp>
        <stp>FQ3 1998</stp>
        <stp>[FA1_otzrswt4.xlsx]Bal Sheet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3"/>
      </tp>
      <tp>
        <v>0</v>
        <stp/>
        <stp>##V3_BDHV12</stp>
        <stp>AMZN US Equity</stp>
        <stp>INVTRY_IN_PROGRESS</stp>
        <stp>FQ2 1998</stp>
        <stp>FQ2 1998</stp>
        <stp>[FA1_otzrswt4.xlsx]Bal Sheet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3"/>
      </tp>
      <tp>
        <v>2.7412999999999998</v>
        <stp/>
        <stp>##V3_BDHV12</stp>
        <stp>AMZN US Equity</stp>
        <stp>CUR_RATIO</stp>
        <stp>FQ1 1998</stp>
        <stp>FQ1 1998</stp>
        <stp>[FA1_otzrswt4.xlsx]Bal Sheet - Standardized!R56C7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6" s="3"/>
      </tp>
      <tp>
        <v>3.4111000000000002</v>
        <stp/>
        <stp>##V3_BDHV12</stp>
        <stp>AMZN US Equity</stp>
        <stp>CUR_RATIO</stp>
        <stp>FQ2 1997</stp>
        <stp>FQ2 1997</stp>
        <stp>[FA1_otzrswt4.xlsx]Bal Sheet - Standardized!R56C4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6" s="3"/>
      </tp>
      <tp>
        <v>2.6550000000000002</v>
        <stp/>
        <stp>##V3_BDHV12</stp>
        <stp>AMZN US Equity</stp>
        <stp>CUR_RATIO</stp>
        <stp>FQ3 1997</stp>
        <stp>FQ3 1997</stp>
        <stp>[FA1_otzrswt4.xlsx]Bal Sheet - Standardized!R56C5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6" s="3"/>
      </tp>
      <tp>
        <v>286.30799999999999</v>
        <stp/>
        <stp>##V3_BDHV12</stp>
        <stp>AMZN US Equity</stp>
        <stp>BS_SH_OUT</stp>
        <stp>FQ2 1997</stp>
        <stp>FQ2 1997</stp>
        <stp>[FA1_otzrswt4.xlsx]Bal Sheet - Standardized!R51C4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1" s="3"/>
      </tp>
      <tp>
        <v>286.30799999999999</v>
        <stp/>
        <stp>##V3_BDHV12</stp>
        <stp>AMZN US Equity</stp>
        <stp>BS_SH_OUT</stp>
        <stp>FQ3 1997</stp>
        <stp>FQ3 1997</stp>
        <stp>[FA1_otzrswt4.xlsx]Bal Sheet - Standardized!R51C5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1" s="3"/>
      </tp>
      <tp>
        <v>289.95600000000002</v>
        <stp/>
        <stp>##V3_BDHV12</stp>
        <stp>AMZN US Equity</stp>
        <stp>BS_SH_OUT</stp>
        <stp>FQ1 1998</stp>
        <stp>FQ1 1998</stp>
        <stp>[FA1_otzrswt4.xlsx]Bal Sheet - Standardized!R51C7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1" s="3"/>
      </tp>
      <tp>
        <v>-5.8999999999999997E-2</v>
        <stp/>
        <stp>##V3_BDHV12</stp>
        <stp>AMZN US Equity</stp>
        <stp>OPER_INC_PER_SH</stp>
        <stp>FQ2 1998</stp>
        <stp>FQ2 1998</stp>
        <stp>[FA1_otzrswt4.xlsx]Per Share!R13C8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3" s="5"/>
      </tp>
      <tp>
        <v>-6.9699999999999998E-2</v>
        <stp/>
        <stp>##V3_BDHV12</stp>
        <stp>AMZN US Equity</stp>
        <stp>OPER_INC_PER_SH</stp>
        <stp>FQ3 1998</stp>
        <stp>FQ3 1998</stp>
        <stp>[FA1_otzrswt4.xlsx]Per Share!R13C9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3" s="5"/>
      </tp>
      <tp>
        <v>-3.1699999999999999E-2</v>
        <stp/>
        <stp>##V3_BDHV12</stp>
        <stp>AMZN US Equity</stp>
        <stp>OPER_INC_PER_SH</stp>
        <stp>FQ1 1998</stp>
        <stp>FQ1 1998</stp>
        <stp>[FA1_otzrswt4.xlsx]Per Share!R13C7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3" s="5"/>
      </tp>
      <tp>
        <v>-8.51</v>
        <stp/>
        <stp>##V3_BDHV12</stp>
        <stp>AMZN US Equity</stp>
        <stp>IS_INC_BEF_XO_ITEM</stp>
        <stp>FQ3 1997</stp>
        <stp>FQ3 1997</stp>
        <stp>[FA1_otzrswt4.xlsx]Income - Adjusted!R17C5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2"/>
      </tp>
      <tp>
        <v>-45.170999999999999</v>
        <stp/>
        <stp>##V3_BDHV12</stp>
        <stp>AMZN US Equity</stp>
        <stp>IS_INC_BEF_XO_ITEM</stp>
        <stp>FQ3 1998</stp>
        <stp>FQ3 1998</stp>
        <stp>[FA1_otzrswt4.xlsx]Income - Adjusted!R17C9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2"/>
      </tp>
      <tp>
        <v>-2.6819999999999999</v>
        <stp/>
        <stp>##V3_BDHV12</stp>
        <stp>AMZN US Equity</stp>
        <stp>EBITDA</stp>
        <stp>FQ1 1997</stp>
        <stp>FQ1 1997</stp>
        <stp>[FA1_otzrswt4.xlsx]Cash Flow - Standardized!R38C3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38" s="4"/>
      </tp>
      <tp>
        <v>-8.4629999999999992</v>
        <stp/>
        <stp>##V3_BDHV12</stp>
        <stp>AMZN US Equity</stp>
        <stp>EBITDA</stp>
        <stp>FQ4 1997</stp>
        <stp>FQ4 1997</stp>
        <stp>[FA1_otzrswt4.xlsx]Cash Flow - Standardized!R38C6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38" s="4"/>
      </tp>
      <tp>
        <v>-9.3369999999999997</v>
        <stp/>
        <stp>##V3_BDHV12</stp>
        <stp>AMZN US Equity</stp>
        <stp>EARN_FOR_COMMON</stp>
        <stp>FQ4 1997</stp>
        <stp>FQ4 1997</stp>
        <stp>[FA1_otzrswt4.xlsx]Income - Adjusted!R26C6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6" s="2"/>
      </tp>
      <tp>
        <v>-3.0379999999999998</v>
        <stp/>
        <stp>##V3_BDHV12</stp>
        <stp>AMZN US Equity</stp>
        <stp>EARN_FOR_COMMON</stp>
        <stp>FQ1 1997</stp>
        <stp>FQ1 1997</stp>
        <stp>[FA1_otzrswt4.xlsx]Income - Adjusted!R26C3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6" s="2"/>
      </tp>
      <tp>
        <v>-6.7050000000000001</v>
        <stp/>
        <stp>##V3_BDHV12</stp>
        <stp>AMZN US Equity</stp>
        <stp>IS_INC_BEF_XO_ITEM</stp>
        <stp>FQ2 1997</stp>
        <stp>FQ2 1997</stp>
        <stp>[FA1_otzrswt4.xlsx]Income - Adjusted!R17C4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2"/>
      </tp>
      <tp>
        <v>-21.225999999999999</v>
        <stp/>
        <stp>##V3_BDHV12</stp>
        <stp>AMZN US Equity</stp>
        <stp>IS_INC_BEF_XO_ITEM</stp>
        <stp>FQ2 1998</stp>
        <stp>FQ2 1998</stp>
        <stp>[FA1_otzrswt4.xlsx]Income - Adjusted!R17C8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2"/>
      </tp>
      <tp>
        <v>-3.0379999999999998</v>
        <stp/>
        <stp>##V3_BDHV12</stp>
        <stp>AMZN US Equity</stp>
        <stp>IS_INC_BEF_XO_ITEM</stp>
        <stp>FQ1 1997</stp>
        <stp>FQ1 1997</stp>
        <stp>[FA1_otzrswt4.xlsx]Income - Adjusted!R17C3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2"/>
      </tp>
      <tp>
        <v>-9.2590000000000003</v>
        <stp/>
        <stp>##V3_BDHV12</stp>
        <stp>AMZN US Equity</stp>
        <stp>IS_INC_BEF_XO_ITEM</stp>
        <stp>FQ1 1998</stp>
        <stp>FQ1 1998</stp>
        <stp>[FA1_otzrswt4.xlsx]Income - Adjusted!R17C7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2"/>
      </tp>
      <tp>
        <v>-2.0710000000000002</v>
        <stp/>
        <stp>##V3_BDHV12</stp>
        <stp>AMZN US Equity</stp>
        <stp>ACQUIS_FXD_&amp;_INTANG_DETAILED</stp>
        <stp>FQ1 1998</stp>
        <stp>FQ1 1998</stp>
        <stp>[FA1_otzrswt4.xlsx]Cash Flow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4"/>
      </tp>
      <tp>
        <v>-1.8140000000000001</v>
        <stp/>
        <stp>##V3_BDHV12</stp>
        <stp>AMZN US Equity</stp>
        <stp>ACQUIS_FXD_&amp;_INTANG_DETAILED</stp>
        <stp>FQ3 1997</stp>
        <stp>FQ3 1997</stp>
        <stp>[FA1_otzrswt4.xlsx]Cash Flow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4"/>
      </tp>
      <tp>
        <v>-1.3129999999999999</v>
        <stp/>
        <stp>##V3_BDHV12</stp>
        <stp>AMZN US Equity</stp>
        <stp>ACQUIS_FXD_&amp;_INTANG_DETAILED</stp>
        <stp>FQ2 1997</stp>
        <stp>FQ2 1997</stp>
        <stp>[FA1_otzrswt4.xlsx]Cash Flow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4"/>
      </tp>
      <tp>
        <v>-0.92600000000000005</v>
        <stp/>
        <stp>##V3_BDHV12</stp>
        <stp>AMZN US Equity</stp>
        <stp>ACQUIS_FXD_&amp;_INTANG_DETAILED</stp>
        <stp>FQ1 1997</stp>
        <stp>FQ1 1997</stp>
        <stp>[FA1_otzrswt4.xlsx]Cash Flow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4"/>
      </tp>
      <tp>
        <v>-3.1680000000000001</v>
        <stp/>
        <stp>##V3_BDHV12</stp>
        <stp>AMZN US Equity</stp>
        <stp>ACQUIS_FXD_&amp;_INTANG_DETAILED</stp>
        <stp>FQ4 1997</stp>
        <stp>FQ4 1997</stp>
        <stp>[FA1_otzrswt4.xlsx]Cash Flow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4"/>
      </tp>
      <tp>
        <v>-5.6429999999999998</v>
        <stp/>
        <stp>##V3_BDHV12</stp>
        <stp>AMZN US Equity</stp>
        <stp>ACQUIS_FXD_&amp;_INTANG_DETAILED</stp>
        <stp>FQ2 1998</stp>
        <stp>FQ2 1998</stp>
        <stp>[FA1_otzrswt4.xlsx]Cash Flow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4"/>
      </tp>
      <tp>
        <v>-11.065</v>
        <stp/>
        <stp>##V3_BDHV12</stp>
        <stp>AMZN US Equity</stp>
        <stp>ACQUIS_FXD_&amp;_INTANG_DETAILED</stp>
        <stp>FQ3 1998</stp>
        <stp>FQ3 1998</stp>
        <stp>[FA1_otzrswt4.xlsx]Cash Flow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4"/>
      </tp>
      <tp>
        <v>-3.3300000000000003E-2</v>
        <stp/>
        <stp>##V3_BDHV12</stp>
        <stp>AMZN US Equity</stp>
        <stp>IS_DIL_EPS_CONT_OPS</stp>
        <stp>FQ1 1998</stp>
        <stp>FQ1 1998</stp>
        <stp>[FA1_otzrswt4.xlsx]Per Share!R19C7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9" s="5"/>
      </tp>
      <tp>
        <v>287.08800000000002</v>
        <stp/>
        <stp>##V3_BDHV12</stp>
        <stp>AMZN US Equity</stp>
        <stp>BS_SH_OUT</stp>
        <stp>FQ4 1997</stp>
        <stp>FQ4 1997</stp>
        <stp>[FA1_otzrswt4.xlsx]Per Share!R6C6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5"/>
      </tp>
      <tp>
        <v>208.22399999999999</v>
        <stp/>
        <stp>##V3_BDHV12</stp>
        <stp>AMZN US Equity</stp>
        <stp>BS_SH_OUT</stp>
        <stp>FQ1 1997</stp>
        <stp>FQ1 1997</stp>
        <stp>[FA1_otzrswt4.xlsx]Per Share!R6C3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5"/>
      </tp>
      <tp>
        <v>-2.6700000000000002E-2</v>
        <stp/>
        <stp>##V3_BDHV12</stp>
        <stp>AMZN US Equity</stp>
        <stp>IS_EPS</stp>
        <stp>FQ2 1997</stp>
        <stp>FQ2 1997</stp>
        <stp>[FA1_otzrswt4.xlsx]Income - Adjusted!R30C4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0" s="2"/>
      </tp>
      <tp>
        <v>-3.5000000000000003E-2</v>
        <stp/>
        <stp>##V3_BDHV12</stp>
        <stp>AMZN US Equity</stp>
        <stp>IS_EPS</stp>
        <stp>FQ3 1997</stp>
        <stp>FQ3 1997</stp>
        <stp>[FA1_otzrswt4.xlsx]Income - Adjusted!R30C5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0" s="2"/>
      </tp>
      <tp>
        <v>-1.3299999999999999E-2</v>
        <stp/>
        <stp>##V3_BDHV12</stp>
        <stp>AMZN US Equity</stp>
        <stp>IS_EPS</stp>
        <stp>FQ1 1997</stp>
        <stp>FQ1 1997</stp>
        <stp>[FA1_otzrswt4.xlsx]Income - Adjusted!R30C3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0" s="2"/>
      </tp>
      <tp>
        <v>-3.2500000000000001E-2</v>
        <stp/>
        <stp>##V3_BDHV12</stp>
        <stp>AMZN US Equity</stp>
        <stp>IS_EPS</stp>
        <stp>FQ4 1997</stp>
        <stp>FQ4 1997</stp>
        <stp>[FA1_otzrswt4.xlsx]Income - Adjusted!R30C6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0" s="2"/>
      </tp>
      <tp>
        <v>-8.5730000000000004</v>
        <stp/>
        <stp>##V3_BDHV12</stp>
        <stp>AMZN US Equity</stp>
        <stp>EBITDA</stp>
        <stp>FQ3 1997</stp>
        <stp>FQ3 1997</stp>
        <stp>[FA1_otzrswt4.xlsx]Cash Flow - Standardized!R38C5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38" s="4"/>
      </tp>
      <tp>
        <v>-6.1029999999999998</v>
        <stp/>
        <stp>##V3_BDHV12</stp>
        <stp>AMZN US Equity</stp>
        <stp>EBITDA</stp>
        <stp>FQ2 1997</stp>
        <stp>FQ2 1997</stp>
        <stp>[FA1_otzrswt4.xlsx]Cash Flow - Standardized!R38C4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38" s="4"/>
      </tp>
      <tp>
        <v>-7.0839999999999996</v>
        <stp/>
        <stp>##V3_BDHV12</stp>
        <stp>AMZN US Equity</stp>
        <stp>EBITDA</stp>
        <stp>FQ1 1998</stp>
        <stp>FQ1 1998</stp>
        <stp>[FA1_otzrswt4.xlsx]Cash Flow - Standardized!R38C7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38" s="4"/>
      </tp>
      <tp>
        <v>-8.51</v>
        <stp/>
        <stp>##V3_BDHV12</stp>
        <stp>AMZN US Equity</stp>
        <stp>EARN_FOR_COMMON</stp>
        <stp>FQ3 1997</stp>
        <stp>FQ3 1997</stp>
        <stp>[FA1_otzrswt4.xlsx]Income - Adjusted!R26C5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6" s="2"/>
      </tp>
      <tp>
        <v>-6.7050000000000001</v>
        <stp/>
        <stp>##V3_BDHV12</stp>
        <stp>AMZN US Equity</stp>
        <stp>EARN_FOR_COMMON</stp>
        <stp>FQ2 1997</stp>
        <stp>FQ2 1997</stp>
        <stp>[FA1_otzrswt4.xlsx]Income - Adjusted!R26C4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6" s="2"/>
      </tp>
      <tp>
        <v>5</v>
        <stp/>
        <stp>##V3_BDHV12</stp>
        <stp>AMZN US Equity</stp>
        <stp>PX_OPEN</stp>
        <stp>FQ1 1998</stp>
        <stp>FQ1 1998</stp>
        <stp>[FA1_otzrswt4.xlsx]Stock Value!R8C6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6"/>
      </tp>
      <tp>
        <v>116.82</v>
        <stp/>
        <stp>##V3_BDHV12</stp>
        <stp>AMZN US Equity</stp>
        <stp>C&amp;CE_AND_STI_DETAILED</stp>
        <stp>FQ1 1998</stp>
        <stp>FQ1 1998</stp>
        <stp>[FA1_otzrswt4.xlsx]Bal Sheet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3"/>
      </tp>
      <tp>
        <v>337.26</v>
        <stp/>
        <stp>##V3_BDHV12</stp>
        <stp>AMZN US Equity</stp>
        <stp>C&amp;CE_AND_STI_DETAILED</stp>
        <stp>FQ3 1998</stp>
        <stp>FQ3 1998</stp>
        <stp>[FA1_otzrswt4.xlsx]Bal Sheet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3"/>
      </tp>
      <tp>
        <v>339.91899999999998</v>
        <stp/>
        <stp>##V3_BDHV12</stp>
        <stp>AMZN US Equity</stp>
        <stp>C&amp;CE_AND_STI_DETAILED</stp>
        <stp>FQ2 1998</stp>
        <stp>FQ2 1998</stp>
        <stp>[FA1_otzrswt4.xlsx]Bal Sheet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3"/>
      </tp>
      <tp>
        <v>-3.2500000000000001E-2</v>
        <stp/>
        <stp>##V3_BDHV12</stp>
        <stp>AMZN US Equity</stp>
        <stp>IS_DILUTED_EPS</stp>
        <stp>FQ4 1997</stp>
        <stp>FQ4 1997</stp>
        <stp>[FA1_otzrswt4.xlsx]Per Share!R17C6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7" s="5"/>
      </tp>
      <tp>
        <v>-2.6700000000000002E-2</v>
        <stp/>
        <stp>##V3_BDHV12</stp>
        <stp>AMZN US Equity</stp>
        <stp>IS_DILUTED_EPS</stp>
        <stp>FQ2 1997</stp>
        <stp>FQ2 1997</stp>
        <stp>[FA1_otzrswt4.xlsx]Per Share!R17C4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7" s="5"/>
      </tp>
      <tp>
        <v>-3.5000000000000003E-2</v>
        <stp/>
        <stp>##V3_BDHV12</stp>
        <stp>AMZN US Equity</stp>
        <stp>IS_DILUTED_EPS</stp>
        <stp>FQ3 1997</stp>
        <stp>FQ3 1997</stp>
        <stp>[FA1_otzrswt4.xlsx]Per Share!R17C5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7" s="5"/>
      </tp>
      <tp>
        <v>-1.3299999999999999E-2</v>
        <stp/>
        <stp>##V3_BDHV12</stp>
        <stp>AMZN US Equity</stp>
        <stp>IS_DILUTED_EPS</stp>
        <stp>FQ1 1997</stp>
        <stp>FQ1 1997</stp>
        <stp>[FA1_otzrswt4.xlsx]Per Share!R17C3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7" s="5"/>
      </tp>
      <tp>
        <v>298.02</v>
        <stp/>
        <stp>##V3_BDHV12</stp>
        <stp>AMZN US Equity</stp>
        <stp>EQY_SH_OUT</stp>
        <stp>FQ3 1998</stp>
        <stp>FQ3 1998</stp>
        <stp>[FA1_otzrswt4.xlsx]Stock Value!R13C8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3" s="6"/>
      </tp>
      <tp>
        <v>286.30799999999999</v>
        <stp/>
        <stp>##V3_BDHV12</stp>
        <stp>AMZN US Equity</stp>
        <stp>BS_SH_OUT</stp>
        <stp>FQ2 1997</stp>
        <stp>FQ2 1997</stp>
        <stp>[FA1_otzrswt4.xlsx]Per Share!R6C4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5"/>
      </tp>
      <tp>
        <v>286.30799999999999</v>
        <stp/>
        <stp>##V3_BDHV12</stp>
        <stp>AMZN US Equity</stp>
        <stp>BS_SH_OUT</stp>
        <stp>FQ3 1997</stp>
        <stp>FQ3 1997</stp>
        <stp>[FA1_otzrswt4.xlsx]Per Share!R6C5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5"/>
      </tp>
      <tp>
        <v>289.95600000000002</v>
        <stp/>
        <stp>##V3_BDHV12</stp>
        <stp>AMZN US Equity</stp>
        <stp>BS_SH_OUT</stp>
        <stp>FQ1 1998</stp>
        <stp>FQ1 1998</stp>
        <stp>[FA1_otzrswt4.xlsx]Per Share!R6C7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5"/>
      </tp>
      <tp>
        <v>-9.3369999999999997</v>
        <stp/>
        <stp>##V3_BDHV12</stp>
        <stp>AMZN US Equity</stp>
        <stp>IS_INC_BEF_XO_ITEM</stp>
        <stp>FQ4 1997</stp>
        <stp>FQ4 1997</stp>
        <stp>[FA1_otzrswt4.xlsx]Income - Adjusted!R17C6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2"/>
      </tp>
      <tp>
        <v>7.1040000000000001</v>
        <stp/>
        <stp>##V3_BDHV12</stp>
        <stp>AMZN US Equity</stp>
        <stp>PX_OPEN</stp>
        <stp>FQ2 1998</stp>
        <stp>FQ2 1998</stp>
        <stp>[FA1_otzrswt4.xlsx]Stock Value!R8C7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6"/>
      </tp>
      <tp>
        <v>-45.170999999999999</v>
        <stp/>
        <stp>##V3_BDHV12</stp>
        <stp>AMZN US Equity</stp>
        <stp>EARN_FOR_COMMON</stp>
        <stp>FQ3 1998</stp>
        <stp>FQ3 1998</stp>
        <stp>[FA1_otzrswt4.xlsx]Income - Adjusted!R26C9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6" s="2"/>
      </tp>
      <tp>
        <v>-21.225999999999999</v>
        <stp/>
        <stp>##V3_BDHV12</stp>
        <stp>AMZN US Equity</stp>
        <stp>EARN_FOR_COMMON</stp>
        <stp>FQ2 1998</stp>
        <stp>FQ2 1998</stp>
        <stp>[FA1_otzrswt4.xlsx]Income - Adjusted!R26C8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6" s="2"/>
      </tp>
      <tp>
        <v>16.969000000000001</v>
        <stp/>
        <stp>##V3_BDHV12</stp>
        <stp>AMZN US Equity</stp>
        <stp>PX_OPEN</stp>
        <stp>FQ3 1998</stp>
        <stp>FQ3 1998</stp>
        <stp>[FA1_otzrswt4.xlsx]Stock Value!R8C8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6"/>
      </tp>
      <tp>
        <v>-15.426</v>
        <stp/>
        <stp>##V3_BDHV12</stp>
        <stp>AMZN US Equity</stp>
        <stp>EBITDA</stp>
        <stp>FQ2 1998</stp>
        <stp>FQ2 1998</stp>
        <stp>[FA1_otzrswt4.xlsx]Cash Flow - Standardized!R38C8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38" s="4"/>
      </tp>
      <tp>
        <v>-20.015000000000001</v>
        <stp/>
        <stp>##V3_BDHV12</stp>
        <stp>AMZN US Equity</stp>
        <stp>EBITDA</stp>
        <stp>FQ3 1998</stp>
        <stp>FQ3 1998</stp>
        <stp>[FA1_otzrswt4.xlsx]Cash Flow - Standardized!R38C9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38" s="4"/>
      </tp>
      <tp>
        <v>287.08800000000002</v>
        <stp/>
        <stp>##V3_BDHV12</stp>
        <stp>AMZN US Equity</stp>
        <stp>EQY_SH_OUT</stp>
        <stp>FQ1 1998</stp>
        <stp>FQ1 1998</stp>
        <stp>[FA1_otzrswt4.xlsx]Stock Value!R13C6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3" s="6"/>
      </tp>
      <tp>
        <v>7.1619999999999999</v>
        <stp/>
        <stp>##V3_BDHV12</stp>
        <stp>AMZN US Equity</stp>
        <stp>C&amp;CE_AND_STI_DETAILED</stp>
        <stp>FQ1 1997</stp>
        <stp>FQ1 1997</stp>
        <stp>[FA1_otzrswt4.xlsx]Bal Sheet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3"/>
      </tp>
      <tp>
        <v>48.180999999999997</v>
        <stp/>
        <stp>##V3_BDHV12</stp>
        <stp>AMZN US Equity</stp>
        <stp>C&amp;CE_AND_STI_DETAILED</stp>
        <stp>FQ3 1997</stp>
        <stp>FQ3 1997</stp>
        <stp>[FA1_otzrswt4.xlsx]Bal Sheet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3"/>
      </tp>
      <tp>
        <v>56.392000000000003</v>
        <stp/>
        <stp>##V3_BDHV12</stp>
        <stp>AMZN US Equity</stp>
        <stp>C&amp;CE_AND_STI_DETAILED</stp>
        <stp>FQ2 1997</stp>
        <stp>FQ2 1997</stp>
        <stp>[FA1_otzrswt4.xlsx]Bal Sheet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3"/>
      </tp>
      <tp>
        <v>124.76600000000001</v>
        <stp/>
        <stp>##V3_BDHV12</stp>
        <stp>AMZN US Equity</stp>
        <stp>C&amp;CE_AND_STI_DETAILED</stp>
        <stp>FQ4 1997</stp>
        <stp>FQ4 1997</stp>
        <stp>[FA1_otzrswt4.xlsx]Bal Sheet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3"/>
      </tp>
      <tp>
        <v>-7.3300000000000004E-2</v>
        <stp/>
        <stp>##V3_BDHV12</stp>
        <stp>AMZN US Equity</stp>
        <stp>IS_DILUTED_EPS</stp>
        <stp>FQ2 1998</stp>
        <stp>FQ2 1998</stp>
        <stp>[FA1_otzrswt4.xlsx]Per Share!R17C8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7" s="5"/>
      </tp>
      <tp>
        <v>-0.15</v>
        <stp/>
        <stp>##V3_BDHV12</stp>
        <stp>AMZN US Equity</stp>
        <stp>IS_DILUTED_EPS</stp>
        <stp>FQ3 1998</stp>
        <stp>FQ3 1998</stp>
        <stp>[FA1_otzrswt4.xlsx]Per Share!R17C9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7" s="5"/>
      </tp>
      <tp>
        <v>-3.3300000000000003E-2</v>
        <stp/>
        <stp>##V3_BDHV12</stp>
        <stp>AMZN US Equity</stp>
        <stp>IS_DILUTED_EPS</stp>
        <stp>FQ1 1998</stp>
        <stp>FQ1 1998</stp>
        <stp>[FA1_otzrswt4.xlsx]Per Share!R17C7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7" s="5"/>
      </tp>
      <tp>
        <v>289.95600000000002</v>
        <stp/>
        <stp>##V3_BDHV12</stp>
        <stp>AMZN US Equity</stp>
        <stp>EQY_SH_OUT</stp>
        <stp>FQ2 1998</stp>
        <stp>FQ2 1998</stp>
        <stp>[FA1_otzrswt4.xlsx]Stock Value!R13C7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3" s="6"/>
      </tp>
      <tp>
        <v>-1.3299999999999999E-2</v>
        <stp/>
        <stp>##V3_BDHV12</stp>
        <stp>AMZN US Equity</stp>
        <stp>IS_DIL_EPS_CONT_OPS</stp>
        <stp>FQ1 1997</stp>
        <stp>FQ1 1997</stp>
        <stp>[FA1_otzrswt4.xlsx]Per Share!R19C3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9" s="5"/>
      </tp>
      <tp>
        <v>-3.2500000000000001E-2</v>
        <stp/>
        <stp>##V3_BDHV12</stp>
        <stp>AMZN US Equity</stp>
        <stp>IS_DIL_EPS_CONT_OPS</stp>
        <stp>FQ4 1997</stp>
        <stp>FQ4 1997</stp>
        <stp>[FA1_otzrswt4.xlsx]Per Share!R19C6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9" s="5"/>
      </tp>
      <tp>
        <v>4.4379999999999997</v>
        <stp/>
        <stp>##V3_BDHV12</stp>
        <stp>AMZN US Equity</stp>
        <stp>PX_OPEN</stp>
        <stp>FQ4 1997</stp>
        <stp>FQ4 1997</stp>
        <stp>[FA1_otzrswt4.xlsx]Stock Value!R8C5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6"/>
      </tp>
      <tp>
        <v>286.30799999999999</v>
        <stp/>
        <stp>##V3_BDHV12</stp>
        <stp>AMZN US Equity</stp>
        <stp>EQY_SH_OUT</stp>
        <stp>FQ3 1997</stp>
        <stp>FQ3 1997</stp>
        <stp>[FA1_otzrswt4.xlsx]Stock Value!R13C4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3" s="6"/>
      </tp>
      <tp>
        <v>316.3535</v>
        <stp/>
        <stp>##V3_BDHV12</stp>
        <stp>AMZN US Equity</stp>
        <stp>BS_SH_OUT</stp>
        <stp>FQ3 1998</stp>
        <stp>FQ3 1998</stp>
        <stp>[FA1_otzrswt4.xlsx]Per Share!R6C9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5"/>
      </tp>
      <tp>
        <v>298.02</v>
        <stp/>
        <stp>##V3_BDHV12</stp>
        <stp>AMZN US Equity</stp>
        <stp>BS_SH_OUT</stp>
        <stp>FQ2 1998</stp>
        <stp>FQ2 1998</stp>
        <stp>[FA1_otzrswt4.xlsx]Per Share!R6C8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5"/>
      </tp>
      <tp>
        <v>1.542</v>
        <stp/>
        <stp>##V3_BDHV12</stp>
        <stp>AMZN US Equity</stp>
        <stp>PX_OPEN</stp>
        <stp>FQ3 1997</stp>
        <stp>FQ3 1997</stp>
        <stp>[FA1_otzrswt4.xlsx]Stock Value!R8C4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6"/>
      </tp>
      <tp>
        <v>286.30799999999999</v>
        <stp/>
        <stp>##V3_BDHV12</stp>
        <stp>AMZN US Equity</stp>
        <stp>EQY_SH_OUT</stp>
        <stp>FQ4 1997</stp>
        <stp>FQ4 1997</stp>
        <stp>[FA1_otzrswt4.xlsx]Stock Value!R13C5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3" s="6"/>
      </tp>
      <tp>
        <v>-9.2590000000000003</v>
        <stp/>
        <stp>##V3_BDHV12</stp>
        <stp>AMZN US Equity</stp>
        <stp>EARN_FOR_COMMON</stp>
        <stp>FQ1 1998</stp>
        <stp>FQ1 1998</stp>
        <stp>[FA1_otzrswt4.xlsx]Income - Adjusted!R26C7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6" s="2"/>
      </tp>
      <tp>
        <v>2.4380000000000002</v>
        <stp/>
        <stp>##V3_BDHV12</stp>
        <stp>AMZN US Equity</stp>
        <stp>PX_OPEN</stp>
        <stp>FQ2 1997</stp>
        <stp>FQ2 1997</stp>
        <stp>[FA1_otzrswt4.xlsx]Stock Value!R8C3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6"/>
      </tp>
      <tp>
        <v>-7.3300000000000004E-2</v>
        <stp/>
        <stp>##V3_BDHV12</stp>
        <stp>AMZN US Equity</stp>
        <stp>IS_EPS</stp>
        <stp>FQ2 1998</stp>
        <stp>FQ2 1998</stp>
        <stp>[FA1_otzrswt4.xlsx]Income - Adjusted!R30C8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0" s="2"/>
      </tp>
      <tp>
        <v>-0.15</v>
        <stp/>
        <stp>##V3_BDHV12</stp>
        <stp>AMZN US Equity</stp>
        <stp>IS_EPS</stp>
        <stp>FQ3 1998</stp>
        <stp>FQ3 1998</stp>
        <stp>[FA1_otzrswt4.xlsx]Income - Adjusted!R30C9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0" s="2"/>
      </tp>
      <tp>
        <v>-3.3300000000000003E-2</v>
        <stp/>
        <stp>##V3_BDHV12</stp>
        <stp>AMZN US Equity</stp>
        <stp>IS_EPS</stp>
        <stp>FQ1 1998</stp>
        <stp>FQ1 1998</stp>
        <stp>[FA1_otzrswt4.xlsx]Income - Adjusted!R30C7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0" s="2"/>
      </tp>
      <tp>
        <v>286.30399999999997</v>
        <stp/>
        <stp>##V3_BDHV12</stp>
        <stp>AMZN US Equity</stp>
        <stp>EQY_SH_OUT</stp>
        <stp>FQ2 1997</stp>
        <stp>FQ2 1997</stp>
        <stp>[FA1_otzrswt4.xlsx]Stock Value!R13C3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3" s="6"/>
      </tp>
      <tp>
        <v>-2.6700000000000002E-2</v>
        <stp/>
        <stp>##V3_BDHV12</stp>
        <stp>AMZN US Equity</stp>
        <stp>IS_DIL_EPS_CONT_OPS</stp>
        <stp>FQ2 1997</stp>
        <stp>FQ2 1997</stp>
        <stp>[FA1_otzrswt4.xlsx]Per Share!R19C4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9" s="5"/>
      </tp>
      <tp>
        <v>-3.5000000000000003E-2</v>
        <stp/>
        <stp>##V3_BDHV12</stp>
        <stp>AMZN US Equity</stp>
        <stp>IS_DIL_EPS_CONT_OPS</stp>
        <stp>FQ3 1997</stp>
        <stp>FQ3 1997</stp>
        <stp>[FA1_otzrswt4.xlsx]Per Share!R19C5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9" s="5"/>
      </tp>
      <tp>
        <v>-5.5E-2</v>
        <stp/>
        <stp>##V3_BDHV12</stp>
        <stp>AMZN US Equity</stp>
        <stp>IS_DIL_EPS_CONT_OPS</stp>
        <stp>FQ2 1998</stp>
        <stp>FQ2 1998</stp>
        <stp>[FA1_otzrswt4.xlsx]Per Share!R19C8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9" s="5"/>
      </tp>
      <tp>
        <v>-8.1699999999999995E-2</v>
        <stp/>
        <stp>##V3_BDHV12</stp>
        <stp>AMZN US Equity</stp>
        <stp>IS_DIL_EPS_CONT_OPS</stp>
        <stp>FQ3 1998</stp>
        <stp>FQ3 1998</stp>
        <stp>[FA1_otzrswt4.xlsx]Per Share!R19C9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9" s="5"/>
      </tp>
      <tp>
        <v>6.0000000000000001E-3</v>
        <stp/>
        <stp>##V3_BDHV12</stp>
        <stp>AMZN US Equity</stp>
        <stp>BS_PFD_EQTY_&amp;_HYBRID_CPTL</stp>
        <stp>FQ1 1997</stp>
        <stp>FQ1 1997</stp>
        <stp>[FA1_otzrswt4.xlsx]Bal Sheet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3"/>
      </tp>
      <tp>
        <v>0</v>
        <stp/>
        <stp>##V3_BDHV12</stp>
        <stp>AMZN US Equity</stp>
        <stp>BS_PFD_EQTY_&amp;_HYBRID_CPTL</stp>
        <stp>FQ4 1997</stp>
        <stp>FQ4 1997</stp>
        <stp>[FA1_otzrswt4.xlsx]Bal Sheet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3"/>
      </tp>
      <tp>
        <v>0</v>
        <stp/>
        <stp>##V3_BDHV12</stp>
        <stp>AMZN US Equity</stp>
        <stp>BS_PFD_EQTY_&amp;_HYBRID_CPTL</stp>
        <stp>FQ1 1998</stp>
        <stp>FQ1 1998</stp>
        <stp>[FA1_otzrswt4.xlsx]Bal Sheet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3"/>
      </tp>
      <tp>
        <v>0</v>
        <stp/>
        <stp>##V3_BDHV12</stp>
        <stp>AMZN US Equity</stp>
        <stp>BS_PFD_EQTY_&amp;_HYBRID_CPTL</stp>
        <stp>FQ3 1997</stp>
        <stp>FQ3 1997</stp>
        <stp>[FA1_otzrswt4.xlsx]Bal Sheet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3"/>
      </tp>
      <tp>
        <v>0</v>
        <stp/>
        <stp>##V3_BDHV12</stp>
        <stp>AMZN US Equity</stp>
        <stp>BS_PFD_EQTY_&amp;_HYBRID_CPTL</stp>
        <stp>FQ2 1997</stp>
        <stp>FQ2 1997</stp>
        <stp>[FA1_otzrswt4.xlsx]Bal Sheet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3"/>
      </tp>
      <tp>
        <v>0</v>
        <stp/>
        <stp>##V3_BDHV12</stp>
        <stp>AMZN US Equity</stp>
        <stp>BS_PFD_EQTY_&amp;_HYBRID_CPTL</stp>
        <stp>FQ2 1998</stp>
        <stp>FQ2 1998</stp>
        <stp>[FA1_otzrswt4.xlsx]Bal Sheet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3"/>
      </tp>
      <tp>
        <v>0</v>
        <stp/>
        <stp>##V3_BDHV12</stp>
        <stp>AMZN US Equity</stp>
        <stp>BS_PFD_EQTY_&amp;_HYBRID_CPTL</stp>
        <stp>FQ3 1998</stp>
        <stp>FQ3 1998</stp>
        <stp>[FA1_otzrswt4.xlsx]Bal Sheet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3"/>
      </tp>
      <tp t="s">
        <v>—</v>
        <stp/>
        <stp>##V3_BDHV12</stp>
        <stp>AMZN US Equity</stp>
        <stp>OTHER_ADJUSTMENTS</stp>
        <stp>FQ1 1998</stp>
        <stp>FQ1 1998</stp>
        <stp>[FA1_otzrswt4.xlsx]Income - Adjusted!R23C7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2"/>
      </tp>
      <tp t="s">
        <v>—</v>
        <stp/>
        <stp>##V3_BDHV12</stp>
        <stp>AMZN US Equity</stp>
        <stp>OTHER_ADJUSTMENTS</stp>
        <stp>FQ1 1997</stp>
        <stp>FQ1 1997</stp>
        <stp>[FA1_otzrswt4.xlsx]Income - Adjusted!R23C3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2"/>
      </tp>
      <tp>
        <v>0</v>
        <stp/>
        <stp>##V3_BDHV12</stp>
        <stp>AMZN US Equity</stp>
        <stp>CF_INCR_INVEST</stp>
        <stp>FQ2 1998</stp>
        <stp>FQ2 1998</stp>
        <stp>[FA1_otzrswt4.xlsx]Cash Flow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4"/>
      </tp>
      <tp>
        <v>0</v>
        <stp/>
        <stp>##V3_BDHV12</stp>
        <stp>AMZN US Equity</stp>
        <stp>CF_INCR_INVEST</stp>
        <stp>FQ3 1998</stp>
        <stp>FQ3 1998</stp>
        <stp>[FA1_otzrswt4.xlsx]Cash Flow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4"/>
      </tp>
      <tp>
        <v>0</v>
        <stp/>
        <stp>##V3_BDHV12</stp>
        <stp>AMZN US Equity</stp>
        <stp>CF_INCR_INVEST</stp>
        <stp>FQ1 1998</stp>
        <stp>FQ1 1998</stp>
        <stp>[FA1_otzrswt4.xlsx]Cash Flow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4"/>
      </tp>
      <tp>
        <v>0</v>
        <stp/>
        <stp>##V3_BDHV12</stp>
        <stp>AMZN US Equity</stp>
        <stp>CF_INCR_INVEST</stp>
        <stp>FQ3 1997</stp>
        <stp>FQ3 1997</stp>
        <stp>[FA1_otzrswt4.xlsx]Cash Flow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4"/>
      </tp>
      <tp>
        <v>0</v>
        <stp/>
        <stp>##V3_BDHV12</stp>
        <stp>AMZN US Equity</stp>
        <stp>CF_INCR_INVEST</stp>
        <stp>FQ2 1997</stp>
        <stp>FQ2 1997</stp>
        <stp>[FA1_otzrswt4.xlsx]Cash Flow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4"/>
      </tp>
      <tp>
        <v>0</v>
        <stp/>
        <stp>##V3_BDHV12</stp>
        <stp>AMZN US Equity</stp>
        <stp>CF_INCR_INVEST</stp>
        <stp>FQ4 1997</stp>
        <stp>FQ4 1997</stp>
        <stp>[FA1_otzrswt4.xlsx]Cash Flow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4"/>
      </tp>
      <tp>
        <v>0</v>
        <stp/>
        <stp>##V3_BDHV12</stp>
        <stp>AMZN US Equity</stp>
        <stp>CF_INCR_INVEST</stp>
        <stp>FQ1 1997</stp>
        <stp>FQ1 1997</stp>
        <stp>[FA1_otzrswt4.xlsx]Cash Flow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4"/>
      </tp>
      <tp>
        <v>24.5</v>
        <stp/>
        <stp>##V3_BDHV12</stp>
        <stp>AMZN US Equity</stp>
        <stp>PX_HIGH</stp>
        <stp>FQ3 1998</stp>
        <stp>FQ3 1998</stp>
        <stp>[FA1_otzrswt4.xlsx]Stock Value!R9C8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9" s="6"/>
      </tp>
      <tp>
        <v>-7.3300000000000004E-2</v>
        <stp/>
        <stp>##V3_BDHV12</stp>
        <stp>AMZN US Equity</stp>
        <stp>IS_EPS</stp>
        <stp>FQ2 1998</stp>
        <stp>FQ2 1998</stp>
        <stp>[FA1_otzrswt4.xlsx]Per Share!R14C8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4" s="5"/>
      </tp>
      <tp>
        <v>-0.15</v>
        <stp/>
        <stp>##V3_BDHV12</stp>
        <stp>AMZN US Equity</stp>
        <stp>IS_EPS</stp>
        <stp>FQ3 1998</stp>
        <stp>FQ3 1998</stp>
        <stp>[FA1_otzrswt4.xlsx]Per Share!R14C9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4" s="5"/>
      </tp>
      <tp>
        <v>-3.3300000000000003E-2</v>
        <stp/>
        <stp>##V3_BDHV12</stp>
        <stp>AMZN US Equity</stp>
        <stp>IS_EPS</stp>
        <stp>FQ1 1998</stp>
        <stp>FQ1 1998</stp>
        <stp>[FA1_otzrswt4.xlsx]Per Share!R14C7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4" s="5"/>
      </tp>
      <tp>
        <v>-1.3299999999999999E-2</v>
        <stp/>
        <stp>##V3_BDHV12</stp>
        <stp>AMZN US Equity</stp>
        <stp>IS_EARN_BEF_XO_ITEMS_PER_SH</stp>
        <stp>FQ1 1997</stp>
        <stp>FQ1 1997</stp>
        <stp>[FA1_otzrswt4.xlsx]Per Share!R15C3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5" s="5"/>
      </tp>
      <tp>
        <v>-3.2500000000000001E-2</v>
        <stp/>
        <stp>##V3_BDHV12</stp>
        <stp>AMZN US Equity</stp>
        <stp>IS_EARN_BEF_XO_ITEMS_PER_SH</stp>
        <stp>FQ4 1997</stp>
        <stp>FQ4 1997</stp>
        <stp>[FA1_otzrswt4.xlsx]Per Share!R15C6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5" s="5"/>
      </tp>
      <tp>
        <v>-0.17399999999999999</v>
        <stp/>
        <stp>##V3_BDHV12</stp>
        <stp>AMZN US Equity</stp>
        <stp>PROC_FR_REPAYMNTS_BOR_DETAILED</stp>
        <stp>FQ3 1998</stp>
        <stp>FQ3 1998</stp>
        <stp>[FA1_otzrswt4.xlsx]Cash Flow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4"/>
      </tp>
      <tp>
        <v>248.77799999999999</v>
        <stp/>
        <stp>##V3_BDHV12</stp>
        <stp>AMZN US Equity</stp>
        <stp>PROC_FR_REPAYMNTS_BOR_DETAILED</stp>
        <stp>FQ2 1998</stp>
        <stp>FQ2 1998</stp>
        <stp>[FA1_otzrswt4.xlsx]Cash Flow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4"/>
      </tp>
      <tp>
        <v>0</v>
        <stp/>
        <stp>##V3_BDHV12</stp>
        <stp>AMZN US Equity</stp>
        <stp>PROC_FR_REPAYMNTS_BOR_DETAILED</stp>
        <stp>FQ1 1997</stp>
        <stp>FQ1 1997</stp>
        <stp>[FA1_otzrswt4.xlsx]Cash Flow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4"/>
      </tp>
      <tp>
        <v>75</v>
        <stp/>
        <stp>##V3_BDHV12</stp>
        <stp>AMZN US Equity</stp>
        <stp>PROC_FR_REPAYMNTS_BOR_DETAILED</stp>
        <stp>FQ4 1997</stp>
        <stp>FQ4 1997</stp>
        <stp>[FA1_otzrswt4.xlsx]Cash Flow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4"/>
      </tp>
      <tp>
        <v>0</v>
        <stp/>
        <stp>##V3_BDHV12</stp>
        <stp>AMZN US Equity</stp>
        <stp>PROC_FR_REPAYMNTS_BOR_DETAILED</stp>
        <stp>FQ1 1998</stp>
        <stp>FQ1 1998</stp>
        <stp>[FA1_otzrswt4.xlsx]Cash Flow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4"/>
      </tp>
      <tp>
        <v>0</v>
        <stp/>
        <stp>##V3_BDHV12</stp>
        <stp>AMZN US Equity</stp>
        <stp>PROC_FR_REPAYMNTS_BOR_DETAILED</stp>
        <stp>FQ2 1997</stp>
        <stp>FQ2 1997</stp>
        <stp>[FA1_otzrswt4.xlsx]Cash Flow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4"/>
      </tp>
      <tp>
        <v>0</v>
        <stp/>
        <stp>##V3_BDHV12</stp>
        <stp>AMZN US Equity</stp>
        <stp>PROC_FR_REPAYMNTS_BOR_DETAILED</stp>
        <stp>FQ3 1997</stp>
        <stp>FQ3 1997</stp>
        <stp>[FA1_otzrswt4.xlsx]Cash Flow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4"/>
      </tp>
      <tp>
        <v>2.1800999999999999</v>
        <stp/>
        <stp>##V3_BDHV12</stp>
        <stp>AMZN US Equity</stp>
        <stp>NET_DEBT_TO_SHRHLDR_EQTY</stp>
        <stp>FQ3 1998</stp>
        <stp>FQ3 1998</stp>
        <stp>[FA1_otzrswt4.xlsx]Bal Sheet - Standardized!R54C9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4" s="3"/>
      </tp>
      <tp>
        <v>-17.319700000000001</v>
        <stp/>
        <stp>##V3_BDHV12</stp>
        <stp>AMZN US Equity</stp>
        <stp>NET_DEBT_TO_SHRHLDR_EQTY</stp>
        <stp>FQ2 1998</stp>
        <stp>FQ2 1998</stp>
        <stp>[FA1_otzrswt4.xlsx]Bal Sheet - Standardized!R54C8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4" s="3"/>
      </tp>
      <tp>
        <v>0</v>
        <stp/>
        <stp>##V3_BDHV12</stp>
        <stp>AMZN US Equity</stp>
        <stp>BS_NUM_OF_TSY_SH</stp>
        <stp>FQ1 1997</stp>
        <stp>FQ1 1997</stp>
        <stp>[FA1_otzrswt4.xlsx]Bal Sheet - Standardized!R52C3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2" s="3"/>
      </tp>
      <tp>
        <v>0</v>
        <stp/>
        <stp>##V3_BDHV12</stp>
        <stp>AMZN US Equity</stp>
        <stp>BS_NUM_OF_TSY_SH</stp>
        <stp>FQ4 1997</stp>
        <stp>FQ4 1997</stp>
        <stp>[FA1_otzrswt4.xlsx]Bal Sheet - Standardized!R52C6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2" s="3"/>
      </tp>
      <tp>
        <v>4.8129999999999997</v>
        <stp/>
        <stp>##V3_BDHV12</stp>
        <stp>AMZN US Equity</stp>
        <stp>PX_HIGH</stp>
        <stp>FQ3 1997</stp>
        <stp>FQ3 1997</stp>
        <stp>[FA1_otzrswt4.xlsx]Stock Value!R9C4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9" s="6"/>
      </tp>
      <tp t="s">
        <v>—</v>
        <stp/>
        <stp>##V3_BDHV12</stp>
        <stp>AMZN US Equity</stp>
        <stp>OTHER_ADJUSTMENTS</stp>
        <stp>FQ3 1998</stp>
        <stp>FQ3 1998</stp>
        <stp>[FA1_otzrswt4.xlsx]Income - Adjusted!R23C9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2"/>
      </tp>
      <tp t="s">
        <v>—</v>
        <stp/>
        <stp>##V3_BDHV12</stp>
        <stp>AMZN US Equity</stp>
        <stp>OTHER_ADJUSTMENTS</stp>
        <stp>FQ3 1997</stp>
        <stp>FQ3 1997</stp>
        <stp>[FA1_otzrswt4.xlsx]Income - Adjusted!R23C5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2"/>
      </tp>
      <tp>
        <v>5.5</v>
        <stp/>
        <stp>##V3_BDHV12</stp>
        <stp>AMZN US Equity</stp>
        <stp>PX_HIGH</stp>
        <stp>FQ4 1997</stp>
        <stp>FQ4 1997</stp>
        <stp>[FA1_otzrswt4.xlsx]Stock Value!R9C5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9" s="6"/>
      </tp>
      <tp t="s">
        <v>—</v>
        <stp/>
        <stp>##V3_BDHV12</stp>
        <stp>AMZN US Equity</stp>
        <stp>OTHER_ADJUSTMENTS</stp>
        <stp>FQ2 1998</stp>
        <stp>FQ2 1998</stp>
        <stp>[FA1_otzrswt4.xlsx]Income - Adjusted!R23C8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2"/>
      </tp>
      <tp t="s">
        <v>—</v>
        <stp/>
        <stp>##V3_BDHV12</stp>
        <stp>AMZN US Equity</stp>
        <stp>OTHER_ADJUSTMENTS</stp>
        <stp>FQ2 1997</stp>
        <stp>FQ2 1997</stp>
        <stp>[FA1_otzrswt4.xlsx]Income - Adjusted!R23C4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2"/>
      </tp>
      <tp t="s">
        <v>—</v>
        <stp/>
        <stp>##V3_BDHV12</stp>
        <stp>AMZN US Equity</stp>
        <stp>EQY_DPS</stp>
        <stp>FQ1 1998</stp>
        <stp>FQ1 1998</stp>
        <stp>[FA1_otzrswt4.xlsx]Income - Adjusted!R47C7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7" s="2"/>
      </tp>
      <tp>
        <v>-7.3300000000000004E-2</v>
        <stp/>
        <stp>##V3_BDHV12</stp>
        <stp>AMZN US Equity</stp>
        <stp>IS_DILUTED_EPS</stp>
        <stp>FQ2 1998</stp>
        <stp>FQ2 1998</stp>
        <stp>[FA1_otzrswt4.xlsx]Income - Adjusted!R35C8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5" s="2"/>
      </tp>
      <tp>
        <v>-0.15</v>
        <stp/>
        <stp>##V3_BDHV12</stp>
        <stp>AMZN US Equity</stp>
        <stp>IS_DILUTED_EPS</stp>
        <stp>FQ3 1998</stp>
        <stp>FQ3 1998</stp>
        <stp>[FA1_otzrswt4.xlsx]Income - Adjusted!R35C9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5" s="2"/>
      </tp>
      <tp>
        <v>-3.3300000000000003E-2</v>
        <stp/>
        <stp>##V3_BDHV12</stp>
        <stp>AMZN US Equity</stp>
        <stp>IS_DILUTED_EPS</stp>
        <stp>FQ1 1998</stp>
        <stp>FQ1 1998</stp>
        <stp>[FA1_otzrswt4.xlsx]Income - Adjusted!R35C7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5" s="2"/>
      </tp>
      <tp>
        <v>2.5</v>
        <stp/>
        <stp>##V3_BDHV12</stp>
        <stp>AMZN US Equity</stp>
        <stp>PX_HIGH</stp>
        <stp>FQ2 1997</stp>
        <stp>FQ2 1997</stp>
        <stp>[FA1_otzrswt4.xlsx]Stock Value!R9C3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9" s="6"/>
      </tp>
      <tp>
        <v>-2.6700000000000002E-2</v>
        <stp/>
        <stp>##V3_BDHV12</stp>
        <stp>AMZN US Equity</stp>
        <stp>IS_EARN_BEF_XO_ITEMS_PER_SH</stp>
        <stp>FQ2 1997</stp>
        <stp>FQ2 1997</stp>
        <stp>[FA1_otzrswt4.xlsx]Per Share!R15C4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5" s="5"/>
      </tp>
      <tp>
        <v>-3.5000000000000003E-2</v>
        <stp/>
        <stp>##V3_BDHV12</stp>
        <stp>AMZN US Equity</stp>
        <stp>IS_EARN_BEF_XO_ITEMS_PER_SH</stp>
        <stp>FQ3 1997</stp>
        <stp>FQ3 1997</stp>
        <stp>[FA1_otzrswt4.xlsx]Per Share!R15C5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5" s="5"/>
      </tp>
      <tp>
        <v>0</v>
        <stp/>
        <stp>##V3_BDHV12</stp>
        <stp>AMZN US Equity</stp>
        <stp>OTHER_ADJUSTMENTS</stp>
        <stp>FQ4 1997</stp>
        <stp>FQ4 1997</stp>
        <stp>[FA1_otzrswt4.xlsx]Income - Adjusted!R23C6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2"/>
      </tp>
      <tp>
        <v>16.625</v>
        <stp/>
        <stp>##V3_BDHV12</stp>
        <stp>AMZN US Equity</stp>
        <stp>PX_LAST</stp>
        <stp>FQ2 1998</stp>
        <stp>FQ2 1998</stp>
        <stp>[FA1_otzrswt4.xlsx]Stock Value!R6C7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6"/>
      </tp>
      <tp>
        <v>0</v>
        <stp/>
        <stp>##V3_BDHV12</stp>
        <stp>AMZN US Equity</stp>
        <stp>BS_NUM_OF_TSY_SH</stp>
        <stp>FQ1 1998</stp>
        <stp>FQ1 1998</stp>
        <stp>[FA1_otzrswt4.xlsx]Bal Sheet - Standardized!R52C7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2" s="3"/>
      </tp>
      <tp>
        <v>0</v>
        <stp/>
        <stp>##V3_BDHV12</stp>
        <stp>AMZN US Equity</stp>
        <stp>BS_NUM_OF_TSY_SH</stp>
        <stp>FQ3 1997</stp>
        <stp>FQ3 1997</stp>
        <stp>[FA1_otzrswt4.xlsx]Bal Sheet - Standardized!R52C5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2" s="3"/>
      </tp>
      <tp>
        <v>0</v>
        <stp/>
        <stp>##V3_BDHV12</stp>
        <stp>AMZN US Equity</stp>
        <stp>BS_NUM_OF_TSY_SH</stp>
        <stp>FQ2 1997</stp>
        <stp>FQ2 1997</stp>
        <stp>[FA1_otzrswt4.xlsx]Bal Sheet - Standardized!R52C4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2" s="3"/>
      </tp>
      <tp>
        <v>0.13769999999999999</v>
        <stp/>
        <stp>##V3_BDHV12</stp>
        <stp>AMZN US Equity</stp>
        <stp>REVENUE_PER_SH</stp>
        <stp>FQ3 1997</stp>
        <stp>FQ3 1997</stp>
        <stp>[FA1_otzrswt4.xlsx]Per Share!R11C5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1" s="5"/>
      </tp>
      <tp>
        <v>0.1089</v>
        <stp/>
        <stp>##V3_BDHV12</stp>
        <stp>AMZN US Equity</stp>
        <stp>REVENUE_PER_SH</stp>
        <stp>FQ2 1997</stp>
        <stp>FQ2 1997</stp>
        <stp>[FA1_otzrswt4.xlsx]Per Share!R11C4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1" s="5"/>
      </tp>
      <tp>
        <v>6.8699999999999997E-2</v>
        <stp/>
        <stp>##V3_BDHV12</stp>
        <stp>AMZN US Equity</stp>
        <stp>REVENUE_PER_SH</stp>
        <stp>FQ1 1997</stp>
        <stp>FQ1 1997</stp>
        <stp>[FA1_otzrswt4.xlsx]Per Share!R11C3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1" s="5"/>
      </tp>
      <tp>
        <v>0.2303</v>
        <stp/>
        <stp>##V3_BDHV12</stp>
        <stp>AMZN US Equity</stp>
        <stp>REVENUE_PER_SH</stp>
        <stp>FQ4 1997</stp>
        <stp>FQ4 1997</stp>
        <stp>[FA1_otzrswt4.xlsx]Per Share!R11C6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1" s="5"/>
      </tp>
      <tp>
        <v>-7.3300000000000004E-2</v>
        <stp/>
        <stp>##V3_BDHV12</stp>
        <stp>AMZN US Equity</stp>
        <stp>IS_EARN_BEF_XO_ITEMS_PER_SH</stp>
        <stp>FQ2 1998</stp>
        <stp>FQ2 1998</stp>
        <stp>[FA1_otzrswt4.xlsx]Per Share!R15C8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5" s="5"/>
      </tp>
      <tp>
        <v>-0.15</v>
        <stp/>
        <stp>##V3_BDHV12</stp>
        <stp>AMZN US Equity</stp>
        <stp>IS_EARN_BEF_XO_ITEMS_PER_SH</stp>
        <stp>FQ3 1998</stp>
        <stp>FQ3 1998</stp>
        <stp>[FA1_otzrswt4.xlsx]Per Share!R15C9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5" s="5"/>
      </tp>
      <tp>
        <v>7.1280000000000001</v>
        <stp/>
        <stp>##V3_BDHV12</stp>
        <stp>AMZN US Equity</stp>
        <stp>PX_LAST</stp>
        <stp>FQ1 1998</stp>
        <stp>FQ1 1998</stp>
        <stp>[FA1_otzrswt4.xlsx]Stock Value!R6C6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6"/>
      </tp>
      <tp>
        <v>9.7200000000000006</v>
        <stp/>
        <stp>##V3_BDHV12</stp>
        <stp>AMZN US Equity</stp>
        <stp>CFF_ACTIVITIES_DETAILED</stp>
        <stp>FQ3 1998</stp>
        <stp>FQ3 1998</stp>
        <stp>[FA1_otzrswt4.xlsx]Cash Flow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4"/>
      </tp>
      <tp>
        <v>241.6</v>
        <stp/>
        <stp>##V3_BDHV12</stp>
        <stp>AMZN US Equity</stp>
        <stp>CFF_ACTIVITIES_DETAILED</stp>
        <stp>FQ2 1998</stp>
        <stp>FQ2 1998</stp>
        <stp>[FA1_otzrswt4.xlsx]Cash Flow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4"/>
      </tp>
      <tp>
        <v>49.14</v>
        <stp/>
        <stp>##V3_BDHV12</stp>
        <stp>AMZN US Equity</stp>
        <stp>CFF_ACTIVITIES_DETAILED</stp>
        <stp>FQ2 1997</stp>
        <stp>FQ2 1997</stp>
        <stp>[FA1_otzrswt4.xlsx]Cash Flow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4"/>
      </tp>
      <tp>
        <v>0</v>
        <stp/>
        <stp>##V3_BDHV12</stp>
        <stp>AMZN US Equity</stp>
        <stp>CFF_ACTIVITIES_DETAILED</stp>
        <stp>FQ3 1997</stp>
        <stp>FQ3 1997</stp>
        <stp>[FA1_otzrswt4.xlsx]Cash Flow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4"/>
      </tp>
      <tp>
        <v>0.41499999999999998</v>
        <stp/>
        <stp>##V3_BDHV12</stp>
        <stp>AMZN US Equity</stp>
        <stp>CFF_ACTIVITIES_DETAILED</stp>
        <stp>FQ1 1998</stp>
        <stp>FQ1 1998</stp>
        <stp>[FA1_otzrswt4.xlsx]Cash Flow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4"/>
      </tp>
      <tp>
        <v>0.63700000000000001</v>
        <stp/>
        <stp>##V3_BDHV12</stp>
        <stp>AMZN US Equity</stp>
        <stp>CFF_ACTIVITIES_DETAILED</stp>
        <stp>FQ1 1997</stp>
        <stp>FQ1 1997</stp>
        <stp>[FA1_otzrswt4.xlsx]Cash Flow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4"/>
      </tp>
      <tp>
        <v>72.739999999999995</v>
        <stp/>
        <stp>##V3_BDHV12</stp>
        <stp>AMZN US Equity</stp>
        <stp>CFF_ACTIVITIES_DETAILED</stp>
        <stp>FQ4 1997</stp>
        <stp>FQ4 1997</stp>
        <stp>[FA1_otzrswt4.xlsx]Cash Flow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4"/>
      </tp>
      <tp t="s">
        <v>—</v>
        <stp/>
        <stp>##V3_BDHV12</stp>
        <stp>AMZN US Equity</stp>
        <stp>EQY_DPS</stp>
        <stp>FQ2 1998</stp>
        <stp>FQ2 1998</stp>
        <stp>[FA1_otzrswt4.xlsx]Income - Adjusted!R47C8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7" s="2"/>
      </tp>
      <tp>
        <v>0</v>
        <stp/>
        <stp>##V3_BDHV12</stp>
        <stp>AMZN US Equity</stp>
        <stp>EQY_DPS</stp>
        <stp>FQ3 1998</stp>
        <stp>FQ3 1998</stp>
        <stp>[FA1_otzrswt4.xlsx]Income - Adjusted!R47C9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7" s="2"/>
      </tp>
      <tp>
        <v>18.603999999999999</v>
        <stp/>
        <stp>##V3_BDHV12</stp>
        <stp>AMZN US Equity</stp>
        <stp>PX_LAST</stp>
        <stp>FQ3 1998</stp>
        <stp>FQ3 1998</stp>
        <stp>[FA1_otzrswt4.xlsx]Stock Value!R6C8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6"/>
      </tp>
      <tp>
        <v>0.50990000000000002</v>
        <stp/>
        <stp>##V3_BDHV12</stp>
        <stp>AMZN US Equity</stp>
        <stp>REVENUE_PER_SH</stp>
        <stp>FQ3 1998</stp>
        <stp>FQ3 1998</stp>
        <stp>[FA1_otzrswt4.xlsx]Per Share!R11C9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1" s="5"/>
      </tp>
      <tp>
        <v>0.40289999999999998</v>
        <stp/>
        <stp>##V3_BDHV12</stp>
        <stp>AMZN US Equity</stp>
        <stp>REVENUE_PER_SH</stp>
        <stp>FQ2 1998</stp>
        <stp>FQ2 1998</stp>
        <stp>[FA1_otzrswt4.xlsx]Per Share!R11C8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1" s="5"/>
      </tp>
      <tp>
        <v>0.31240000000000001</v>
        <stp/>
        <stp>##V3_BDHV12</stp>
        <stp>AMZN US Equity</stp>
        <stp>REVENUE_PER_SH</stp>
        <stp>FQ1 1998</stp>
        <stp>FQ1 1998</stp>
        <stp>[FA1_otzrswt4.xlsx]Per Share!R11C7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1" s="5"/>
      </tp>
      <tp>
        <v>0</v>
        <stp/>
        <stp>##V3_BDHV12</stp>
        <stp>AMZN US Equity</stp>
        <stp>CF_DECR_INVEST</stp>
        <stp>FQ2 1998</stp>
        <stp>FQ2 1998</stp>
        <stp>[FA1_otzrswt4.xlsx]Cash Flow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4"/>
      </tp>
      <tp>
        <v>0</v>
        <stp/>
        <stp>##V3_BDHV12</stp>
        <stp>AMZN US Equity</stp>
        <stp>CF_DECR_INVEST</stp>
        <stp>FQ3 1998</stp>
        <stp>FQ3 1998</stp>
        <stp>[FA1_otzrswt4.xlsx]Cash Flow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4"/>
      </tp>
      <tp>
        <v>0</v>
        <stp/>
        <stp>##V3_BDHV12</stp>
        <stp>AMZN US Equity</stp>
        <stp>CF_DECR_INVEST</stp>
        <stp>FQ1 1998</stp>
        <stp>FQ1 1998</stp>
        <stp>[FA1_otzrswt4.xlsx]Cash Flow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4"/>
      </tp>
      <tp>
        <v>0</v>
        <stp/>
        <stp>##V3_BDHV12</stp>
        <stp>AMZN US Equity</stp>
        <stp>CF_DECR_INVEST</stp>
        <stp>FQ3 1997</stp>
        <stp>FQ3 1997</stp>
        <stp>[FA1_otzrswt4.xlsx]Cash Flow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4"/>
      </tp>
      <tp>
        <v>0</v>
        <stp/>
        <stp>##V3_BDHV12</stp>
        <stp>AMZN US Equity</stp>
        <stp>CF_DECR_INVEST</stp>
        <stp>FQ2 1997</stp>
        <stp>FQ2 1997</stp>
        <stp>[FA1_otzrswt4.xlsx]Cash Flow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4"/>
      </tp>
      <tp>
        <v>0</v>
        <stp/>
        <stp>##V3_BDHV12</stp>
        <stp>AMZN US Equity</stp>
        <stp>CF_DECR_INVEST</stp>
        <stp>FQ4 1997</stp>
        <stp>FQ4 1997</stp>
        <stp>[FA1_otzrswt4.xlsx]Cash Flow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4"/>
      </tp>
      <tp>
        <v>0</v>
        <stp/>
        <stp>##V3_BDHV12</stp>
        <stp>AMZN US Equity</stp>
        <stp>CF_DECR_INVEST</stp>
        <stp>FQ1 1997</stp>
        <stp>FQ1 1997</stp>
        <stp>[FA1_otzrswt4.xlsx]Cash Flow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4"/>
      </tp>
      <tp>
        <v>4.3390000000000004</v>
        <stp/>
        <stp>##V3_BDHV12</stp>
        <stp>AMZN US Equity</stp>
        <stp>PX_LAST</stp>
        <stp>FQ3 1997</stp>
        <stp>FQ3 1997</stp>
        <stp>[FA1_otzrswt4.xlsx]Stock Value!R6C4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6"/>
      </tp>
      <tp>
        <v>0</v>
        <stp/>
        <stp>##V3_BDHV12</stp>
        <stp>AMZN US Equity</stp>
        <stp>BS_NUM_OF_TSY_SH</stp>
        <stp>FQ2 1998</stp>
        <stp>FQ2 1998</stp>
        <stp>[FA1_otzrswt4.xlsx]Bal Sheet - Standardized!R52C8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2" s="3"/>
      </tp>
      <tp>
        <v>0</v>
        <stp/>
        <stp>##V3_BDHV12</stp>
        <stp>AMZN US Equity</stp>
        <stp>BS_NUM_OF_TSY_SH</stp>
        <stp>FQ3 1998</stp>
        <stp>FQ3 1998</stp>
        <stp>[FA1_otzrswt4.xlsx]Bal Sheet - Standardized!R52C9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2" s="3"/>
      </tp>
      <tp>
        <v>-163.46270000000001</v>
        <stp/>
        <stp>##V3_BDHV12</stp>
        <stp>AMZN US Equity</stp>
        <stp>NET_DEBT_TO_SHRHLDR_EQTY</stp>
        <stp>FQ4 1997</stp>
        <stp>FQ4 1997</stp>
        <stp>[FA1_otzrswt4.xlsx]Bal Sheet - Standardized!R54C6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4" s="3"/>
      </tp>
      <tp>
        <v>-259.21100000000001</v>
        <stp/>
        <stp>##V3_BDHV12</stp>
        <stp>AMZN US Equity</stp>
        <stp>NET_DEBT_TO_SHRHLDR_EQTY</stp>
        <stp>FQ1 1997</stp>
        <stp>FQ1 1997</stp>
        <stp>[FA1_otzrswt4.xlsx]Bal Sheet - Standardized!R54C3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4" s="3"/>
      </tp>
      <tp>
        <v>-3.3300000000000003E-2</v>
        <stp/>
        <stp>##V3_BDHV12</stp>
        <stp>AMZN US Equity</stp>
        <stp>IS_EARN_BEF_XO_ITEMS_PER_SH</stp>
        <stp>FQ1 1998</stp>
        <stp>FQ1 1998</stp>
        <stp>[FA1_otzrswt4.xlsx]Per Share!R15C7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5" s="5"/>
      </tp>
      <tp>
        <v>5.0209999999999999</v>
        <stp/>
        <stp>##V3_BDHV12</stp>
        <stp>AMZN US Equity</stp>
        <stp>PX_LAST</stp>
        <stp>FQ4 1997</stp>
        <stp>FQ4 1997</stp>
        <stp>[FA1_otzrswt4.xlsx]Stock Value!R6C5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6"/>
      </tp>
      <tp t="s">
        <v>—</v>
        <stp/>
        <stp>##V3_BDHV12</stp>
        <stp>AMZN US Equity</stp>
        <stp>EQY_DPS</stp>
        <stp>FQ2 1997</stp>
        <stp>FQ2 1997</stp>
        <stp>[FA1_otzrswt4.xlsx]Income - Adjusted!R47C4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7" s="2"/>
      </tp>
      <tp t="s">
        <v>—</v>
        <stp/>
        <stp>##V3_BDHV12</stp>
        <stp>AMZN US Equity</stp>
        <stp>EQY_DPS</stp>
        <stp>FQ3 1997</stp>
        <stp>FQ3 1997</stp>
        <stp>[FA1_otzrswt4.xlsx]Income - Adjusted!R47C5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7" s="2"/>
      </tp>
      <tp>
        <v>5.1980000000000004</v>
        <stp/>
        <stp>##V3_BDHV12</stp>
        <stp>AMZN US Equity</stp>
        <stp>OTHER_INVESTING_ACT_DETAILED</stp>
        <stp>FQ3 1997</stp>
        <stp>FQ3 1997</stp>
        <stp>[FA1_otzrswt4.xlsx]Cash Flow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4"/>
      </tp>
      <tp>
        <v>-8.6920000000000002</v>
        <stp/>
        <stp>##V3_BDHV12</stp>
        <stp>AMZN US Equity</stp>
        <stp>OTHER_INVESTING_ACT_DETAILED</stp>
        <stp>FQ2 1997</stp>
        <stp>FQ2 1997</stp>
        <stp>[FA1_otzrswt4.xlsx]Cash Flow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4"/>
      </tp>
      <tp>
        <v>-2.9990000000000001</v>
        <stp/>
        <stp>##V3_BDHV12</stp>
        <stp>AMZN US Equity</stp>
        <stp>OTHER_INVESTING_ACT_DETAILED</stp>
        <stp>FQ1 1998</stp>
        <stp>FQ1 1998</stp>
        <stp>[FA1_otzrswt4.xlsx]Cash Flow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4"/>
      </tp>
      <tp>
        <v>-11.762</v>
        <stp/>
        <stp>##V3_BDHV12</stp>
        <stp>AMZN US Equity</stp>
        <stp>OTHER_INVESTING_ACT_DETAILED</stp>
        <stp>FQ4 1997</stp>
        <stp>FQ4 1997</stp>
        <stp>[FA1_otzrswt4.xlsx]Cash Flow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4"/>
      </tp>
      <tp>
        <v>0</v>
        <stp/>
        <stp>##V3_BDHV12</stp>
        <stp>AMZN US Equity</stp>
        <stp>OTHER_INVESTING_ACT_DETAILED</stp>
        <stp>FQ1 1997</stp>
        <stp>FQ1 1997</stp>
        <stp>[FA1_otzrswt4.xlsx]Cash Flow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4"/>
      </tp>
      <tp>
        <v>-2.6700000000000002E-2</v>
        <stp/>
        <stp>##V3_BDHV12</stp>
        <stp>AMZN US Equity</stp>
        <stp>IS_DILUTED_EPS</stp>
        <stp>FQ2 1997</stp>
        <stp>FQ2 1997</stp>
        <stp>[FA1_otzrswt4.xlsx]Income - Adjusted!R35C4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5" s="2"/>
      </tp>
      <tp>
        <v>-3.5000000000000003E-2</v>
        <stp/>
        <stp>##V3_BDHV12</stp>
        <stp>AMZN US Equity</stp>
        <stp>IS_DILUTED_EPS</stp>
        <stp>FQ3 1997</stp>
        <stp>FQ3 1997</stp>
        <stp>[FA1_otzrswt4.xlsx]Income - Adjusted!R35C5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5" s="2"/>
      </tp>
      <tp>
        <v>-1.3299999999999999E-2</v>
        <stp/>
        <stp>##V3_BDHV12</stp>
        <stp>AMZN US Equity</stp>
        <stp>IS_DILUTED_EPS</stp>
        <stp>FQ1 1997</stp>
        <stp>FQ1 1997</stp>
        <stp>[FA1_otzrswt4.xlsx]Income - Adjusted!R35C3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5" s="2"/>
      </tp>
      <tp>
        <v>-3.2500000000000001E-2</v>
        <stp/>
        <stp>##V3_BDHV12</stp>
        <stp>AMZN US Equity</stp>
        <stp>IS_DILUTED_EPS</stp>
        <stp>FQ4 1997</stp>
        <stp>FQ4 1997</stp>
        <stp>[FA1_otzrswt4.xlsx]Income - Adjusted!R35C6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5" s="2"/>
      </tp>
      <tp>
        <v>-225.92599999999999</v>
        <stp/>
        <stp>##V3_BDHV12</stp>
        <stp>AMZN US Equity</stp>
        <stp>OTHER_INVESTING_ACT_DETAILED</stp>
        <stp>FQ2 1998</stp>
        <stp>FQ2 1998</stp>
        <stp>[FA1_otzrswt4.xlsx]Cash Flow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4"/>
      </tp>
      <tp>
        <v>16.611999999999998</v>
        <stp/>
        <stp>##V3_BDHV12</stp>
        <stp>AMZN US Equity</stp>
        <stp>OTHER_INVESTING_ACT_DETAILED</stp>
        <stp>FQ3 1998</stp>
        <stp>FQ3 1998</stp>
        <stp>[FA1_otzrswt4.xlsx]Cash Flow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4"/>
      </tp>
      <tp>
        <v>1.542</v>
        <stp/>
        <stp>##V3_BDHV12</stp>
        <stp>AMZN US Equity</stp>
        <stp>PX_LAST</stp>
        <stp>FQ2 1997</stp>
        <stp>FQ2 1997</stp>
        <stp>[FA1_otzrswt4.xlsx]Stock Value!R6C3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6"/>
      </tp>
      <tp>
        <v>-198.8904</v>
        <stp/>
        <stp>##V3_BDHV12</stp>
        <stp>AMZN US Equity</stp>
        <stp>NET_DEBT_TO_SHRHLDR_EQTY</stp>
        <stp>FQ1 1998</stp>
        <stp>FQ1 1998</stp>
        <stp>[FA1_otzrswt4.xlsx]Bal Sheet - Standardized!R54C7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4" s="3"/>
      </tp>
      <tp>
        <v>-123.378</v>
        <stp/>
        <stp>##V3_BDHV12</stp>
        <stp>AMZN US Equity</stp>
        <stp>NET_DEBT_TO_SHRHLDR_EQTY</stp>
        <stp>FQ2 1997</stp>
        <stp>FQ2 1997</stp>
        <stp>[FA1_otzrswt4.xlsx]Bal Sheet - Standardized!R54C4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4" s="3"/>
      </tp>
      <tp>
        <v>-128.28049999999999</v>
        <stp/>
        <stp>##V3_BDHV12</stp>
        <stp>AMZN US Equity</stp>
        <stp>NET_DEBT_TO_SHRHLDR_EQTY</stp>
        <stp>FQ3 1997</stp>
        <stp>FQ3 1997</stp>
        <stp>[FA1_otzrswt4.xlsx]Bal Sheet - Standardized!R54C5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4" s="3"/>
      </tp>
      <tp>
        <v>-5.07</v>
        <stp/>
        <stp>##V3_BDHV12</stp>
        <stp>AMZN US Equity</stp>
        <stp>CF_CASH_FROM_INV_ACT</stp>
        <stp>FQ1 1998</stp>
        <stp>FQ1 1998</stp>
        <stp>[FA1_otzrswt4.xlsx]Cash Flow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4"/>
      </tp>
      <tp>
        <v>3.3839999999999999</v>
        <stp/>
        <stp>##V3_BDHV12</stp>
        <stp>AMZN US Equity</stp>
        <stp>CF_CASH_FROM_INV_ACT</stp>
        <stp>FQ3 1997</stp>
        <stp>FQ3 1997</stp>
        <stp>[FA1_otzrswt4.xlsx]Cash Flow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4"/>
      </tp>
      <tp>
        <v>-10.005000000000001</v>
        <stp/>
        <stp>##V3_BDHV12</stp>
        <stp>AMZN US Equity</stp>
        <stp>CF_CASH_FROM_INV_ACT</stp>
        <stp>FQ2 1997</stp>
        <stp>FQ2 1997</stp>
        <stp>[FA1_otzrswt4.xlsx]Cash Flow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4"/>
      </tp>
      <tp>
        <v>-14.93</v>
        <stp/>
        <stp>##V3_BDHV12</stp>
        <stp>AMZN US Equity</stp>
        <stp>CF_CASH_FROM_INV_ACT</stp>
        <stp>FQ4 1997</stp>
        <stp>FQ4 1997</stp>
        <stp>[FA1_otzrswt4.xlsx]Cash Flow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4"/>
      </tp>
      <tp>
        <v>-0.92600000000000005</v>
        <stp/>
        <stp>##V3_BDHV12</stp>
        <stp>AMZN US Equity</stp>
        <stp>CF_CASH_FROM_INV_ACT</stp>
        <stp>FQ1 1997</stp>
        <stp>FQ1 1997</stp>
        <stp>[FA1_otzrswt4.xlsx]Cash Flow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4"/>
      </tp>
      <tp>
        <v>17.457999999999998</v>
        <stp/>
        <stp>##V3_BDHV12</stp>
        <stp>AMZN US Equity</stp>
        <stp>PX_HIGH</stp>
        <stp>FQ2 1998</stp>
        <stp>FQ2 1998</stp>
        <stp>[FA1_otzrswt4.xlsx]Stock Value!R9C7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9" s="6"/>
      </tp>
      <tp>
        <v>-231.56899999999999</v>
        <stp/>
        <stp>##V3_BDHV12</stp>
        <stp>AMZN US Equity</stp>
        <stp>CF_CASH_FROM_INV_ACT</stp>
        <stp>FQ2 1998</stp>
        <stp>FQ2 1998</stp>
        <stp>[FA1_otzrswt4.xlsx]Cash Flow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4"/>
      </tp>
      <tp>
        <v>5.5469999999999997</v>
        <stp/>
        <stp>##V3_BDHV12</stp>
        <stp>AMZN US Equity</stp>
        <stp>CF_CASH_FROM_INV_ACT</stp>
        <stp>FQ3 1998</stp>
        <stp>FQ3 1998</stp>
        <stp>[FA1_otzrswt4.xlsx]Cash Flow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4"/>
      </tp>
      <tp>
        <v>-3.2500000000000001E-2</v>
        <stp/>
        <stp>##V3_BDHV12</stp>
        <stp>AMZN US Equity</stp>
        <stp>IS_EPS</stp>
        <stp>FQ4 1997</stp>
        <stp>FQ4 1997</stp>
        <stp>[FA1_otzrswt4.xlsx]Per Share!R14C6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4" s="5"/>
      </tp>
      <tp>
        <v>-2.6700000000000002E-2</v>
        <stp/>
        <stp>##V3_BDHV12</stp>
        <stp>AMZN US Equity</stp>
        <stp>IS_EPS</stp>
        <stp>FQ2 1997</stp>
        <stp>FQ2 1997</stp>
        <stp>[FA1_otzrswt4.xlsx]Per Share!R14C4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4" s="5"/>
      </tp>
      <tp>
        <v>-3.5000000000000003E-2</v>
        <stp/>
        <stp>##V3_BDHV12</stp>
        <stp>AMZN US Equity</stp>
        <stp>IS_EPS</stp>
        <stp>FQ3 1997</stp>
        <stp>FQ3 1997</stp>
        <stp>[FA1_otzrswt4.xlsx]Per Share!R14C5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4" s="5"/>
      </tp>
      <tp>
        <v>-1.3299999999999999E-2</v>
        <stp/>
        <stp>##V3_BDHV12</stp>
        <stp>AMZN US Equity</stp>
        <stp>IS_EPS</stp>
        <stp>FQ1 1997</stp>
        <stp>FQ1 1997</stp>
        <stp>[FA1_otzrswt4.xlsx]Per Share!R14C3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4" s="5"/>
      </tp>
      <tp>
        <v>0</v>
        <stp/>
        <stp>##V3_BDHV12</stp>
        <stp>AMZN US Equity</stp>
        <stp>EQY_DPS</stp>
        <stp>FQ4 1997</stp>
        <stp>FQ4 1997</stp>
        <stp>[FA1_otzrswt4.xlsx]Income - Adjusted!R47C6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7" s="2"/>
      </tp>
      <tp t="s">
        <v>—</v>
        <stp/>
        <stp>##V3_BDHV12</stp>
        <stp>AMZN US Equity</stp>
        <stp>EQY_DPS</stp>
        <stp>FQ1 1997</stp>
        <stp>FQ1 1997</stp>
        <stp>[FA1_otzrswt4.xlsx]Income - Adjusted!R47C3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7" s="2"/>
      </tp>
      <tp>
        <v>7.3540000000000001</v>
        <stp/>
        <stp>##V3_BDHV12</stp>
        <stp>AMZN US Equity</stp>
        <stp>PX_HIGH</stp>
        <stp>FQ1 1998</stp>
        <stp>FQ1 1998</stp>
        <stp>[FA1_otzrswt4.xlsx]Stock Value!R9C6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9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9" width="11.855468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</row>
    <row r="6" spans="1:9" x14ac:dyDescent="0.25">
      <c r="A6" s="6" t="s">
        <v>0</v>
      </c>
      <c r="B6" s="6" t="s">
        <v>22</v>
      </c>
      <c r="C6" s="16">
        <f>_xll.BDH("AMZN US Equity","SALES_REV_TURN","FQ1 1997","FQ1 1997","Currency=USD","Period=FQ","BEST_FPERIOD_OVERRIDE=FQ","FILING_STATUS=OR","SCALING_FORMAT=MLN","FA_ADJUSTED=Adjusted","Sort=A","Dates=H","DateFormat=P","Fill=—","Direction=H","UseDPDF=Y")</f>
        <v>16.004999999999999</v>
      </c>
      <c r="D6" s="16">
        <f>_xll.BDH("AMZN US Equity","SALES_REV_TURN","FQ2 1997","FQ2 1997","Currency=USD","Period=FQ","BEST_FPERIOD_OVERRIDE=FQ","FILING_STATUS=OR","SCALING_FORMAT=MLN","FA_ADJUSTED=Adjusted","Sort=A","Dates=H","DateFormat=P","Fill=—","Direction=H","UseDPDF=Y")</f>
        <v>27.855</v>
      </c>
      <c r="E6" s="16">
        <f>_xll.BDH("AMZN US Equity","SALES_REV_TURN","FQ3 1997","FQ3 1997","Currency=USD","Period=FQ","BEST_FPERIOD_OVERRIDE=FQ","FILING_STATUS=OR","SCALING_FORMAT=MLN","FA_ADJUSTED=Adjusted","Sort=A","Dates=H","DateFormat=P","Fill=—","Direction=H","UseDPDF=Y")</f>
        <v>37.887</v>
      </c>
      <c r="F6" s="16">
        <f>_xll.BDH("AMZN US Equity","SALES_REV_TURN","FQ4 1997","FQ4 1997","Currency=USD","Period=FQ","BEST_FPERIOD_OVERRIDE=FQ","FILING_STATUS=OR","SCALING_FORMAT=MLN","FA_ADJUSTED=Adjusted","Sort=A","Dates=H","DateFormat=P","Fill=—","Direction=H","UseDPDF=Y")</f>
        <v>66.010999999999996</v>
      </c>
      <c r="G6" s="16">
        <f>_xll.BDH("AMZN US Equity","SALES_REV_TURN","FQ1 1998","FQ1 1998","Currency=USD","Period=FQ","BEST_FPERIOD_OVERRIDE=FQ","FILING_STATUS=OR","SCALING_FORMAT=MLN","FA_ADJUSTED=Adjusted","Sort=A","Dates=H","DateFormat=P","Fill=—","Direction=H","UseDPDF=Y")</f>
        <v>87.375</v>
      </c>
      <c r="H6" s="16">
        <f>_xll.BDH("AMZN US Equity","SALES_REV_TURN","FQ2 1998","FQ2 1998","Currency=USD","Period=FQ","BEST_FPERIOD_OVERRIDE=FQ","FILING_STATUS=OR","SCALING_FORMAT=MLN","FA_ADJUSTED=Adjusted","Sort=A","Dates=H","DateFormat=P","Fill=—","Direction=H","UseDPDF=Y")</f>
        <v>115.977</v>
      </c>
      <c r="I6" s="16">
        <f>_xll.BDH("AMZN US Equity","SALES_REV_TURN","FQ3 1998","FQ3 1998","Currency=USD","Period=FQ","BEST_FPERIOD_OVERRIDE=FQ","FILING_STATUS=OR","SCALING_FORMAT=MLN","FA_ADJUSTED=Adjusted","Sort=A","Dates=H","DateFormat=P","Fill=—","Direction=H","UseDPDF=Y")</f>
        <v>153.69800000000001</v>
      </c>
    </row>
    <row r="7" spans="1:9" x14ac:dyDescent="0.25">
      <c r="A7" s="10" t="s">
        <v>23</v>
      </c>
      <c r="B7" s="10" t="s">
        <v>24</v>
      </c>
      <c r="C7" s="13">
        <f>_xll.BDH("AMZN US Equity","IS_COGS_TO_FE_AND_PP_AND_G","FQ1 1997","FQ1 1997","Currency=USD","Period=FQ","BEST_FPERIOD_OVERRIDE=FQ","FILING_STATUS=OR","SCALING_FORMAT=MLN","FA_ADJUSTED=Adjusted","Sort=A","Dates=H","DateFormat=P","Fill=—","Direction=H","UseDPDF=Y")</f>
        <v>12.484</v>
      </c>
      <c r="D7" s="13">
        <f>_xll.BDH("AMZN US Equity","IS_COGS_TO_FE_AND_PP_AND_G","FQ2 1997","FQ2 1997","Currency=USD","Period=FQ","BEST_FPERIOD_OVERRIDE=FQ","FILING_STATUS=OR","SCALING_FORMAT=MLN","FA_ADJUSTED=Adjusted","Sort=A","Dates=H","DateFormat=P","Fill=—","Direction=H","UseDPDF=Y")</f>
        <v>22.632999999999999</v>
      </c>
      <c r="E7" s="13">
        <f>_xll.BDH("AMZN US Equity","IS_COGS_TO_FE_AND_PP_AND_G","FQ3 1997","FQ3 1997","Currency=USD","Period=FQ","BEST_FPERIOD_OVERRIDE=FQ","FILING_STATUS=OR","SCALING_FORMAT=MLN","FA_ADJUSTED=Adjusted","Sort=A","Dates=H","DateFormat=P","Fill=—","Direction=H","UseDPDF=Y")</f>
        <v>30.709</v>
      </c>
      <c r="F7" s="13">
        <f>_xll.BDH("AMZN US Equity","IS_COGS_TO_FE_AND_PP_AND_G","FQ4 1997","FQ4 1997","Currency=USD","Period=FQ","BEST_FPERIOD_OVERRIDE=FQ","FILING_STATUS=OR","SCALING_FORMAT=MLN","FA_ADJUSTED=Adjusted","Sort=A","Dates=H","DateFormat=P","Fill=—","Direction=H","UseDPDF=Y")</f>
        <v>53.119</v>
      </c>
      <c r="G7" s="13">
        <f>_xll.BDH("AMZN US Equity","IS_COGS_TO_FE_AND_PP_AND_G","FQ1 1998","FQ1 1998","Currency=USD","Period=FQ","BEST_FPERIOD_OVERRIDE=FQ","FILING_STATUS=OR","SCALING_FORMAT=MLN","FA_ADJUSTED=Adjusted","Sort=A","Dates=H","DateFormat=P","Fill=—","Direction=H","UseDPDF=Y")</f>
        <v>68.054000000000002</v>
      </c>
      <c r="H7" s="13">
        <f>_xll.BDH("AMZN US Equity","IS_COGS_TO_FE_AND_PP_AND_G","FQ2 1998","FQ2 1998","Currency=USD","Period=FQ","BEST_FPERIOD_OVERRIDE=FQ","FILING_STATUS=OR","SCALING_FORMAT=MLN","FA_ADJUSTED=Adjusted","Sort=A","Dates=H","DateFormat=P","Fill=—","Direction=H","UseDPDF=Y")</f>
        <v>89.786000000000001</v>
      </c>
      <c r="I7" s="13">
        <f>_xll.BDH("AMZN US Equity","IS_COGS_TO_FE_AND_PP_AND_G","FQ3 1998","FQ3 1998","Currency=USD","Period=FQ","BEST_FPERIOD_OVERRIDE=FQ","FILING_STATUS=OR","SCALING_FORMAT=MLN","FA_ADJUSTED=Adjusted","Sort=A","Dates=H","DateFormat=P","Fill=—","Direction=H","UseDPDF=Y")</f>
        <v>118.82299999999999</v>
      </c>
    </row>
    <row r="8" spans="1:9" x14ac:dyDescent="0.25">
      <c r="A8" s="6" t="s">
        <v>1</v>
      </c>
      <c r="B8" s="6" t="s">
        <v>25</v>
      </c>
      <c r="C8" s="16">
        <f>_xll.BDH("AMZN US Equity","GROSS_PROFIT","FQ1 1997","FQ1 1997","Currency=USD","Period=FQ","BEST_FPERIOD_OVERRIDE=FQ","FILING_STATUS=OR","SCALING_FORMAT=MLN","FA_ADJUSTED=Adjusted","Sort=A","Dates=H","DateFormat=P","Fill=—","Direction=H","UseDPDF=Y")</f>
        <v>3.5209999999999999</v>
      </c>
      <c r="D8" s="16">
        <f>_xll.BDH("AMZN US Equity","GROSS_PROFIT","FQ2 1997","FQ2 1997","Currency=USD","Period=FQ","BEST_FPERIOD_OVERRIDE=FQ","FILING_STATUS=OR","SCALING_FORMAT=MLN","FA_ADJUSTED=Adjusted","Sort=A","Dates=H","DateFormat=P","Fill=—","Direction=H","UseDPDF=Y")</f>
        <v>5.2220000000000004</v>
      </c>
      <c r="E8" s="16">
        <f>_xll.BDH("AMZN US Equity","GROSS_PROFIT","FQ3 1997","FQ3 1997","Currency=USD","Period=FQ","BEST_FPERIOD_OVERRIDE=FQ","FILING_STATUS=OR","SCALING_FORMAT=MLN","FA_ADJUSTED=Adjusted","Sort=A","Dates=H","DateFormat=P","Fill=—","Direction=H","UseDPDF=Y")</f>
        <v>7.1779999999999999</v>
      </c>
      <c r="F8" s="16">
        <f>_xll.BDH("AMZN US Equity","GROSS_PROFIT","FQ4 1997","FQ4 1997","Currency=USD","Period=FQ","BEST_FPERIOD_OVERRIDE=FQ","FILING_STATUS=OR","SCALING_FORMAT=MLN","FA_ADJUSTED=Adjusted","Sort=A","Dates=H","DateFormat=P","Fill=—","Direction=H","UseDPDF=Y")</f>
        <v>12.891999999999999</v>
      </c>
      <c r="G8" s="16">
        <f>_xll.BDH("AMZN US Equity","GROSS_PROFIT","FQ1 1998","FQ1 1998","Currency=USD","Period=FQ","BEST_FPERIOD_OVERRIDE=FQ","FILING_STATUS=OR","SCALING_FORMAT=MLN","FA_ADJUSTED=Adjusted","Sort=A","Dates=H","DateFormat=P","Fill=—","Direction=H","UseDPDF=Y")</f>
        <v>19.321000000000002</v>
      </c>
      <c r="H8" s="16">
        <f>_xll.BDH("AMZN US Equity","GROSS_PROFIT","FQ2 1998","FQ2 1998","Currency=USD","Period=FQ","BEST_FPERIOD_OVERRIDE=FQ","FILING_STATUS=OR","SCALING_FORMAT=MLN","FA_ADJUSTED=Adjusted","Sort=A","Dates=H","DateFormat=P","Fill=—","Direction=H","UseDPDF=Y")</f>
        <v>26.190999999999999</v>
      </c>
      <c r="I8" s="16">
        <f>_xll.BDH("AMZN US Equity","GROSS_PROFIT","FQ3 1998","FQ3 1998","Currency=USD","Period=FQ","BEST_FPERIOD_OVERRIDE=FQ","FILING_STATUS=OR","SCALING_FORMAT=MLN","FA_ADJUSTED=Adjusted","Sort=A","Dates=H","DateFormat=P","Fill=—","Direction=H","UseDPDF=Y")</f>
        <v>34.875</v>
      </c>
    </row>
    <row r="9" spans="1:9" x14ac:dyDescent="0.25">
      <c r="A9" s="10" t="s">
        <v>26</v>
      </c>
      <c r="B9" s="10" t="s">
        <v>27</v>
      </c>
      <c r="C9" s="13">
        <f>_xll.BDH("AMZN US Equity","IS_OPERATING_EXPN","FQ1 1997","FQ1 1997","Currency=USD","Period=FQ","BEST_FPERIOD_OVERRIDE=FQ","FILING_STATUS=OR","SCALING_FORMAT=MLN","FA_ADJUSTED=Adjusted","Sort=A","Dates=H","DateFormat=P","Fill=—","Direction=H","UseDPDF=Y")</f>
        <v>6.6230000000000002</v>
      </c>
      <c r="D9" s="13">
        <f>_xll.BDH("AMZN US Equity","IS_OPERATING_EXPN","FQ2 1997","FQ2 1997","Currency=USD","Period=FQ","BEST_FPERIOD_OVERRIDE=FQ","FILING_STATUS=OR","SCALING_FORMAT=MLN","FA_ADJUSTED=Adjusted","Sort=A","Dates=H","DateFormat=P","Fill=—","Direction=H","UseDPDF=Y")</f>
        <v>12.289</v>
      </c>
      <c r="E9" s="13">
        <f>_xll.BDH("AMZN US Equity","IS_OPERATING_EXPN","FQ3 1997","FQ3 1997","Currency=USD","Period=FQ","BEST_FPERIOD_OVERRIDE=FQ","FILING_STATUS=OR","SCALING_FORMAT=MLN","FA_ADJUSTED=Adjusted","Sort=A","Dates=H","DateFormat=P","Fill=—","Direction=H","UseDPDF=Y")</f>
        <v>16.364000000000001</v>
      </c>
      <c r="F9" s="13">
        <f>_xll.BDH("AMZN US Equity","IS_OPERATING_EXPN","FQ4 1997","FQ4 1997","Currency=USD","Period=FQ","BEST_FPERIOD_OVERRIDE=FQ","FILING_STATUS=OR","SCALING_FORMAT=MLN","FA_ADJUSTED=Adjusted","Sort=A","Dates=H","DateFormat=P","Fill=—","Direction=H","UseDPDF=Y")</f>
        <v>22.745999999999999</v>
      </c>
      <c r="G9" s="13">
        <f>_xll.BDH("AMZN US Equity","IS_OPERATING_EXPN","FQ1 1998","FQ1 1998","Currency=USD","Period=FQ","BEST_FPERIOD_OVERRIDE=FQ","FILING_STATUS=OR","SCALING_FORMAT=MLN","FA_ADJUSTED=Adjusted","Sort=A","Dates=H","DateFormat=P","Fill=—","Direction=H","UseDPDF=Y")</f>
        <v>28.195</v>
      </c>
      <c r="H9" s="13">
        <f>_xll.BDH("AMZN US Equity","IS_OPERATING_EXPN","FQ2 1998","FQ2 1998","Currency=USD","Period=FQ","BEST_FPERIOD_OVERRIDE=FQ","FILING_STATUS=OR","SCALING_FORMAT=MLN","FA_ADJUSTED=Adjusted","Sort=A","Dates=H","DateFormat=P","Fill=—","Direction=H","UseDPDF=Y")</f>
        <v>43.186999999999998</v>
      </c>
      <c r="I9" s="13">
        <f>_xll.BDH("AMZN US Equity","IS_OPERATING_EXPN","FQ3 1998","FQ3 1998","Currency=USD","Period=FQ","BEST_FPERIOD_OVERRIDE=FQ","FILING_STATUS=OR","SCALING_FORMAT=MLN","FA_ADJUSTED=Adjusted","Sort=A","Dates=H","DateFormat=P","Fill=—","Direction=H","UseDPDF=Y")</f>
        <v>55.869</v>
      </c>
    </row>
    <row r="10" spans="1:9" x14ac:dyDescent="0.25">
      <c r="A10" s="6" t="s">
        <v>28</v>
      </c>
      <c r="B10" s="6" t="s">
        <v>29</v>
      </c>
      <c r="C10" s="16">
        <f>_xll.BDH("AMZN US Equity","IS_OPER_INC","FQ1 1997","FQ1 1997","Currency=USD","Period=FQ","BEST_FPERIOD_OVERRIDE=FQ","FILING_STATUS=OR","SCALING_FORMAT=MLN","FA_ADJUSTED=Adjusted","Sort=A","Dates=H","DateFormat=P","Fill=—","Direction=H","UseDPDF=Y")</f>
        <v>-3.1019999999999999</v>
      </c>
      <c r="D10" s="16">
        <f>_xll.BDH("AMZN US Equity","IS_OPER_INC","FQ2 1997","FQ2 1997","Currency=USD","Period=FQ","BEST_FPERIOD_OVERRIDE=FQ","FILING_STATUS=OR","SCALING_FORMAT=MLN","FA_ADJUSTED=Adjusted","Sort=A","Dates=H","DateFormat=P","Fill=—","Direction=H","UseDPDF=Y")</f>
        <v>-7.0670000000000002</v>
      </c>
      <c r="E10" s="16">
        <f>_xll.BDH("AMZN US Equity","IS_OPER_INC","FQ3 1997","FQ3 1997","Currency=USD","Period=FQ","BEST_FPERIOD_OVERRIDE=FQ","FILING_STATUS=OR","SCALING_FORMAT=MLN","FA_ADJUSTED=Adjusted","Sort=A","Dates=H","DateFormat=P","Fill=—","Direction=H","UseDPDF=Y")</f>
        <v>-9.1859999999999999</v>
      </c>
      <c r="F10" s="16">
        <f>_xll.BDH("AMZN US Equity","IS_OPER_INC","FQ4 1997","FQ4 1997","Currency=USD","Period=FQ","BEST_FPERIOD_OVERRIDE=FQ","FILING_STATUS=OR","SCALING_FORMAT=MLN","FA_ADJUSTED=Adjusted","Sort=A","Dates=H","DateFormat=P","Fill=—","Direction=H","UseDPDF=Y")</f>
        <v>-9.8539999999999992</v>
      </c>
      <c r="G10" s="16">
        <f>_xll.BDH("AMZN US Equity","IS_OPER_INC","FQ1 1998","FQ1 1998","Currency=USD","Period=FQ","BEST_FPERIOD_OVERRIDE=FQ","FILING_STATUS=OR","SCALING_FORMAT=MLN","FA_ADJUSTED=Adjusted","Sort=A","Dates=H","DateFormat=P","Fill=—","Direction=H","UseDPDF=Y")</f>
        <v>-8.8740000000000006</v>
      </c>
      <c r="H10" s="16">
        <f>_xll.BDH("AMZN US Equity","IS_OPER_INC","FQ2 1998","FQ2 1998","Currency=USD","Period=FQ","BEST_FPERIOD_OVERRIDE=FQ","FILING_STATUS=OR","SCALING_FORMAT=MLN","FA_ADJUSTED=Adjusted","Sort=A","Dates=H","DateFormat=P","Fill=—","Direction=H","UseDPDF=Y")</f>
        <v>-16.995999999999999</v>
      </c>
      <c r="I10" s="16">
        <f>_xll.BDH("AMZN US Equity","IS_OPER_INC","FQ3 1998","FQ3 1998","Currency=USD","Period=FQ","BEST_FPERIOD_OVERRIDE=FQ","FILING_STATUS=OR","SCALING_FORMAT=MLN","FA_ADJUSTED=Adjusted","Sort=A","Dates=H","DateFormat=P","Fill=—","Direction=H","UseDPDF=Y")</f>
        <v>-20.994</v>
      </c>
    </row>
    <row r="11" spans="1:9" x14ac:dyDescent="0.25">
      <c r="A11" s="11" t="s">
        <v>30</v>
      </c>
      <c r="B11" s="11" t="s">
        <v>31</v>
      </c>
      <c r="C11" s="18">
        <f>_xll.BDH("AMZN US Equity","IS_INT_EXPENSE","FQ1 1997","FQ1 1997","Currency=USD","Period=FQ","BEST_FPERIOD_OVERRIDE=FQ","FILING_STATUS=OR","SCALING_FORMAT=MLN","FA_ADJUSTED=Adjusted","Sort=A","Dates=H","DateFormat=P","Fill=—","Direction=H","UseDPDF=Y")</f>
        <v>0</v>
      </c>
      <c r="D11" s="18">
        <f>_xll.BDH("AMZN US Equity","IS_INT_EXPENSE","FQ2 1997","FQ2 1997","Currency=USD","Period=FQ","BEST_FPERIOD_OVERRIDE=FQ","FILING_STATUS=OR","SCALING_FORMAT=MLN","FA_ADJUSTED=Adjusted","Sort=A","Dates=H","DateFormat=P","Fill=—","Direction=H","UseDPDF=Y")</f>
        <v>0</v>
      </c>
      <c r="E11" s="18">
        <f>_xll.BDH("AMZN US Equity","IS_INT_EXPENSE","FQ3 1997","FQ3 1997","Currency=USD","Period=FQ","BEST_FPERIOD_OVERRIDE=FQ","FILING_STATUS=OR","SCALING_FORMAT=MLN","FA_ADJUSTED=Adjusted","Sort=A","Dates=H","DateFormat=P","Fill=—","Direction=H","UseDPDF=Y")</f>
        <v>0</v>
      </c>
      <c r="F11" s="18">
        <f>_xll.BDH("AMZN US Equity","IS_INT_EXPENSE","FQ4 1997","FQ4 1997","Currency=USD","Period=FQ","BEST_FPERIOD_OVERRIDE=FQ","FILING_STATUS=OR","SCALING_FORMAT=MLN","FA_ADJUSTED=Adjusted","Sort=A","Dates=H","DateFormat=P","Fill=—","Direction=H","UseDPDF=Y")</f>
        <v>0.27900000000000003</v>
      </c>
      <c r="G11" s="18">
        <f>_xll.BDH("AMZN US Equity","IS_INT_EXPENSE","FQ1 1998","FQ1 1998","Currency=USD","Period=FQ","BEST_FPERIOD_OVERRIDE=FQ","FILING_STATUS=OR","SCALING_FORMAT=MLN","FA_ADJUSTED=Adjusted","Sort=A","Dates=H","DateFormat=P","Fill=—","Direction=H","UseDPDF=Y")</f>
        <v>2.0249999999999999</v>
      </c>
      <c r="H11" s="18">
        <f>_xll.BDH("AMZN US Equity","IS_INT_EXPENSE","FQ2 1998","FQ2 1998","Currency=USD","Period=FQ","BEST_FPERIOD_OVERRIDE=FQ","FILING_STATUS=OR","SCALING_FORMAT=MLN","FA_ADJUSTED=Adjusted","Sort=A","Dates=H","DateFormat=P","Fill=—","Direction=H","UseDPDF=Y")</f>
        <v>7.5640000000000001</v>
      </c>
      <c r="I11" s="18">
        <f>_xll.BDH("AMZN US Equity","IS_INT_EXPENSE","FQ3 1998","FQ3 1998","Currency=USD","Period=FQ","BEST_FPERIOD_OVERRIDE=FQ","FILING_STATUS=OR","SCALING_FORMAT=MLN","FA_ADJUSTED=Adjusted","Sort=A","Dates=H","DateFormat=P","Fill=—","Direction=H","UseDPDF=Y")</f>
        <v>8.4190000000000005</v>
      </c>
    </row>
    <row r="12" spans="1:9" x14ac:dyDescent="0.25">
      <c r="A12" s="10" t="s">
        <v>32</v>
      </c>
      <c r="B12" s="10" t="s">
        <v>33</v>
      </c>
      <c r="C12" s="13">
        <f>_xll.BDH("AMZN US Equity","IS_FOREIGN_EXCH_LOSS","FQ1 1997","FQ1 1997","Currency=USD","Period=FQ","BEST_FPERIOD_OVERRIDE=FQ","FILING_STATUS=OR","SCALING_FORMAT=MLN","FA_ADJUSTED=Adjusted","Sort=A","Dates=H","DateFormat=P","Fill=—","Direction=H","UseDPDF=Y")</f>
        <v>0</v>
      </c>
      <c r="D12" s="13">
        <f>_xll.BDH("AMZN US Equity","IS_FOREIGN_EXCH_LOSS","FQ2 1997","FQ2 1997","Currency=USD","Period=FQ","BEST_FPERIOD_OVERRIDE=FQ","FILING_STATUS=OR","SCALING_FORMAT=MLN","FA_ADJUSTED=Adjusted","Sort=A","Dates=H","DateFormat=P","Fill=—","Direction=H","UseDPDF=Y")</f>
        <v>0</v>
      </c>
      <c r="E12" s="13">
        <f>_xll.BDH("AMZN US Equity","IS_FOREIGN_EXCH_LOSS","FQ3 1997","FQ3 1997","Currency=USD","Period=FQ","BEST_FPERIOD_OVERRIDE=FQ","FILING_STATUS=OR","SCALING_FORMAT=MLN","FA_ADJUSTED=Adjusted","Sort=A","Dates=H","DateFormat=P","Fill=—","Direction=H","UseDPDF=Y")</f>
        <v>0</v>
      </c>
      <c r="F12" s="13">
        <f>_xll.BDH("AMZN US Equity","IS_FOREIGN_EXCH_LOSS","FQ4 1997","FQ4 1997","Currency=USD","Period=FQ","BEST_FPERIOD_OVERRIDE=FQ","FILING_STATUS=OR","SCALING_FORMAT=MLN","FA_ADJUSTED=Adjusted","Sort=A","Dates=H","DateFormat=P","Fill=—","Direction=H","UseDPDF=Y")</f>
        <v>0</v>
      </c>
      <c r="G12" s="13">
        <f>_xll.BDH("AMZN US Equity","IS_FOREIGN_EXCH_LOSS","FQ1 1998","FQ1 1998","Currency=USD","Period=FQ","BEST_FPERIOD_OVERRIDE=FQ","FILING_STATUS=OR","SCALING_FORMAT=MLN","FA_ADJUSTED=Adjusted","Sort=A","Dates=H","DateFormat=P","Fill=—","Direction=H","UseDPDF=Y")</f>
        <v>0</v>
      </c>
      <c r="H12" s="13">
        <f>_xll.BDH("AMZN US Equity","IS_FOREIGN_EXCH_LOSS","FQ2 1998","FQ2 1998","Currency=USD","Period=FQ","BEST_FPERIOD_OVERRIDE=FQ","FILING_STATUS=OR","SCALING_FORMAT=MLN","FA_ADJUSTED=Adjusted","Sort=A","Dates=H","DateFormat=P","Fill=—","Direction=H","UseDPDF=Y")</f>
        <v>0</v>
      </c>
      <c r="I12" s="13">
        <f>_xll.BDH("AMZN US Equity","IS_FOREIGN_EXCH_LOSS","FQ3 1998","FQ3 1998","Currency=USD","Period=FQ","BEST_FPERIOD_OVERRIDE=FQ","FILING_STATUS=OR","SCALING_FORMAT=MLN","FA_ADJUSTED=Adjusted","Sort=A","Dates=H","DateFormat=P","Fill=—","Direction=H","UseDPDF=Y")</f>
        <v>0</v>
      </c>
    </row>
    <row r="13" spans="1:9" x14ac:dyDescent="0.25">
      <c r="A13" s="6" t="s">
        <v>34</v>
      </c>
      <c r="B13" s="6" t="s">
        <v>35</v>
      </c>
      <c r="C13" s="16">
        <f>_xll.BDH("AMZN US Equity","PRETAX_INC","FQ1 1997","FQ1 1997","Currency=USD","Period=FQ","BEST_FPERIOD_OVERRIDE=FQ","FILING_STATUS=OR","SCALING_FORMAT=MLN","FA_ADJUSTED=Adjusted","Sort=A","Dates=H","DateFormat=P","Fill=—","Direction=H","UseDPDF=Y")</f>
        <v>-3.0379999999999998</v>
      </c>
      <c r="D13" s="16">
        <f>_xll.BDH("AMZN US Equity","PRETAX_INC","FQ2 1997","FQ2 1997","Currency=USD","Period=FQ","BEST_FPERIOD_OVERRIDE=FQ","FILING_STATUS=OR","SCALING_FORMAT=MLN","FA_ADJUSTED=Adjusted","Sort=A","Dates=H","DateFormat=P","Fill=—","Direction=H","UseDPDF=Y")</f>
        <v>-6.7050000000000001</v>
      </c>
      <c r="E13" s="16">
        <f>_xll.BDH("AMZN US Equity","PRETAX_INC","FQ3 1997","FQ3 1997","Currency=USD","Period=FQ","BEST_FPERIOD_OVERRIDE=FQ","FILING_STATUS=OR","SCALING_FORMAT=MLN","FA_ADJUSTED=Adjusted","Sort=A","Dates=H","DateFormat=P","Fill=—","Direction=H","UseDPDF=Y")</f>
        <v>-8.51</v>
      </c>
      <c r="F13" s="16">
        <f>_xll.BDH("AMZN US Equity","PRETAX_INC","FQ4 1997","FQ4 1997","Currency=USD","Period=FQ","BEST_FPERIOD_OVERRIDE=FQ","FILING_STATUS=OR","SCALING_FORMAT=MLN","FA_ADJUSTED=Adjusted","Sort=A","Dates=H","DateFormat=P","Fill=—","Direction=H","UseDPDF=Y")</f>
        <v>-9.3369999999999997</v>
      </c>
      <c r="G13" s="16">
        <f>_xll.BDH("AMZN US Equity","PRETAX_INC","FQ1 1998","FQ1 1998","Currency=USD","Period=FQ","BEST_FPERIOD_OVERRIDE=FQ","FILING_STATUS=OR","SCALING_FORMAT=MLN","FA_ADJUSTED=Adjusted","Sort=A","Dates=H","DateFormat=P","Fill=—","Direction=H","UseDPDF=Y")</f>
        <v>-9.2590000000000003</v>
      </c>
      <c r="H13" s="16">
        <f>_xll.BDH("AMZN US Equity","PRETAX_INC","FQ2 1998","FQ2 1998","Currency=USD","Period=FQ","BEST_FPERIOD_OVERRIDE=FQ","FILING_STATUS=OR","SCALING_FORMAT=MLN","FA_ADJUSTED=Adjusted","Sort=A","Dates=H","DateFormat=P","Fill=—","Direction=H","UseDPDF=Y")</f>
        <v>-21.225999999999999</v>
      </c>
      <c r="I13" s="16">
        <f>_xll.BDH("AMZN US Equity","PRETAX_INC","FQ3 1998","FQ3 1998","Currency=USD","Period=FQ","BEST_FPERIOD_OVERRIDE=FQ","FILING_STATUS=OR","SCALING_FORMAT=MLN","FA_ADJUSTED=Adjusted","Sort=A","Dates=H","DateFormat=P","Fill=—","Direction=H","UseDPDF=Y")</f>
        <v>-45.170999999999999</v>
      </c>
    </row>
    <row r="14" spans="1:9" x14ac:dyDescent="0.25">
      <c r="A14" s="10" t="s">
        <v>36</v>
      </c>
      <c r="B14" s="10" t="s">
        <v>37</v>
      </c>
      <c r="C14" s="13" t="str">
        <f>_xll.BDH("AMZN US Equity","IS_ABNORMAL_ITEM","FQ1 1997","FQ1 1997","Currency=USD","Period=FQ","BEST_FPERIOD_OVERRIDE=FQ","FILING_STATUS=OR","SCALING_FORMAT=MLN","Sort=A","Dates=H","DateFormat=P","Fill=—","Direction=H","UseDPDF=Y")</f>
        <v>—</v>
      </c>
      <c r="D14" s="13" t="str">
        <f>_xll.BDH("AMZN US Equity","IS_ABNORMAL_ITEM","FQ2 1997","FQ2 1997","Currency=USD","Period=FQ","BEST_FPERIOD_OVERRIDE=FQ","FILING_STATUS=OR","SCALING_FORMAT=MLN","Sort=A","Dates=H","DateFormat=P","Fill=—","Direction=H","UseDPDF=Y")</f>
        <v>—</v>
      </c>
      <c r="E14" s="13" t="str">
        <f>_xll.BDH("AMZN US Equity","IS_ABNORMAL_ITEM","FQ3 1997","FQ3 1997","Currency=USD","Period=FQ","BEST_FPERIOD_OVERRIDE=FQ","FILING_STATUS=OR","SCALING_FORMAT=MLN","Sort=A","Dates=H","DateFormat=P","Fill=—","Direction=H","UseDPDF=Y")</f>
        <v>—</v>
      </c>
      <c r="F14" s="13">
        <f>_xll.BDH("AMZN US Equity","IS_ABNORMAL_ITEM","FQ4 1997","FQ4 1997","Currency=USD","Period=FQ","BEST_FPERIOD_OVERRIDE=FQ","FILING_STATUS=OR","SCALING_FORMAT=MLN","Sort=A","Dates=H","DateFormat=P","Fill=—","Direction=H","UseDPDF=Y")</f>
        <v>0</v>
      </c>
      <c r="G14" s="13" t="str">
        <f>_xll.BDH("AMZN US Equity","IS_ABNORMAL_ITEM","FQ1 1998","FQ1 1998","Currency=USD","Period=FQ","BEST_FPERIOD_OVERRIDE=FQ","FILING_STATUS=OR","SCALING_FORMAT=MLN","Sort=A","Dates=H","DateFormat=P","Fill=—","Direction=H","UseDPDF=Y")</f>
        <v>—</v>
      </c>
      <c r="H14" s="13" t="str">
        <f>_xll.BDH("AMZN US Equity","IS_ABNORMAL_ITEM","FQ2 1998","FQ2 1998","Currency=USD","Period=FQ","BEST_FPERIOD_OVERRIDE=FQ","FILING_STATUS=OR","SCALING_FORMAT=MLN","Sort=A","Dates=H","DateFormat=P","Fill=—","Direction=H","UseDPDF=Y")</f>
        <v>—</v>
      </c>
      <c r="I14" s="13">
        <f>_xll.BDH("AMZN US Equity","IS_ABNORMAL_ITEM","FQ3 1998","FQ3 1998","Currency=USD","Period=FQ","BEST_FPERIOD_OVERRIDE=FQ","FILING_STATUS=OR","SCALING_FORMAT=MLN","Sort=A","Dates=H","DateFormat=P","Fill=—","Direction=H","UseDPDF=Y")</f>
        <v>19.486000000000001</v>
      </c>
    </row>
    <row r="15" spans="1:9" x14ac:dyDescent="0.25">
      <c r="A15" s="6" t="s">
        <v>38</v>
      </c>
      <c r="B15" s="6" t="s">
        <v>35</v>
      </c>
      <c r="C15" s="16">
        <f>_xll.BDH("AMZN US Equity","PRETAX_INC","FQ1 1997","FQ1 1997","Currency=USD","Period=FQ","BEST_FPERIOD_OVERRIDE=FQ","FILING_STATUS=OR","SCALING_FORMAT=MLN","FA_ADJUSTED=GAAP","Sort=A","Dates=H","DateFormat=P","Fill=—","Direction=H","UseDPDF=Y")</f>
        <v>-3.0379999999999998</v>
      </c>
      <c r="D15" s="16">
        <f>_xll.BDH("AMZN US Equity","PRETAX_INC","FQ2 1997","FQ2 1997","Currency=USD","Period=FQ","BEST_FPERIOD_OVERRIDE=FQ","FILING_STATUS=OR","SCALING_FORMAT=MLN","FA_ADJUSTED=GAAP","Sort=A","Dates=H","DateFormat=P","Fill=—","Direction=H","UseDPDF=Y")</f>
        <v>-6.7050000000000001</v>
      </c>
      <c r="E15" s="16">
        <f>_xll.BDH("AMZN US Equity","PRETAX_INC","FQ3 1997","FQ3 1997","Currency=USD","Period=FQ","BEST_FPERIOD_OVERRIDE=FQ","FILING_STATUS=OR","SCALING_FORMAT=MLN","FA_ADJUSTED=GAAP","Sort=A","Dates=H","DateFormat=P","Fill=—","Direction=H","UseDPDF=Y")</f>
        <v>-8.51</v>
      </c>
      <c r="F15" s="16">
        <f>_xll.BDH("AMZN US Equity","PRETAX_INC","FQ4 1997","FQ4 1997","Currency=USD","Period=FQ","BEST_FPERIOD_OVERRIDE=FQ","FILING_STATUS=OR","SCALING_FORMAT=MLN","FA_ADJUSTED=GAAP","Sort=A","Dates=H","DateFormat=P","Fill=—","Direction=H","UseDPDF=Y")</f>
        <v>-9.3369999999999997</v>
      </c>
      <c r="G15" s="16">
        <f>_xll.BDH("AMZN US Equity","PRETAX_INC","FQ1 1998","FQ1 1998","Currency=USD","Period=FQ","BEST_FPERIOD_OVERRIDE=FQ","FILING_STATUS=OR","SCALING_FORMAT=MLN","FA_ADJUSTED=GAAP","Sort=A","Dates=H","DateFormat=P","Fill=—","Direction=H","UseDPDF=Y")</f>
        <v>-9.2590000000000003</v>
      </c>
      <c r="H15" s="16">
        <f>_xll.BDH("AMZN US Equity","PRETAX_INC","FQ2 1998","FQ2 1998","Currency=USD","Period=FQ","BEST_FPERIOD_OVERRIDE=FQ","FILING_STATUS=OR","SCALING_FORMAT=MLN","FA_ADJUSTED=GAAP","Sort=A","Dates=H","DateFormat=P","Fill=—","Direction=H","UseDPDF=Y")</f>
        <v>-21.225999999999999</v>
      </c>
      <c r="I15" s="16">
        <f>_xll.BDH("AMZN US Equity","PRETAX_INC","FQ3 1998","FQ3 1998","Currency=USD","Period=FQ","BEST_FPERIOD_OVERRIDE=FQ","FILING_STATUS=OR","SCALING_FORMAT=MLN","FA_ADJUSTED=GAAP","Sort=A","Dates=H","DateFormat=P","Fill=—","Direction=H","UseDPDF=Y")</f>
        <v>-45.170999999999999</v>
      </c>
    </row>
    <row r="16" spans="1:9" x14ac:dyDescent="0.25">
      <c r="A16" s="10" t="s">
        <v>39</v>
      </c>
      <c r="B16" s="10" t="s">
        <v>40</v>
      </c>
      <c r="C16" s="13">
        <f>_xll.BDH("AMZN US Equity","IS_INC_TAX_EXP","FQ1 1997","FQ1 1997","Currency=USD","Period=FQ","BEST_FPERIOD_OVERRIDE=FQ","FILING_STATUS=OR","SCALING_FORMAT=MLN","FA_ADJUSTED=GAAP","Sort=A","Dates=H","DateFormat=P","Fill=—","Direction=H","UseDPDF=Y")</f>
        <v>0</v>
      </c>
      <c r="D16" s="13">
        <f>_xll.BDH("AMZN US Equity","IS_INC_TAX_EXP","FQ2 1997","FQ2 1997","Currency=USD","Period=FQ","BEST_FPERIOD_OVERRIDE=FQ","FILING_STATUS=OR","SCALING_FORMAT=MLN","FA_ADJUSTED=GAAP","Sort=A","Dates=H","DateFormat=P","Fill=—","Direction=H","UseDPDF=Y")</f>
        <v>0</v>
      </c>
      <c r="E16" s="13">
        <f>_xll.BDH("AMZN US Equity","IS_INC_TAX_EXP","FQ3 1997","FQ3 1997","Currency=USD","Period=FQ","BEST_FPERIOD_OVERRIDE=FQ","FILING_STATUS=OR","SCALING_FORMAT=MLN","FA_ADJUSTED=GAAP","Sort=A","Dates=H","DateFormat=P","Fill=—","Direction=H","UseDPDF=Y")</f>
        <v>0</v>
      </c>
      <c r="F16" s="13">
        <f>_xll.BDH("AMZN US Equity","IS_INC_TAX_EXP","FQ4 1997","FQ4 1997","Currency=USD","Period=FQ","BEST_FPERIOD_OVERRIDE=FQ","FILING_STATUS=OR","SCALING_FORMAT=MLN","FA_ADJUSTED=GAAP","Sort=A","Dates=H","DateFormat=P","Fill=—","Direction=H","UseDPDF=Y")</f>
        <v>0</v>
      </c>
      <c r="G16" s="13">
        <f>_xll.BDH("AMZN US Equity","IS_INC_TAX_EXP","FQ1 1998","FQ1 1998","Currency=USD","Period=FQ","BEST_FPERIOD_OVERRIDE=FQ","FILING_STATUS=OR","SCALING_FORMAT=MLN","FA_ADJUSTED=GAAP","Sort=A","Dates=H","DateFormat=P","Fill=—","Direction=H","UseDPDF=Y")</f>
        <v>0</v>
      </c>
      <c r="H16" s="13">
        <f>_xll.BDH("AMZN US Equity","IS_INC_TAX_EXP","FQ2 1998","FQ2 1998","Currency=USD","Period=FQ","BEST_FPERIOD_OVERRIDE=FQ","FILING_STATUS=OR","SCALING_FORMAT=MLN","FA_ADJUSTED=GAAP","Sort=A","Dates=H","DateFormat=P","Fill=—","Direction=H","UseDPDF=Y")</f>
        <v>0</v>
      </c>
      <c r="I16" s="13">
        <f>_xll.BDH("AMZN US Equity","IS_INC_TAX_EXP","FQ3 1998","FQ3 1998","Currency=USD","Period=FQ","BEST_FPERIOD_OVERRIDE=FQ","FILING_STATUS=OR","SCALING_FORMAT=MLN","FA_ADJUSTED=GAAP","Sort=A","Dates=H","DateFormat=P","Fill=—","Direction=H","UseDPDF=Y")</f>
        <v>0</v>
      </c>
    </row>
    <row r="17" spans="1:9" x14ac:dyDescent="0.25">
      <c r="A17" s="6" t="s">
        <v>41</v>
      </c>
      <c r="B17" s="6" t="s">
        <v>42</v>
      </c>
      <c r="C17" s="16">
        <f>_xll.BDH("AMZN US Equity","IS_INC_BEF_XO_ITEM","FQ1 1997","FQ1 1997","Currency=USD","Period=FQ","BEST_FPERIOD_OVERRIDE=FQ","FILING_STATUS=OR","SCALING_FORMAT=MLN","Sort=A","Dates=H","DateFormat=P","Fill=—","Direction=H","UseDPDF=Y")</f>
        <v>-3.0379999999999998</v>
      </c>
      <c r="D17" s="16">
        <f>_xll.BDH("AMZN US Equity","IS_INC_BEF_XO_ITEM","FQ2 1997","FQ2 1997","Currency=USD","Period=FQ","BEST_FPERIOD_OVERRIDE=FQ","FILING_STATUS=OR","SCALING_FORMAT=MLN","Sort=A","Dates=H","DateFormat=P","Fill=—","Direction=H","UseDPDF=Y")</f>
        <v>-6.7050000000000001</v>
      </c>
      <c r="E17" s="16">
        <f>_xll.BDH("AMZN US Equity","IS_INC_BEF_XO_ITEM","FQ3 1997","FQ3 1997","Currency=USD","Period=FQ","BEST_FPERIOD_OVERRIDE=FQ","FILING_STATUS=OR","SCALING_FORMAT=MLN","Sort=A","Dates=H","DateFormat=P","Fill=—","Direction=H","UseDPDF=Y")</f>
        <v>-8.51</v>
      </c>
      <c r="F17" s="16">
        <f>_xll.BDH("AMZN US Equity","IS_INC_BEF_XO_ITEM","FQ4 1997","FQ4 1997","Currency=USD","Period=FQ","BEST_FPERIOD_OVERRIDE=FQ","FILING_STATUS=OR","SCALING_FORMAT=MLN","Sort=A","Dates=H","DateFormat=P","Fill=—","Direction=H","UseDPDF=Y")</f>
        <v>-9.3369999999999997</v>
      </c>
      <c r="G17" s="16">
        <f>_xll.BDH("AMZN US Equity","IS_INC_BEF_XO_ITEM","FQ1 1998","FQ1 1998","Currency=USD","Period=FQ","BEST_FPERIOD_OVERRIDE=FQ","FILING_STATUS=OR","SCALING_FORMAT=MLN","Sort=A","Dates=H","DateFormat=P","Fill=—","Direction=H","UseDPDF=Y")</f>
        <v>-9.2590000000000003</v>
      </c>
      <c r="H17" s="16">
        <f>_xll.BDH("AMZN US Equity","IS_INC_BEF_XO_ITEM","FQ2 1998","FQ2 1998","Currency=USD","Period=FQ","BEST_FPERIOD_OVERRIDE=FQ","FILING_STATUS=OR","SCALING_FORMAT=MLN","Sort=A","Dates=H","DateFormat=P","Fill=—","Direction=H","UseDPDF=Y")</f>
        <v>-21.225999999999999</v>
      </c>
      <c r="I17" s="16">
        <f>_xll.BDH("AMZN US Equity","IS_INC_BEF_XO_ITEM","FQ3 1998","FQ3 1998","Currency=USD","Period=FQ","BEST_FPERIOD_OVERRIDE=FQ","FILING_STATUS=OR","SCALING_FORMAT=MLN","Sort=A","Dates=H","DateFormat=P","Fill=—","Direction=H","UseDPDF=Y")</f>
        <v>-45.170999999999999</v>
      </c>
    </row>
    <row r="18" spans="1:9" x14ac:dyDescent="0.25">
      <c r="A18" s="10" t="s">
        <v>43</v>
      </c>
      <c r="B18" s="10" t="s">
        <v>44</v>
      </c>
      <c r="C18" s="13">
        <f>_xll.BDH("AMZN US Equity","XO_GL_NET_OF_TAX","FQ1 1997","FQ1 1997","Currency=USD","Period=FQ","BEST_FPERIOD_OVERRIDE=FQ","FILING_STATUS=OR","SCALING_FORMAT=MLN","Sort=A","Dates=H","DateFormat=P","Fill=—","Direction=H","UseDPDF=Y")</f>
        <v>0</v>
      </c>
      <c r="D18" s="13">
        <f>_xll.BDH("AMZN US Equity","XO_GL_NET_OF_TAX","FQ2 1997","FQ2 1997","Currency=USD","Period=FQ","BEST_FPERIOD_OVERRIDE=FQ","FILING_STATUS=OR","SCALING_FORMAT=MLN","Sort=A","Dates=H","DateFormat=P","Fill=—","Direction=H","UseDPDF=Y")</f>
        <v>0</v>
      </c>
      <c r="E18" s="13">
        <f>_xll.BDH("AMZN US Equity","XO_GL_NET_OF_TAX","FQ3 1997","FQ3 1997","Currency=USD","Period=FQ","BEST_FPERIOD_OVERRIDE=FQ","FILING_STATUS=OR","SCALING_FORMAT=MLN","Sort=A","Dates=H","DateFormat=P","Fill=—","Direction=H","UseDPDF=Y")</f>
        <v>0</v>
      </c>
      <c r="F18" s="13">
        <f>_xll.BDH("AMZN US Equity","XO_GL_NET_OF_TAX","FQ4 1997","FQ4 1997","Currency=USD","Period=FQ","BEST_FPERIOD_OVERRIDE=FQ","FILING_STATUS=OR","SCALING_FORMAT=MLN","Sort=A","Dates=H","DateFormat=P","Fill=—","Direction=H","UseDPDF=Y")</f>
        <v>0</v>
      </c>
      <c r="G18" s="13">
        <f>_xll.BDH("AMZN US Equity","XO_GL_NET_OF_TAX","FQ1 1998","FQ1 1998","Currency=USD","Period=FQ","BEST_FPERIOD_OVERRIDE=FQ","FILING_STATUS=OR","SCALING_FORMAT=MLN","Sort=A","Dates=H","DateFormat=P","Fill=—","Direction=H","UseDPDF=Y")</f>
        <v>0</v>
      </c>
      <c r="H18" s="13">
        <f>_xll.BDH("AMZN US Equity","XO_GL_NET_OF_TAX","FQ2 1998","FQ2 1998","Currency=USD","Period=FQ","BEST_FPERIOD_OVERRIDE=FQ","FILING_STATUS=OR","SCALING_FORMAT=MLN","Sort=A","Dates=H","DateFormat=P","Fill=—","Direction=H","UseDPDF=Y")</f>
        <v>0</v>
      </c>
      <c r="I18" s="13">
        <f>_xll.BDH("AMZN US Equity","XO_GL_NET_OF_TAX","FQ3 1998","FQ3 1998","Currency=USD","Period=FQ","BEST_FPERIOD_OVERRIDE=FQ","FILING_STATUS=OR","SCALING_FORMAT=MLN","Sort=A","Dates=H","DateFormat=P","Fill=—","Direction=H","UseDPDF=Y")</f>
        <v>0</v>
      </c>
    </row>
    <row r="19" spans="1:9" x14ac:dyDescent="0.25">
      <c r="A19" s="6" t="s">
        <v>45</v>
      </c>
      <c r="B19" s="6" t="s">
        <v>46</v>
      </c>
      <c r="C19" s="16">
        <f>_xll.BDH("AMZN US Equity","NI_INCLUDING_MINORITY_INT_RATIO","FQ1 1997","FQ1 1997","Currency=USD","Period=FQ","BEST_FPERIOD_OVERRIDE=FQ","FILING_STATUS=OR","SCALING_FORMAT=MLN","FA_ADJUSTED=GAAP","Sort=A","Dates=H","DateFormat=P","Fill=—","Direction=H","UseDPDF=Y")</f>
        <v>-3.0379999999999998</v>
      </c>
      <c r="D19" s="16">
        <f>_xll.BDH("AMZN US Equity","NI_INCLUDING_MINORITY_INT_RATIO","FQ2 1997","FQ2 1997","Currency=USD","Period=FQ","BEST_FPERIOD_OVERRIDE=FQ","FILING_STATUS=OR","SCALING_FORMAT=MLN","FA_ADJUSTED=GAAP","Sort=A","Dates=H","DateFormat=P","Fill=—","Direction=H","UseDPDF=Y")</f>
        <v>-6.7050000000000001</v>
      </c>
      <c r="E19" s="16">
        <f>_xll.BDH("AMZN US Equity","NI_INCLUDING_MINORITY_INT_RATIO","FQ3 1997","FQ3 1997","Currency=USD","Period=FQ","BEST_FPERIOD_OVERRIDE=FQ","FILING_STATUS=OR","SCALING_FORMAT=MLN","FA_ADJUSTED=GAAP","Sort=A","Dates=H","DateFormat=P","Fill=—","Direction=H","UseDPDF=Y")</f>
        <v>-8.51</v>
      </c>
      <c r="F19" s="16">
        <f>_xll.BDH("AMZN US Equity","NI_INCLUDING_MINORITY_INT_RATIO","FQ4 1997","FQ4 1997","Currency=USD","Period=FQ","BEST_FPERIOD_OVERRIDE=FQ","FILING_STATUS=OR","SCALING_FORMAT=MLN","FA_ADJUSTED=GAAP","Sort=A","Dates=H","DateFormat=P","Fill=—","Direction=H","UseDPDF=Y")</f>
        <v>-9.3369999999999997</v>
      </c>
      <c r="G19" s="16">
        <f>_xll.BDH("AMZN US Equity","NI_INCLUDING_MINORITY_INT_RATIO","FQ1 1998","FQ1 1998","Currency=USD","Period=FQ","BEST_FPERIOD_OVERRIDE=FQ","FILING_STATUS=OR","SCALING_FORMAT=MLN","FA_ADJUSTED=GAAP","Sort=A","Dates=H","DateFormat=P","Fill=—","Direction=H","UseDPDF=Y")</f>
        <v>-9.2590000000000003</v>
      </c>
      <c r="H19" s="16">
        <f>_xll.BDH("AMZN US Equity","NI_INCLUDING_MINORITY_INT_RATIO","FQ2 1998","FQ2 1998","Currency=USD","Period=FQ","BEST_FPERIOD_OVERRIDE=FQ","FILING_STATUS=OR","SCALING_FORMAT=MLN","FA_ADJUSTED=GAAP","Sort=A","Dates=H","DateFormat=P","Fill=—","Direction=H","UseDPDF=Y")</f>
        <v>-21.225999999999999</v>
      </c>
      <c r="I19" s="16">
        <f>_xll.BDH("AMZN US Equity","NI_INCLUDING_MINORITY_INT_RATIO","FQ3 1998","FQ3 1998","Currency=USD","Period=FQ","BEST_FPERIOD_OVERRIDE=FQ","FILING_STATUS=OR","SCALING_FORMAT=MLN","FA_ADJUSTED=GAAP","Sort=A","Dates=H","DateFormat=P","Fill=—","Direction=H","UseDPDF=Y")</f>
        <v>-45.170999999999999</v>
      </c>
    </row>
    <row r="20" spans="1:9" x14ac:dyDescent="0.25">
      <c r="A20" s="10" t="s">
        <v>47</v>
      </c>
      <c r="B20" s="10" t="s">
        <v>48</v>
      </c>
      <c r="C20" s="13">
        <f>_xll.BDH("AMZN US Equity","MIN_NONCONTROL_INTEREST_CREDITS","FQ1 1997","FQ1 1997","Currency=USD","Period=FQ","BEST_FPERIOD_OVERRIDE=FQ","FILING_STATUS=OR","SCALING_FORMAT=MLN","FA_ADJUSTED=GAAP","Sort=A","Dates=H","DateFormat=P","Fill=—","Direction=H","UseDPDF=Y")</f>
        <v>0</v>
      </c>
      <c r="D20" s="13">
        <f>_xll.BDH("AMZN US Equity","MIN_NONCONTROL_INTEREST_CREDITS","FQ2 1997","FQ2 1997","Currency=USD","Period=FQ","BEST_FPERIOD_OVERRIDE=FQ","FILING_STATUS=OR","SCALING_FORMAT=MLN","FA_ADJUSTED=GAAP","Sort=A","Dates=H","DateFormat=P","Fill=—","Direction=H","UseDPDF=Y")</f>
        <v>0</v>
      </c>
      <c r="E20" s="13">
        <f>_xll.BDH("AMZN US Equity","MIN_NONCONTROL_INTEREST_CREDITS","FQ3 1997","FQ3 1997","Currency=USD","Period=FQ","BEST_FPERIOD_OVERRIDE=FQ","FILING_STATUS=OR","SCALING_FORMAT=MLN","FA_ADJUSTED=GAAP","Sort=A","Dates=H","DateFormat=P","Fill=—","Direction=H","UseDPDF=Y")</f>
        <v>0</v>
      </c>
      <c r="F20" s="13">
        <f>_xll.BDH("AMZN US Equity","MIN_NONCONTROL_INTEREST_CREDITS","FQ4 1997","FQ4 1997","Currency=USD","Period=FQ","BEST_FPERIOD_OVERRIDE=FQ","FILING_STATUS=OR","SCALING_FORMAT=MLN","FA_ADJUSTED=GAAP","Sort=A","Dates=H","DateFormat=P","Fill=—","Direction=H","UseDPDF=Y")</f>
        <v>0</v>
      </c>
      <c r="G20" s="13">
        <f>_xll.BDH("AMZN US Equity","MIN_NONCONTROL_INTEREST_CREDITS","FQ1 1998","FQ1 1998","Currency=USD","Period=FQ","BEST_FPERIOD_OVERRIDE=FQ","FILING_STATUS=OR","SCALING_FORMAT=MLN","FA_ADJUSTED=GAAP","Sort=A","Dates=H","DateFormat=P","Fill=—","Direction=H","UseDPDF=Y")</f>
        <v>0</v>
      </c>
      <c r="H20" s="13">
        <f>_xll.BDH("AMZN US Equity","MIN_NONCONTROL_INTEREST_CREDITS","FQ2 1998","FQ2 1998","Currency=USD","Period=FQ","BEST_FPERIOD_OVERRIDE=FQ","FILING_STATUS=OR","SCALING_FORMAT=MLN","FA_ADJUSTED=GAAP","Sort=A","Dates=H","DateFormat=P","Fill=—","Direction=H","UseDPDF=Y")</f>
        <v>0</v>
      </c>
      <c r="I20" s="13">
        <f>_xll.BDH("AMZN US Equity","MIN_NONCONTROL_INTEREST_CREDITS","FQ3 1998","FQ3 1998","Currency=USD","Period=FQ","BEST_FPERIOD_OVERRIDE=FQ","FILING_STATUS=OR","SCALING_FORMAT=MLN","FA_ADJUSTED=GAAP","Sort=A","Dates=H","DateFormat=P","Fill=—","Direction=H","UseDPDF=Y")</f>
        <v>0</v>
      </c>
    </row>
    <row r="21" spans="1:9" x14ac:dyDescent="0.25">
      <c r="A21" s="6" t="s">
        <v>49</v>
      </c>
      <c r="B21" s="6" t="s">
        <v>50</v>
      </c>
      <c r="C21" s="16">
        <f>_xll.BDH("AMZN US Equity","NET_INCOME","FQ1 1997","FQ1 1997","Currency=USD","Period=FQ","BEST_FPERIOD_OVERRIDE=FQ","FILING_STATUS=OR","SCALING_FORMAT=MLN","FA_ADJUSTED=GAAP","Sort=A","Dates=H","DateFormat=P","Fill=—","Direction=H","UseDPDF=Y")</f>
        <v>-3.0379999999999998</v>
      </c>
      <c r="D21" s="16">
        <f>_xll.BDH("AMZN US Equity","NET_INCOME","FQ2 1997","FQ2 1997","Currency=USD","Period=FQ","BEST_FPERIOD_OVERRIDE=FQ","FILING_STATUS=OR","SCALING_FORMAT=MLN","FA_ADJUSTED=GAAP","Sort=A","Dates=H","DateFormat=P","Fill=—","Direction=H","UseDPDF=Y")</f>
        <v>-6.7050000000000001</v>
      </c>
      <c r="E21" s="16">
        <f>_xll.BDH("AMZN US Equity","NET_INCOME","FQ3 1997","FQ3 1997","Currency=USD","Period=FQ","BEST_FPERIOD_OVERRIDE=FQ","FILING_STATUS=OR","SCALING_FORMAT=MLN","FA_ADJUSTED=GAAP","Sort=A","Dates=H","DateFormat=P","Fill=—","Direction=H","UseDPDF=Y")</f>
        <v>-8.51</v>
      </c>
      <c r="F21" s="16">
        <f>_xll.BDH("AMZN US Equity","NET_INCOME","FQ4 1997","FQ4 1997","Currency=USD","Period=FQ","BEST_FPERIOD_OVERRIDE=FQ","FILING_STATUS=OR","SCALING_FORMAT=MLN","FA_ADJUSTED=GAAP","Sort=A","Dates=H","DateFormat=P","Fill=—","Direction=H","UseDPDF=Y")</f>
        <v>-9.3369999999999997</v>
      </c>
      <c r="G21" s="16">
        <f>_xll.BDH("AMZN US Equity","NET_INCOME","FQ1 1998","FQ1 1998","Currency=USD","Period=FQ","BEST_FPERIOD_OVERRIDE=FQ","FILING_STATUS=OR","SCALING_FORMAT=MLN","FA_ADJUSTED=GAAP","Sort=A","Dates=H","DateFormat=P","Fill=—","Direction=H","UseDPDF=Y")</f>
        <v>-9.2590000000000003</v>
      </c>
      <c r="H21" s="16">
        <f>_xll.BDH("AMZN US Equity","NET_INCOME","FQ2 1998","FQ2 1998","Currency=USD","Period=FQ","BEST_FPERIOD_OVERRIDE=FQ","FILING_STATUS=OR","SCALING_FORMAT=MLN","FA_ADJUSTED=GAAP","Sort=A","Dates=H","DateFormat=P","Fill=—","Direction=H","UseDPDF=Y")</f>
        <v>-21.225999999999999</v>
      </c>
      <c r="I21" s="16">
        <f>_xll.BDH("AMZN US Equity","NET_INCOME","FQ3 1998","FQ3 1998","Currency=USD","Period=FQ","BEST_FPERIOD_OVERRIDE=FQ","FILING_STATUS=OR","SCALING_FORMAT=MLN","FA_ADJUSTED=GAAP","Sort=A","Dates=H","DateFormat=P","Fill=—","Direction=H","UseDPDF=Y")</f>
        <v>-45.170999999999999</v>
      </c>
    </row>
    <row r="22" spans="1:9" x14ac:dyDescent="0.25">
      <c r="A22" s="10" t="s">
        <v>51</v>
      </c>
      <c r="B22" s="10" t="s">
        <v>52</v>
      </c>
      <c r="C22" s="13">
        <f>_xll.BDH("AMZN US Equity","IS_TOT_CASH_PFD_DVD","FQ1 1997","FQ1 1997","Currency=USD","Period=FQ","BEST_FPERIOD_OVERRIDE=FQ","FILING_STATUS=OR","SCALING_FORMAT=MLN","Sort=A","Dates=H","DateFormat=P","Fill=—","Direction=H","UseDPDF=Y")</f>
        <v>0</v>
      </c>
      <c r="D22" s="13">
        <f>_xll.BDH("AMZN US Equity","IS_TOT_CASH_PFD_DVD","FQ2 1997","FQ2 1997","Currency=USD","Period=FQ","BEST_FPERIOD_OVERRIDE=FQ","FILING_STATUS=OR","SCALING_FORMAT=MLN","Sort=A","Dates=H","DateFormat=P","Fill=—","Direction=H","UseDPDF=Y")</f>
        <v>0</v>
      </c>
      <c r="E22" s="13">
        <f>_xll.BDH("AMZN US Equity","IS_TOT_CASH_PFD_DVD","FQ3 1997","FQ3 1997","Currency=USD","Period=FQ","BEST_FPERIOD_OVERRIDE=FQ","FILING_STATUS=OR","SCALING_FORMAT=MLN","Sort=A","Dates=H","DateFormat=P","Fill=—","Direction=H","UseDPDF=Y")</f>
        <v>0</v>
      </c>
      <c r="F22" s="13">
        <f>_xll.BDH("AMZN US Equity","IS_TOT_CASH_PFD_DVD","FQ4 1997","FQ4 1997","Currency=USD","Period=FQ","BEST_FPERIOD_OVERRIDE=FQ","FILING_STATUS=OR","SCALING_FORMAT=MLN","Sort=A","Dates=H","DateFormat=P","Fill=—","Direction=H","UseDPDF=Y")</f>
        <v>0</v>
      </c>
      <c r="G22" s="13">
        <f>_xll.BDH("AMZN US Equity","IS_TOT_CASH_PFD_DVD","FQ1 1998","FQ1 1998","Currency=USD","Period=FQ","BEST_FPERIOD_OVERRIDE=FQ","FILING_STATUS=OR","SCALING_FORMAT=MLN","Sort=A","Dates=H","DateFormat=P","Fill=—","Direction=H","UseDPDF=Y")</f>
        <v>0</v>
      </c>
      <c r="H22" s="13">
        <f>_xll.BDH("AMZN US Equity","IS_TOT_CASH_PFD_DVD","FQ2 1998","FQ2 1998","Currency=USD","Period=FQ","BEST_FPERIOD_OVERRIDE=FQ","FILING_STATUS=OR","SCALING_FORMAT=MLN","Sort=A","Dates=H","DateFormat=P","Fill=—","Direction=H","UseDPDF=Y")</f>
        <v>0</v>
      </c>
      <c r="I22" s="13">
        <f>_xll.BDH("AMZN US Equity","IS_TOT_CASH_PFD_DVD","FQ3 1998","FQ3 1998","Currency=USD","Period=FQ","BEST_FPERIOD_OVERRIDE=FQ","FILING_STATUS=OR","SCALING_FORMAT=MLN","Sort=A","Dates=H","DateFormat=P","Fill=—","Direction=H","UseDPDF=Y")</f>
        <v>0</v>
      </c>
    </row>
    <row r="23" spans="1:9" x14ac:dyDescent="0.25">
      <c r="A23" s="10" t="s">
        <v>53</v>
      </c>
      <c r="B23" s="10" t="s">
        <v>54</v>
      </c>
      <c r="C23" s="13" t="str">
        <f>_xll.BDH("AMZN US Equity","OTHER_ADJUSTMENTS","FQ1 1997","FQ1 1997","Currency=USD","Period=FQ","BEST_FPERIOD_OVERRIDE=FQ","FILING_STATUS=OR","SCALING_FORMAT=MLN","Sort=A","Dates=H","DateFormat=P","Fill=—","Direction=H","UseDPDF=Y")</f>
        <v>—</v>
      </c>
      <c r="D23" s="13" t="str">
        <f>_xll.BDH("AMZN US Equity","OTHER_ADJUSTMENTS","FQ2 1997","FQ2 1997","Currency=USD","Period=FQ","BEST_FPERIOD_OVERRIDE=FQ","FILING_STATUS=OR","SCALING_FORMAT=MLN","Sort=A","Dates=H","DateFormat=P","Fill=—","Direction=H","UseDPDF=Y")</f>
        <v>—</v>
      </c>
      <c r="E23" s="13" t="str">
        <f>_xll.BDH("AMZN US Equity","OTHER_ADJUSTMENTS","FQ3 1997","FQ3 1997","Currency=USD","Period=FQ","BEST_FPERIOD_OVERRIDE=FQ","FILING_STATUS=OR","SCALING_FORMAT=MLN","Sort=A","Dates=H","DateFormat=P","Fill=—","Direction=H","UseDPDF=Y")</f>
        <v>—</v>
      </c>
      <c r="F23" s="13">
        <f>_xll.BDH("AMZN US Equity","OTHER_ADJUSTMENTS","FQ4 1997","FQ4 1997","Currency=USD","Period=FQ","BEST_FPERIOD_OVERRIDE=FQ","FILING_STATUS=OR","SCALING_FORMAT=MLN","Sort=A","Dates=H","DateFormat=P","Fill=—","Direction=H","UseDPDF=Y")</f>
        <v>0</v>
      </c>
      <c r="G23" s="13" t="str">
        <f>_xll.BDH("AMZN US Equity","OTHER_ADJUSTMENTS","FQ1 1998","FQ1 1998","Currency=USD","Period=FQ","BEST_FPERIOD_OVERRIDE=FQ","FILING_STATUS=OR","SCALING_FORMAT=MLN","Sort=A","Dates=H","DateFormat=P","Fill=—","Direction=H","UseDPDF=Y")</f>
        <v>—</v>
      </c>
      <c r="H23" s="13" t="str">
        <f>_xll.BDH("AMZN US Equity","OTHER_ADJUSTMENTS","FQ2 1998","FQ2 1998","Currency=USD","Period=FQ","BEST_FPERIOD_OVERRIDE=FQ","FILING_STATUS=OR","SCALING_FORMAT=MLN","Sort=A","Dates=H","DateFormat=P","Fill=—","Direction=H","UseDPDF=Y")</f>
        <v>—</v>
      </c>
      <c r="I23" s="13" t="str">
        <f>_xll.BDH("AMZN US Equity","OTHER_ADJUSTMENTS","FQ3 1998","FQ3 1998","Currency=USD","Period=FQ","BEST_FPERIOD_OVERRIDE=FQ","FILING_STATUS=OR","SCALING_FORMAT=MLN","Sort=A","Dates=H","DateFormat=P","Fill=—","Direction=H","UseDPDF=Y")</f>
        <v>—</v>
      </c>
    </row>
    <row r="24" spans="1:9" x14ac:dyDescent="0.25">
      <c r="A24" s="6" t="s">
        <v>55</v>
      </c>
      <c r="B24" s="6" t="s">
        <v>56</v>
      </c>
      <c r="C24" s="16">
        <f>_xll.BDH("AMZN US Equity","EARN_FOR_COMMON","FQ1 1997","FQ1 1997","Currency=USD","Period=FQ","BEST_FPERIOD_OVERRIDE=FQ","FILING_STATUS=OR","SCALING_FORMAT=MLN","FA_ADJUSTED=GAAP","Sort=A","Dates=H","DateFormat=P","Fill=—","Direction=H","UseDPDF=Y")</f>
        <v>-3.0379999999999998</v>
      </c>
      <c r="D24" s="16">
        <f>_xll.BDH("AMZN US Equity","EARN_FOR_COMMON","FQ2 1997","FQ2 1997","Currency=USD","Period=FQ","BEST_FPERIOD_OVERRIDE=FQ","FILING_STATUS=OR","SCALING_FORMAT=MLN","FA_ADJUSTED=GAAP","Sort=A","Dates=H","DateFormat=P","Fill=—","Direction=H","UseDPDF=Y")</f>
        <v>-6.7050000000000001</v>
      </c>
      <c r="E24" s="16">
        <f>_xll.BDH("AMZN US Equity","EARN_FOR_COMMON","FQ3 1997","FQ3 1997","Currency=USD","Period=FQ","BEST_FPERIOD_OVERRIDE=FQ","FILING_STATUS=OR","SCALING_FORMAT=MLN","FA_ADJUSTED=GAAP","Sort=A","Dates=H","DateFormat=P","Fill=—","Direction=H","UseDPDF=Y")</f>
        <v>-8.51</v>
      </c>
      <c r="F24" s="16">
        <f>_xll.BDH("AMZN US Equity","EARN_FOR_COMMON","FQ4 1997","FQ4 1997","Currency=USD","Period=FQ","BEST_FPERIOD_OVERRIDE=FQ","FILING_STATUS=OR","SCALING_FORMAT=MLN","FA_ADJUSTED=GAAP","Sort=A","Dates=H","DateFormat=P","Fill=—","Direction=H","UseDPDF=Y")</f>
        <v>-9.3369999999999997</v>
      </c>
      <c r="G24" s="16">
        <f>_xll.BDH("AMZN US Equity","EARN_FOR_COMMON","FQ1 1998","FQ1 1998","Currency=USD","Period=FQ","BEST_FPERIOD_OVERRIDE=FQ","FILING_STATUS=OR","SCALING_FORMAT=MLN","FA_ADJUSTED=GAAP","Sort=A","Dates=H","DateFormat=P","Fill=—","Direction=H","UseDPDF=Y")</f>
        <v>-9.2590000000000003</v>
      </c>
      <c r="H24" s="16">
        <f>_xll.BDH("AMZN US Equity","EARN_FOR_COMMON","FQ2 1998","FQ2 1998","Currency=USD","Period=FQ","BEST_FPERIOD_OVERRIDE=FQ","FILING_STATUS=OR","SCALING_FORMAT=MLN","FA_ADJUSTED=GAAP","Sort=A","Dates=H","DateFormat=P","Fill=—","Direction=H","UseDPDF=Y")</f>
        <v>-21.225999999999999</v>
      </c>
      <c r="I24" s="16">
        <f>_xll.BDH("AMZN US Equity","EARN_FOR_COMMON","FQ3 1998","FQ3 1998","Currency=USD","Period=FQ","BEST_FPERIOD_OVERRIDE=FQ","FILING_STATUS=OR","SCALING_FORMAT=MLN","FA_ADJUSTED=GAAP","Sort=A","Dates=H","DateFormat=P","Fill=—","Direction=H","UseDPDF=Y")</f>
        <v>-45.170999999999999</v>
      </c>
    </row>
    <row r="25" spans="1:9" x14ac:dyDescent="0.25">
      <c r="A25" s="6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6" t="s">
        <v>57</v>
      </c>
      <c r="B26" s="6" t="s">
        <v>56</v>
      </c>
      <c r="C26" s="16">
        <f>_xll.BDH("AMZN US Equity","EARN_FOR_COMMON","FQ1 1997","FQ1 1997","Currency=USD","Period=FQ","BEST_FPERIOD_OVERRIDE=FQ","FILING_STATUS=OR","SCALING_FORMAT=MLN","FA_ADJUSTED=Adjusted","Sort=A","Dates=H","DateFormat=P","Fill=—","Direction=H","UseDPDF=Y")</f>
        <v>-3.0379999999999998</v>
      </c>
      <c r="D26" s="16">
        <f>_xll.BDH("AMZN US Equity","EARN_FOR_COMMON","FQ2 1997","FQ2 1997","Currency=USD","Period=FQ","BEST_FPERIOD_OVERRIDE=FQ","FILING_STATUS=OR","SCALING_FORMAT=MLN","FA_ADJUSTED=Adjusted","Sort=A","Dates=H","DateFormat=P","Fill=—","Direction=H","UseDPDF=Y")</f>
        <v>-6.7050000000000001</v>
      </c>
      <c r="E26" s="16">
        <f>_xll.BDH("AMZN US Equity","EARN_FOR_COMMON","FQ3 1997","FQ3 1997","Currency=USD","Period=FQ","BEST_FPERIOD_OVERRIDE=FQ","FILING_STATUS=OR","SCALING_FORMAT=MLN","FA_ADJUSTED=Adjusted","Sort=A","Dates=H","DateFormat=P","Fill=—","Direction=H","UseDPDF=Y")</f>
        <v>-8.51</v>
      </c>
      <c r="F26" s="16">
        <f>_xll.BDH("AMZN US Equity","EARN_FOR_COMMON","FQ4 1997","FQ4 1997","Currency=USD","Period=FQ","BEST_FPERIOD_OVERRIDE=FQ","FILING_STATUS=OR","SCALING_FORMAT=MLN","FA_ADJUSTED=Adjusted","Sort=A","Dates=H","DateFormat=P","Fill=—","Direction=H","UseDPDF=Y")</f>
        <v>-9.3369999999999997</v>
      </c>
      <c r="G26" s="16">
        <f>_xll.BDH("AMZN US Equity","EARN_FOR_COMMON","FQ1 1998","FQ1 1998","Currency=USD","Period=FQ","BEST_FPERIOD_OVERRIDE=FQ","FILING_STATUS=OR","SCALING_FORMAT=MLN","FA_ADJUSTED=Adjusted","Sort=A","Dates=H","DateFormat=P","Fill=—","Direction=H","UseDPDF=Y")</f>
        <v>-9.2590000000000003</v>
      </c>
      <c r="H26" s="16">
        <f>_xll.BDH("AMZN US Equity","EARN_FOR_COMMON","FQ2 1998","FQ2 1998","Currency=USD","Period=FQ","BEST_FPERIOD_OVERRIDE=FQ","FILING_STATUS=OR","SCALING_FORMAT=MLN","FA_ADJUSTED=Adjusted","Sort=A","Dates=H","DateFormat=P","Fill=—","Direction=H","UseDPDF=Y")</f>
        <v>-21.225999999999999</v>
      </c>
      <c r="I26" s="16">
        <f>_xll.BDH("AMZN US Equity","EARN_FOR_COMMON","FQ3 1998","FQ3 1998","Currency=USD","Period=FQ","BEST_FPERIOD_OVERRIDE=FQ","FILING_STATUS=OR","SCALING_FORMAT=MLN","FA_ADJUSTED=Adjusted","Sort=A","Dates=H","DateFormat=P","Fill=—","Direction=H","UseDPDF=Y")</f>
        <v>-45.170999999999999</v>
      </c>
    </row>
    <row r="27" spans="1:9" x14ac:dyDescent="0.25">
      <c r="A27" s="10" t="s">
        <v>58</v>
      </c>
      <c r="B27" s="10" t="s">
        <v>44</v>
      </c>
      <c r="C27" s="13">
        <f>_xll.BDH("AMZN US Equity","XO_GL_NET_OF_TAX","FQ1 1997","FQ1 1997","Currency=USD","Period=FQ","BEST_FPERIOD_OVERRIDE=FQ","FILING_STATUS=OR","SCALING_FORMAT=MLN","Sort=A","Dates=H","DateFormat=P","Fill=—","Direction=H","UseDPDF=Y")</f>
        <v>0</v>
      </c>
      <c r="D27" s="13">
        <f>_xll.BDH("AMZN US Equity","XO_GL_NET_OF_TAX","FQ2 1997","FQ2 1997","Currency=USD","Period=FQ","BEST_FPERIOD_OVERRIDE=FQ","FILING_STATUS=OR","SCALING_FORMAT=MLN","Sort=A","Dates=H","DateFormat=P","Fill=—","Direction=H","UseDPDF=Y")</f>
        <v>0</v>
      </c>
      <c r="E27" s="13">
        <f>_xll.BDH("AMZN US Equity","XO_GL_NET_OF_TAX","FQ3 1997","FQ3 1997","Currency=USD","Period=FQ","BEST_FPERIOD_OVERRIDE=FQ","FILING_STATUS=OR","SCALING_FORMAT=MLN","Sort=A","Dates=H","DateFormat=P","Fill=—","Direction=H","UseDPDF=Y")</f>
        <v>0</v>
      </c>
      <c r="F27" s="13">
        <f>_xll.BDH("AMZN US Equity","XO_GL_NET_OF_TAX","FQ4 1997","FQ4 1997","Currency=USD","Period=FQ","BEST_FPERIOD_OVERRIDE=FQ","FILING_STATUS=OR","SCALING_FORMAT=MLN","Sort=A","Dates=H","DateFormat=P","Fill=—","Direction=H","UseDPDF=Y")</f>
        <v>0</v>
      </c>
      <c r="G27" s="13">
        <f>_xll.BDH("AMZN US Equity","XO_GL_NET_OF_TAX","FQ1 1998","FQ1 1998","Currency=USD","Period=FQ","BEST_FPERIOD_OVERRIDE=FQ","FILING_STATUS=OR","SCALING_FORMAT=MLN","Sort=A","Dates=H","DateFormat=P","Fill=—","Direction=H","UseDPDF=Y")</f>
        <v>0</v>
      </c>
      <c r="H27" s="13">
        <f>_xll.BDH("AMZN US Equity","XO_GL_NET_OF_TAX","FQ2 1998","FQ2 1998","Currency=USD","Period=FQ","BEST_FPERIOD_OVERRIDE=FQ","FILING_STATUS=OR","SCALING_FORMAT=MLN","Sort=A","Dates=H","DateFormat=P","Fill=—","Direction=H","UseDPDF=Y")</f>
        <v>0</v>
      </c>
      <c r="I27" s="13">
        <f>_xll.BDH("AMZN US Equity","XO_GL_NET_OF_TAX","FQ3 1998","FQ3 1998","Currency=USD","Period=FQ","BEST_FPERIOD_OVERRIDE=FQ","FILING_STATUS=OR","SCALING_FORMAT=MLN","Sort=A","Dates=H","DateFormat=P","Fill=—","Direction=H","UseDPDF=Y")</f>
        <v>0</v>
      </c>
    </row>
    <row r="28" spans="1:9" x14ac:dyDescent="0.25">
      <c r="A28" s="6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0" t="s">
        <v>59</v>
      </c>
      <c r="B29" s="10" t="s">
        <v>60</v>
      </c>
      <c r="C29" s="13">
        <f>_xll.BDH("AMZN US Equity","IS_AVG_NUM_SH_FOR_EPS","FQ1 1997","FQ1 1997","Currency=USD","Period=FQ","BEST_FPERIOD_OVERRIDE=FQ","FILING_STATUS=OR","Sort=A","Dates=H","DateFormat=P","Fill=—","Direction=H","UseDPDF=Y")</f>
        <v>232.82400000000001</v>
      </c>
      <c r="D29" s="13">
        <f>_xll.BDH("AMZN US Equity","IS_AVG_NUM_SH_FOR_EPS","FQ2 1997","FQ2 1997","Currency=USD","Period=FQ","BEST_FPERIOD_OVERRIDE=FQ","FILING_STATUS=OR","Sort=A","Dates=H","DateFormat=P","Fill=—","Direction=H","UseDPDF=Y")</f>
        <v>255.804</v>
      </c>
      <c r="E29" s="13">
        <f>_xll.BDH("AMZN US Equity","IS_AVG_NUM_SH_FOR_EPS","FQ3 1997","FQ3 1997","Currency=USD","Period=FQ","BEST_FPERIOD_OVERRIDE=FQ","FILING_STATUS=OR","Sort=A","Dates=H","DateFormat=P","Fill=—","Direction=H","UseDPDF=Y")</f>
        <v>275.19600000000003</v>
      </c>
      <c r="F29" s="13">
        <f>_xll.BDH("AMZN US Equity","IS_AVG_NUM_SH_FOR_EPS","FQ4 1997","FQ4 1997","Currency=USD","Period=FQ","BEST_FPERIOD_OVERRIDE=FQ","FILING_STATUS=OR","Sort=A","Dates=H","DateFormat=P","Fill=—","Direction=H","UseDPDF=Y")</f>
        <v>286.62</v>
      </c>
      <c r="G29" s="13">
        <f>_xll.BDH("AMZN US Equity","IS_AVG_NUM_SH_FOR_EPS","FQ1 1998","FQ1 1998","Currency=USD","Period=FQ","BEST_FPERIOD_OVERRIDE=FQ","FILING_STATUS=OR","Sort=A","Dates=H","DateFormat=P","Fill=—","Direction=H","UseDPDF=Y")</f>
        <v>279.73200000000003</v>
      </c>
      <c r="H29" s="13">
        <f>_xll.BDH("AMZN US Equity","IS_AVG_NUM_SH_FOR_EPS","FQ2 1998","FQ2 1998","Currency=USD","Period=FQ","BEST_FPERIOD_OVERRIDE=FQ","FILING_STATUS=OR","Sort=A","Dates=H","DateFormat=P","Fill=—","Direction=H","UseDPDF=Y")</f>
        <v>287.86200000000002</v>
      </c>
      <c r="I29" s="13">
        <f>_xll.BDH("AMZN US Equity","IS_AVG_NUM_SH_FOR_EPS","FQ3 1998","FQ3 1998","Currency=USD","Period=FQ","BEST_FPERIOD_OVERRIDE=FQ","FILING_STATUS=OR","Sort=A","Dates=H","DateFormat=P","Fill=—","Direction=H","UseDPDF=Y")</f>
        <v>301.404</v>
      </c>
    </row>
    <row r="30" spans="1:9" x14ac:dyDescent="0.25">
      <c r="A30" s="6" t="s">
        <v>61</v>
      </c>
      <c r="B30" s="6" t="s">
        <v>62</v>
      </c>
      <c r="C30" s="17">
        <f>_xll.BDH("AMZN US Equity","IS_EPS","FQ1 1997","FQ1 1997","Currency=USD","Period=FQ","BEST_FPERIOD_OVERRIDE=FQ","FILING_STATUS=OR","FA_ADJUSTED=GAAP","Sort=A","Dates=H","DateFormat=P","Fill=—","Direction=H","UseDPDF=Y")</f>
        <v>-1.3299999999999999E-2</v>
      </c>
      <c r="D30" s="17">
        <f>_xll.BDH("AMZN US Equity","IS_EPS","FQ2 1997","FQ2 1997","Currency=USD","Period=FQ","BEST_FPERIOD_OVERRIDE=FQ","FILING_STATUS=OR","FA_ADJUSTED=GAAP","Sort=A","Dates=H","DateFormat=P","Fill=—","Direction=H","UseDPDF=Y")</f>
        <v>-2.6700000000000002E-2</v>
      </c>
      <c r="E30" s="17">
        <f>_xll.BDH("AMZN US Equity","IS_EPS","FQ3 1997","FQ3 1997","Currency=USD","Period=FQ","BEST_FPERIOD_OVERRIDE=FQ","FILING_STATUS=OR","FA_ADJUSTED=GAAP","Sort=A","Dates=H","DateFormat=P","Fill=—","Direction=H","UseDPDF=Y")</f>
        <v>-3.5000000000000003E-2</v>
      </c>
      <c r="F30" s="17">
        <f>_xll.BDH("AMZN US Equity","IS_EPS","FQ4 1997","FQ4 1997","Currency=USD","Period=FQ","BEST_FPERIOD_OVERRIDE=FQ","FILING_STATUS=OR","FA_ADJUSTED=GAAP","Sort=A","Dates=H","DateFormat=P","Fill=—","Direction=H","UseDPDF=Y")</f>
        <v>-3.2500000000000001E-2</v>
      </c>
      <c r="G30" s="17">
        <f>_xll.BDH("AMZN US Equity","IS_EPS","FQ1 1998","FQ1 1998","Currency=USD","Period=FQ","BEST_FPERIOD_OVERRIDE=FQ","FILING_STATUS=OR","FA_ADJUSTED=GAAP","Sort=A","Dates=H","DateFormat=P","Fill=—","Direction=H","UseDPDF=Y")</f>
        <v>-3.3300000000000003E-2</v>
      </c>
      <c r="H30" s="17">
        <f>_xll.BDH("AMZN US Equity","IS_EPS","FQ2 1998","FQ2 1998","Currency=USD","Period=FQ","BEST_FPERIOD_OVERRIDE=FQ","FILING_STATUS=OR","FA_ADJUSTED=GAAP","Sort=A","Dates=H","DateFormat=P","Fill=—","Direction=H","UseDPDF=Y")</f>
        <v>-7.3300000000000004E-2</v>
      </c>
      <c r="I30" s="17">
        <f>_xll.BDH("AMZN US Equity","IS_EPS","FQ3 1998","FQ3 1998","Currency=USD","Period=FQ","BEST_FPERIOD_OVERRIDE=FQ","FILING_STATUS=OR","FA_ADJUSTED=GAAP","Sort=A","Dates=H","DateFormat=P","Fill=—","Direction=H","UseDPDF=Y")</f>
        <v>-0.15</v>
      </c>
    </row>
    <row r="31" spans="1:9" x14ac:dyDescent="0.25">
      <c r="A31" s="6" t="s">
        <v>63</v>
      </c>
      <c r="B31" s="6" t="s">
        <v>64</v>
      </c>
      <c r="C31" s="17">
        <f>_xll.BDH("AMZN US Equity","IS_EARN_BEF_XO_ITEMS_PER_SH","FQ1 1997","FQ1 1997","Currency=USD","Period=FQ","BEST_FPERIOD_OVERRIDE=FQ","FILING_STATUS=OR","Sort=A","Dates=H","DateFormat=P","Fill=—","Direction=H","UseDPDF=Y")</f>
        <v>-1.3299999999999999E-2</v>
      </c>
      <c r="D31" s="17">
        <f>_xll.BDH("AMZN US Equity","IS_EARN_BEF_XO_ITEMS_PER_SH","FQ2 1997","FQ2 1997","Currency=USD","Period=FQ","BEST_FPERIOD_OVERRIDE=FQ","FILING_STATUS=OR","Sort=A","Dates=H","DateFormat=P","Fill=—","Direction=H","UseDPDF=Y")</f>
        <v>-2.6700000000000002E-2</v>
      </c>
      <c r="E31" s="17">
        <f>_xll.BDH("AMZN US Equity","IS_EARN_BEF_XO_ITEMS_PER_SH","FQ3 1997","FQ3 1997","Currency=USD","Period=FQ","BEST_FPERIOD_OVERRIDE=FQ","FILING_STATUS=OR","Sort=A","Dates=H","DateFormat=P","Fill=—","Direction=H","UseDPDF=Y")</f>
        <v>-3.5000000000000003E-2</v>
      </c>
      <c r="F31" s="17">
        <f>_xll.BDH("AMZN US Equity","IS_EARN_BEF_XO_ITEMS_PER_SH","FQ4 1997","FQ4 1997","Currency=USD","Period=FQ","BEST_FPERIOD_OVERRIDE=FQ","FILING_STATUS=OR","Sort=A","Dates=H","DateFormat=P","Fill=—","Direction=H","UseDPDF=Y")</f>
        <v>-3.2500000000000001E-2</v>
      </c>
      <c r="G31" s="17">
        <f>_xll.BDH("AMZN US Equity","IS_EARN_BEF_XO_ITEMS_PER_SH","FQ1 1998","FQ1 1998","Currency=USD","Period=FQ","BEST_FPERIOD_OVERRIDE=FQ","FILING_STATUS=OR","Sort=A","Dates=H","DateFormat=P","Fill=—","Direction=H","UseDPDF=Y")</f>
        <v>-3.3300000000000003E-2</v>
      </c>
      <c r="H31" s="17">
        <f>_xll.BDH("AMZN US Equity","IS_EARN_BEF_XO_ITEMS_PER_SH","FQ2 1998","FQ2 1998","Currency=USD","Period=FQ","BEST_FPERIOD_OVERRIDE=FQ","FILING_STATUS=OR","Sort=A","Dates=H","DateFormat=P","Fill=—","Direction=H","UseDPDF=Y")</f>
        <v>-7.3300000000000004E-2</v>
      </c>
      <c r="I31" s="17">
        <f>_xll.BDH("AMZN US Equity","IS_EARN_BEF_XO_ITEMS_PER_SH","FQ3 1998","FQ3 1998","Currency=USD","Period=FQ","BEST_FPERIOD_OVERRIDE=FQ","FILING_STATUS=OR","Sort=A","Dates=H","DateFormat=P","Fill=—","Direction=H","UseDPDF=Y")</f>
        <v>-0.15</v>
      </c>
    </row>
    <row r="32" spans="1:9" x14ac:dyDescent="0.25">
      <c r="A32" s="6" t="s">
        <v>65</v>
      </c>
      <c r="B32" s="6" t="s">
        <v>66</v>
      </c>
      <c r="C32" s="17">
        <f>_xll.BDH("AMZN US Equity","IS_BASIC_EPS_CONT_OPS","FQ1 1997","FQ1 1997","Currency=USD","Period=FQ","BEST_FPERIOD_OVERRIDE=FQ","FILING_STATUS=OR","Sort=A","Dates=H","DateFormat=P","Fill=—","Direction=H","UseDPDF=Y")</f>
        <v>-1.3299999999999999E-2</v>
      </c>
      <c r="D32" s="17">
        <f>_xll.BDH("AMZN US Equity","IS_BASIC_EPS_CONT_OPS","FQ2 1997","FQ2 1997","Currency=USD","Period=FQ","BEST_FPERIOD_OVERRIDE=FQ","FILING_STATUS=OR","Sort=A","Dates=H","DateFormat=P","Fill=—","Direction=H","UseDPDF=Y")</f>
        <v>-2.6700000000000002E-2</v>
      </c>
      <c r="E32" s="17">
        <f>_xll.BDH("AMZN US Equity","IS_BASIC_EPS_CONT_OPS","FQ3 1997","FQ3 1997","Currency=USD","Period=FQ","BEST_FPERIOD_OVERRIDE=FQ","FILING_STATUS=OR","Sort=A","Dates=H","DateFormat=P","Fill=—","Direction=H","UseDPDF=Y")</f>
        <v>-3.5000000000000003E-2</v>
      </c>
      <c r="F32" s="17">
        <f>_xll.BDH("AMZN US Equity","IS_BASIC_EPS_CONT_OPS","FQ4 1997","FQ4 1997","Currency=USD","Period=FQ","BEST_FPERIOD_OVERRIDE=FQ","FILING_STATUS=OR","Sort=A","Dates=H","DateFormat=P","Fill=—","Direction=H","UseDPDF=Y")</f>
        <v>-3.2500000000000001E-2</v>
      </c>
      <c r="G32" s="17">
        <f>_xll.BDH("AMZN US Equity","IS_BASIC_EPS_CONT_OPS","FQ1 1998","FQ1 1998","Currency=USD","Period=FQ","BEST_FPERIOD_OVERRIDE=FQ","FILING_STATUS=OR","Sort=A","Dates=H","DateFormat=P","Fill=—","Direction=H","UseDPDF=Y")</f>
        <v>-3.3300000000000003E-2</v>
      </c>
      <c r="H32" s="17">
        <f>_xll.BDH("AMZN US Equity","IS_BASIC_EPS_CONT_OPS","FQ2 1998","FQ2 1998","Currency=USD","Period=FQ","BEST_FPERIOD_OVERRIDE=FQ","FILING_STATUS=OR","Sort=A","Dates=H","DateFormat=P","Fill=—","Direction=H","UseDPDF=Y")</f>
        <v>-5.5E-2</v>
      </c>
      <c r="I32" s="17">
        <f>_xll.BDH("AMZN US Equity","IS_BASIC_EPS_CONT_OPS","FQ3 1998","FQ3 1998","Currency=USD","Period=FQ","BEST_FPERIOD_OVERRIDE=FQ","FILING_STATUS=OR","Sort=A","Dates=H","DateFormat=P","Fill=—","Direction=H","UseDPDF=Y")</f>
        <v>-8.1699999999999995E-2</v>
      </c>
    </row>
    <row r="33" spans="1:9" x14ac:dyDescent="0.25">
      <c r="A33" s="6"/>
      <c r="B33" s="15"/>
      <c r="C33" s="15"/>
      <c r="D33" s="15"/>
      <c r="E33" s="15"/>
      <c r="F33" s="15"/>
      <c r="G33" s="15"/>
      <c r="H33" s="15"/>
      <c r="I33" s="15"/>
    </row>
    <row r="34" spans="1:9" x14ac:dyDescent="0.25">
      <c r="A34" s="10" t="s">
        <v>67</v>
      </c>
      <c r="B34" s="10" t="s">
        <v>68</v>
      </c>
      <c r="C34" s="13">
        <f>_xll.BDH("AMZN US Equity","IS_SH_FOR_DILUTED_EPS","FQ1 1997","FQ1 1997","Currency=USD","Period=FQ","BEST_FPERIOD_OVERRIDE=FQ","FILING_STATUS=OR","Sort=A","Dates=H","DateFormat=P","Fill=—","Direction=H","UseDPDF=Y")</f>
        <v>232.82400000000001</v>
      </c>
      <c r="D34" s="13">
        <f>_xll.BDH("AMZN US Equity","IS_SH_FOR_DILUTED_EPS","FQ2 1997","FQ2 1997","Currency=USD","Period=FQ","BEST_FPERIOD_OVERRIDE=FQ","FILING_STATUS=OR","Sort=A","Dates=H","DateFormat=P","Fill=—","Direction=H","UseDPDF=Y")</f>
        <v>255.804</v>
      </c>
      <c r="E34" s="13">
        <f>_xll.BDH("AMZN US Equity","IS_SH_FOR_DILUTED_EPS","FQ3 1997","FQ3 1997","Currency=USD","Period=FQ","BEST_FPERIOD_OVERRIDE=FQ","FILING_STATUS=OR","Sort=A","Dates=H","DateFormat=P","Fill=—","Direction=H","UseDPDF=Y")</f>
        <v>275.19600000000003</v>
      </c>
      <c r="F34" s="13">
        <f>_xll.BDH("AMZN US Equity","IS_SH_FOR_DILUTED_EPS","FQ4 1997","FQ4 1997","Currency=USD","Period=FQ","BEST_FPERIOD_OVERRIDE=FQ","FILING_STATUS=OR","Sort=A","Dates=H","DateFormat=P","Fill=—","Direction=H","UseDPDF=Y")</f>
        <v>286.62</v>
      </c>
      <c r="G34" s="13">
        <f>_xll.BDH("AMZN US Equity","IS_SH_FOR_DILUTED_EPS","FQ1 1998","FQ1 1998","Currency=USD","Period=FQ","BEST_FPERIOD_OVERRIDE=FQ","FILING_STATUS=OR","Sort=A","Dates=H","DateFormat=P","Fill=—","Direction=H","UseDPDF=Y")</f>
        <v>279.73200000000003</v>
      </c>
      <c r="H34" s="13">
        <f>_xll.BDH("AMZN US Equity","IS_SH_FOR_DILUTED_EPS","FQ2 1998","FQ2 1998","Currency=USD","Period=FQ","BEST_FPERIOD_OVERRIDE=FQ","FILING_STATUS=OR","Sort=A","Dates=H","DateFormat=P","Fill=—","Direction=H","UseDPDF=Y")</f>
        <v>287.86200000000002</v>
      </c>
      <c r="I34" s="13">
        <f>_xll.BDH("AMZN US Equity","IS_SH_FOR_DILUTED_EPS","FQ3 1998","FQ3 1998","Currency=USD","Period=FQ","BEST_FPERIOD_OVERRIDE=FQ","FILING_STATUS=OR","Sort=A","Dates=H","DateFormat=P","Fill=—","Direction=H","UseDPDF=Y")</f>
        <v>301.404</v>
      </c>
    </row>
    <row r="35" spans="1:9" x14ac:dyDescent="0.25">
      <c r="A35" s="6" t="s">
        <v>69</v>
      </c>
      <c r="B35" s="6" t="s">
        <v>70</v>
      </c>
      <c r="C35" s="17">
        <f>_xll.BDH("AMZN US Equity","IS_DILUTED_EPS","FQ1 1997","FQ1 1997","Currency=USD","Period=FQ","BEST_FPERIOD_OVERRIDE=FQ","FILING_STATUS=OR","FA_ADJUSTED=GAAP","Sort=A","Dates=H","DateFormat=P","Fill=—","Direction=H","UseDPDF=Y")</f>
        <v>-1.3299999999999999E-2</v>
      </c>
      <c r="D35" s="17">
        <f>_xll.BDH("AMZN US Equity","IS_DILUTED_EPS","FQ2 1997","FQ2 1997","Currency=USD","Period=FQ","BEST_FPERIOD_OVERRIDE=FQ","FILING_STATUS=OR","FA_ADJUSTED=GAAP","Sort=A","Dates=H","DateFormat=P","Fill=—","Direction=H","UseDPDF=Y")</f>
        <v>-2.6700000000000002E-2</v>
      </c>
      <c r="E35" s="17">
        <f>_xll.BDH("AMZN US Equity","IS_DILUTED_EPS","FQ3 1997","FQ3 1997","Currency=USD","Period=FQ","BEST_FPERIOD_OVERRIDE=FQ","FILING_STATUS=OR","FA_ADJUSTED=GAAP","Sort=A","Dates=H","DateFormat=P","Fill=—","Direction=H","UseDPDF=Y")</f>
        <v>-3.5000000000000003E-2</v>
      </c>
      <c r="F35" s="17">
        <f>_xll.BDH("AMZN US Equity","IS_DILUTED_EPS","FQ4 1997","FQ4 1997","Currency=USD","Period=FQ","BEST_FPERIOD_OVERRIDE=FQ","FILING_STATUS=OR","FA_ADJUSTED=GAAP","Sort=A","Dates=H","DateFormat=P","Fill=—","Direction=H","UseDPDF=Y")</f>
        <v>-3.2500000000000001E-2</v>
      </c>
      <c r="G35" s="17">
        <f>_xll.BDH("AMZN US Equity","IS_DILUTED_EPS","FQ1 1998","FQ1 1998","Currency=USD","Period=FQ","BEST_FPERIOD_OVERRIDE=FQ","FILING_STATUS=OR","FA_ADJUSTED=GAAP","Sort=A","Dates=H","DateFormat=P","Fill=—","Direction=H","UseDPDF=Y")</f>
        <v>-3.3300000000000003E-2</v>
      </c>
      <c r="H35" s="17">
        <f>_xll.BDH("AMZN US Equity","IS_DILUTED_EPS","FQ2 1998","FQ2 1998","Currency=USD","Period=FQ","BEST_FPERIOD_OVERRIDE=FQ","FILING_STATUS=OR","FA_ADJUSTED=GAAP","Sort=A","Dates=H","DateFormat=P","Fill=—","Direction=H","UseDPDF=Y")</f>
        <v>-7.3300000000000004E-2</v>
      </c>
      <c r="I35" s="17">
        <f>_xll.BDH("AMZN US Equity","IS_DILUTED_EPS","FQ3 1998","FQ3 1998","Currency=USD","Period=FQ","BEST_FPERIOD_OVERRIDE=FQ","FILING_STATUS=OR","FA_ADJUSTED=GAAP","Sort=A","Dates=H","DateFormat=P","Fill=—","Direction=H","UseDPDF=Y")</f>
        <v>-0.15</v>
      </c>
    </row>
    <row r="36" spans="1:9" x14ac:dyDescent="0.25">
      <c r="A36" s="6" t="s">
        <v>71</v>
      </c>
      <c r="B36" s="6" t="s">
        <v>72</v>
      </c>
      <c r="C36" s="17">
        <f>_xll.BDH("AMZN US Equity","IS_DIL_EPS_BEF_XO","FQ1 1997","FQ1 1997","Currency=USD","Period=FQ","BEST_FPERIOD_OVERRIDE=FQ","FILING_STATUS=OR","Sort=A","Dates=H","DateFormat=P","Fill=—","Direction=H","UseDPDF=Y")</f>
        <v>-1.3299999999999999E-2</v>
      </c>
      <c r="D36" s="17">
        <f>_xll.BDH("AMZN US Equity","IS_DIL_EPS_BEF_XO","FQ2 1997","FQ2 1997","Currency=USD","Period=FQ","BEST_FPERIOD_OVERRIDE=FQ","FILING_STATUS=OR","Sort=A","Dates=H","DateFormat=P","Fill=—","Direction=H","UseDPDF=Y")</f>
        <v>-2.6700000000000002E-2</v>
      </c>
      <c r="E36" s="17">
        <f>_xll.BDH("AMZN US Equity","IS_DIL_EPS_BEF_XO","FQ3 1997","FQ3 1997","Currency=USD","Period=FQ","BEST_FPERIOD_OVERRIDE=FQ","FILING_STATUS=OR","Sort=A","Dates=H","DateFormat=P","Fill=—","Direction=H","UseDPDF=Y")</f>
        <v>-3.5000000000000003E-2</v>
      </c>
      <c r="F36" s="17">
        <f>_xll.BDH("AMZN US Equity","IS_DIL_EPS_BEF_XO","FQ4 1997","FQ4 1997","Currency=USD","Period=FQ","BEST_FPERIOD_OVERRIDE=FQ","FILING_STATUS=OR","Sort=A","Dates=H","DateFormat=P","Fill=—","Direction=H","UseDPDF=Y")</f>
        <v>-3.2500000000000001E-2</v>
      </c>
      <c r="G36" s="17">
        <f>_xll.BDH("AMZN US Equity","IS_DIL_EPS_BEF_XO","FQ1 1998","FQ1 1998","Currency=USD","Period=FQ","BEST_FPERIOD_OVERRIDE=FQ","FILING_STATUS=OR","Sort=A","Dates=H","DateFormat=P","Fill=—","Direction=H","UseDPDF=Y")</f>
        <v>-3.3300000000000003E-2</v>
      </c>
      <c r="H36" s="17">
        <f>_xll.BDH("AMZN US Equity","IS_DIL_EPS_BEF_XO","FQ2 1998","FQ2 1998","Currency=USD","Period=FQ","BEST_FPERIOD_OVERRIDE=FQ","FILING_STATUS=OR","Sort=A","Dates=H","DateFormat=P","Fill=—","Direction=H","UseDPDF=Y")</f>
        <v>-7.3300000000000004E-2</v>
      </c>
      <c r="I36" s="17">
        <f>_xll.BDH("AMZN US Equity","IS_DIL_EPS_BEF_XO","FQ3 1998","FQ3 1998","Currency=USD","Period=FQ","BEST_FPERIOD_OVERRIDE=FQ","FILING_STATUS=OR","Sort=A","Dates=H","DateFormat=P","Fill=—","Direction=H","UseDPDF=Y")</f>
        <v>-0.15</v>
      </c>
    </row>
    <row r="37" spans="1:9" x14ac:dyDescent="0.25">
      <c r="A37" s="6" t="s">
        <v>73</v>
      </c>
      <c r="B37" s="6" t="s">
        <v>74</v>
      </c>
      <c r="C37" s="17">
        <f>_xll.BDH("AMZN US Equity","IS_DIL_EPS_CONT_OPS","FQ1 1997","FQ1 1997","Currency=USD","Period=FQ","BEST_FPERIOD_OVERRIDE=FQ","FILING_STATUS=OR","Sort=A","Dates=H","DateFormat=P","Fill=—","Direction=H","UseDPDF=Y")</f>
        <v>-1.3299999999999999E-2</v>
      </c>
      <c r="D37" s="17">
        <f>_xll.BDH("AMZN US Equity","IS_DIL_EPS_CONT_OPS","FQ2 1997","FQ2 1997","Currency=USD","Period=FQ","BEST_FPERIOD_OVERRIDE=FQ","FILING_STATUS=OR","Sort=A","Dates=H","DateFormat=P","Fill=—","Direction=H","UseDPDF=Y")</f>
        <v>-2.6700000000000002E-2</v>
      </c>
      <c r="E37" s="17">
        <f>_xll.BDH("AMZN US Equity","IS_DIL_EPS_CONT_OPS","FQ3 1997","FQ3 1997","Currency=USD","Period=FQ","BEST_FPERIOD_OVERRIDE=FQ","FILING_STATUS=OR","Sort=A","Dates=H","DateFormat=P","Fill=—","Direction=H","UseDPDF=Y")</f>
        <v>-3.5000000000000003E-2</v>
      </c>
      <c r="F37" s="17">
        <f>_xll.BDH("AMZN US Equity","IS_DIL_EPS_CONT_OPS","FQ4 1997","FQ4 1997","Currency=USD","Period=FQ","BEST_FPERIOD_OVERRIDE=FQ","FILING_STATUS=OR","Sort=A","Dates=H","DateFormat=P","Fill=—","Direction=H","UseDPDF=Y")</f>
        <v>-3.2500000000000001E-2</v>
      </c>
      <c r="G37" s="17">
        <f>_xll.BDH("AMZN US Equity","IS_DIL_EPS_CONT_OPS","FQ1 1998","FQ1 1998","Currency=USD","Period=FQ","BEST_FPERIOD_OVERRIDE=FQ","FILING_STATUS=OR","Sort=A","Dates=H","DateFormat=P","Fill=—","Direction=H","UseDPDF=Y")</f>
        <v>-3.3300000000000003E-2</v>
      </c>
      <c r="H37" s="17">
        <f>_xll.BDH("AMZN US Equity","IS_DIL_EPS_CONT_OPS","FQ2 1998","FQ2 1998","Currency=USD","Period=FQ","BEST_FPERIOD_OVERRIDE=FQ","FILING_STATUS=OR","Sort=A","Dates=H","DateFormat=P","Fill=—","Direction=H","UseDPDF=Y")</f>
        <v>-5.5E-2</v>
      </c>
      <c r="I37" s="17">
        <f>_xll.BDH("AMZN US Equity","IS_DIL_EPS_CONT_OPS","FQ3 1998","FQ3 1998","Currency=USD","Period=FQ","BEST_FPERIOD_OVERRIDE=FQ","FILING_STATUS=OR","Sort=A","Dates=H","DateFormat=P","Fill=—","Direction=H","UseDPDF=Y")</f>
        <v>-8.1699999999999995E-2</v>
      </c>
    </row>
    <row r="38" spans="1:9" x14ac:dyDescent="0.25">
      <c r="A38" s="6"/>
      <c r="B38" s="15"/>
      <c r="C38" s="15"/>
      <c r="D38" s="15"/>
      <c r="E38" s="15"/>
      <c r="F38" s="15"/>
      <c r="G38" s="15"/>
      <c r="H38" s="15"/>
      <c r="I38" s="15"/>
    </row>
    <row r="39" spans="1:9" x14ac:dyDescent="0.25">
      <c r="A39" s="6" t="s">
        <v>3</v>
      </c>
      <c r="B39" s="15"/>
      <c r="C39" s="15"/>
      <c r="D39" s="15"/>
      <c r="E39" s="15"/>
      <c r="F39" s="15"/>
      <c r="G39" s="15"/>
      <c r="H39" s="15"/>
      <c r="I39" s="15"/>
    </row>
    <row r="40" spans="1:9" x14ac:dyDescent="0.25">
      <c r="A40" s="10" t="s">
        <v>75</v>
      </c>
      <c r="B40" s="10" t="s">
        <v>76</v>
      </c>
      <c r="C40" s="12" t="s">
        <v>77</v>
      </c>
      <c r="D40" s="12" t="s">
        <v>77</v>
      </c>
      <c r="E40" s="12" t="s">
        <v>77</v>
      </c>
      <c r="F40" s="12" t="s">
        <v>77</v>
      </c>
      <c r="G40" s="12" t="s">
        <v>77</v>
      </c>
      <c r="H40" s="12" t="s">
        <v>77</v>
      </c>
      <c r="I40" s="12" t="s">
        <v>77</v>
      </c>
    </row>
    <row r="41" spans="1:9" x14ac:dyDescent="0.25">
      <c r="A41" s="10" t="s">
        <v>78</v>
      </c>
      <c r="B41" s="10" t="s">
        <v>78</v>
      </c>
      <c r="C41" s="13">
        <f>_xll.BDH("AMZN US Equity","EBITDA","FQ1 1997","FQ1 1997","Currency=USD","Period=FQ","BEST_FPERIOD_OVERRIDE=FQ","FILING_STATUS=OR","SCALING_FORMAT=MLN","FA_ADJUSTED=Adjusted","Sort=A","Dates=H","DateFormat=P","Fill=—","Direction=H","UseDPDF=Y")</f>
        <v>-2.6819999999999999</v>
      </c>
      <c r="D41" s="13">
        <f>_xll.BDH("AMZN US Equity","EBITDA","FQ2 1997","FQ2 1997","Currency=USD","Period=FQ","BEST_FPERIOD_OVERRIDE=FQ","FILING_STATUS=OR","SCALING_FORMAT=MLN","FA_ADJUSTED=Adjusted","Sort=A","Dates=H","DateFormat=P","Fill=—","Direction=H","UseDPDF=Y")</f>
        <v>-6.1029999999999998</v>
      </c>
      <c r="E41" s="13">
        <f>_xll.BDH("AMZN US Equity","EBITDA","FQ3 1997","FQ3 1997","Currency=USD","Period=FQ","BEST_FPERIOD_OVERRIDE=FQ","FILING_STATUS=OR","SCALING_FORMAT=MLN","FA_ADJUSTED=Adjusted","Sort=A","Dates=H","DateFormat=P","Fill=—","Direction=H","UseDPDF=Y")</f>
        <v>-8.5730000000000004</v>
      </c>
      <c r="F41" s="13">
        <f>_xll.BDH("AMZN US Equity","EBITDA","FQ4 1997","FQ4 1997","Currency=USD","Period=FQ","BEST_FPERIOD_OVERRIDE=FQ","FILING_STATUS=OR","SCALING_FORMAT=MLN","FA_ADJUSTED=Adjusted","Sort=A","Dates=H","DateFormat=P","Fill=—","Direction=H","UseDPDF=Y")</f>
        <v>-8.4629999999999992</v>
      </c>
      <c r="G41" s="13">
        <f>_xll.BDH("AMZN US Equity","EBITDA","FQ1 1998","FQ1 1998","Currency=USD","Period=FQ","BEST_FPERIOD_OVERRIDE=FQ","FILING_STATUS=OR","SCALING_FORMAT=MLN","FA_ADJUSTED=Adjusted","Sort=A","Dates=H","DateFormat=P","Fill=—","Direction=H","UseDPDF=Y")</f>
        <v>-7.0839999999999996</v>
      </c>
      <c r="H41" s="13">
        <f>_xll.BDH("AMZN US Equity","EBITDA","FQ2 1998","FQ2 1998","Currency=USD","Period=FQ","BEST_FPERIOD_OVERRIDE=FQ","FILING_STATUS=OR","SCALING_FORMAT=MLN","FA_ADJUSTED=Adjusted","Sort=A","Dates=H","DateFormat=P","Fill=—","Direction=H","UseDPDF=Y")</f>
        <v>-15.426</v>
      </c>
      <c r="I41" s="13">
        <f>_xll.BDH("AMZN US Equity","EBITDA","FQ3 1998","FQ3 1998","Currency=USD","Period=FQ","BEST_FPERIOD_OVERRIDE=FQ","FILING_STATUS=OR","SCALING_FORMAT=MLN","FA_ADJUSTED=Adjusted","Sort=A","Dates=H","DateFormat=P","Fill=—","Direction=H","UseDPDF=Y")</f>
        <v>-20.015000000000001</v>
      </c>
    </row>
    <row r="42" spans="1:9" x14ac:dyDescent="0.25">
      <c r="A42" s="10" t="s">
        <v>79</v>
      </c>
      <c r="B42" s="10" t="s">
        <v>80</v>
      </c>
      <c r="C42" s="14" t="str">
        <f>_xll.BDH("AMZN US Equity","EBITDA_MARGIN","FQ1 1997","FQ1 1997","Currency=USD","Period=FQ","BEST_FPERIOD_OVERRIDE=FQ","FILING_STATUS=OR","FA_ADJUSTED=Adjusted","Sort=A","Dates=H","DateFormat=P","Fill=—","Direction=H","UseDPDF=Y")</f>
        <v>—</v>
      </c>
      <c r="D42" s="14" t="str">
        <f>_xll.BDH("AMZN US Equity","EBITDA_MARGIN","FQ2 1997","FQ2 1997","Currency=USD","Period=FQ","BEST_FPERIOD_OVERRIDE=FQ","FILING_STATUS=OR","FA_ADJUSTED=Adjusted","Sort=A","Dates=H","DateFormat=P","Fill=—","Direction=H","UseDPDF=Y")</f>
        <v>—</v>
      </c>
      <c r="E42" s="14" t="str">
        <f>_xll.BDH("AMZN US Equity","EBITDA_MARGIN","FQ3 1997","FQ3 1997","Currency=USD","Period=FQ","BEST_FPERIOD_OVERRIDE=FQ","FILING_STATUS=OR","FA_ADJUSTED=Adjusted","Sort=A","Dates=H","DateFormat=P","Fill=—","Direction=H","UseDPDF=Y")</f>
        <v>—</v>
      </c>
      <c r="F42" s="14">
        <f>_xll.BDH("AMZN US Equity","EBITDA_MARGIN","FQ4 1997","FQ4 1997","Currency=USD","Period=FQ","BEST_FPERIOD_OVERRIDE=FQ","FILING_STATUS=OR","FA_ADJUSTED=Adjusted","Sort=A","Dates=H","DateFormat=P","Fill=—","Direction=H","UseDPDF=Y")</f>
        <v>-17.475200000000001</v>
      </c>
      <c r="G42" s="14">
        <f>_xll.BDH("AMZN US Equity","EBITDA_MARGIN","FQ1 1998","FQ1 1998","Currency=USD","Period=FQ","BEST_FPERIOD_OVERRIDE=FQ","FILING_STATUS=OR","FA_ADJUSTED=Adjusted","Sort=A","Dates=H","DateFormat=P","Fill=—","Direction=H","UseDPDF=Y")</f>
        <v>-14.4367</v>
      </c>
      <c r="H42" s="14">
        <f>_xll.BDH("AMZN US Equity","EBITDA_MARGIN","FQ2 1998","FQ2 1998","Currency=USD","Period=FQ","BEST_FPERIOD_OVERRIDE=FQ","FILING_STATUS=OR","FA_ADJUSTED=Adjusted","Sort=A","Dates=H","DateFormat=P","Fill=—","Direction=H","UseDPDF=Y")</f>
        <v>-13.6761</v>
      </c>
      <c r="I42" s="14">
        <f>_xll.BDH("AMZN US Equity","EBITDA_MARGIN","FQ3 1998","FQ3 1998","Currency=USD","Period=FQ","BEST_FPERIOD_OVERRIDE=FQ","FILING_STATUS=OR","FA_ADJUSTED=Adjusted","Sort=A","Dates=H","DateFormat=P","Fill=—","Direction=H","UseDPDF=Y")</f>
        <v>-11.6708</v>
      </c>
    </row>
    <row r="43" spans="1:9" x14ac:dyDescent="0.25">
      <c r="A43" s="10" t="s">
        <v>81</v>
      </c>
      <c r="B43" s="10" t="s">
        <v>81</v>
      </c>
      <c r="C43" s="13">
        <f>_xll.BDH("AMZN US Equity","EBIT","FQ1 1997","FQ1 1997","Currency=USD","Period=FQ","BEST_FPERIOD_OVERRIDE=FQ","FILING_STATUS=OR","SCALING_FORMAT=MLN","FA_ADJUSTED=Adjusted","Sort=A","Dates=H","DateFormat=P","Fill=—","Direction=H","UseDPDF=Y")</f>
        <v>-3.1019999999999999</v>
      </c>
      <c r="D43" s="13">
        <f>_xll.BDH("AMZN US Equity","EBIT","FQ2 1997","FQ2 1997","Currency=USD","Period=FQ","BEST_FPERIOD_OVERRIDE=FQ","FILING_STATUS=OR","SCALING_FORMAT=MLN","FA_ADJUSTED=Adjusted","Sort=A","Dates=H","DateFormat=P","Fill=—","Direction=H","UseDPDF=Y")</f>
        <v>-7.0670000000000002</v>
      </c>
      <c r="E43" s="13">
        <f>_xll.BDH("AMZN US Equity","EBIT","FQ3 1997","FQ3 1997","Currency=USD","Period=FQ","BEST_FPERIOD_OVERRIDE=FQ","FILING_STATUS=OR","SCALING_FORMAT=MLN","FA_ADJUSTED=Adjusted","Sort=A","Dates=H","DateFormat=P","Fill=—","Direction=H","UseDPDF=Y")</f>
        <v>-9.1859999999999999</v>
      </c>
      <c r="F43" s="13">
        <f>_xll.BDH("AMZN US Equity","EBIT","FQ4 1997","FQ4 1997","Currency=USD","Period=FQ","BEST_FPERIOD_OVERRIDE=FQ","FILING_STATUS=OR","SCALING_FORMAT=MLN","FA_ADJUSTED=Adjusted","Sort=A","Dates=H","DateFormat=P","Fill=—","Direction=H","UseDPDF=Y")</f>
        <v>-9.8539999999999992</v>
      </c>
      <c r="G43" s="13">
        <f>_xll.BDH("AMZN US Equity","EBIT","FQ1 1998","FQ1 1998","Currency=USD","Period=FQ","BEST_FPERIOD_OVERRIDE=FQ","FILING_STATUS=OR","SCALING_FORMAT=MLN","FA_ADJUSTED=Adjusted","Sort=A","Dates=H","DateFormat=P","Fill=—","Direction=H","UseDPDF=Y")</f>
        <v>-8.8740000000000006</v>
      </c>
      <c r="H43" s="13">
        <f>_xll.BDH("AMZN US Equity","EBIT","FQ2 1998","FQ2 1998","Currency=USD","Period=FQ","BEST_FPERIOD_OVERRIDE=FQ","FILING_STATUS=OR","SCALING_FORMAT=MLN","FA_ADJUSTED=Adjusted","Sort=A","Dates=H","DateFormat=P","Fill=—","Direction=H","UseDPDF=Y")</f>
        <v>-16.995999999999999</v>
      </c>
      <c r="I43" s="13">
        <f>_xll.BDH("AMZN US Equity","EBIT","FQ3 1998","FQ3 1998","Currency=USD","Period=FQ","BEST_FPERIOD_OVERRIDE=FQ","FILING_STATUS=OR","SCALING_FORMAT=MLN","FA_ADJUSTED=Adjusted","Sort=A","Dates=H","DateFormat=P","Fill=—","Direction=H","UseDPDF=Y")</f>
        <v>-20.994</v>
      </c>
    </row>
    <row r="44" spans="1:9" x14ac:dyDescent="0.25">
      <c r="A44" s="10" t="s">
        <v>82</v>
      </c>
      <c r="B44" s="10" t="s">
        <v>83</v>
      </c>
      <c r="C44" s="14">
        <f>_xll.BDH("AMZN US Equity","GROSS_MARGIN","FQ1 1997","FQ1 1997","Currency=USD","Period=FQ","BEST_FPERIOD_OVERRIDE=FQ","FILING_STATUS=OR","FA_ADJUSTED=Adjusted","Sort=A","Dates=H","DateFormat=P","Fill=—","Direction=H","UseDPDF=Y")</f>
        <v>21.999400000000001</v>
      </c>
      <c r="D44" s="14">
        <f>_xll.BDH("AMZN US Equity","GROSS_MARGIN","FQ2 1997","FQ2 1997","Currency=USD","Period=FQ","BEST_FPERIOD_OVERRIDE=FQ","FILING_STATUS=OR","FA_ADJUSTED=Adjusted","Sort=A","Dates=H","DateFormat=P","Fill=—","Direction=H","UseDPDF=Y")</f>
        <v>18.7471</v>
      </c>
      <c r="E44" s="14">
        <f>_xll.BDH("AMZN US Equity","GROSS_MARGIN","FQ3 1997","FQ3 1997","Currency=USD","Period=FQ","BEST_FPERIOD_OVERRIDE=FQ","FILING_STATUS=OR","FA_ADJUSTED=Adjusted","Sort=A","Dates=H","DateFormat=P","Fill=—","Direction=H","UseDPDF=Y")</f>
        <v>18.945799999999998</v>
      </c>
      <c r="F44" s="14">
        <f>_xll.BDH("AMZN US Equity","GROSS_MARGIN","FQ4 1997","FQ4 1997","Currency=USD","Period=FQ","BEST_FPERIOD_OVERRIDE=FQ","FILING_STATUS=OR","FA_ADJUSTED=Adjusted","Sort=A","Dates=H","DateFormat=P","Fill=—","Direction=H","UseDPDF=Y")</f>
        <v>19.530100000000001</v>
      </c>
      <c r="G44" s="14">
        <f>_xll.BDH("AMZN US Equity","GROSS_MARGIN","FQ1 1998","FQ1 1998","Currency=USD","Period=FQ","BEST_FPERIOD_OVERRIDE=FQ","FILING_STATUS=OR","FA_ADJUSTED=Adjusted","Sort=A","Dates=H","DateFormat=P","Fill=—","Direction=H","UseDPDF=Y")</f>
        <v>22.1127</v>
      </c>
      <c r="H44" s="14">
        <f>_xll.BDH("AMZN US Equity","GROSS_MARGIN","FQ2 1998","FQ2 1998","Currency=USD","Period=FQ","BEST_FPERIOD_OVERRIDE=FQ","FILING_STATUS=OR","FA_ADJUSTED=Adjusted","Sort=A","Dates=H","DateFormat=P","Fill=—","Direction=H","UseDPDF=Y")</f>
        <v>22.582899999999999</v>
      </c>
      <c r="I44" s="14">
        <f>_xll.BDH("AMZN US Equity","GROSS_MARGIN","FQ3 1998","FQ3 1998","Currency=USD","Period=FQ","BEST_FPERIOD_OVERRIDE=FQ","FILING_STATUS=OR","FA_ADJUSTED=Adjusted","Sort=A","Dates=H","DateFormat=P","Fill=—","Direction=H","UseDPDF=Y")</f>
        <v>22.6906</v>
      </c>
    </row>
    <row r="45" spans="1:9" x14ac:dyDescent="0.25">
      <c r="A45" s="10" t="s">
        <v>84</v>
      </c>
      <c r="B45" s="10" t="s">
        <v>85</v>
      </c>
      <c r="C45" s="14">
        <f>_xll.BDH("AMZN US Equity","OPER_MARGIN","FQ1 1997","FQ1 1997","Currency=USD","Period=FQ","BEST_FPERIOD_OVERRIDE=FQ","FILING_STATUS=OR","FA_ADJUSTED=Adjusted","Sort=A","Dates=H","DateFormat=P","Fill=—","Direction=H","UseDPDF=Y")</f>
        <v>-19.381399999999999</v>
      </c>
      <c r="D45" s="14">
        <f>_xll.BDH("AMZN US Equity","OPER_MARGIN","FQ2 1997","FQ2 1997","Currency=USD","Period=FQ","BEST_FPERIOD_OVERRIDE=FQ","FILING_STATUS=OR","FA_ADJUSTED=Adjusted","Sort=A","Dates=H","DateFormat=P","Fill=—","Direction=H","UseDPDF=Y")</f>
        <v>-25.370699999999999</v>
      </c>
      <c r="E45" s="14">
        <f>_xll.BDH("AMZN US Equity","OPER_MARGIN","FQ3 1997","FQ3 1997","Currency=USD","Period=FQ","BEST_FPERIOD_OVERRIDE=FQ","FILING_STATUS=OR","FA_ADJUSTED=Adjusted","Sort=A","Dates=H","DateFormat=P","Fill=—","Direction=H","UseDPDF=Y")</f>
        <v>-24.245799999999999</v>
      </c>
      <c r="F45" s="14">
        <f>_xll.BDH("AMZN US Equity","OPER_MARGIN","FQ4 1997","FQ4 1997","Currency=USD","Period=FQ","BEST_FPERIOD_OVERRIDE=FQ","FILING_STATUS=OR","FA_ADJUSTED=Adjusted","Sort=A","Dates=H","DateFormat=P","Fill=—","Direction=H","UseDPDF=Y")</f>
        <v>-14.9278</v>
      </c>
      <c r="G45" s="14">
        <f>_xll.BDH("AMZN US Equity","OPER_MARGIN","FQ1 1998","FQ1 1998","Currency=USD","Period=FQ","BEST_FPERIOD_OVERRIDE=FQ","FILING_STATUS=OR","FA_ADJUSTED=Adjusted","Sort=A","Dates=H","DateFormat=P","Fill=—","Direction=H","UseDPDF=Y")</f>
        <v>-10.1562</v>
      </c>
      <c r="H45" s="14">
        <f>_xll.BDH("AMZN US Equity","OPER_MARGIN","FQ2 1998","FQ2 1998","Currency=USD","Period=FQ","BEST_FPERIOD_OVERRIDE=FQ","FILING_STATUS=OR","FA_ADJUSTED=Adjusted","Sort=A","Dates=H","DateFormat=P","Fill=—","Direction=H","UseDPDF=Y")</f>
        <v>-14.6546</v>
      </c>
      <c r="I45" s="14">
        <f>_xll.BDH("AMZN US Equity","OPER_MARGIN","FQ3 1998","FQ3 1998","Currency=USD","Period=FQ","BEST_FPERIOD_OVERRIDE=FQ","FILING_STATUS=OR","FA_ADJUSTED=Adjusted","Sort=A","Dates=H","DateFormat=P","Fill=—","Direction=H","UseDPDF=Y")</f>
        <v>-13.6593</v>
      </c>
    </row>
    <row r="46" spans="1:9" x14ac:dyDescent="0.25">
      <c r="A46" s="10" t="s">
        <v>86</v>
      </c>
      <c r="B46" s="10" t="s">
        <v>87</v>
      </c>
      <c r="C46" s="14">
        <f>_xll.BDH("AMZN US Equity","PROF_MARGIN","FQ1 1997","FQ1 1997","Currency=USD","Period=FQ","BEST_FPERIOD_OVERRIDE=FQ","FILING_STATUS=OR","FA_ADJUSTED=Adjusted","Sort=A","Dates=H","DateFormat=P","Fill=—","Direction=H","UseDPDF=Y")</f>
        <v>-18.9816</v>
      </c>
      <c r="D46" s="14">
        <f>_xll.BDH("AMZN US Equity","PROF_MARGIN","FQ2 1997","FQ2 1997","Currency=USD","Period=FQ","BEST_FPERIOD_OVERRIDE=FQ","FILING_STATUS=OR","FA_ADJUSTED=Adjusted","Sort=A","Dates=H","DateFormat=P","Fill=—","Direction=H","UseDPDF=Y")</f>
        <v>-24.071100000000001</v>
      </c>
      <c r="E46" s="14">
        <f>_xll.BDH("AMZN US Equity","PROF_MARGIN","FQ3 1997","FQ3 1997","Currency=USD","Period=FQ","BEST_FPERIOD_OVERRIDE=FQ","FILING_STATUS=OR","FA_ADJUSTED=Adjusted","Sort=A","Dates=H","DateFormat=P","Fill=—","Direction=H","UseDPDF=Y")</f>
        <v>-22.461500000000001</v>
      </c>
      <c r="F46" s="14">
        <f>_xll.BDH("AMZN US Equity","PROF_MARGIN","FQ4 1997","FQ4 1997","Currency=USD","Period=FQ","BEST_FPERIOD_OVERRIDE=FQ","FILING_STATUS=OR","FA_ADJUSTED=Adjusted","Sort=A","Dates=H","DateFormat=P","Fill=—","Direction=H","UseDPDF=Y")</f>
        <v>-14.144600000000001</v>
      </c>
      <c r="G46" s="14">
        <f>_xll.BDH("AMZN US Equity","PROF_MARGIN","FQ1 1998","FQ1 1998","Currency=USD","Period=FQ","BEST_FPERIOD_OVERRIDE=FQ","FILING_STATUS=OR","FA_ADJUSTED=Adjusted","Sort=A","Dates=H","DateFormat=P","Fill=—","Direction=H","UseDPDF=Y")</f>
        <v>-10.5969</v>
      </c>
      <c r="H46" s="14">
        <f>_xll.BDH("AMZN US Equity","PROF_MARGIN","FQ2 1998","FQ2 1998","Currency=USD","Period=FQ","BEST_FPERIOD_OVERRIDE=FQ","FILING_STATUS=OR","FA_ADJUSTED=Adjusted","Sort=A","Dates=H","DateFormat=P","Fill=—","Direction=H","UseDPDF=Y")</f>
        <v>-18.3019</v>
      </c>
      <c r="I46" s="14">
        <f>_xll.BDH("AMZN US Equity","PROF_MARGIN","FQ3 1998","FQ3 1998","Currency=USD","Period=FQ","BEST_FPERIOD_OVERRIDE=FQ","FILING_STATUS=OR","FA_ADJUSTED=Adjusted","Sort=A","Dates=H","DateFormat=P","Fill=—","Direction=H","UseDPDF=Y")</f>
        <v>-29.389500000000002</v>
      </c>
    </row>
    <row r="47" spans="1:9" x14ac:dyDescent="0.25">
      <c r="A47" s="10" t="s">
        <v>88</v>
      </c>
      <c r="B47" s="10" t="s">
        <v>89</v>
      </c>
      <c r="C47" s="14" t="str">
        <f>_xll.BDH("AMZN US Equity","EQY_DPS","FQ1 1997","FQ1 1997","Currency=USD","Period=FQ","BEST_FPERIOD_OVERRIDE=FQ","FILING_STATUS=OR","Sort=A","Dates=H","DateFormat=P","Fill=—","Direction=H","UseDPDF=Y")</f>
        <v>—</v>
      </c>
      <c r="D47" s="14" t="str">
        <f>_xll.BDH("AMZN US Equity","EQY_DPS","FQ2 1997","FQ2 1997","Currency=USD","Period=FQ","BEST_FPERIOD_OVERRIDE=FQ","FILING_STATUS=OR","Sort=A","Dates=H","DateFormat=P","Fill=—","Direction=H","UseDPDF=Y")</f>
        <v>—</v>
      </c>
      <c r="E47" s="14" t="str">
        <f>_xll.BDH("AMZN US Equity","EQY_DPS","FQ3 1997","FQ3 1997","Currency=USD","Period=FQ","BEST_FPERIOD_OVERRIDE=FQ","FILING_STATUS=OR","Sort=A","Dates=H","DateFormat=P","Fill=—","Direction=H","UseDPDF=Y")</f>
        <v>—</v>
      </c>
      <c r="F47" s="14">
        <f>_xll.BDH("AMZN US Equity","EQY_DPS","FQ4 1997","FQ4 1997","Currency=USD","Period=FQ","BEST_FPERIOD_OVERRIDE=FQ","FILING_STATUS=OR","Sort=A","Dates=H","DateFormat=P","Fill=—","Direction=H","UseDPDF=Y")</f>
        <v>0</v>
      </c>
      <c r="G47" s="14" t="str">
        <f>_xll.BDH("AMZN US Equity","EQY_DPS","FQ1 1998","FQ1 1998","Currency=USD","Period=FQ","BEST_FPERIOD_OVERRIDE=FQ","FILING_STATUS=OR","Sort=A","Dates=H","DateFormat=P","Fill=—","Direction=H","UseDPDF=Y")</f>
        <v>—</v>
      </c>
      <c r="H47" s="14" t="str">
        <f>_xll.BDH("AMZN US Equity","EQY_DPS","FQ2 1998","FQ2 1998","Currency=USD","Period=FQ","BEST_FPERIOD_OVERRIDE=FQ","FILING_STATUS=OR","Sort=A","Dates=H","DateFormat=P","Fill=—","Direction=H","UseDPDF=Y")</f>
        <v>—</v>
      </c>
      <c r="I47" s="14">
        <f>_xll.BDH("AMZN US Equity","EQY_DPS","FQ3 1998","FQ3 1998","Currency=USD","Period=FQ","BEST_FPERIOD_OVERRIDE=FQ","FILING_STATUS=OR","Sort=A","Dates=H","DateFormat=P","Fill=—","Direction=H","UseDPDF=Y")</f>
        <v>0</v>
      </c>
    </row>
    <row r="48" spans="1:9" x14ac:dyDescent="0.25">
      <c r="A48" s="10" t="s">
        <v>90</v>
      </c>
      <c r="B48" s="10" t="s">
        <v>91</v>
      </c>
      <c r="C48" s="13">
        <f>_xll.BDH("AMZN US Equity","IS_TOT_CASH_COM_DVD","FQ1 1997","FQ1 1997","Currency=USD","Period=FQ","BEST_FPERIOD_OVERRIDE=FQ","FILING_STATUS=OR","SCALING_FORMAT=MLN","Sort=A","Dates=H","DateFormat=P","Fill=—","Direction=H","UseDPDF=Y")</f>
        <v>0</v>
      </c>
      <c r="D48" s="13">
        <f>_xll.BDH("AMZN US Equity","IS_TOT_CASH_COM_DVD","FQ2 1997","FQ2 1997","Currency=USD","Period=FQ","BEST_FPERIOD_OVERRIDE=FQ","FILING_STATUS=OR","SCALING_FORMAT=MLN","Sort=A","Dates=H","DateFormat=P","Fill=—","Direction=H","UseDPDF=Y")</f>
        <v>0</v>
      </c>
      <c r="E48" s="13">
        <f>_xll.BDH("AMZN US Equity","IS_TOT_CASH_COM_DVD","FQ3 1997","FQ3 1997","Currency=USD","Period=FQ","BEST_FPERIOD_OVERRIDE=FQ","FILING_STATUS=OR","SCALING_FORMAT=MLN","Sort=A","Dates=H","DateFormat=P","Fill=—","Direction=H","UseDPDF=Y")</f>
        <v>0</v>
      </c>
      <c r="F48" s="13">
        <f>_xll.BDH("AMZN US Equity","IS_TOT_CASH_COM_DVD","FQ4 1997","FQ4 1997","Currency=USD","Period=FQ","BEST_FPERIOD_OVERRIDE=FQ","FILING_STATUS=OR","SCALING_FORMAT=MLN","Sort=A","Dates=H","DateFormat=P","Fill=—","Direction=H","UseDPDF=Y")</f>
        <v>0</v>
      </c>
      <c r="G48" s="13">
        <f>_xll.BDH("AMZN US Equity","IS_TOT_CASH_COM_DVD","FQ1 1998","FQ1 1998","Currency=USD","Period=FQ","BEST_FPERIOD_OVERRIDE=FQ","FILING_STATUS=OR","SCALING_FORMAT=MLN","Sort=A","Dates=H","DateFormat=P","Fill=—","Direction=H","UseDPDF=Y")</f>
        <v>0</v>
      </c>
      <c r="H48" s="13">
        <f>_xll.BDH("AMZN US Equity","IS_TOT_CASH_COM_DVD","FQ2 1998","FQ2 1998","Currency=USD","Period=FQ","BEST_FPERIOD_OVERRIDE=FQ","FILING_STATUS=OR","SCALING_FORMAT=MLN","Sort=A","Dates=H","DateFormat=P","Fill=—","Direction=H","UseDPDF=Y")</f>
        <v>0</v>
      </c>
      <c r="I48" s="13">
        <f>_xll.BDH("AMZN US Equity","IS_TOT_CASH_COM_DVD","FQ3 1998","FQ3 1998","Currency=USD","Period=FQ","BEST_FPERIOD_OVERRIDE=FQ","FILING_STATUS=OR","SCALING_FORMAT=MLN","Sort=A","Dates=H","DateFormat=P","Fill=—","Direction=H","UseDPDF=Y")</f>
        <v>0</v>
      </c>
    </row>
    <row r="49" spans="1:9" x14ac:dyDescent="0.25">
      <c r="A49" s="7" t="s">
        <v>92</v>
      </c>
      <c r="B49" s="7"/>
      <c r="C49" s="7" t="s">
        <v>4</v>
      </c>
      <c r="D49" s="7"/>
      <c r="E49" s="7"/>
      <c r="F49" s="7"/>
      <c r="G49" s="7"/>
      <c r="H49" s="7"/>
      <c r="I4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9" width="11.855468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20.25" x14ac:dyDescent="0.25">
      <c r="A2" s="8" t="s">
        <v>93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</row>
    <row r="6" spans="1:9" x14ac:dyDescent="0.25">
      <c r="A6" s="6" t="s">
        <v>94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0" t="s">
        <v>95</v>
      </c>
      <c r="B7" s="10" t="s">
        <v>96</v>
      </c>
      <c r="C7" s="13">
        <f>_xll.BDH("AMZN US Equity","C&amp;CE_AND_STI_DETAILED","FQ1 1997","FQ1 1997","Currency=USD","Period=FQ","BEST_FPERIOD_OVERRIDE=FQ","FILING_STATUS=OR","SCALING_FORMAT=MLN","Sort=A","Dates=H","DateFormat=P","Fill=—","Direction=H","UseDPDF=Y")</f>
        <v>7.1619999999999999</v>
      </c>
      <c r="D7" s="13">
        <f>_xll.BDH("AMZN US Equity","C&amp;CE_AND_STI_DETAILED","FQ2 1997","FQ2 1997","Currency=USD","Period=FQ","BEST_FPERIOD_OVERRIDE=FQ","FILING_STATUS=OR","SCALING_FORMAT=MLN","Sort=A","Dates=H","DateFormat=P","Fill=—","Direction=H","UseDPDF=Y")</f>
        <v>56.392000000000003</v>
      </c>
      <c r="E7" s="13">
        <f>_xll.BDH("AMZN US Equity","C&amp;CE_AND_STI_DETAILED","FQ3 1997","FQ3 1997","Currency=USD","Period=FQ","BEST_FPERIOD_OVERRIDE=FQ","FILING_STATUS=OR","SCALING_FORMAT=MLN","Sort=A","Dates=H","DateFormat=P","Fill=—","Direction=H","UseDPDF=Y")</f>
        <v>48.180999999999997</v>
      </c>
      <c r="F7" s="13">
        <f>_xll.BDH("AMZN US Equity","C&amp;CE_AND_STI_DETAILED","FQ4 1997","FQ4 1997","Currency=USD","Period=FQ","BEST_FPERIOD_OVERRIDE=FQ","FILING_STATUS=OR","SCALING_FORMAT=MLN","Sort=A","Dates=H","DateFormat=P","Fill=—","Direction=H","UseDPDF=Y")</f>
        <v>124.76600000000001</v>
      </c>
      <c r="G7" s="13">
        <f>_xll.BDH("AMZN US Equity","C&amp;CE_AND_STI_DETAILED","FQ1 1998","FQ1 1998","Currency=USD","Period=FQ","BEST_FPERIOD_OVERRIDE=FQ","FILING_STATUS=OR","SCALING_FORMAT=MLN","Sort=A","Dates=H","DateFormat=P","Fill=—","Direction=H","UseDPDF=Y")</f>
        <v>116.82</v>
      </c>
      <c r="H7" s="13">
        <f>_xll.BDH("AMZN US Equity","C&amp;CE_AND_STI_DETAILED","FQ2 1998","FQ2 1998","Currency=USD","Period=FQ","BEST_FPERIOD_OVERRIDE=FQ","FILING_STATUS=OR","SCALING_FORMAT=MLN","Sort=A","Dates=H","DateFormat=P","Fill=—","Direction=H","UseDPDF=Y")</f>
        <v>339.91899999999998</v>
      </c>
      <c r="I7" s="13">
        <f>_xll.BDH("AMZN US Equity","C&amp;CE_AND_STI_DETAILED","FQ3 1998","FQ3 1998","Currency=USD","Period=FQ","BEST_FPERIOD_OVERRIDE=FQ","FILING_STATUS=OR","SCALING_FORMAT=MLN","Sort=A","Dates=H","DateFormat=P","Fill=—","Direction=H","UseDPDF=Y")</f>
        <v>337.26</v>
      </c>
    </row>
    <row r="8" spans="1:9" x14ac:dyDescent="0.25">
      <c r="A8" s="10" t="s">
        <v>97</v>
      </c>
      <c r="B8" s="10" t="s">
        <v>98</v>
      </c>
      <c r="C8" s="13">
        <f>_xll.BDH("AMZN US Equity","BS_CASH_NEAR_CASH_ITEM","FQ1 1997","FQ1 1997","Currency=USD","Period=FQ","BEST_FPERIOD_OVERRIDE=FQ","FILING_STATUS=OR","SCALING_FORMAT=MLN","Sort=A","Dates=H","DateFormat=P","Fill=—","Direction=H","UseDPDF=Y")</f>
        <v>7.1619999999999999</v>
      </c>
      <c r="D8" s="13">
        <f>_xll.BDH("AMZN US Equity","BS_CASH_NEAR_CASH_ITEM","FQ2 1997","FQ2 1997","Currency=USD","Period=FQ","BEST_FPERIOD_OVERRIDE=FQ","FILING_STATUS=OR","SCALING_FORMAT=MLN","Sort=A","Dates=H","DateFormat=P","Fill=—","Direction=H","UseDPDF=Y")</f>
        <v>47.7</v>
      </c>
      <c r="E8" s="13">
        <f>_xll.BDH("AMZN US Equity","BS_CASH_NEAR_CASH_ITEM","FQ3 1997","FQ3 1997","Currency=USD","Period=FQ","BEST_FPERIOD_OVERRIDE=FQ","FILING_STATUS=OR","SCALING_FORMAT=MLN","Sort=A","Dates=H","DateFormat=P","Fill=—","Direction=H","UseDPDF=Y")</f>
        <v>44.686999999999998</v>
      </c>
      <c r="F8" s="13">
        <f>_xll.BDH("AMZN US Equity","BS_CASH_NEAR_CASH_ITEM","FQ4 1997","FQ4 1997","Currency=USD","Period=FQ","BEST_FPERIOD_OVERRIDE=FQ","FILING_STATUS=OR","SCALING_FORMAT=MLN","Sort=A","Dates=H","DateFormat=P","Fill=—","Direction=H","UseDPDF=Y")</f>
        <v>1.2669999999999999</v>
      </c>
      <c r="G8" s="13">
        <f>_xll.BDH("AMZN US Equity","BS_CASH_NEAR_CASH_ITEM","FQ1 1998","FQ1 1998","Currency=USD","Period=FQ","BEST_FPERIOD_OVERRIDE=FQ","FILING_STATUS=OR","SCALING_FORMAT=MLN","Sort=A","Dates=H","DateFormat=P","Fill=—","Direction=H","UseDPDF=Y")</f>
        <v>98.6</v>
      </c>
      <c r="H8" s="13">
        <f>_xll.BDH("AMZN US Equity","BS_CASH_NEAR_CASH_ITEM","FQ2 1998","FQ2 1998","Currency=USD","Period=FQ","BEST_FPERIOD_OVERRIDE=FQ","FILING_STATUS=OR","SCALING_FORMAT=MLN","Sort=A","Dates=H","DateFormat=P","Fill=—","Direction=H","UseDPDF=Y")</f>
        <v>2.5230000000000001</v>
      </c>
      <c r="I8" s="13">
        <f>_xll.BDH("AMZN US Equity","BS_CASH_NEAR_CASH_ITEM","FQ3 1998","FQ3 1998","Currency=USD","Period=FQ","BEST_FPERIOD_OVERRIDE=FQ","FILING_STATUS=OR","SCALING_FORMAT=MLN","Sort=A","Dates=H","DateFormat=P","Fill=—","Direction=H","UseDPDF=Y")</f>
        <v>14.856</v>
      </c>
    </row>
    <row r="9" spans="1:9" x14ac:dyDescent="0.25">
      <c r="A9" s="10" t="s">
        <v>99</v>
      </c>
      <c r="B9" s="10" t="s">
        <v>100</v>
      </c>
      <c r="C9" s="13">
        <f>_xll.BDH("AMZN US Equity","BS_MKT_SEC_OTHER_ST_INVEST","FQ1 1997","FQ1 1997","Currency=USD","Period=FQ","BEST_FPERIOD_OVERRIDE=FQ","FILING_STATUS=OR","SCALING_FORMAT=MLN","Sort=A","Dates=H","DateFormat=P","Fill=—","Direction=H","UseDPDF=Y")</f>
        <v>0</v>
      </c>
      <c r="D9" s="13">
        <f>_xll.BDH("AMZN US Equity","BS_MKT_SEC_OTHER_ST_INVEST","FQ2 1997","FQ2 1997","Currency=USD","Period=FQ","BEST_FPERIOD_OVERRIDE=FQ","FILING_STATUS=OR","SCALING_FORMAT=MLN","Sort=A","Dates=H","DateFormat=P","Fill=—","Direction=H","UseDPDF=Y")</f>
        <v>8.6920000000000002</v>
      </c>
      <c r="E9" s="13">
        <f>_xll.BDH("AMZN US Equity","BS_MKT_SEC_OTHER_ST_INVEST","FQ3 1997","FQ3 1997","Currency=USD","Period=FQ","BEST_FPERIOD_OVERRIDE=FQ","FILING_STATUS=OR","SCALING_FORMAT=MLN","Sort=A","Dates=H","DateFormat=P","Fill=—","Direction=H","UseDPDF=Y")</f>
        <v>3.4939999999999998</v>
      </c>
      <c r="F9" s="13">
        <f>_xll.BDH("AMZN US Equity","BS_MKT_SEC_OTHER_ST_INVEST","FQ4 1997","FQ4 1997","Currency=USD","Period=FQ","BEST_FPERIOD_OVERRIDE=FQ","FILING_STATUS=OR","SCALING_FORMAT=MLN","Sort=A","Dates=H","DateFormat=P","Fill=—","Direction=H","UseDPDF=Y")</f>
        <v>123.499</v>
      </c>
      <c r="G9" s="13">
        <f>_xll.BDH("AMZN US Equity","BS_MKT_SEC_OTHER_ST_INVEST","FQ1 1998","FQ1 1998","Currency=USD","Period=FQ","BEST_FPERIOD_OVERRIDE=FQ","FILING_STATUS=OR","SCALING_FORMAT=MLN","Sort=A","Dates=H","DateFormat=P","Fill=—","Direction=H","UseDPDF=Y")</f>
        <v>18.22</v>
      </c>
      <c r="H9" s="13">
        <f>_xll.BDH("AMZN US Equity","BS_MKT_SEC_OTHER_ST_INVEST","FQ2 1998","FQ2 1998","Currency=USD","Period=FQ","BEST_FPERIOD_OVERRIDE=FQ","FILING_STATUS=OR","SCALING_FORMAT=MLN","Sort=A","Dates=H","DateFormat=P","Fill=—","Direction=H","UseDPDF=Y")</f>
        <v>337.39600000000002</v>
      </c>
      <c r="I9" s="13">
        <f>_xll.BDH("AMZN US Equity","BS_MKT_SEC_OTHER_ST_INVEST","FQ3 1998","FQ3 1998","Currency=USD","Period=FQ","BEST_FPERIOD_OVERRIDE=FQ","FILING_STATUS=OR","SCALING_FORMAT=MLN","Sort=A","Dates=H","DateFormat=P","Fill=—","Direction=H","UseDPDF=Y")</f>
        <v>322.404</v>
      </c>
    </row>
    <row r="10" spans="1:9" x14ac:dyDescent="0.25">
      <c r="A10" s="10" t="s">
        <v>101</v>
      </c>
      <c r="B10" s="10" t="s">
        <v>102</v>
      </c>
      <c r="C10" s="13">
        <f>_xll.BDH("AMZN US Equity","BS_ACCT_NOTE_RCV","FQ1 1997","FQ1 1997","Currency=USD","Period=FQ","BEST_FPERIOD_OVERRIDE=FQ","FILING_STATUS=OR","SCALING_FORMAT=MLN","Sort=A","Dates=H","DateFormat=P","Fill=—","Direction=H","UseDPDF=Y")</f>
        <v>0</v>
      </c>
      <c r="D10" s="13">
        <f>_xll.BDH("AMZN US Equity","BS_ACCT_NOTE_RCV","FQ2 1997","FQ2 1997","Currency=USD","Period=FQ","BEST_FPERIOD_OVERRIDE=FQ","FILING_STATUS=OR","SCALING_FORMAT=MLN","Sort=A","Dates=H","DateFormat=P","Fill=—","Direction=H","UseDPDF=Y")</f>
        <v>0</v>
      </c>
      <c r="E10" s="13">
        <f>_xll.BDH("AMZN US Equity","BS_ACCT_NOTE_RCV","FQ3 1997","FQ3 1997","Currency=USD","Period=FQ","BEST_FPERIOD_OVERRIDE=FQ","FILING_STATUS=OR","SCALING_FORMAT=MLN","Sort=A","Dates=H","DateFormat=P","Fill=—","Direction=H","UseDPDF=Y")</f>
        <v>0</v>
      </c>
      <c r="F10" s="13">
        <f>_xll.BDH("AMZN US Equity","BS_ACCT_NOTE_RCV","FQ4 1997","FQ4 1997","Currency=USD","Period=FQ","BEST_FPERIOD_OVERRIDE=FQ","FILING_STATUS=OR","SCALING_FORMAT=MLN","Sort=A","Dates=H","DateFormat=P","Fill=—","Direction=H","UseDPDF=Y")</f>
        <v>0</v>
      </c>
      <c r="G10" s="13">
        <f>_xll.BDH("AMZN US Equity","BS_ACCT_NOTE_RCV","FQ1 1998","FQ1 1998","Currency=USD","Period=FQ","BEST_FPERIOD_OVERRIDE=FQ","FILING_STATUS=OR","SCALING_FORMAT=MLN","Sort=A","Dates=H","DateFormat=P","Fill=—","Direction=H","UseDPDF=Y")</f>
        <v>11.673999999999999</v>
      </c>
      <c r="H10" s="13">
        <f>_xll.BDH("AMZN US Equity","BS_ACCT_NOTE_RCV","FQ2 1998","FQ2 1998","Currency=USD","Period=FQ","BEST_FPERIOD_OVERRIDE=FQ","FILING_STATUS=OR","SCALING_FORMAT=MLN","Sort=A","Dates=H","DateFormat=P","Fill=—","Direction=H","UseDPDF=Y")</f>
        <v>0</v>
      </c>
      <c r="I10" s="13">
        <f>_xll.BDH("AMZN US Equity","BS_ACCT_NOTE_RCV","FQ3 1998","FQ3 1998","Currency=USD","Period=FQ","BEST_FPERIOD_OVERRIDE=FQ","FILING_STATUS=OR","SCALING_FORMAT=MLN","Sort=A","Dates=H","DateFormat=P","Fill=—","Direction=H","UseDPDF=Y")</f>
        <v>0</v>
      </c>
    </row>
    <row r="11" spans="1:9" x14ac:dyDescent="0.25">
      <c r="A11" s="10" t="s">
        <v>103</v>
      </c>
      <c r="B11" s="10" t="s">
        <v>104</v>
      </c>
      <c r="C11" s="13">
        <f>_xll.BDH("AMZN US Equity","BS_INVENTORIES","FQ1 1997","FQ1 1997","Currency=USD","Period=FQ","BEST_FPERIOD_OVERRIDE=FQ","FILING_STATUS=OR","SCALING_FORMAT=MLN","Sort=A","Dates=H","DateFormat=P","Fill=—","Direction=H","UseDPDF=Y")</f>
        <v>0.93899999999999995</v>
      </c>
      <c r="D11" s="13">
        <f>_xll.BDH("AMZN US Equity","BS_INVENTORIES","FQ2 1997","FQ2 1997","Currency=USD","Period=FQ","BEST_FPERIOD_OVERRIDE=FQ","FILING_STATUS=OR","SCALING_FORMAT=MLN","Sort=A","Dates=H","DateFormat=P","Fill=—","Direction=H","UseDPDF=Y")</f>
        <v>1.6520000000000001</v>
      </c>
      <c r="E11" s="13">
        <f>_xll.BDH("AMZN US Equity","BS_INVENTORIES","FQ3 1997","FQ3 1997","Currency=USD","Period=FQ","BEST_FPERIOD_OVERRIDE=FQ","FILING_STATUS=OR","SCALING_FORMAT=MLN","Sort=A","Dates=H","DateFormat=P","Fill=—","Direction=H","UseDPDF=Y")</f>
        <v>2.7320000000000002</v>
      </c>
      <c r="F11" s="13">
        <f>_xll.BDH("AMZN US Equity","BS_INVENTORIES","FQ4 1997","FQ4 1997","Currency=USD","Period=FQ","BEST_FPERIOD_OVERRIDE=FQ","FILING_STATUS=OR","SCALING_FORMAT=MLN","Sort=A","Dates=H","DateFormat=P","Fill=—","Direction=H","UseDPDF=Y")</f>
        <v>8.9710000000000001</v>
      </c>
      <c r="G11" s="13">
        <f>_xll.BDH("AMZN US Equity","BS_INVENTORIES","FQ1 1998","FQ1 1998","Currency=USD","Period=FQ","BEST_FPERIOD_OVERRIDE=FQ","FILING_STATUS=OR","SCALING_FORMAT=MLN","Sort=A","Dates=H","DateFormat=P","Fill=—","Direction=H","UseDPDF=Y")</f>
        <v>0</v>
      </c>
      <c r="H11" s="13">
        <f>_xll.BDH("AMZN US Equity","BS_INVENTORIES","FQ2 1998","FQ2 1998","Currency=USD","Period=FQ","BEST_FPERIOD_OVERRIDE=FQ","FILING_STATUS=OR","SCALING_FORMAT=MLN","Sort=A","Dates=H","DateFormat=P","Fill=—","Direction=H","UseDPDF=Y")</f>
        <v>17.035</v>
      </c>
      <c r="I11" s="13">
        <f>_xll.BDH("AMZN US Equity","BS_INVENTORIES","FQ3 1998","FQ3 1998","Currency=USD","Period=FQ","BEST_FPERIOD_OVERRIDE=FQ","FILING_STATUS=OR","SCALING_FORMAT=MLN","Sort=A","Dates=H","DateFormat=P","Fill=—","Direction=H","UseDPDF=Y")</f>
        <v>19.771999999999998</v>
      </c>
    </row>
    <row r="12" spans="1:9" x14ac:dyDescent="0.25">
      <c r="A12" s="10" t="s">
        <v>105</v>
      </c>
      <c r="B12" s="10" t="s">
        <v>106</v>
      </c>
      <c r="C12" s="13" t="str">
        <f>_xll.BDH("AMZN US Equity","INVTRY_RAW_MATERIALS","FQ1 1997","FQ1 1997","Currency=USD","Period=FQ","BEST_FPERIOD_OVERRIDE=FQ","FILING_STATUS=OR","SCALING_FORMAT=MLN","Sort=A","Dates=H","DateFormat=P","Fill=—","Direction=H","UseDPDF=Y")</f>
        <v>—</v>
      </c>
      <c r="D12" s="13" t="str">
        <f>_xll.BDH("AMZN US Equity","INVTRY_RAW_MATERIALS","FQ2 1997","FQ2 1997","Currency=USD","Period=FQ","BEST_FPERIOD_OVERRIDE=FQ","FILING_STATUS=OR","SCALING_FORMAT=MLN","Sort=A","Dates=H","DateFormat=P","Fill=—","Direction=H","UseDPDF=Y")</f>
        <v>—</v>
      </c>
      <c r="E12" s="13" t="str">
        <f>_xll.BDH("AMZN US Equity","INVTRY_RAW_MATERIALS","FQ3 1997","FQ3 1997","Currency=USD","Period=FQ","BEST_FPERIOD_OVERRIDE=FQ","FILING_STATUS=OR","SCALING_FORMAT=MLN","Sort=A","Dates=H","DateFormat=P","Fill=—","Direction=H","UseDPDF=Y")</f>
        <v>—</v>
      </c>
      <c r="F12" s="13" t="str">
        <f>_xll.BDH("AMZN US Equity","INVTRY_RAW_MATERIALS","FQ4 1997","FQ4 1997","Currency=USD","Period=FQ","BEST_FPERIOD_OVERRIDE=FQ","FILING_STATUS=OR","SCALING_FORMAT=MLN","Sort=A","Dates=H","DateFormat=P","Fill=—","Direction=H","UseDPDF=Y")</f>
        <v>—</v>
      </c>
      <c r="G12" s="13">
        <f>_xll.BDH("AMZN US Equity","INVTRY_RAW_MATERIALS","FQ1 1998","FQ1 1998","Currency=USD","Period=FQ","BEST_FPERIOD_OVERRIDE=FQ","FILING_STATUS=OR","SCALING_FORMAT=MLN","Sort=A","Dates=H","DateFormat=P","Fill=—","Direction=H","UseDPDF=Y")</f>
        <v>0</v>
      </c>
      <c r="H12" s="13">
        <f>_xll.BDH("AMZN US Equity","INVTRY_RAW_MATERIALS","FQ2 1998","FQ2 1998","Currency=USD","Period=FQ","BEST_FPERIOD_OVERRIDE=FQ","FILING_STATUS=OR","SCALING_FORMAT=MLN","Sort=A","Dates=H","DateFormat=P","Fill=—","Direction=H","UseDPDF=Y")</f>
        <v>0</v>
      </c>
      <c r="I12" s="13">
        <f>_xll.BDH("AMZN US Equity","INVTRY_RAW_MATERIALS","FQ3 1998","FQ3 1998","Currency=USD","Period=FQ","BEST_FPERIOD_OVERRIDE=FQ","FILING_STATUS=OR","SCALING_FORMAT=MLN","Sort=A","Dates=H","DateFormat=P","Fill=—","Direction=H","UseDPDF=Y")</f>
        <v>0</v>
      </c>
    </row>
    <row r="13" spans="1:9" x14ac:dyDescent="0.25">
      <c r="A13" s="10" t="s">
        <v>107</v>
      </c>
      <c r="B13" s="10" t="s">
        <v>108</v>
      </c>
      <c r="C13" s="13" t="str">
        <f>_xll.BDH("AMZN US Equity","INVTRY_IN_PROGRESS","FQ1 1997","FQ1 1997","Currency=USD","Period=FQ","BEST_FPERIOD_OVERRIDE=FQ","FILING_STATUS=OR","SCALING_FORMAT=MLN","Sort=A","Dates=H","DateFormat=P","Fill=—","Direction=H","UseDPDF=Y")</f>
        <v>—</v>
      </c>
      <c r="D13" s="13" t="str">
        <f>_xll.BDH("AMZN US Equity","INVTRY_IN_PROGRESS","FQ2 1997","FQ2 1997","Currency=USD","Period=FQ","BEST_FPERIOD_OVERRIDE=FQ","FILING_STATUS=OR","SCALING_FORMAT=MLN","Sort=A","Dates=H","DateFormat=P","Fill=—","Direction=H","UseDPDF=Y")</f>
        <v>—</v>
      </c>
      <c r="E13" s="13" t="str">
        <f>_xll.BDH("AMZN US Equity","INVTRY_IN_PROGRESS","FQ3 1997","FQ3 1997","Currency=USD","Period=FQ","BEST_FPERIOD_OVERRIDE=FQ","FILING_STATUS=OR","SCALING_FORMAT=MLN","Sort=A","Dates=H","DateFormat=P","Fill=—","Direction=H","UseDPDF=Y")</f>
        <v>—</v>
      </c>
      <c r="F13" s="13" t="str">
        <f>_xll.BDH("AMZN US Equity","INVTRY_IN_PROGRESS","FQ4 1997","FQ4 1997","Currency=USD","Period=FQ","BEST_FPERIOD_OVERRIDE=FQ","FILING_STATUS=OR","SCALING_FORMAT=MLN","Sort=A","Dates=H","DateFormat=P","Fill=—","Direction=H","UseDPDF=Y")</f>
        <v>—</v>
      </c>
      <c r="G13" s="13">
        <f>_xll.BDH("AMZN US Equity","INVTRY_IN_PROGRESS","FQ1 1998","FQ1 1998","Currency=USD","Period=FQ","BEST_FPERIOD_OVERRIDE=FQ","FILING_STATUS=OR","SCALING_FORMAT=MLN","Sort=A","Dates=H","DateFormat=P","Fill=—","Direction=H","UseDPDF=Y")</f>
        <v>0</v>
      </c>
      <c r="H13" s="13">
        <f>_xll.BDH("AMZN US Equity","INVTRY_IN_PROGRESS","FQ2 1998","FQ2 1998","Currency=USD","Period=FQ","BEST_FPERIOD_OVERRIDE=FQ","FILING_STATUS=OR","SCALING_FORMAT=MLN","Sort=A","Dates=H","DateFormat=P","Fill=—","Direction=H","UseDPDF=Y")</f>
        <v>0</v>
      </c>
      <c r="I13" s="13">
        <f>_xll.BDH("AMZN US Equity","INVTRY_IN_PROGRESS","FQ3 1998","FQ3 1998","Currency=USD","Period=FQ","BEST_FPERIOD_OVERRIDE=FQ","FILING_STATUS=OR","SCALING_FORMAT=MLN","Sort=A","Dates=H","DateFormat=P","Fill=—","Direction=H","UseDPDF=Y")</f>
        <v>0</v>
      </c>
    </row>
    <row r="14" spans="1:9" x14ac:dyDescent="0.25">
      <c r="A14" s="10" t="s">
        <v>109</v>
      </c>
      <c r="B14" s="10" t="s">
        <v>110</v>
      </c>
      <c r="C14" s="13" t="str">
        <f>_xll.BDH("AMZN US Equity","INVTRY_FINISHED_GOODS","FQ1 1997","FQ1 1997","Currency=USD","Period=FQ","BEST_FPERIOD_OVERRIDE=FQ","FILING_STATUS=OR","SCALING_FORMAT=MLN","Sort=A","Dates=H","DateFormat=P","Fill=—","Direction=H","UseDPDF=Y")</f>
        <v>—</v>
      </c>
      <c r="D14" s="13" t="str">
        <f>_xll.BDH("AMZN US Equity","INVTRY_FINISHED_GOODS","FQ2 1997","FQ2 1997","Currency=USD","Period=FQ","BEST_FPERIOD_OVERRIDE=FQ","FILING_STATUS=OR","SCALING_FORMAT=MLN","Sort=A","Dates=H","DateFormat=P","Fill=—","Direction=H","UseDPDF=Y")</f>
        <v>—</v>
      </c>
      <c r="E14" s="13" t="str">
        <f>_xll.BDH("AMZN US Equity","INVTRY_FINISHED_GOODS","FQ3 1997","FQ3 1997","Currency=USD","Period=FQ","BEST_FPERIOD_OVERRIDE=FQ","FILING_STATUS=OR","SCALING_FORMAT=MLN","Sort=A","Dates=H","DateFormat=P","Fill=—","Direction=H","UseDPDF=Y")</f>
        <v>—</v>
      </c>
      <c r="F14" s="13" t="str">
        <f>_xll.BDH("AMZN US Equity","INVTRY_FINISHED_GOODS","FQ4 1997","FQ4 1997","Currency=USD","Period=FQ","BEST_FPERIOD_OVERRIDE=FQ","FILING_STATUS=OR","SCALING_FORMAT=MLN","Sort=A","Dates=H","DateFormat=P","Fill=—","Direction=H","UseDPDF=Y")</f>
        <v>—</v>
      </c>
      <c r="G14" s="13">
        <f>_xll.BDH("AMZN US Equity","INVTRY_FINISHED_GOODS","FQ1 1998","FQ1 1998","Currency=USD","Period=FQ","BEST_FPERIOD_OVERRIDE=FQ","FILING_STATUS=OR","SCALING_FORMAT=MLN","Sort=A","Dates=H","DateFormat=P","Fill=—","Direction=H","UseDPDF=Y")</f>
        <v>0</v>
      </c>
      <c r="H14" s="13">
        <f>_xll.BDH("AMZN US Equity","INVTRY_FINISHED_GOODS","FQ2 1998","FQ2 1998","Currency=USD","Period=FQ","BEST_FPERIOD_OVERRIDE=FQ","FILING_STATUS=OR","SCALING_FORMAT=MLN","Sort=A","Dates=H","DateFormat=P","Fill=—","Direction=H","UseDPDF=Y")</f>
        <v>17.035</v>
      </c>
      <c r="I14" s="13">
        <f>_xll.BDH("AMZN US Equity","INVTRY_FINISHED_GOODS","FQ3 1998","FQ3 1998","Currency=USD","Period=FQ","BEST_FPERIOD_OVERRIDE=FQ","FILING_STATUS=OR","SCALING_FORMAT=MLN","Sort=A","Dates=H","DateFormat=P","Fill=—","Direction=H","UseDPDF=Y")</f>
        <v>19.771999999999998</v>
      </c>
    </row>
    <row r="15" spans="1:9" x14ac:dyDescent="0.25">
      <c r="A15" s="10" t="s">
        <v>111</v>
      </c>
      <c r="B15" s="10" t="s">
        <v>112</v>
      </c>
      <c r="C15" s="13" t="str">
        <f>_xll.BDH("AMZN US Equity","BS_OTHER_INV","FQ1 1997","FQ1 1997","Currency=USD","Period=FQ","BEST_FPERIOD_OVERRIDE=FQ","FILING_STATUS=OR","SCALING_FORMAT=MLN","Sort=A","Dates=H","DateFormat=P","Fill=—","Direction=H","UseDPDF=Y")</f>
        <v>—</v>
      </c>
      <c r="D15" s="13" t="str">
        <f>_xll.BDH("AMZN US Equity","BS_OTHER_INV","FQ2 1997","FQ2 1997","Currency=USD","Period=FQ","BEST_FPERIOD_OVERRIDE=FQ","FILING_STATUS=OR","SCALING_FORMAT=MLN","Sort=A","Dates=H","DateFormat=P","Fill=—","Direction=H","UseDPDF=Y")</f>
        <v>—</v>
      </c>
      <c r="E15" s="13" t="str">
        <f>_xll.BDH("AMZN US Equity","BS_OTHER_INV","FQ3 1997","FQ3 1997","Currency=USD","Period=FQ","BEST_FPERIOD_OVERRIDE=FQ","FILING_STATUS=OR","SCALING_FORMAT=MLN","Sort=A","Dates=H","DateFormat=P","Fill=—","Direction=H","UseDPDF=Y")</f>
        <v>—</v>
      </c>
      <c r="F15" s="13" t="str">
        <f>_xll.BDH("AMZN US Equity","BS_OTHER_INV","FQ4 1997","FQ4 1997","Currency=USD","Period=FQ","BEST_FPERIOD_OVERRIDE=FQ","FILING_STATUS=OR","SCALING_FORMAT=MLN","Sort=A","Dates=H","DateFormat=P","Fill=—","Direction=H","UseDPDF=Y")</f>
        <v>—</v>
      </c>
      <c r="G15" s="13">
        <f>_xll.BDH("AMZN US Equity","BS_OTHER_INV","FQ1 1998","FQ1 1998","Currency=USD","Period=FQ","BEST_FPERIOD_OVERRIDE=FQ","FILING_STATUS=OR","SCALING_FORMAT=MLN","Sort=A","Dates=H","DateFormat=P","Fill=—","Direction=H","UseDPDF=Y")</f>
        <v>0</v>
      </c>
      <c r="H15" s="13">
        <f>_xll.BDH("AMZN US Equity","BS_OTHER_INV","FQ2 1998","FQ2 1998","Currency=USD","Period=FQ","BEST_FPERIOD_OVERRIDE=FQ","FILING_STATUS=OR","SCALING_FORMAT=MLN","Sort=A","Dates=H","DateFormat=P","Fill=—","Direction=H","UseDPDF=Y")</f>
        <v>0</v>
      </c>
      <c r="I15" s="13">
        <f>_xll.BDH("AMZN US Equity","BS_OTHER_INV","FQ3 1998","FQ3 1998","Currency=USD","Period=FQ","BEST_FPERIOD_OVERRIDE=FQ","FILING_STATUS=OR","SCALING_FORMAT=MLN","Sort=A","Dates=H","DateFormat=P","Fill=—","Direction=H","UseDPDF=Y")</f>
        <v>0</v>
      </c>
    </row>
    <row r="16" spans="1:9" x14ac:dyDescent="0.25">
      <c r="A16" s="10" t="s">
        <v>113</v>
      </c>
      <c r="B16" s="10" t="s">
        <v>114</v>
      </c>
      <c r="C16" s="13">
        <f>_xll.BDH("AMZN US Equity","OTHER_CURRENT_ASSETS_DETAILED","FQ1 1997","FQ1 1997","Currency=USD","Period=FQ","BEST_FPERIOD_OVERRIDE=FQ","FILING_STATUS=OR","SCALING_FORMAT=MLN","Sort=A","Dates=H","DateFormat=P","Fill=—","Direction=H","UseDPDF=Y")</f>
        <v>0.93700000000000006</v>
      </c>
      <c r="D16" s="13">
        <f>_xll.BDH("AMZN US Equity","OTHER_CURRENT_ASSETS_DETAILED","FQ2 1997","FQ2 1997","Currency=USD","Period=FQ","BEST_FPERIOD_OVERRIDE=FQ","FILING_STATUS=OR","SCALING_FORMAT=MLN","Sort=A","Dates=H","DateFormat=P","Fill=—","Direction=H","UseDPDF=Y")</f>
        <v>1.1619999999999999</v>
      </c>
      <c r="E16" s="13">
        <f>_xll.BDH("AMZN US Equity","OTHER_CURRENT_ASSETS_DETAILED","FQ3 1997","FQ3 1997","Currency=USD","Period=FQ","BEST_FPERIOD_OVERRIDE=FQ","FILING_STATUS=OR","SCALING_FORMAT=MLN","Sort=A","Dates=H","DateFormat=P","Fill=—","Direction=H","UseDPDF=Y")</f>
        <v>1.784</v>
      </c>
      <c r="F16" s="13">
        <f>_xll.BDH("AMZN US Equity","OTHER_CURRENT_ASSETS_DETAILED","FQ4 1997","FQ4 1997","Currency=USD","Period=FQ","BEST_FPERIOD_OVERRIDE=FQ","FILING_STATUS=OR","SCALING_FORMAT=MLN","Sort=A","Dates=H","DateFormat=P","Fill=—","Direction=H","UseDPDF=Y")</f>
        <v>3.298</v>
      </c>
      <c r="G16" s="13">
        <f>_xll.BDH("AMZN US Equity","OTHER_CURRENT_ASSETS_DETAILED","FQ1 1998","FQ1 1998","Currency=USD","Period=FQ","BEST_FPERIOD_OVERRIDE=FQ","FILING_STATUS=OR","SCALING_FORMAT=MLN","Sort=A","Dates=H","DateFormat=P","Fill=—","Direction=H","UseDPDF=Y")</f>
        <v>4.399</v>
      </c>
      <c r="H16" s="13">
        <f>_xll.BDH("AMZN US Equity","OTHER_CURRENT_ASSETS_DETAILED","FQ2 1998","FQ2 1998","Currency=USD","Period=FQ","BEST_FPERIOD_OVERRIDE=FQ","FILING_STATUS=OR","SCALING_FORMAT=MLN","Sort=A","Dates=H","DateFormat=P","Fill=—","Direction=H","UseDPDF=Y")</f>
        <v>12.487</v>
      </c>
      <c r="I16" s="13">
        <f>_xll.BDH("AMZN US Equity","OTHER_CURRENT_ASSETS_DETAILED","FQ3 1998","FQ3 1998","Currency=USD","Period=FQ","BEST_FPERIOD_OVERRIDE=FQ","FILING_STATUS=OR","SCALING_FORMAT=MLN","Sort=A","Dates=H","DateFormat=P","Fill=—","Direction=H","UseDPDF=Y")</f>
        <v>17.625</v>
      </c>
    </row>
    <row r="17" spans="1:9" x14ac:dyDescent="0.25">
      <c r="A17" s="6" t="s">
        <v>115</v>
      </c>
      <c r="B17" s="6" t="s">
        <v>116</v>
      </c>
      <c r="C17" s="16">
        <f>_xll.BDH("AMZN US Equity","BS_CUR_ASSET_REPORT","FQ1 1997","FQ1 1997","Currency=USD","Period=FQ","BEST_FPERIOD_OVERRIDE=FQ","FILING_STATUS=OR","SCALING_FORMAT=MLN","Sort=A","Dates=H","DateFormat=P","Fill=—","Direction=H","UseDPDF=Y")</f>
        <v>9.0380000000000003</v>
      </c>
      <c r="D17" s="16">
        <f>_xll.BDH("AMZN US Equity","BS_CUR_ASSET_REPORT","FQ2 1997","FQ2 1997","Currency=USD","Period=FQ","BEST_FPERIOD_OVERRIDE=FQ","FILING_STATUS=OR","SCALING_FORMAT=MLN","Sort=A","Dates=H","DateFormat=P","Fill=—","Direction=H","UseDPDF=Y")</f>
        <v>59.206000000000003</v>
      </c>
      <c r="E17" s="16">
        <f>_xll.BDH("AMZN US Equity","BS_CUR_ASSET_REPORT","FQ3 1997","FQ3 1997","Currency=USD","Period=FQ","BEST_FPERIOD_OVERRIDE=FQ","FILING_STATUS=OR","SCALING_FORMAT=MLN","Sort=A","Dates=H","DateFormat=P","Fill=—","Direction=H","UseDPDF=Y")</f>
        <v>52.697000000000003</v>
      </c>
      <c r="F17" s="16">
        <f>_xll.BDH("AMZN US Equity","BS_CUR_ASSET_REPORT","FQ4 1997","FQ4 1997","Currency=USD","Period=FQ","BEST_FPERIOD_OVERRIDE=FQ","FILING_STATUS=OR","SCALING_FORMAT=MLN","Sort=A","Dates=H","DateFormat=P","Fill=—","Direction=H","UseDPDF=Y")</f>
        <v>137.035</v>
      </c>
      <c r="G17" s="16">
        <f>_xll.BDH("AMZN US Equity","BS_CUR_ASSET_REPORT","FQ1 1998","FQ1 1998","Currency=USD","Period=FQ","BEST_FPERIOD_OVERRIDE=FQ","FILING_STATUS=OR","SCALING_FORMAT=MLN","Sort=A","Dates=H","DateFormat=P","Fill=—","Direction=H","UseDPDF=Y")</f>
        <v>132.893</v>
      </c>
      <c r="H17" s="16">
        <f>_xll.BDH("AMZN US Equity","BS_CUR_ASSET_REPORT","FQ2 1998","FQ2 1998","Currency=USD","Period=FQ","BEST_FPERIOD_OVERRIDE=FQ","FILING_STATUS=OR","SCALING_FORMAT=MLN","Sort=A","Dates=H","DateFormat=P","Fill=—","Direction=H","UseDPDF=Y")</f>
        <v>369.44099999999997</v>
      </c>
      <c r="I17" s="16">
        <f>_xll.BDH("AMZN US Equity","BS_CUR_ASSET_REPORT","FQ3 1998","FQ3 1998","Currency=USD","Period=FQ","BEST_FPERIOD_OVERRIDE=FQ","FILING_STATUS=OR","SCALING_FORMAT=MLN","Sort=A","Dates=H","DateFormat=P","Fill=—","Direction=H","UseDPDF=Y")</f>
        <v>374.65699999999998</v>
      </c>
    </row>
    <row r="18" spans="1:9" x14ac:dyDescent="0.25">
      <c r="A18" s="10" t="s">
        <v>117</v>
      </c>
      <c r="B18" s="10" t="s">
        <v>118</v>
      </c>
      <c r="C18" s="13">
        <f>_xll.BDH("AMZN US Equity","BS_NET_FIX_ASSET","FQ1 1997","FQ1 1997","Currency=USD","Period=FQ","BEST_FPERIOD_OVERRIDE=FQ","FILING_STATUS=OR","SCALING_FORMAT=MLN","Sort=A","Dates=H","DateFormat=P","Fill=—","Direction=H","UseDPDF=Y")</f>
        <v>2.4910000000000001</v>
      </c>
      <c r="D18" s="13">
        <f>_xll.BDH("AMZN US Equity","BS_NET_FIX_ASSET","FQ2 1997","FQ2 1997","Currency=USD","Period=FQ","BEST_FPERIOD_OVERRIDE=FQ","FILING_STATUS=OR","SCALING_FORMAT=MLN","Sort=A","Dates=H","DateFormat=P","Fill=—","Direction=H","UseDPDF=Y")</f>
        <v>3.5640000000000001</v>
      </c>
      <c r="E18" s="13">
        <f>_xll.BDH("AMZN US Equity","BS_NET_FIX_ASSET","FQ3 1997","FQ3 1997","Currency=USD","Period=FQ","BEST_FPERIOD_OVERRIDE=FQ","FILING_STATUS=OR","SCALING_FORMAT=MLN","Sort=A","Dates=H","DateFormat=P","Fill=—","Direction=H","UseDPDF=Y")</f>
        <v>4.4030000000000005</v>
      </c>
      <c r="F18" s="13">
        <f>_xll.BDH("AMZN US Equity","BS_NET_FIX_ASSET","FQ4 1997","FQ4 1997","Currency=USD","Period=FQ","BEST_FPERIOD_OVERRIDE=FQ","FILING_STATUS=OR","SCALING_FORMAT=MLN","Sort=A","Dates=H","DateFormat=P","Fill=—","Direction=H","UseDPDF=Y")</f>
        <v>9.2650000000000006</v>
      </c>
      <c r="G18" s="13">
        <f>_xll.BDH("AMZN US Equity","BS_NET_FIX_ASSET","FQ1 1998","FQ1 1998","Currency=USD","Period=FQ","BEST_FPERIOD_OVERRIDE=FQ","FILING_STATUS=OR","SCALING_FORMAT=MLN","Sort=A","Dates=H","DateFormat=P","Fill=—","Direction=H","UseDPDF=Y")</f>
        <v>9.7729999999999997</v>
      </c>
      <c r="H18" s="13">
        <f>_xll.BDH("AMZN US Equity","BS_NET_FIX_ASSET","FQ2 1998","FQ2 1998","Currency=USD","Period=FQ","BEST_FPERIOD_OVERRIDE=FQ","FILING_STATUS=OR","SCALING_FORMAT=MLN","Sort=A","Dates=H","DateFormat=P","Fill=—","Direction=H","UseDPDF=Y")</f>
        <v>14.013999999999999</v>
      </c>
      <c r="I18" s="13">
        <f>_xll.BDH("AMZN US Equity","BS_NET_FIX_ASSET","FQ3 1998","FQ3 1998","Currency=USD","Period=FQ","BEST_FPERIOD_OVERRIDE=FQ","FILING_STATUS=OR","SCALING_FORMAT=MLN","Sort=A","Dates=H","DateFormat=P","Fill=—","Direction=H","UseDPDF=Y")</f>
        <v>23.821000000000002</v>
      </c>
    </row>
    <row r="19" spans="1:9" x14ac:dyDescent="0.25">
      <c r="A19" s="10" t="s">
        <v>119</v>
      </c>
      <c r="B19" s="10" t="s">
        <v>120</v>
      </c>
      <c r="C19" s="13">
        <f>_xll.BDH("AMZN US Equity","BS_GROSS_FIX_ASSET","FQ1 1997","FQ1 1997","Currency=USD","Period=FQ","BEST_FPERIOD_OVERRIDE=FQ","FILING_STATUS=OR","SCALING_FORMAT=MLN","Sort=A","Dates=H","DateFormat=P","Fill=—","Direction=H","UseDPDF=Y")</f>
        <v>3.2210000000000001</v>
      </c>
      <c r="D19" s="13">
        <f>_xll.BDH("AMZN US Equity","BS_GROSS_FIX_ASSET","FQ2 1997","FQ2 1997","Currency=USD","Period=FQ","BEST_FPERIOD_OVERRIDE=FQ","FILING_STATUS=OR","SCALING_FORMAT=MLN","Sort=A","Dates=H","DateFormat=P","Fill=—","Direction=H","UseDPDF=Y")</f>
        <v>4.8959999999999999</v>
      </c>
      <c r="E19" s="13">
        <f>_xll.BDH("AMZN US Equity","BS_GROSS_FIX_ASSET","FQ3 1997","FQ3 1997","Currency=USD","Period=FQ","BEST_FPERIOD_OVERRIDE=FQ","FILING_STATUS=OR","SCALING_FORMAT=MLN","Sort=A","Dates=H","DateFormat=P","Fill=—","Direction=H","UseDPDF=Y")</f>
        <v>6.71</v>
      </c>
      <c r="F19" s="13">
        <f>_xll.BDH("AMZN US Equity","BS_GROSS_FIX_ASSET","FQ4 1997","FQ4 1997","Currency=USD","Period=FQ","BEST_FPERIOD_OVERRIDE=FQ","FILING_STATUS=OR","SCALING_FORMAT=MLN","Sort=A","Dates=H","DateFormat=P","Fill=—","Direction=H","UseDPDF=Y")</f>
        <v>12.899000000000001</v>
      </c>
      <c r="G19" s="13">
        <f>_xll.BDH("AMZN US Equity","BS_GROSS_FIX_ASSET","FQ1 1998","FQ1 1998","Currency=USD","Period=FQ","BEST_FPERIOD_OVERRIDE=FQ","FILING_STATUS=OR","SCALING_FORMAT=MLN","Sort=A","Dates=H","DateFormat=P","Fill=—","Direction=H","UseDPDF=Y")</f>
        <v>14.97</v>
      </c>
      <c r="H19" s="13">
        <f>_xll.BDH("AMZN US Equity","BS_GROSS_FIX_ASSET","FQ2 1998","FQ2 1998","Currency=USD","Period=FQ","BEST_FPERIOD_OVERRIDE=FQ","FILING_STATUS=OR","SCALING_FORMAT=MLN","Sort=A","Dates=H","DateFormat=P","Fill=—","Direction=H","UseDPDF=Y")</f>
        <v>21.173999999999999</v>
      </c>
      <c r="I19" s="13">
        <f>_xll.BDH("AMZN US Equity","BS_GROSS_FIX_ASSET","FQ3 1998","FQ3 1998","Currency=USD","Period=FQ","BEST_FPERIOD_OVERRIDE=FQ","FILING_STATUS=OR","SCALING_FORMAT=MLN","Sort=A","Dates=H","DateFormat=P","Fill=—","Direction=H","UseDPDF=Y")</f>
        <v>34.222999999999999</v>
      </c>
    </row>
    <row r="20" spans="1:9" x14ac:dyDescent="0.25">
      <c r="A20" s="10" t="s">
        <v>121</v>
      </c>
      <c r="B20" s="10" t="s">
        <v>122</v>
      </c>
      <c r="C20" s="13">
        <f>_xll.BDH("AMZN US Equity","BS_ACCUM_DEPR","FQ1 1997","FQ1 1997","Currency=USD","Period=FQ","BEST_FPERIOD_OVERRIDE=FQ","FILING_STATUS=OR","SCALING_FORMAT=MLN","Sort=A","Dates=H","DateFormat=P","Fill=—","Direction=H","UseDPDF=Y")</f>
        <v>0.73</v>
      </c>
      <c r="D20" s="13">
        <f>_xll.BDH("AMZN US Equity","BS_ACCUM_DEPR","FQ2 1997","FQ2 1997","Currency=USD","Period=FQ","BEST_FPERIOD_OVERRIDE=FQ","FILING_STATUS=OR","SCALING_FORMAT=MLN","Sort=A","Dates=H","DateFormat=P","Fill=—","Direction=H","UseDPDF=Y")</f>
        <v>1.3320000000000001</v>
      </c>
      <c r="E20" s="13">
        <f>_xll.BDH("AMZN US Equity","BS_ACCUM_DEPR","FQ3 1997","FQ3 1997","Currency=USD","Period=FQ","BEST_FPERIOD_OVERRIDE=FQ","FILING_STATUS=OR","SCALING_FORMAT=MLN","Sort=A","Dates=H","DateFormat=P","Fill=—","Direction=H","UseDPDF=Y")</f>
        <v>2.3069999999999999</v>
      </c>
      <c r="F20" s="13">
        <f>_xll.BDH("AMZN US Equity","BS_ACCUM_DEPR","FQ4 1997","FQ4 1997","Currency=USD","Period=FQ","BEST_FPERIOD_OVERRIDE=FQ","FILING_STATUS=OR","SCALING_FORMAT=MLN","Sort=A","Dates=H","DateFormat=P","Fill=—","Direction=H","UseDPDF=Y")</f>
        <v>3.6339999999999999</v>
      </c>
      <c r="G20" s="13">
        <f>_xll.BDH("AMZN US Equity","BS_ACCUM_DEPR","FQ1 1998","FQ1 1998","Currency=USD","Period=FQ","BEST_FPERIOD_OVERRIDE=FQ","FILING_STATUS=OR","SCALING_FORMAT=MLN","Sort=A","Dates=H","DateFormat=P","Fill=—","Direction=H","UseDPDF=Y")</f>
        <v>5.1970000000000001</v>
      </c>
      <c r="H20" s="13">
        <f>_xll.BDH("AMZN US Equity","BS_ACCUM_DEPR","FQ2 1998","FQ2 1998","Currency=USD","Period=FQ","BEST_FPERIOD_OVERRIDE=FQ","FILING_STATUS=OR","SCALING_FORMAT=MLN","Sort=A","Dates=H","DateFormat=P","Fill=—","Direction=H","UseDPDF=Y")</f>
        <v>7.16</v>
      </c>
      <c r="I20" s="13">
        <f>_xll.BDH("AMZN US Equity","BS_ACCUM_DEPR","FQ3 1998","FQ3 1998","Currency=USD","Period=FQ","BEST_FPERIOD_OVERRIDE=FQ","FILING_STATUS=OR","SCALING_FORMAT=MLN","Sort=A","Dates=H","DateFormat=P","Fill=—","Direction=H","UseDPDF=Y")</f>
        <v>10.401999999999999</v>
      </c>
    </row>
    <row r="21" spans="1:9" x14ac:dyDescent="0.25">
      <c r="A21" s="10" t="s">
        <v>123</v>
      </c>
      <c r="B21" s="10" t="s">
        <v>124</v>
      </c>
      <c r="C21" s="13">
        <f>_xll.BDH("AMZN US Equity","BS_LT_INVEST","FQ1 1997","FQ1 1997","Currency=USD","Period=FQ","BEST_FPERIOD_OVERRIDE=FQ","FILING_STATUS=OR","SCALING_FORMAT=MLN","Sort=A","Dates=H","DateFormat=P","Fill=—","Direction=H","UseDPDF=Y")</f>
        <v>0</v>
      </c>
      <c r="D21" s="13">
        <f>_xll.BDH("AMZN US Equity","BS_LT_INVEST","FQ2 1997","FQ2 1997","Currency=USD","Period=FQ","BEST_FPERIOD_OVERRIDE=FQ","FILING_STATUS=OR","SCALING_FORMAT=MLN","Sort=A","Dates=H","DateFormat=P","Fill=—","Direction=H","UseDPDF=Y")</f>
        <v>0</v>
      </c>
      <c r="E21" s="13">
        <f>_xll.BDH("AMZN US Equity","BS_LT_INVEST","FQ3 1997","FQ3 1997","Currency=USD","Period=FQ","BEST_FPERIOD_OVERRIDE=FQ","FILING_STATUS=OR","SCALING_FORMAT=MLN","Sort=A","Dates=H","DateFormat=P","Fill=—","Direction=H","UseDPDF=Y")</f>
        <v>0</v>
      </c>
      <c r="F21" s="13">
        <f>_xll.BDH("AMZN US Equity","BS_LT_INVEST","FQ4 1997","FQ4 1997","Currency=USD","Period=FQ","BEST_FPERIOD_OVERRIDE=FQ","FILING_STATUS=OR","SCALING_FORMAT=MLN","Sort=A","Dates=H","DateFormat=P","Fill=—","Direction=H","UseDPDF=Y")</f>
        <v>0.16600000000000001</v>
      </c>
      <c r="G21" s="13">
        <f>_xll.BDH("AMZN US Equity","BS_LT_INVEST","FQ1 1998","FQ1 1998","Currency=USD","Period=FQ","BEST_FPERIOD_OVERRIDE=FQ","FILING_STATUS=OR","SCALING_FORMAT=MLN","Sort=A","Dates=H","DateFormat=P","Fill=—","Direction=H","UseDPDF=Y")</f>
        <v>0</v>
      </c>
      <c r="H21" s="13">
        <f>_xll.BDH("AMZN US Equity","BS_LT_INVEST","FQ2 1998","FQ2 1998","Currency=USD","Period=FQ","BEST_FPERIOD_OVERRIDE=FQ","FILING_STATUS=OR","SCALING_FORMAT=MLN","Sort=A","Dates=H","DateFormat=P","Fill=—","Direction=H","UseDPDF=Y")</f>
        <v>0.28399999999999997</v>
      </c>
      <c r="I21" s="13">
        <f>_xll.BDH("AMZN US Equity","BS_LT_INVEST","FQ3 1998","FQ3 1998","Currency=USD","Period=FQ","BEST_FPERIOD_OVERRIDE=FQ","FILING_STATUS=OR","SCALING_FORMAT=MLN","Sort=A","Dates=H","DateFormat=P","Fill=—","Direction=H","UseDPDF=Y")</f>
        <v>0.58199999999999996</v>
      </c>
    </row>
    <row r="22" spans="1:9" x14ac:dyDescent="0.25">
      <c r="A22" s="10" t="s">
        <v>125</v>
      </c>
      <c r="B22" s="10" t="s">
        <v>126</v>
      </c>
      <c r="C22" s="13">
        <f>_xll.BDH("AMZN US Equity","BS_OTHER_ASSETS_DEF_CHRG_OTHER","FQ1 1997","FQ1 1997","Currency=USD","Period=FQ","BEST_FPERIOD_OVERRIDE=FQ","FILING_STATUS=OR","SCALING_FORMAT=MLN","Sort=A","Dates=H","DateFormat=P","Fill=—","Direction=H","UseDPDF=Y")</f>
        <v>0.193</v>
      </c>
      <c r="D22" s="13">
        <f>_xll.BDH("AMZN US Equity","BS_OTHER_ASSETS_DEF_CHRG_OTHER","FQ2 1997","FQ2 1997","Currency=USD","Period=FQ","BEST_FPERIOD_OVERRIDE=FQ","FILING_STATUS=OR","SCALING_FORMAT=MLN","Sort=A","Dates=H","DateFormat=P","Fill=—","Direction=H","UseDPDF=Y")</f>
        <v>0.32800000000000001</v>
      </c>
      <c r="E22" s="13">
        <f>_xll.BDH("AMZN US Equity","BS_OTHER_ASSETS_DEF_CHRG_OTHER","FQ3 1997","FQ3 1997","Currency=USD","Period=FQ","BEST_FPERIOD_OVERRIDE=FQ","FILING_STATUS=OR","SCALING_FORMAT=MLN","Sort=A","Dates=H","DateFormat=P","Fill=—","Direction=H","UseDPDF=Y")</f>
        <v>0.34699999999999998</v>
      </c>
      <c r="F22" s="13">
        <f>_xll.BDH("AMZN US Equity","BS_OTHER_ASSETS_DEF_CHRG_OTHER","FQ4 1997","FQ4 1997","Currency=USD","Period=FQ","BEST_FPERIOD_OVERRIDE=FQ","FILING_STATUS=OR","SCALING_FORMAT=MLN","Sort=A","Dates=H","DateFormat=P","Fill=—","Direction=H","UseDPDF=Y")</f>
        <v>2.54</v>
      </c>
      <c r="G22" s="13">
        <f>_xll.BDH("AMZN US Equity","BS_OTHER_ASSETS_DEF_CHRG_OTHER","FQ1 1998","FQ1 1998","Currency=USD","Period=FQ","BEST_FPERIOD_OVERRIDE=FQ","FILING_STATUS=OR","SCALING_FORMAT=MLN","Sort=A","Dates=H","DateFormat=P","Fill=—","Direction=H","UseDPDF=Y")</f>
        <v>2.3410000000000002</v>
      </c>
      <c r="H22" s="13">
        <f>_xll.BDH("AMZN US Equity","BS_OTHER_ASSETS_DEF_CHRG_OTHER","FQ2 1998","FQ2 1998","Currency=USD","Period=FQ","BEST_FPERIOD_OVERRIDE=FQ","FILING_STATUS=OR","SCALING_FORMAT=MLN","Sort=A","Dates=H","DateFormat=P","Fill=—","Direction=H","UseDPDF=Y")</f>
        <v>60.02</v>
      </c>
      <c r="I22" s="13">
        <f>_xll.BDH("AMZN US Equity","BS_OTHER_ASSETS_DEF_CHRG_OTHER","FQ3 1998","FQ3 1998","Currency=USD","Period=FQ","BEST_FPERIOD_OVERRIDE=FQ","FILING_STATUS=OR","SCALING_FORMAT=MLN","Sort=A","Dates=H","DateFormat=P","Fill=—","Direction=H","UseDPDF=Y")</f>
        <v>220.654</v>
      </c>
    </row>
    <row r="23" spans="1:9" x14ac:dyDescent="0.25">
      <c r="A23" s="10" t="s">
        <v>127</v>
      </c>
      <c r="B23" s="10" t="s">
        <v>128</v>
      </c>
      <c r="C23" s="13" t="str">
        <f>_xll.BDH("AMZN US Equity","BS_DISCLOSED_INTANGIBLES","FQ1 1997","FQ1 1997","Currency=USD","Period=FQ","BEST_FPERIOD_OVERRIDE=FQ","FILING_STATUS=OR","SCALING_FORMAT=MLN","Sort=A","Dates=H","DateFormat=P","Fill=—","Direction=H","UseDPDF=Y")</f>
        <v>—</v>
      </c>
      <c r="D23" s="13" t="str">
        <f>_xll.BDH("AMZN US Equity","BS_DISCLOSED_INTANGIBLES","FQ2 1997","FQ2 1997","Currency=USD","Period=FQ","BEST_FPERIOD_OVERRIDE=FQ","FILING_STATUS=OR","SCALING_FORMAT=MLN","Sort=A","Dates=H","DateFormat=P","Fill=—","Direction=H","UseDPDF=Y")</f>
        <v>—</v>
      </c>
      <c r="E23" s="13" t="str">
        <f>_xll.BDH("AMZN US Equity","BS_DISCLOSED_INTANGIBLES","FQ3 1997","FQ3 1997","Currency=USD","Period=FQ","BEST_FPERIOD_OVERRIDE=FQ","FILING_STATUS=OR","SCALING_FORMAT=MLN","Sort=A","Dates=H","DateFormat=P","Fill=—","Direction=H","UseDPDF=Y")</f>
        <v>—</v>
      </c>
      <c r="F23" s="13">
        <f>_xll.BDH("AMZN US Equity","BS_DISCLOSED_INTANGIBLES","FQ4 1997","FQ4 1997","Currency=USD","Period=FQ","BEST_FPERIOD_OVERRIDE=FQ","FILING_STATUS=OR","SCALING_FORMAT=MLN","Sort=A","Dates=H","DateFormat=P","Fill=—","Direction=H","UseDPDF=Y")</f>
        <v>0</v>
      </c>
      <c r="G23" s="13" t="str">
        <f>_xll.BDH("AMZN US Equity","BS_DISCLOSED_INTANGIBLES","FQ1 1998","FQ1 1998","Currency=USD","Period=FQ","BEST_FPERIOD_OVERRIDE=FQ","FILING_STATUS=OR","SCALING_FORMAT=MLN","Sort=A","Dates=H","DateFormat=P","Fill=—","Direction=H","UseDPDF=Y")</f>
        <v>—</v>
      </c>
      <c r="H23" s="13" t="str">
        <f>_xll.BDH("AMZN US Equity","BS_DISCLOSED_INTANGIBLES","FQ2 1998","FQ2 1998","Currency=USD","Period=FQ","BEST_FPERIOD_OVERRIDE=FQ","FILING_STATUS=OR","SCALING_FORMAT=MLN","Sort=A","Dates=H","DateFormat=P","Fill=—","Direction=H","UseDPDF=Y")</f>
        <v>—</v>
      </c>
      <c r="I23" s="13">
        <f>_xll.BDH("AMZN US Equity","BS_DISCLOSED_INTANGIBLES","FQ3 1998","FQ3 1998","Currency=USD","Period=FQ","BEST_FPERIOD_OVERRIDE=FQ","FILING_STATUS=OR","SCALING_FORMAT=MLN","Sort=A","Dates=H","DateFormat=P","Fill=—","Direction=H","UseDPDF=Y")</f>
        <v>213.06399999999999</v>
      </c>
    </row>
    <row r="24" spans="1:9" x14ac:dyDescent="0.25">
      <c r="A24" s="10" t="s">
        <v>129</v>
      </c>
      <c r="B24" s="10" t="s">
        <v>130</v>
      </c>
      <c r="C24" s="13">
        <f>_xll.BDH("AMZN US Equity","OTHER_NONCURRENT_ASSETS_DETAILED","FQ1 1997","FQ1 1997","Currency=USD","Period=FQ","BEST_FPERIOD_OVERRIDE=FQ","FILING_STATUS=OR","SCALING_FORMAT=MLN","Sort=A","Dates=H","DateFormat=P","Fill=—","Direction=H","UseDPDF=Y")</f>
        <v>0.193</v>
      </c>
      <c r="D24" s="13">
        <f>_xll.BDH("AMZN US Equity","OTHER_NONCURRENT_ASSETS_DETAILED","FQ2 1997","FQ2 1997","Currency=USD","Period=FQ","BEST_FPERIOD_OVERRIDE=FQ","FILING_STATUS=OR","SCALING_FORMAT=MLN","Sort=A","Dates=H","DateFormat=P","Fill=—","Direction=H","UseDPDF=Y")</f>
        <v>0.32800000000000001</v>
      </c>
      <c r="E24" s="13">
        <f>_xll.BDH("AMZN US Equity","OTHER_NONCURRENT_ASSETS_DETAILED","FQ3 1997","FQ3 1997","Currency=USD","Period=FQ","BEST_FPERIOD_OVERRIDE=FQ","FILING_STATUS=OR","SCALING_FORMAT=MLN","Sort=A","Dates=H","DateFormat=P","Fill=—","Direction=H","UseDPDF=Y")</f>
        <v>0.34699999999999998</v>
      </c>
      <c r="F24" s="13">
        <f>_xll.BDH("AMZN US Equity","OTHER_NONCURRENT_ASSETS_DETAILED","FQ4 1997","FQ4 1997","Currency=USD","Period=FQ","BEST_FPERIOD_OVERRIDE=FQ","FILING_STATUS=OR","SCALING_FORMAT=MLN","Sort=A","Dates=H","DateFormat=P","Fill=—","Direction=H","UseDPDF=Y")</f>
        <v>2.54</v>
      </c>
      <c r="G24" s="13">
        <f>_xll.BDH("AMZN US Equity","OTHER_NONCURRENT_ASSETS_DETAILED","FQ1 1998","FQ1 1998","Currency=USD","Period=FQ","BEST_FPERIOD_OVERRIDE=FQ","FILING_STATUS=OR","SCALING_FORMAT=MLN","Sort=A","Dates=H","DateFormat=P","Fill=—","Direction=H","UseDPDF=Y")</f>
        <v>2.3410000000000002</v>
      </c>
      <c r="H24" s="13">
        <f>_xll.BDH("AMZN US Equity","OTHER_NONCURRENT_ASSETS_DETAILED","FQ2 1998","FQ2 1998","Currency=USD","Period=FQ","BEST_FPERIOD_OVERRIDE=FQ","FILING_STATUS=OR","SCALING_FORMAT=MLN","Sort=A","Dates=H","DateFormat=P","Fill=—","Direction=H","UseDPDF=Y")</f>
        <v>60.02</v>
      </c>
      <c r="I24" s="13">
        <f>_xll.BDH("AMZN US Equity","OTHER_NONCURRENT_ASSETS_DETAILED","FQ3 1998","FQ3 1998","Currency=USD","Period=FQ","BEST_FPERIOD_OVERRIDE=FQ","FILING_STATUS=OR","SCALING_FORMAT=MLN","Sort=A","Dates=H","DateFormat=P","Fill=—","Direction=H","UseDPDF=Y")</f>
        <v>7.59</v>
      </c>
    </row>
    <row r="25" spans="1:9" x14ac:dyDescent="0.25">
      <c r="A25" s="6" t="s">
        <v>131</v>
      </c>
      <c r="B25" s="6" t="s">
        <v>132</v>
      </c>
      <c r="C25" s="16">
        <f>_xll.BDH("AMZN US Equity","BS_TOT_NON_CUR_ASSET","FQ1 1997","FQ1 1997","Currency=USD","Period=FQ","BEST_FPERIOD_OVERRIDE=FQ","FILING_STATUS=OR","SCALING_FORMAT=MLN","Sort=A","Dates=H","DateFormat=P","Fill=—","Direction=H","UseDPDF=Y")</f>
        <v>2.6840000000000002</v>
      </c>
      <c r="D25" s="16">
        <f>_xll.BDH("AMZN US Equity","BS_TOT_NON_CUR_ASSET","FQ2 1997","FQ2 1997","Currency=USD","Period=FQ","BEST_FPERIOD_OVERRIDE=FQ","FILING_STATUS=OR","SCALING_FORMAT=MLN","Sort=A","Dates=H","DateFormat=P","Fill=—","Direction=H","UseDPDF=Y")</f>
        <v>3.8919999999999999</v>
      </c>
      <c r="E25" s="16">
        <f>_xll.BDH("AMZN US Equity","BS_TOT_NON_CUR_ASSET","FQ3 1997","FQ3 1997","Currency=USD","Period=FQ","BEST_FPERIOD_OVERRIDE=FQ","FILING_STATUS=OR","SCALING_FORMAT=MLN","Sort=A","Dates=H","DateFormat=P","Fill=—","Direction=H","UseDPDF=Y")</f>
        <v>4.75</v>
      </c>
      <c r="F25" s="16">
        <f>_xll.BDH("AMZN US Equity","BS_TOT_NON_CUR_ASSET","FQ4 1997","FQ4 1997","Currency=USD","Period=FQ","BEST_FPERIOD_OVERRIDE=FQ","FILING_STATUS=OR","SCALING_FORMAT=MLN","Sort=A","Dates=H","DateFormat=P","Fill=—","Direction=H","UseDPDF=Y")</f>
        <v>11.971</v>
      </c>
      <c r="G25" s="16">
        <f>_xll.BDH("AMZN US Equity","BS_TOT_NON_CUR_ASSET","FQ1 1998","FQ1 1998","Currency=USD","Period=FQ","BEST_FPERIOD_OVERRIDE=FQ","FILING_STATUS=OR","SCALING_FORMAT=MLN","Sort=A","Dates=H","DateFormat=P","Fill=—","Direction=H","UseDPDF=Y")</f>
        <v>12.114000000000001</v>
      </c>
      <c r="H25" s="16">
        <f>_xll.BDH("AMZN US Equity","BS_TOT_NON_CUR_ASSET","FQ2 1998","FQ2 1998","Currency=USD","Period=FQ","BEST_FPERIOD_OVERRIDE=FQ","FILING_STATUS=OR","SCALING_FORMAT=MLN","Sort=A","Dates=H","DateFormat=P","Fill=—","Direction=H","UseDPDF=Y")</f>
        <v>74.317999999999998</v>
      </c>
      <c r="I25" s="16">
        <f>_xll.BDH("AMZN US Equity","BS_TOT_NON_CUR_ASSET","FQ3 1998","FQ3 1998","Currency=USD","Period=FQ","BEST_FPERIOD_OVERRIDE=FQ","FILING_STATUS=OR","SCALING_FORMAT=MLN","Sort=A","Dates=H","DateFormat=P","Fill=—","Direction=H","UseDPDF=Y")</f>
        <v>245.05699999999999</v>
      </c>
    </row>
    <row r="26" spans="1:9" x14ac:dyDescent="0.25">
      <c r="A26" s="6" t="s">
        <v>94</v>
      </c>
      <c r="B26" s="6" t="s">
        <v>133</v>
      </c>
      <c r="C26" s="16">
        <f>_xll.BDH("AMZN US Equity","BS_TOT_ASSET","FQ1 1997","FQ1 1997","Currency=USD","Period=FQ","BEST_FPERIOD_OVERRIDE=FQ","FILING_STATUS=OR","SCALING_FORMAT=MLN","Sort=A","Dates=H","DateFormat=P","Fill=—","Direction=H","UseDPDF=Y")</f>
        <v>11.722</v>
      </c>
      <c r="D26" s="16">
        <f>_xll.BDH("AMZN US Equity","BS_TOT_ASSET","FQ2 1997","FQ2 1997","Currency=USD","Period=FQ","BEST_FPERIOD_OVERRIDE=FQ","FILING_STATUS=OR","SCALING_FORMAT=MLN","Sort=A","Dates=H","DateFormat=P","Fill=—","Direction=H","UseDPDF=Y")</f>
        <v>63.097999999999999</v>
      </c>
      <c r="E26" s="16">
        <f>_xll.BDH("AMZN US Equity","BS_TOT_ASSET","FQ3 1997","FQ3 1997","Currency=USD","Period=FQ","BEST_FPERIOD_OVERRIDE=FQ","FILING_STATUS=OR","SCALING_FORMAT=MLN","Sort=A","Dates=H","DateFormat=P","Fill=—","Direction=H","UseDPDF=Y")</f>
        <v>57.447000000000003</v>
      </c>
      <c r="F26" s="16">
        <f>_xll.BDH("AMZN US Equity","BS_TOT_ASSET","FQ4 1997","FQ4 1997","Currency=USD","Period=FQ","BEST_FPERIOD_OVERRIDE=FQ","FILING_STATUS=OR","SCALING_FORMAT=MLN","Sort=A","Dates=H","DateFormat=P","Fill=—","Direction=H","UseDPDF=Y")</f>
        <v>149.006</v>
      </c>
      <c r="G26" s="16">
        <f>_xll.BDH("AMZN US Equity","BS_TOT_ASSET","FQ1 1998","FQ1 1998","Currency=USD","Period=FQ","BEST_FPERIOD_OVERRIDE=FQ","FILING_STATUS=OR","SCALING_FORMAT=MLN","Sort=A","Dates=H","DateFormat=P","Fill=—","Direction=H","UseDPDF=Y")</f>
        <v>145.00700000000001</v>
      </c>
      <c r="H26" s="16">
        <f>_xll.BDH("AMZN US Equity","BS_TOT_ASSET","FQ2 1998","FQ2 1998","Currency=USD","Period=FQ","BEST_FPERIOD_OVERRIDE=FQ","FILING_STATUS=OR","SCALING_FORMAT=MLN","Sort=A","Dates=H","DateFormat=P","Fill=—","Direction=H","UseDPDF=Y")</f>
        <v>443.75900000000001</v>
      </c>
      <c r="I26" s="16">
        <f>_xll.BDH("AMZN US Equity","BS_TOT_ASSET","FQ3 1998","FQ3 1998","Currency=USD","Period=FQ","BEST_FPERIOD_OVERRIDE=FQ","FILING_STATUS=OR","SCALING_FORMAT=MLN","Sort=A","Dates=H","DateFormat=P","Fill=—","Direction=H","UseDPDF=Y")</f>
        <v>619.71400000000006</v>
      </c>
    </row>
    <row r="27" spans="1:9" x14ac:dyDescent="0.25">
      <c r="A27" s="6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6" t="s">
        <v>134</v>
      </c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0" t="s">
        <v>135</v>
      </c>
      <c r="B29" s="10" t="s">
        <v>136</v>
      </c>
      <c r="C29" s="13">
        <f>_xll.BDH("AMZN US Equity","ACCT_PAYABLE_&amp;_ACCRUALS_DETAILED","FQ1 1997","FQ1 1997","Currency=USD","Period=FQ","BEST_FPERIOD_OVERRIDE=FQ","FILING_STATUS=OR","SCALING_FORMAT=MLN","Sort=A","Dates=H","DateFormat=P","Fill=—","Direction=H","UseDPDF=Y")</f>
        <v>5.65</v>
      </c>
      <c r="D29" s="13">
        <f>_xll.BDH("AMZN US Equity","ACCT_PAYABLE_&amp;_ACCRUALS_DETAILED","FQ2 1997","FQ2 1997","Currency=USD","Period=FQ","BEST_FPERIOD_OVERRIDE=FQ","FILING_STATUS=OR","SCALING_FORMAT=MLN","Sort=A","Dates=H","DateFormat=P","Fill=—","Direction=H","UseDPDF=Y")</f>
        <v>10.327</v>
      </c>
      <c r="E29" s="13">
        <f>_xll.BDH("AMZN US Equity","ACCT_PAYABLE_&amp;_ACCRUALS_DETAILED","FQ3 1997","FQ3 1997","Currency=USD","Period=FQ","BEST_FPERIOD_OVERRIDE=FQ","FILING_STATUS=OR","SCALING_FORMAT=MLN","Sort=A","Dates=H","DateFormat=P","Fill=—","Direction=H","UseDPDF=Y")</f>
        <v>15.385999999999999</v>
      </c>
      <c r="F29" s="13">
        <f>_xll.BDH("AMZN US Equity","ACCT_PAYABLE_&amp;_ACCRUALS_DETAILED","FQ4 1997","FQ4 1997","Currency=USD","Period=FQ","BEST_FPERIOD_OVERRIDE=FQ","FILING_STATUS=OR","SCALING_FORMAT=MLN","Sort=A","Dates=H","DateFormat=P","Fill=—","Direction=H","UseDPDF=Y")</f>
        <v>32.697000000000003</v>
      </c>
      <c r="G29" s="13">
        <f>_xll.BDH("AMZN US Equity","ACCT_PAYABLE_&amp;_ACCRUALS_DETAILED","FQ1 1998","FQ1 1998","Currency=USD","Period=FQ","BEST_FPERIOD_OVERRIDE=FQ","FILING_STATUS=OR","SCALING_FORMAT=MLN","Sort=A","Dates=H","DateFormat=P","Fill=—","Direction=H","UseDPDF=Y")</f>
        <v>34.374000000000002</v>
      </c>
      <c r="H29" s="13">
        <f>_xll.BDH("AMZN US Equity","ACCT_PAYABLE_&amp;_ACCRUALS_DETAILED","FQ2 1998","FQ2 1998","Currency=USD","Period=FQ","BEST_FPERIOD_OVERRIDE=FQ","FILING_STATUS=OR","SCALING_FORMAT=MLN","Sort=A","Dates=H","DateFormat=P","Fill=—","Direction=H","UseDPDF=Y")</f>
        <v>47.555999999999997</v>
      </c>
      <c r="I29" s="13">
        <f>_xll.BDH("AMZN US Equity","ACCT_PAYABLE_&amp;_ACCRUALS_DETAILED","FQ3 1998","FQ3 1998","Currency=USD","Period=FQ","BEST_FPERIOD_OVERRIDE=FQ","FILING_STATUS=OR","SCALING_FORMAT=MLN","Sort=A","Dates=H","DateFormat=P","Fill=—","Direction=H","UseDPDF=Y")</f>
        <v>60.045999999999999</v>
      </c>
    </row>
    <row r="30" spans="1:9" x14ac:dyDescent="0.25">
      <c r="A30" s="10" t="s">
        <v>137</v>
      </c>
      <c r="B30" s="10" t="s">
        <v>138</v>
      </c>
      <c r="C30" s="13">
        <f>_xll.BDH("AMZN US Equity","BS_ACCT_PAYABLE","FQ1 1997","FQ1 1997","Currency=USD","Period=FQ","BEST_FPERIOD_OVERRIDE=FQ","FILING_STATUS=OR","SCALING_FORMAT=MLN","Sort=A","Dates=H","DateFormat=P","Fill=—","Direction=H","UseDPDF=Y")</f>
        <v>5.65</v>
      </c>
      <c r="D30" s="13">
        <f>_xll.BDH("AMZN US Equity","BS_ACCT_PAYABLE","FQ2 1997","FQ2 1997","Currency=USD","Period=FQ","BEST_FPERIOD_OVERRIDE=FQ","FILING_STATUS=OR","SCALING_FORMAT=MLN","Sort=A","Dates=H","DateFormat=P","Fill=—","Direction=H","UseDPDF=Y")</f>
        <v>10.327</v>
      </c>
      <c r="E30" s="13">
        <f>_xll.BDH("AMZN US Equity","BS_ACCT_PAYABLE","FQ3 1997","FQ3 1997","Currency=USD","Period=FQ","BEST_FPERIOD_OVERRIDE=FQ","FILING_STATUS=OR","SCALING_FORMAT=MLN","Sort=A","Dates=H","DateFormat=P","Fill=—","Direction=H","UseDPDF=Y")</f>
        <v>15.385999999999999</v>
      </c>
      <c r="F30" s="13">
        <f>_xll.BDH("AMZN US Equity","BS_ACCT_PAYABLE","FQ4 1997","FQ4 1997","Currency=USD","Period=FQ","BEST_FPERIOD_OVERRIDE=FQ","FILING_STATUS=OR","SCALING_FORMAT=MLN","Sort=A","Dates=H","DateFormat=P","Fill=—","Direction=H","UseDPDF=Y")</f>
        <v>32.697000000000003</v>
      </c>
      <c r="G30" s="13">
        <f>_xll.BDH("AMZN US Equity","BS_ACCT_PAYABLE","FQ1 1998","FQ1 1998","Currency=USD","Period=FQ","BEST_FPERIOD_OVERRIDE=FQ","FILING_STATUS=OR","SCALING_FORMAT=MLN","Sort=A","Dates=H","DateFormat=P","Fill=—","Direction=H","UseDPDF=Y")</f>
        <v>34.374000000000002</v>
      </c>
      <c r="H30" s="13">
        <f>_xll.BDH("AMZN US Equity","BS_ACCT_PAYABLE","FQ2 1998","FQ2 1998","Currency=USD","Period=FQ","BEST_FPERIOD_OVERRIDE=FQ","FILING_STATUS=OR","SCALING_FORMAT=MLN","Sort=A","Dates=H","DateFormat=P","Fill=—","Direction=H","UseDPDF=Y")</f>
        <v>47.555999999999997</v>
      </c>
      <c r="I30" s="13">
        <f>_xll.BDH("AMZN US Equity","BS_ACCT_PAYABLE","FQ3 1998","FQ3 1998","Currency=USD","Period=FQ","BEST_FPERIOD_OVERRIDE=FQ","FILING_STATUS=OR","SCALING_FORMAT=MLN","Sort=A","Dates=H","DateFormat=P","Fill=—","Direction=H","UseDPDF=Y")</f>
        <v>60.045999999999999</v>
      </c>
    </row>
    <row r="31" spans="1:9" x14ac:dyDescent="0.25">
      <c r="A31" s="10" t="s">
        <v>139</v>
      </c>
      <c r="B31" s="10" t="s">
        <v>140</v>
      </c>
      <c r="C31" s="13">
        <f>_xll.BDH("AMZN US Equity","BS_ST_BORROW","FQ1 1997","FQ1 1997","Currency=USD","Period=FQ","BEST_FPERIOD_OVERRIDE=FQ","FILING_STATUS=OR","SCALING_FORMAT=MLN","Sort=A","Dates=H","DateFormat=P","Fill=—","Direction=H","UseDPDF=Y")</f>
        <v>0</v>
      </c>
      <c r="D31" s="13">
        <f>_xll.BDH("AMZN US Equity","BS_ST_BORROW","FQ2 1997","FQ2 1997","Currency=USD","Period=FQ","BEST_FPERIOD_OVERRIDE=FQ","FILING_STATUS=OR","SCALING_FORMAT=MLN","Sort=A","Dates=H","DateFormat=P","Fill=—","Direction=H","UseDPDF=Y")</f>
        <v>0</v>
      </c>
      <c r="E31" s="13">
        <f>_xll.BDH("AMZN US Equity","BS_ST_BORROW","FQ3 1997","FQ3 1997","Currency=USD","Period=FQ","BEST_FPERIOD_OVERRIDE=FQ","FILING_STATUS=OR","SCALING_FORMAT=MLN","Sort=A","Dates=H","DateFormat=P","Fill=—","Direction=H","UseDPDF=Y")</f>
        <v>0</v>
      </c>
      <c r="F31" s="13">
        <f>_xll.BDH("AMZN US Equity","BS_ST_BORROW","FQ4 1997","FQ4 1997","Currency=USD","Period=FQ","BEST_FPERIOD_OVERRIDE=FQ","FILING_STATUS=OR","SCALING_FORMAT=MLN","Sort=A","Dates=H","DateFormat=P","Fill=—","Direction=H","UseDPDF=Y")</f>
        <v>1.5</v>
      </c>
      <c r="G31" s="13">
        <f>_xll.BDH("AMZN US Equity","BS_ST_BORROW","FQ1 1998","FQ1 1998","Currency=USD","Period=FQ","BEST_FPERIOD_OVERRIDE=FQ","FILING_STATUS=OR","SCALING_FORMAT=MLN","Sort=A","Dates=H","DateFormat=P","Fill=—","Direction=H","UseDPDF=Y")</f>
        <v>0.68400000000000005</v>
      </c>
      <c r="H31" s="13">
        <f>_xll.BDH("AMZN US Equity","BS_ST_BORROW","FQ2 1998","FQ2 1998","Currency=USD","Period=FQ","BEST_FPERIOD_OVERRIDE=FQ","FILING_STATUS=OR","SCALING_FORMAT=MLN","Sort=A","Dates=H","DateFormat=P","Fill=—","Direction=H","UseDPDF=Y")</f>
        <v>0.68400000000000005</v>
      </c>
      <c r="I31" s="13">
        <f>_xll.BDH("AMZN US Equity","BS_ST_BORROW","FQ3 1998","FQ3 1998","Currency=USD","Period=FQ","BEST_FPERIOD_OVERRIDE=FQ","FILING_STATUS=OR","SCALING_FORMAT=MLN","Sort=A","Dates=H","DateFormat=P","Fill=—","Direction=H","UseDPDF=Y")</f>
        <v>0.68400000000000005</v>
      </c>
    </row>
    <row r="32" spans="1:9" x14ac:dyDescent="0.25">
      <c r="A32" s="10" t="s">
        <v>141</v>
      </c>
      <c r="B32" s="10" t="s">
        <v>142</v>
      </c>
      <c r="C32" s="13">
        <f>_xll.BDH("AMZN US Equity","OTHER_CURRENT_LIABS_SUB_DETAILED","FQ1 1997","FQ1 1997","Currency=USD","Period=FQ","BEST_FPERIOD_OVERRIDE=FQ","FILING_STATUS=OR","SCALING_FORMAT=MLN","Sort=A","Dates=H","DateFormat=P","Fill=—","Direction=H","UseDPDF=Y")</f>
        <v>3.3090000000000002</v>
      </c>
      <c r="D32" s="13">
        <f>_xll.BDH("AMZN US Equity","OTHER_CURRENT_LIABS_SUB_DETAILED","FQ2 1997","FQ2 1997","Currency=USD","Period=FQ","BEST_FPERIOD_OVERRIDE=FQ","FILING_STATUS=OR","SCALING_FORMAT=MLN","Sort=A","Dates=H","DateFormat=P","Fill=—","Direction=H","UseDPDF=Y")</f>
        <v>7.03</v>
      </c>
      <c r="E32" s="13">
        <f>_xll.BDH("AMZN US Equity","OTHER_CURRENT_LIABS_SUB_DETAILED","FQ3 1997","FQ3 1997","Currency=USD","Period=FQ","BEST_FPERIOD_OVERRIDE=FQ","FILING_STATUS=OR","SCALING_FORMAT=MLN","Sort=A","Dates=H","DateFormat=P","Fill=—","Direction=H","UseDPDF=Y")</f>
        <v>4.4619999999999997</v>
      </c>
      <c r="F32" s="13">
        <f>_xll.BDH("AMZN US Equity","OTHER_CURRENT_LIABS_SUB_DETAILED","FQ4 1997","FQ4 1997","Currency=USD","Period=FQ","BEST_FPERIOD_OVERRIDE=FQ","FILING_STATUS=OR","SCALING_FORMAT=MLN","Sort=A","Dates=H","DateFormat=P","Fill=—","Direction=H","UseDPDF=Y")</f>
        <v>10.353999999999999</v>
      </c>
      <c r="G32" s="13">
        <f>_xll.BDH("AMZN US Equity","OTHER_CURRENT_LIABS_SUB_DETAILED","FQ1 1998","FQ1 1998","Currency=USD","Period=FQ","BEST_FPERIOD_OVERRIDE=FQ","FILING_STATUS=OR","SCALING_FORMAT=MLN","Sort=A","Dates=H","DateFormat=P","Fill=—","Direction=H","UseDPDF=Y")</f>
        <v>13.42</v>
      </c>
      <c r="H32" s="13">
        <f>_xll.BDH("AMZN US Equity","OTHER_CURRENT_LIABS_SUB_DETAILED","FQ2 1998","FQ2 1998","Currency=USD","Period=FQ","BEST_FPERIOD_OVERRIDE=FQ","FILING_STATUS=OR","SCALING_FORMAT=MLN","Sort=A","Dates=H","DateFormat=P","Fill=—","Direction=H","UseDPDF=Y")</f>
        <v>23.684000000000001</v>
      </c>
      <c r="I32" s="13">
        <f>_xll.BDH("AMZN US Equity","OTHER_CURRENT_LIABS_SUB_DETAILED","FQ3 1998","FQ3 1998","Currency=USD","Period=FQ","BEST_FPERIOD_OVERRIDE=FQ","FILING_STATUS=OR","SCALING_FORMAT=MLN","Sort=A","Dates=H","DateFormat=P","Fill=—","Direction=H","UseDPDF=Y")</f>
        <v>38.725000000000001</v>
      </c>
    </row>
    <row r="33" spans="1:9" x14ac:dyDescent="0.25">
      <c r="A33" s="10" t="s">
        <v>143</v>
      </c>
      <c r="B33" s="10" t="s">
        <v>144</v>
      </c>
      <c r="C33" s="13">
        <f>_xll.BDH("AMZN US Equity","OTHER_CURRENT_LIABS_DETAILED","FQ1 1997","FQ1 1997","Currency=USD","Period=FQ","BEST_FPERIOD_OVERRIDE=FQ","FILING_STATUS=OR","SCALING_FORMAT=MLN","Sort=A","Dates=H","DateFormat=P","Fill=—","Direction=H","UseDPDF=Y")</f>
        <v>3.3090000000000002</v>
      </c>
      <c r="D33" s="13">
        <f>_xll.BDH("AMZN US Equity","OTHER_CURRENT_LIABS_DETAILED","FQ2 1997","FQ2 1997","Currency=USD","Period=FQ","BEST_FPERIOD_OVERRIDE=FQ","FILING_STATUS=OR","SCALING_FORMAT=MLN","Sort=A","Dates=H","DateFormat=P","Fill=—","Direction=H","UseDPDF=Y")</f>
        <v>7.03</v>
      </c>
      <c r="E33" s="13">
        <f>_xll.BDH("AMZN US Equity","OTHER_CURRENT_LIABS_DETAILED","FQ3 1997","FQ3 1997","Currency=USD","Period=FQ","BEST_FPERIOD_OVERRIDE=FQ","FILING_STATUS=OR","SCALING_FORMAT=MLN","Sort=A","Dates=H","DateFormat=P","Fill=—","Direction=H","UseDPDF=Y")</f>
        <v>4.4619999999999997</v>
      </c>
      <c r="F33" s="13">
        <f>_xll.BDH("AMZN US Equity","OTHER_CURRENT_LIABS_DETAILED","FQ4 1997","FQ4 1997","Currency=USD","Period=FQ","BEST_FPERIOD_OVERRIDE=FQ","FILING_STATUS=OR","SCALING_FORMAT=MLN","Sort=A","Dates=H","DateFormat=P","Fill=—","Direction=H","UseDPDF=Y")</f>
        <v>10.353999999999999</v>
      </c>
      <c r="G33" s="13">
        <f>_xll.BDH("AMZN US Equity","OTHER_CURRENT_LIABS_DETAILED","FQ1 1998","FQ1 1998","Currency=USD","Period=FQ","BEST_FPERIOD_OVERRIDE=FQ","FILING_STATUS=OR","SCALING_FORMAT=MLN","Sort=A","Dates=H","DateFormat=P","Fill=—","Direction=H","UseDPDF=Y")</f>
        <v>13.42</v>
      </c>
      <c r="H33" s="13">
        <f>_xll.BDH("AMZN US Equity","OTHER_CURRENT_LIABS_DETAILED","FQ2 1998","FQ2 1998","Currency=USD","Period=FQ","BEST_FPERIOD_OVERRIDE=FQ","FILING_STATUS=OR","SCALING_FORMAT=MLN","Sort=A","Dates=H","DateFormat=P","Fill=—","Direction=H","UseDPDF=Y")</f>
        <v>23.684000000000001</v>
      </c>
      <c r="I33" s="13">
        <f>_xll.BDH("AMZN US Equity","OTHER_CURRENT_LIABS_DETAILED","FQ3 1998","FQ3 1998","Currency=USD","Period=FQ","BEST_FPERIOD_OVERRIDE=FQ","FILING_STATUS=OR","SCALING_FORMAT=MLN","Sort=A","Dates=H","DateFormat=P","Fill=—","Direction=H","UseDPDF=Y")</f>
        <v>38.725000000000001</v>
      </c>
    </row>
    <row r="34" spans="1:9" x14ac:dyDescent="0.25">
      <c r="A34" s="6" t="s">
        <v>145</v>
      </c>
      <c r="B34" s="6" t="s">
        <v>146</v>
      </c>
      <c r="C34" s="16">
        <f>_xll.BDH("AMZN US Equity","BS_CUR_LIAB","FQ1 1997","FQ1 1997","Currency=USD","Period=FQ","BEST_FPERIOD_OVERRIDE=FQ","FILING_STATUS=OR","SCALING_FORMAT=MLN","Sort=A","Dates=H","DateFormat=P","Fill=—","Direction=H","UseDPDF=Y")</f>
        <v>8.9589999999999996</v>
      </c>
      <c r="D34" s="16">
        <f>_xll.BDH("AMZN US Equity","BS_CUR_LIAB","FQ2 1997","FQ2 1997","Currency=USD","Period=FQ","BEST_FPERIOD_OVERRIDE=FQ","FILING_STATUS=OR","SCALING_FORMAT=MLN","Sort=A","Dates=H","DateFormat=P","Fill=—","Direction=H","UseDPDF=Y")</f>
        <v>17.356999999999999</v>
      </c>
      <c r="E34" s="16">
        <f>_xll.BDH("AMZN US Equity","BS_CUR_LIAB","FQ3 1997","FQ3 1997","Currency=USD","Period=FQ","BEST_FPERIOD_OVERRIDE=FQ","FILING_STATUS=OR","SCALING_FORMAT=MLN","Sort=A","Dates=H","DateFormat=P","Fill=—","Direction=H","UseDPDF=Y")</f>
        <v>19.847999999999999</v>
      </c>
      <c r="F34" s="16">
        <f>_xll.BDH("AMZN US Equity","BS_CUR_LIAB","FQ4 1997","FQ4 1997","Currency=USD","Period=FQ","BEST_FPERIOD_OVERRIDE=FQ","FILING_STATUS=OR","SCALING_FORMAT=MLN","Sort=A","Dates=H","DateFormat=P","Fill=—","Direction=H","UseDPDF=Y")</f>
        <v>44.551000000000002</v>
      </c>
      <c r="G34" s="16">
        <f>_xll.BDH("AMZN US Equity","BS_CUR_LIAB","FQ1 1998","FQ1 1998","Currency=USD","Period=FQ","BEST_FPERIOD_OVERRIDE=FQ","FILING_STATUS=OR","SCALING_FORMAT=MLN","Sort=A","Dates=H","DateFormat=P","Fill=—","Direction=H","UseDPDF=Y")</f>
        <v>48.478000000000002</v>
      </c>
      <c r="H34" s="16">
        <f>_xll.BDH("AMZN US Equity","BS_CUR_LIAB","FQ2 1998","FQ2 1998","Currency=USD","Period=FQ","BEST_FPERIOD_OVERRIDE=FQ","FILING_STATUS=OR","SCALING_FORMAT=MLN","Sort=A","Dates=H","DateFormat=P","Fill=—","Direction=H","UseDPDF=Y")</f>
        <v>71.924000000000007</v>
      </c>
      <c r="I34" s="16">
        <f>_xll.BDH("AMZN US Equity","BS_CUR_LIAB","FQ3 1998","FQ3 1998","Currency=USD","Period=FQ","BEST_FPERIOD_OVERRIDE=FQ","FILING_STATUS=OR","SCALING_FORMAT=MLN","Sort=A","Dates=H","DateFormat=P","Fill=—","Direction=H","UseDPDF=Y")</f>
        <v>99.454999999999998</v>
      </c>
    </row>
    <row r="35" spans="1:9" x14ac:dyDescent="0.25">
      <c r="A35" s="10" t="s">
        <v>147</v>
      </c>
      <c r="B35" s="10" t="s">
        <v>148</v>
      </c>
      <c r="C35" s="13">
        <f>_xll.BDH("AMZN US Equity","BS_LT_BORROW","FQ1 1997","FQ1 1997","Currency=USD","Period=FQ","BEST_FPERIOD_OVERRIDE=FQ","FILING_STATUS=OR","SCALING_FORMAT=MLN","Sort=A","Dates=H","DateFormat=P","Fill=—","Direction=H","UseDPDF=Y")</f>
        <v>0</v>
      </c>
      <c r="D35" s="13">
        <f>_xll.BDH("AMZN US Equity","BS_LT_BORROW","FQ2 1997","FQ2 1997","Currency=USD","Period=FQ","BEST_FPERIOD_OVERRIDE=FQ","FILING_STATUS=OR","SCALING_FORMAT=MLN","Sort=A","Dates=H","DateFormat=P","Fill=—","Direction=H","UseDPDF=Y")</f>
        <v>0.18099999999999999</v>
      </c>
      <c r="E35" s="13">
        <f>_xll.BDH("AMZN US Equity","BS_LT_BORROW","FQ3 1997","FQ3 1997","Currency=USD","Period=FQ","BEST_FPERIOD_OVERRIDE=FQ","FILING_STATUS=OR","SCALING_FORMAT=MLN","Sort=A","Dates=H","DateFormat=P","Fill=—","Direction=H","UseDPDF=Y")</f>
        <v>0.18099999999999999</v>
      </c>
      <c r="F35" s="13">
        <f>_xll.BDH("AMZN US Equity","BS_LT_BORROW","FQ4 1997","FQ4 1997","Currency=USD","Period=FQ","BEST_FPERIOD_OVERRIDE=FQ","FILING_STATUS=OR","SCALING_FORMAT=MLN","Sort=A","Dates=H","DateFormat=P","Fill=—","Direction=H","UseDPDF=Y")</f>
        <v>76.701999999999998</v>
      </c>
      <c r="G35" s="13">
        <f>_xll.BDH("AMZN US Equity","BS_LT_BORROW","FQ1 1998","FQ1 1998","Currency=USD","Period=FQ","BEST_FPERIOD_OVERRIDE=FQ","FILING_STATUS=OR","SCALING_FORMAT=MLN","Sort=A","Dates=H","DateFormat=P","Fill=—","Direction=H","UseDPDF=Y")</f>
        <v>76.701999999999998</v>
      </c>
      <c r="H35" s="13">
        <f>_xll.BDH("AMZN US Equity","BS_LT_BORROW","FQ2 1998","FQ2 1998","Currency=USD","Period=FQ","BEST_FPERIOD_OVERRIDE=FQ","FILING_STATUS=OR","SCALING_FORMAT=MLN","Sort=A","Dates=H","DateFormat=P","Fill=—","Direction=H","UseDPDF=Y")</f>
        <v>332.40600000000001</v>
      </c>
      <c r="I35" s="13">
        <f>_xll.BDH("AMZN US Equity","BS_LT_BORROW","FQ3 1998","FQ3 1998","Currency=USD","Period=FQ","BEST_FPERIOD_OVERRIDE=FQ","FILING_STATUS=OR","SCALING_FORMAT=MLN","Sort=A","Dates=H","DateFormat=P","Fill=—","Direction=H","UseDPDF=Y")</f>
        <v>340.495</v>
      </c>
    </row>
    <row r="36" spans="1:9" x14ac:dyDescent="0.25">
      <c r="A36" s="10" t="s">
        <v>149</v>
      </c>
      <c r="B36" s="10" t="s">
        <v>150</v>
      </c>
      <c r="C36" s="13">
        <f>_xll.BDH("AMZN US Equity","OTHER_NONCUR_LIABS_SUB_DETAILED","FQ1 1997","FQ1 1997","Currency=USD","Period=FQ","BEST_FPERIOD_OVERRIDE=FQ","FILING_STATUS=OR","SCALING_FORMAT=MLN","Sort=A","Dates=H","DateFormat=P","Fill=—","Direction=H","UseDPDF=Y")</f>
        <v>0</v>
      </c>
      <c r="D36" s="13">
        <f>_xll.BDH("AMZN US Equity","OTHER_NONCUR_LIABS_SUB_DETAILED","FQ2 1997","FQ2 1997","Currency=USD","Period=FQ","BEST_FPERIOD_OVERRIDE=FQ","FILING_STATUS=OR","SCALING_FORMAT=MLN","Sort=A","Dates=H","DateFormat=P","Fill=—","Direction=H","UseDPDF=Y")</f>
        <v>0</v>
      </c>
      <c r="E36" s="13">
        <f>_xll.BDH("AMZN US Equity","OTHER_NONCUR_LIABS_SUB_DETAILED","FQ3 1997","FQ3 1997","Currency=USD","Period=FQ","BEST_FPERIOD_OVERRIDE=FQ","FILING_STATUS=OR","SCALING_FORMAT=MLN","Sort=A","Dates=H","DateFormat=P","Fill=—","Direction=H","UseDPDF=Y")</f>
        <v>0</v>
      </c>
      <c r="F36" s="13">
        <f>_xll.BDH("AMZN US Equity","OTHER_NONCUR_LIABS_SUB_DETAILED","FQ4 1997","FQ4 1997","Currency=USD","Period=FQ","BEST_FPERIOD_OVERRIDE=FQ","FILING_STATUS=OR","SCALING_FORMAT=MLN","Sort=A","Dates=H","DateFormat=P","Fill=—","Direction=H","UseDPDF=Y")</f>
        <v>0</v>
      </c>
      <c r="G36" s="13">
        <f>_xll.BDH("AMZN US Equity","OTHER_NONCUR_LIABS_SUB_DETAILED","FQ1 1998","FQ1 1998","Currency=USD","Period=FQ","BEST_FPERIOD_OVERRIDE=FQ","FILING_STATUS=OR","SCALING_FORMAT=MLN","Sort=A","Dates=H","DateFormat=P","Fill=—","Direction=H","UseDPDF=Y")</f>
        <v>0</v>
      </c>
      <c r="H36" s="13">
        <f>_xll.BDH("AMZN US Equity","OTHER_NONCUR_LIABS_SUB_DETAILED","FQ2 1998","FQ2 1998","Currency=USD","Period=FQ","BEST_FPERIOD_OVERRIDE=FQ","FILING_STATUS=OR","SCALING_FORMAT=MLN","Sort=A","Dates=H","DateFormat=P","Fill=—","Direction=H","UseDPDF=Y")</f>
        <v>0</v>
      </c>
      <c r="I36" s="13">
        <f>_xll.BDH("AMZN US Equity","OTHER_NONCUR_LIABS_SUB_DETAILED","FQ3 1998","FQ3 1998","Currency=USD","Period=FQ","BEST_FPERIOD_OVERRIDE=FQ","FILING_STATUS=OR","SCALING_FORMAT=MLN","Sort=A","Dates=H","DateFormat=P","Fill=—","Direction=H","UseDPDF=Y")</f>
        <v>0</v>
      </c>
    </row>
    <row r="37" spans="1:9" x14ac:dyDescent="0.25">
      <c r="A37" s="10" t="s">
        <v>151</v>
      </c>
      <c r="B37" s="10" t="s">
        <v>152</v>
      </c>
      <c r="C37" s="13">
        <f>_xll.BDH("AMZN US Equity","OTHER_NONCURRENT_LIABS_DETAILED","FQ1 1997","FQ1 1997","Currency=USD","Period=FQ","BEST_FPERIOD_OVERRIDE=FQ","FILING_STATUS=OR","SCALING_FORMAT=MLN","Sort=A","Dates=H","DateFormat=P","Fill=—","Direction=H","UseDPDF=Y")</f>
        <v>0</v>
      </c>
      <c r="D37" s="13">
        <f>_xll.BDH("AMZN US Equity","OTHER_NONCURRENT_LIABS_DETAILED","FQ2 1997","FQ2 1997","Currency=USD","Period=FQ","BEST_FPERIOD_OVERRIDE=FQ","FILING_STATUS=OR","SCALING_FORMAT=MLN","Sort=A","Dates=H","DateFormat=P","Fill=—","Direction=H","UseDPDF=Y")</f>
        <v>0</v>
      </c>
      <c r="E37" s="13">
        <f>_xll.BDH("AMZN US Equity","OTHER_NONCURRENT_LIABS_DETAILED","FQ3 1997","FQ3 1997","Currency=USD","Period=FQ","BEST_FPERIOD_OVERRIDE=FQ","FILING_STATUS=OR","SCALING_FORMAT=MLN","Sort=A","Dates=H","DateFormat=P","Fill=—","Direction=H","UseDPDF=Y")</f>
        <v>0</v>
      </c>
      <c r="F37" s="13">
        <f>_xll.BDH("AMZN US Equity","OTHER_NONCURRENT_LIABS_DETAILED","FQ4 1997","FQ4 1997","Currency=USD","Period=FQ","BEST_FPERIOD_OVERRIDE=FQ","FILING_STATUS=OR","SCALING_FORMAT=MLN","Sort=A","Dates=H","DateFormat=P","Fill=—","Direction=H","UseDPDF=Y")</f>
        <v>0</v>
      </c>
      <c r="G37" s="13">
        <f>_xll.BDH("AMZN US Equity","OTHER_NONCURRENT_LIABS_DETAILED","FQ1 1998","FQ1 1998","Currency=USD","Period=FQ","BEST_FPERIOD_OVERRIDE=FQ","FILING_STATUS=OR","SCALING_FORMAT=MLN","Sort=A","Dates=H","DateFormat=P","Fill=—","Direction=H","UseDPDF=Y")</f>
        <v>0</v>
      </c>
      <c r="H37" s="13">
        <f>_xll.BDH("AMZN US Equity","OTHER_NONCURRENT_LIABS_DETAILED","FQ2 1998","FQ2 1998","Currency=USD","Period=FQ","BEST_FPERIOD_OVERRIDE=FQ","FILING_STATUS=OR","SCALING_FORMAT=MLN","Sort=A","Dates=H","DateFormat=P","Fill=—","Direction=H","UseDPDF=Y")</f>
        <v>0</v>
      </c>
      <c r="I37" s="13">
        <f>_xll.BDH("AMZN US Equity","OTHER_NONCURRENT_LIABS_DETAILED","FQ3 1998","FQ3 1998","Currency=USD","Period=FQ","BEST_FPERIOD_OVERRIDE=FQ","FILING_STATUS=OR","SCALING_FORMAT=MLN","Sort=A","Dates=H","DateFormat=P","Fill=—","Direction=H","UseDPDF=Y")</f>
        <v>0</v>
      </c>
    </row>
    <row r="38" spans="1:9" x14ac:dyDescent="0.25">
      <c r="A38" s="6" t="s">
        <v>153</v>
      </c>
      <c r="B38" s="6" t="s">
        <v>154</v>
      </c>
      <c r="C38" s="16">
        <f>_xll.BDH("AMZN US Equity","NON_CUR_LIAB","FQ1 1997","FQ1 1997","Currency=USD","Period=FQ","BEST_FPERIOD_OVERRIDE=FQ","FILING_STATUS=OR","SCALING_FORMAT=MLN","Sort=A","Dates=H","DateFormat=P","Fill=—","Direction=H","UseDPDF=Y")</f>
        <v>0</v>
      </c>
      <c r="D38" s="16">
        <f>_xll.BDH("AMZN US Equity","NON_CUR_LIAB","FQ2 1997","FQ2 1997","Currency=USD","Period=FQ","BEST_FPERIOD_OVERRIDE=FQ","FILING_STATUS=OR","SCALING_FORMAT=MLN","Sort=A","Dates=H","DateFormat=P","Fill=—","Direction=H","UseDPDF=Y")</f>
        <v>0.18099999999999999</v>
      </c>
      <c r="E38" s="16">
        <f>_xll.BDH("AMZN US Equity","NON_CUR_LIAB","FQ3 1997","FQ3 1997","Currency=USD","Period=FQ","BEST_FPERIOD_OVERRIDE=FQ","FILING_STATUS=OR","SCALING_FORMAT=MLN","Sort=A","Dates=H","DateFormat=P","Fill=—","Direction=H","UseDPDF=Y")</f>
        <v>0.18099999999999999</v>
      </c>
      <c r="F38" s="16">
        <f>_xll.BDH("AMZN US Equity","NON_CUR_LIAB","FQ4 1997","FQ4 1997","Currency=USD","Period=FQ","BEST_FPERIOD_OVERRIDE=FQ","FILING_STATUS=OR","SCALING_FORMAT=MLN","Sort=A","Dates=H","DateFormat=P","Fill=—","Direction=H","UseDPDF=Y")</f>
        <v>76.701999999999998</v>
      </c>
      <c r="G38" s="16">
        <f>_xll.BDH("AMZN US Equity","NON_CUR_LIAB","FQ1 1998","FQ1 1998","Currency=USD","Period=FQ","BEST_FPERIOD_OVERRIDE=FQ","FILING_STATUS=OR","SCALING_FORMAT=MLN","Sort=A","Dates=H","DateFormat=P","Fill=—","Direction=H","UseDPDF=Y")</f>
        <v>76.701999999999998</v>
      </c>
      <c r="H38" s="16">
        <f>_xll.BDH("AMZN US Equity","NON_CUR_LIAB","FQ2 1998","FQ2 1998","Currency=USD","Period=FQ","BEST_FPERIOD_OVERRIDE=FQ","FILING_STATUS=OR","SCALING_FORMAT=MLN","Sort=A","Dates=H","DateFormat=P","Fill=—","Direction=H","UseDPDF=Y")</f>
        <v>332.40600000000001</v>
      </c>
      <c r="I38" s="16">
        <f>_xll.BDH("AMZN US Equity","NON_CUR_LIAB","FQ3 1998","FQ3 1998","Currency=USD","Period=FQ","BEST_FPERIOD_OVERRIDE=FQ","FILING_STATUS=OR","SCALING_FORMAT=MLN","Sort=A","Dates=H","DateFormat=P","Fill=—","Direction=H","UseDPDF=Y")</f>
        <v>340.495</v>
      </c>
    </row>
    <row r="39" spans="1:9" x14ac:dyDescent="0.25">
      <c r="A39" s="6" t="s">
        <v>155</v>
      </c>
      <c r="B39" s="6" t="s">
        <v>156</v>
      </c>
      <c r="C39" s="16">
        <f>_xll.BDH("AMZN US Equity","BS_TOT_LIAB2","FQ1 1997","FQ1 1997","Currency=USD","Period=FQ","BEST_FPERIOD_OVERRIDE=FQ","FILING_STATUS=OR","SCALING_FORMAT=MLN","Sort=A","Dates=H","DateFormat=P","Fill=—","Direction=H","UseDPDF=Y")</f>
        <v>8.9589999999999996</v>
      </c>
      <c r="D39" s="16">
        <f>_xll.BDH("AMZN US Equity","BS_TOT_LIAB2","FQ2 1997","FQ2 1997","Currency=USD","Period=FQ","BEST_FPERIOD_OVERRIDE=FQ","FILING_STATUS=OR","SCALING_FORMAT=MLN","Sort=A","Dates=H","DateFormat=P","Fill=—","Direction=H","UseDPDF=Y")</f>
        <v>17.538</v>
      </c>
      <c r="E39" s="16">
        <f>_xll.BDH("AMZN US Equity","BS_TOT_LIAB2","FQ3 1997","FQ3 1997","Currency=USD","Period=FQ","BEST_FPERIOD_OVERRIDE=FQ","FILING_STATUS=OR","SCALING_FORMAT=MLN","Sort=A","Dates=H","DateFormat=P","Fill=—","Direction=H","UseDPDF=Y")</f>
        <v>20.029</v>
      </c>
      <c r="F39" s="16">
        <f>_xll.BDH("AMZN US Equity","BS_TOT_LIAB2","FQ4 1997","FQ4 1997","Currency=USD","Period=FQ","BEST_FPERIOD_OVERRIDE=FQ","FILING_STATUS=OR","SCALING_FORMAT=MLN","Sort=A","Dates=H","DateFormat=P","Fill=—","Direction=H","UseDPDF=Y")</f>
        <v>121.253</v>
      </c>
      <c r="G39" s="16">
        <f>_xll.BDH("AMZN US Equity","BS_TOT_LIAB2","FQ1 1998","FQ1 1998","Currency=USD","Period=FQ","BEST_FPERIOD_OVERRIDE=FQ","FILING_STATUS=OR","SCALING_FORMAT=MLN","Sort=A","Dates=H","DateFormat=P","Fill=—","Direction=H","UseDPDF=Y")</f>
        <v>125.18</v>
      </c>
      <c r="H39" s="16">
        <f>_xll.BDH("AMZN US Equity","BS_TOT_LIAB2","FQ2 1998","FQ2 1998","Currency=USD","Period=FQ","BEST_FPERIOD_OVERRIDE=FQ","FILING_STATUS=OR","SCALING_FORMAT=MLN","Sort=A","Dates=H","DateFormat=P","Fill=—","Direction=H","UseDPDF=Y")</f>
        <v>404.33</v>
      </c>
      <c r="I39" s="16">
        <f>_xll.BDH("AMZN US Equity","BS_TOT_LIAB2","FQ3 1998","FQ3 1998","Currency=USD","Period=FQ","BEST_FPERIOD_OVERRIDE=FQ","FILING_STATUS=OR","SCALING_FORMAT=MLN","Sort=A","Dates=H","DateFormat=P","Fill=—","Direction=H","UseDPDF=Y")</f>
        <v>439.95</v>
      </c>
    </row>
    <row r="40" spans="1:9" x14ac:dyDescent="0.25">
      <c r="A40" s="10" t="s">
        <v>157</v>
      </c>
      <c r="B40" s="10" t="s">
        <v>158</v>
      </c>
      <c r="C40" s="13">
        <f>_xll.BDH("AMZN US Equity","BS_PFD_EQTY_&amp;_HYBRID_CPTL","FQ1 1997","FQ1 1997","Currency=USD","Period=FQ","BEST_FPERIOD_OVERRIDE=FQ","FILING_STATUS=OR","SCALING_FORMAT=MLN","Sort=A","Dates=H","DateFormat=P","Fill=—","Direction=H","UseDPDF=Y")</f>
        <v>6.0000000000000001E-3</v>
      </c>
      <c r="D40" s="13">
        <f>_xll.BDH("AMZN US Equity","BS_PFD_EQTY_&amp;_HYBRID_CPTL","FQ2 1997","FQ2 1997","Currency=USD","Period=FQ","BEST_FPERIOD_OVERRIDE=FQ","FILING_STATUS=OR","SCALING_FORMAT=MLN","Sort=A","Dates=H","DateFormat=P","Fill=—","Direction=H","UseDPDF=Y")</f>
        <v>0</v>
      </c>
      <c r="E40" s="13">
        <f>_xll.BDH("AMZN US Equity","BS_PFD_EQTY_&amp;_HYBRID_CPTL","FQ3 1997","FQ3 1997","Currency=USD","Period=FQ","BEST_FPERIOD_OVERRIDE=FQ","FILING_STATUS=OR","SCALING_FORMAT=MLN","Sort=A","Dates=H","DateFormat=P","Fill=—","Direction=H","UseDPDF=Y")</f>
        <v>0</v>
      </c>
      <c r="F40" s="13">
        <f>_xll.BDH("AMZN US Equity","BS_PFD_EQTY_&amp;_HYBRID_CPTL","FQ4 1997","FQ4 1997","Currency=USD","Period=FQ","BEST_FPERIOD_OVERRIDE=FQ","FILING_STATUS=OR","SCALING_FORMAT=MLN","Sort=A","Dates=H","DateFormat=P","Fill=—","Direction=H","UseDPDF=Y")</f>
        <v>0</v>
      </c>
      <c r="G40" s="13">
        <f>_xll.BDH("AMZN US Equity","BS_PFD_EQTY_&amp;_HYBRID_CPTL","FQ1 1998","FQ1 1998","Currency=USD","Period=FQ","BEST_FPERIOD_OVERRIDE=FQ","FILING_STATUS=OR","SCALING_FORMAT=MLN","Sort=A","Dates=H","DateFormat=P","Fill=—","Direction=H","UseDPDF=Y")</f>
        <v>0</v>
      </c>
      <c r="H40" s="13">
        <f>_xll.BDH("AMZN US Equity","BS_PFD_EQTY_&amp;_HYBRID_CPTL","FQ2 1998","FQ2 1998","Currency=USD","Period=FQ","BEST_FPERIOD_OVERRIDE=FQ","FILING_STATUS=OR","SCALING_FORMAT=MLN","Sort=A","Dates=H","DateFormat=P","Fill=—","Direction=H","UseDPDF=Y")</f>
        <v>0</v>
      </c>
      <c r="I40" s="13">
        <f>_xll.BDH("AMZN US Equity","BS_PFD_EQTY_&amp;_HYBRID_CPTL","FQ3 1998","FQ3 1998","Currency=USD","Period=FQ","BEST_FPERIOD_OVERRIDE=FQ","FILING_STATUS=OR","SCALING_FORMAT=MLN","Sort=A","Dates=H","DateFormat=P","Fill=—","Direction=H","UseDPDF=Y")</f>
        <v>0</v>
      </c>
    </row>
    <row r="41" spans="1:9" x14ac:dyDescent="0.25">
      <c r="A41" s="10" t="s">
        <v>159</v>
      </c>
      <c r="B41" s="10" t="s">
        <v>160</v>
      </c>
      <c r="C41" s="13">
        <f>_xll.BDH("AMZN US Equity","BS_SH_CAP_AND_APIC","FQ1 1997","FQ1 1997","Currency=USD","Period=FQ","BEST_FPERIOD_OVERRIDE=FQ","FILING_STATUS=OR","SCALING_FORMAT=MLN","Sort=A","Dates=H","DateFormat=P","Fill=—","Direction=H","UseDPDF=Y")</f>
        <v>13.709</v>
      </c>
      <c r="D41" s="13">
        <f>_xll.BDH("AMZN US Equity","BS_SH_CAP_AND_APIC","FQ2 1997","FQ2 1997","Currency=USD","Period=FQ","BEST_FPERIOD_OVERRIDE=FQ","FILING_STATUS=OR","SCALING_FORMAT=MLN","Sort=A","Dates=H","DateFormat=P","Fill=—","Direction=H","UseDPDF=Y")</f>
        <v>63.987000000000002</v>
      </c>
      <c r="E41" s="13">
        <f>_xll.BDH("AMZN US Equity","BS_SH_CAP_AND_APIC","FQ3 1997","FQ3 1997","Currency=USD","Period=FQ","BEST_FPERIOD_OVERRIDE=FQ","FILING_STATUS=OR","SCALING_FORMAT=MLN","Sort=A","Dates=H","DateFormat=P","Fill=—","Direction=H","UseDPDF=Y")</f>
        <v>63.987000000000002</v>
      </c>
      <c r="F41" s="13">
        <f>_xll.BDH("AMZN US Equity","BS_SH_CAP_AND_APIC","FQ4 1997","FQ4 1997","Currency=USD","Period=FQ","BEST_FPERIOD_OVERRIDE=FQ","FILING_STATUS=OR","SCALING_FORMAT=MLN","Sort=A","Dates=H","DateFormat=P","Fill=—","Direction=H","UseDPDF=Y")</f>
        <v>64.031000000000006</v>
      </c>
      <c r="G41" s="13">
        <f>_xll.BDH("AMZN US Equity","BS_SH_CAP_AND_APIC","FQ1 1998","FQ1 1998","Currency=USD","Period=FQ","BEST_FPERIOD_OVERRIDE=FQ","FILING_STATUS=OR","SCALING_FORMAT=MLN","Sort=A","Dates=H","DateFormat=P","Fill=—","Direction=H","UseDPDF=Y")</f>
        <v>64.194000000000003</v>
      </c>
      <c r="H41" s="13">
        <f>_xll.BDH("AMZN US Equity","BS_SH_CAP_AND_APIC","FQ2 1998","FQ2 1998","Currency=USD","Period=FQ","BEST_FPERIOD_OVERRIDE=FQ","FILING_STATUS=OR","SCALING_FORMAT=MLN","Sort=A","Dates=H","DateFormat=P","Fill=—","Direction=H","UseDPDF=Y")</f>
        <v>104.86499999999999</v>
      </c>
      <c r="I41" s="13">
        <f>_xll.BDH("AMZN US Equity","BS_SH_CAP_AND_APIC","FQ3 1998","FQ3 1998","Currency=USD","Period=FQ","BEST_FPERIOD_OVERRIDE=FQ","FILING_STATUS=OR","SCALING_FORMAT=MLN","Sort=A","Dates=H","DateFormat=P","Fill=—","Direction=H","UseDPDF=Y")</f>
        <v>298.84899999999999</v>
      </c>
    </row>
    <row r="42" spans="1:9" x14ac:dyDescent="0.25">
      <c r="A42" s="10" t="s">
        <v>161</v>
      </c>
      <c r="B42" s="10" t="s">
        <v>162</v>
      </c>
      <c r="C42" s="13">
        <f>_xll.BDH("AMZN US Equity","BS_AMT_OF_TSY_STOCK","FQ1 1997","FQ1 1997","Currency=USD","Period=FQ","BEST_FPERIOD_OVERRIDE=FQ","FILING_STATUS=OR","SCALING_FORMAT=MLN","Sort=A","Dates=H","DateFormat=P","Fill=—","Direction=H","UseDPDF=Y")</f>
        <v>0</v>
      </c>
      <c r="D42" s="13">
        <f>_xll.BDH("AMZN US Equity","BS_AMT_OF_TSY_STOCK","FQ2 1997","FQ2 1997","Currency=USD","Period=FQ","BEST_FPERIOD_OVERRIDE=FQ","FILING_STATUS=OR","SCALING_FORMAT=MLN","Sort=A","Dates=H","DateFormat=P","Fill=—","Direction=H","UseDPDF=Y")</f>
        <v>0</v>
      </c>
      <c r="E42" s="13">
        <f>_xll.BDH("AMZN US Equity","BS_AMT_OF_TSY_STOCK","FQ3 1997","FQ3 1997","Currency=USD","Period=FQ","BEST_FPERIOD_OVERRIDE=FQ","FILING_STATUS=OR","SCALING_FORMAT=MLN","Sort=A","Dates=H","DateFormat=P","Fill=—","Direction=H","UseDPDF=Y")</f>
        <v>0</v>
      </c>
      <c r="F42" s="13">
        <f>_xll.BDH("AMZN US Equity","BS_AMT_OF_TSY_STOCK","FQ4 1997","FQ4 1997","Currency=USD","Period=FQ","BEST_FPERIOD_OVERRIDE=FQ","FILING_STATUS=OR","SCALING_FORMAT=MLN","Sort=A","Dates=H","DateFormat=P","Fill=—","Direction=H","UseDPDF=Y")</f>
        <v>0</v>
      </c>
      <c r="G42" s="13">
        <f>_xll.BDH("AMZN US Equity","BS_AMT_OF_TSY_STOCK","FQ1 1998","FQ1 1998","Currency=USD","Period=FQ","BEST_FPERIOD_OVERRIDE=FQ","FILING_STATUS=OR","SCALING_FORMAT=MLN","Sort=A","Dates=H","DateFormat=P","Fill=—","Direction=H","UseDPDF=Y")</f>
        <v>0</v>
      </c>
      <c r="H42" s="13">
        <f>_xll.BDH("AMZN US Equity","BS_AMT_OF_TSY_STOCK","FQ2 1998","FQ2 1998","Currency=USD","Period=FQ","BEST_FPERIOD_OVERRIDE=FQ","FILING_STATUS=OR","SCALING_FORMAT=MLN","Sort=A","Dates=H","DateFormat=P","Fill=—","Direction=H","UseDPDF=Y")</f>
        <v>0</v>
      </c>
      <c r="I42" s="13">
        <f>_xll.BDH("AMZN US Equity","BS_AMT_OF_TSY_STOCK","FQ3 1998","FQ3 1998","Currency=USD","Period=FQ","BEST_FPERIOD_OVERRIDE=FQ","FILING_STATUS=OR","SCALING_FORMAT=MLN","Sort=A","Dates=H","DateFormat=P","Fill=—","Direction=H","UseDPDF=Y")</f>
        <v>0</v>
      </c>
    </row>
    <row r="43" spans="1:9" x14ac:dyDescent="0.25">
      <c r="A43" s="10" t="s">
        <v>163</v>
      </c>
      <c r="B43" s="10" t="s">
        <v>164</v>
      </c>
      <c r="C43" s="14">
        <f>_xll.BDH("AMZN US Equity","OTHER_INS_RES_TO_SHRHLDR_EQY","FQ1 1997","FQ1 1997","Currency=USD","Period=FQ","BEST_FPERIOD_OVERRIDE=FQ","FILING_STATUS=OR","Sort=A","Dates=H","DateFormat=P","Fill=—","Direction=H","UseDPDF=Y")</f>
        <v>-10.952</v>
      </c>
      <c r="D43" s="14">
        <f>_xll.BDH("AMZN US Equity","OTHER_INS_RES_TO_SHRHLDR_EQY","FQ2 1997","FQ2 1997","Currency=USD","Period=FQ","BEST_FPERIOD_OVERRIDE=FQ","FILING_STATUS=OR","Sort=A","Dates=H","DateFormat=P","Fill=—","Direction=H","UseDPDF=Y")</f>
        <v>-18.427</v>
      </c>
      <c r="E43" s="14">
        <f>_xll.BDH("AMZN US Equity","OTHER_INS_RES_TO_SHRHLDR_EQY","FQ3 1997","FQ3 1997","Currency=USD","Period=FQ","BEST_FPERIOD_OVERRIDE=FQ","FILING_STATUS=OR","Sort=A","Dates=H","DateFormat=P","Fill=—","Direction=H","UseDPDF=Y")</f>
        <v>-26.568999999999999</v>
      </c>
      <c r="F43" s="14">
        <f>_xll.BDH("AMZN US Equity","OTHER_INS_RES_TO_SHRHLDR_EQY","FQ4 1997","FQ4 1997","Currency=USD","Period=FQ","BEST_FPERIOD_OVERRIDE=FQ","FILING_STATUS=OR","Sort=A","Dates=H","DateFormat=P","Fill=—","Direction=H","UseDPDF=Y")</f>
        <v>-35.545000000000002</v>
      </c>
      <c r="G43" s="14">
        <f>_xll.BDH("AMZN US Equity","OTHER_INS_RES_TO_SHRHLDR_EQY","FQ1 1998","FQ1 1998","Currency=USD","Period=FQ","BEST_FPERIOD_OVERRIDE=FQ","FILING_STATUS=OR","Sort=A","Dates=H","DateFormat=P","Fill=—","Direction=H","UseDPDF=Y")</f>
        <v>-44.366999999999997</v>
      </c>
      <c r="H43" s="14">
        <f>_xll.BDH("AMZN US Equity","OTHER_INS_RES_TO_SHRHLDR_EQY","FQ2 1998","FQ2 1998","Currency=USD","Period=FQ","BEST_FPERIOD_OVERRIDE=FQ","FILING_STATUS=OR","Sort=A","Dates=H","DateFormat=P","Fill=—","Direction=H","UseDPDF=Y")</f>
        <v>-65.436000000000007</v>
      </c>
      <c r="I43" s="14">
        <f>_xll.BDH("AMZN US Equity","OTHER_INS_RES_TO_SHRHLDR_EQY","FQ3 1998","FQ3 1998","Currency=USD","Period=FQ","BEST_FPERIOD_OVERRIDE=FQ","FILING_STATUS=OR","Sort=A","Dates=H","DateFormat=P","Fill=—","Direction=H","UseDPDF=Y")</f>
        <v>-119.08499999999999</v>
      </c>
    </row>
    <row r="44" spans="1:9" x14ac:dyDescent="0.25">
      <c r="A44" s="6" t="s">
        <v>165</v>
      </c>
      <c r="B44" s="6" t="s">
        <v>166</v>
      </c>
      <c r="C44" s="16">
        <f>_xll.BDH("AMZN US Equity","EQTY_BEF_MINORITY_INT_DETAILED","FQ1 1997","FQ1 1997","Currency=USD","Period=FQ","BEST_FPERIOD_OVERRIDE=FQ","FILING_STATUS=OR","SCALING_FORMAT=MLN","Sort=A","Dates=H","DateFormat=P","Fill=—","Direction=H","UseDPDF=Y")</f>
        <v>2.7629999999999999</v>
      </c>
      <c r="D44" s="16">
        <f>_xll.BDH("AMZN US Equity","EQTY_BEF_MINORITY_INT_DETAILED","FQ2 1997","FQ2 1997","Currency=USD","Period=FQ","BEST_FPERIOD_OVERRIDE=FQ","FILING_STATUS=OR","SCALING_FORMAT=MLN","Sort=A","Dates=H","DateFormat=P","Fill=—","Direction=H","UseDPDF=Y")</f>
        <v>45.56</v>
      </c>
      <c r="E44" s="16">
        <f>_xll.BDH("AMZN US Equity","EQTY_BEF_MINORITY_INT_DETAILED","FQ3 1997","FQ3 1997","Currency=USD","Period=FQ","BEST_FPERIOD_OVERRIDE=FQ","FILING_STATUS=OR","SCALING_FORMAT=MLN","Sort=A","Dates=H","DateFormat=P","Fill=—","Direction=H","UseDPDF=Y")</f>
        <v>37.417999999999999</v>
      </c>
      <c r="F44" s="16">
        <f>_xll.BDH("AMZN US Equity","EQTY_BEF_MINORITY_INT_DETAILED","FQ4 1997","FQ4 1997","Currency=USD","Period=FQ","BEST_FPERIOD_OVERRIDE=FQ","FILING_STATUS=OR","SCALING_FORMAT=MLN","Sort=A","Dates=H","DateFormat=P","Fill=—","Direction=H","UseDPDF=Y")</f>
        <v>28.486000000000001</v>
      </c>
      <c r="G44" s="16">
        <f>_xll.BDH("AMZN US Equity","EQTY_BEF_MINORITY_INT_DETAILED","FQ1 1998","FQ1 1998","Currency=USD","Period=FQ","BEST_FPERIOD_OVERRIDE=FQ","FILING_STATUS=OR","SCALING_FORMAT=MLN","Sort=A","Dates=H","DateFormat=P","Fill=—","Direction=H","UseDPDF=Y")</f>
        <v>19.826999999999998</v>
      </c>
      <c r="H44" s="16">
        <f>_xll.BDH("AMZN US Equity","EQTY_BEF_MINORITY_INT_DETAILED","FQ2 1998","FQ2 1998","Currency=USD","Period=FQ","BEST_FPERIOD_OVERRIDE=FQ","FILING_STATUS=OR","SCALING_FORMAT=MLN","Sort=A","Dates=H","DateFormat=P","Fill=—","Direction=H","UseDPDF=Y")</f>
        <v>39.429000000000002</v>
      </c>
      <c r="I44" s="16">
        <f>_xll.BDH("AMZN US Equity","EQTY_BEF_MINORITY_INT_DETAILED","FQ3 1998","FQ3 1998","Currency=USD","Period=FQ","BEST_FPERIOD_OVERRIDE=FQ","FILING_STATUS=OR","SCALING_FORMAT=MLN","Sort=A","Dates=H","DateFormat=P","Fill=—","Direction=H","UseDPDF=Y")</f>
        <v>179.76400000000001</v>
      </c>
    </row>
    <row r="45" spans="1:9" x14ac:dyDescent="0.25">
      <c r="A45" s="10" t="s">
        <v>167</v>
      </c>
      <c r="B45" s="10" t="s">
        <v>168</v>
      </c>
      <c r="C45" s="13">
        <f>_xll.BDH("AMZN US Equity","MINORITY_NONCONTROLLING_INTEREST","FQ1 1997","FQ1 1997","Currency=USD","Period=FQ","BEST_FPERIOD_OVERRIDE=FQ","FILING_STATUS=OR","SCALING_FORMAT=MLN","Sort=A","Dates=H","DateFormat=P","Fill=—","Direction=H","UseDPDF=Y")</f>
        <v>0</v>
      </c>
      <c r="D45" s="13">
        <f>_xll.BDH("AMZN US Equity","MINORITY_NONCONTROLLING_INTEREST","FQ2 1997","FQ2 1997","Currency=USD","Period=FQ","BEST_FPERIOD_OVERRIDE=FQ","FILING_STATUS=OR","SCALING_FORMAT=MLN","Sort=A","Dates=H","DateFormat=P","Fill=—","Direction=H","UseDPDF=Y")</f>
        <v>0</v>
      </c>
      <c r="E45" s="13">
        <f>_xll.BDH("AMZN US Equity","MINORITY_NONCONTROLLING_INTEREST","FQ3 1997","FQ3 1997","Currency=USD","Period=FQ","BEST_FPERIOD_OVERRIDE=FQ","FILING_STATUS=OR","SCALING_FORMAT=MLN","Sort=A","Dates=H","DateFormat=P","Fill=—","Direction=H","UseDPDF=Y")</f>
        <v>0</v>
      </c>
      <c r="F45" s="13">
        <f>_xll.BDH("AMZN US Equity","MINORITY_NONCONTROLLING_INTEREST","FQ4 1997","FQ4 1997","Currency=USD","Period=FQ","BEST_FPERIOD_OVERRIDE=FQ","FILING_STATUS=OR","SCALING_FORMAT=MLN","Sort=A","Dates=H","DateFormat=P","Fill=—","Direction=H","UseDPDF=Y")</f>
        <v>0</v>
      </c>
      <c r="G45" s="13">
        <f>_xll.BDH("AMZN US Equity","MINORITY_NONCONTROLLING_INTEREST","FQ1 1998","FQ1 1998","Currency=USD","Period=FQ","BEST_FPERIOD_OVERRIDE=FQ","FILING_STATUS=OR","SCALING_FORMAT=MLN","Sort=A","Dates=H","DateFormat=P","Fill=—","Direction=H","UseDPDF=Y")</f>
        <v>0</v>
      </c>
      <c r="H45" s="13">
        <f>_xll.BDH("AMZN US Equity","MINORITY_NONCONTROLLING_INTEREST","FQ2 1998","FQ2 1998","Currency=USD","Period=FQ","BEST_FPERIOD_OVERRIDE=FQ","FILING_STATUS=OR","SCALING_FORMAT=MLN","Sort=A","Dates=H","DateFormat=P","Fill=—","Direction=H","UseDPDF=Y")</f>
        <v>0</v>
      </c>
      <c r="I45" s="13">
        <f>_xll.BDH("AMZN US Equity","MINORITY_NONCONTROLLING_INTEREST","FQ3 1998","FQ3 1998","Currency=USD","Period=FQ","BEST_FPERIOD_OVERRIDE=FQ","FILING_STATUS=OR","SCALING_FORMAT=MLN","Sort=A","Dates=H","DateFormat=P","Fill=—","Direction=H","UseDPDF=Y")</f>
        <v>0</v>
      </c>
    </row>
    <row r="46" spans="1:9" x14ac:dyDescent="0.25">
      <c r="A46" s="6" t="s">
        <v>169</v>
      </c>
      <c r="B46" s="6" t="s">
        <v>170</v>
      </c>
      <c r="C46" s="16">
        <f>_xll.BDH("AMZN US Equity","TOTAL_EQUITY","FQ1 1997","FQ1 1997","Currency=USD","Period=FQ","BEST_FPERIOD_OVERRIDE=FQ","FILING_STATUS=OR","SCALING_FORMAT=MLN","Sort=A","Dates=H","DateFormat=P","Fill=—","Direction=H","UseDPDF=Y")</f>
        <v>2.7629999999999999</v>
      </c>
      <c r="D46" s="16">
        <f>_xll.BDH("AMZN US Equity","TOTAL_EQUITY","FQ2 1997","FQ2 1997","Currency=USD","Period=FQ","BEST_FPERIOD_OVERRIDE=FQ","FILING_STATUS=OR","SCALING_FORMAT=MLN","Sort=A","Dates=H","DateFormat=P","Fill=—","Direction=H","UseDPDF=Y")</f>
        <v>45.56</v>
      </c>
      <c r="E46" s="16">
        <f>_xll.BDH("AMZN US Equity","TOTAL_EQUITY","FQ3 1997","FQ3 1997","Currency=USD","Period=FQ","BEST_FPERIOD_OVERRIDE=FQ","FILING_STATUS=OR","SCALING_FORMAT=MLN","Sort=A","Dates=H","DateFormat=P","Fill=—","Direction=H","UseDPDF=Y")</f>
        <v>37.417999999999999</v>
      </c>
      <c r="F46" s="16">
        <f>_xll.BDH("AMZN US Equity","TOTAL_EQUITY","FQ4 1997","FQ4 1997","Currency=USD","Period=FQ","BEST_FPERIOD_OVERRIDE=FQ","FILING_STATUS=OR","SCALING_FORMAT=MLN","Sort=A","Dates=H","DateFormat=P","Fill=—","Direction=H","UseDPDF=Y")</f>
        <v>28.486000000000001</v>
      </c>
      <c r="G46" s="16">
        <f>_xll.BDH("AMZN US Equity","TOTAL_EQUITY","FQ1 1998","FQ1 1998","Currency=USD","Period=FQ","BEST_FPERIOD_OVERRIDE=FQ","FILING_STATUS=OR","SCALING_FORMAT=MLN","Sort=A","Dates=H","DateFormat=P","Fill=—","Direction=H","UseDPDF=Y")</f>
        <v>19.826999999999998</v>
      </c>
      <c r="H46" s="16">
        <f>_xll.BDH("AMZN US Equity","TOTAL_EQUITY","FQ2 1998","FQ2 1998","Currency=USD","Period=FQ","BEST_FPERIOD_OVERRIDE=FQ","FILING_STATUS=OR","SCALING_FORMAT=MLN","Sort=A","Dates=H","DateFormat=P","Fill=—","Direction=H","UseDPDF=Y")</f>
        <v>39.429000000000002</v>
      </c>
      <c r="I46" s="16">
        <f>_xll.BDH("AMZN US Equity","TOTAL_EQUITY","FQ3 1998","FQ3 1998","Currency=USD","Period=FQ","BEST_FPERIOD_OVERRIDE=FQ","FILING_STATUS=OR","SCALING_FORMAT=MLN","Sort=A","Dates=H","DateFormat=P","Fill=—","Direction=H","UseDPDF=Y")</f>
        <v>179.76400000000001</v>
      </c>
    </row>
    <row r="47" spans="1:9" x14ac:dyDescent="0.25">
      <c r="A47" s="6" t="s">
        <v>171</v>
      </c>
      <c r="B47" s="6" t="s">
        <v>172</v>
      </c>
      <c r="C47" s="16">
        <f>_xll.BDH("AMZN US Equity","TOT_LIAB_AND_EQY","FQ1 1997","FQ1 1997","Currency=USD","Period=FQ","BEST_FPERIOD_OVERRIDE=FQ","FILING_STATUS=OR","SCALING_FORMAT=MLN","Sort=A","Dates=H","DateFormat=P","Fill=—","Direction=H","UseDPDF=Y")</f>
        <v>11.722</v>
      </c>
      <c r="D47" s="16">
        <f>_xll.BDH("AMZN US Equity","TOT_LIAB_AND_EQY","FQ2 1997","FQ2 1997","Currency=USD","Period=FQ","BEST_FPERIOD_OVERRIDE=FQ","FILING_STATUS=OR","SCALING_FORMAT=MLN","Sort=A","Dates=H","DateFormat=P","Fill=—","Direction=H","UseDPDF=Y")</f>
        <v>63.097999999999999</v>
      </c>
      <c r="E47" s="16">
        <f>_xll.BDH("AMZN US Equity","TOT_LIAB_AND_EQY","FQ3 1997","FQ3 1997","Currency=USD","Period=FQ","BEST_FPERIOD_OVERRIDE=FQ","FILING_STATUS=OR","SCALING_FORMAT=MLN","Sort=A","Dates=H","DateFormat=P","Fill=—","Direction=H","UseDPDF=Y")</f>
        <v>57.447000000000003</v>
      </c>
      <c r="F47" s="16">
        <f>_xll.BDH("AMZN US Equity","TOT_LIAB_AND_EQY","FQ4 1997","FQ4 1997","Currency=USD","Period=FQ","BEST_FPERIOD_OVERRIDE=FQ","FILING_STATUS=OR","SCALING_FORMAT=MLN","Sort=A","Dates=H","DateFormat=P","Fill=—","Direction=H","UseDPDF=Y")</f>
        <v>149.739</v>
      </c>
      <c r="G47" s="16">
        <f>_xll.BDH("AMZN US Equity","TOT_LIAB_AND_EQY","FQ1 1998","FQ1 1998","Currency=USD","Period=FQ","BEST_FPERIOD_OVERRIDE=FQ","FILING_STATUS=OR","SCALING_FORMAT=MLN","Sort=A","Dates=H","DateFormat=P","Fill=—","Direction=H","UseDPDF=Y")</f>
        <v>145.00700000000001</v>
      </c>
      <c r="H47" s="16">
        <f>_xll.BDH("AMZN US Equity","TOT_LIAB_AND_EQY","FQ2 1998","FQ2 1998","Currency=USD","Period=FQ","BEST_FPERIOD_OVERRIDE=FQ","FILING_STATUS=OR","SCALING_FORMAT=MLN","Sort=A","Dates=H","DateFormat=P","Fill=—","Direction=H","UseDPDF=Y")</f>
        <v>443.75900000000001</v>
      </c>
      <c r="I47" s="16">
        <f>_xll.BDH("AMZN US Equity","TOT_LIAB_AND_EQY","FQ3 1998","FQ3 1998","Currency=USD","Period=FQ","BEST_FPERIOD_OVERRIDE=FQ","FILING_STATUS=OR","SCALING_FORMAT=MLN","Sort=A","Dates=H","DateFormat=P","Fill=—","Direction=H","UseDPDF=Y")</f>
        <v>619.71400000000006</v>
      </c>
    </row>
    <row r="48" spans="1:9" x14ac:dyDescent="0.25">
      <c r="A48" s="6"/>
      <c r="B48" s="15"/>
      <c r="C48" s="15"/>
      <c r="D48" s="15"/>
      <c r="E48" s="15"/>
      <c r="F48" s="15"/>
      <c r="G48" s="15"/>
      <c r="H48" s="15"/>
      <c r="I48" s="15"/>
    </row>
    <row r="49" spans="1:9" x14ac:dyDescent="0.25">
      <c r="A49" s="6" t="s">
        <v>3</v>
      </c>
      <c r="B49" s="15"/>
      <c r="C49" s="15"/>
      <c r="D49" s="15"/>
      <c r="E49" s="15"/>
      <c r="F49" s="15"/>
      <c r="G49" s="15"/>
      <c r="H49" s="15"/>
      <c r="I49" s="15"/>
    </row>
    <row r="50" spans="1:9" x14ac:dyDescent="0.25">
      <c r="A50" s="10" t="s">
        <v>75</v>
      </c>
      <c r="B50" s="10" t="s">
        <v>76</v>
      </c>
      <c r="C50" s="12" t="s">
        <v>77</v>
      </c>
      <c r="D50" s="12" t="s">
        <v>77</v>
      </c>
      <c r="E50" s="12" t="s">
        <v>77</v>
      </c>
      <c r="F50" s="12" t="s">
        <v>77</v>
      </c>
      <c r="G50" s="12" t="s">
        <v>77</v>
      </c>
      <c r="H50" s="12" t="s">
        <v>77</v>
      </c>
      <c r="I50" s="12" t="s">
        <v>77</v>
      </c>
    </row>
    <row r="51" spans="1:9" x14ac:dyDescent="0.25">
      <c r="A51" s="10" t="s">
        <v>173</v>
      </c>
      <c r="B51" s="10" t="s">
        <v>174</v>
      </c>
      <c r="C51" s="13">
        <f>_xll.BDH("AMZN US Equity","BS_SH_OUT","FQ1 1997","FQ1 1997","Currency=USD","Period=FQ","BEST_FPERIOD_OVERRIDE=FQ","FILING_STATUS=OR","Sort=A","Dates=H","DateFormat=P","Fill=—","Direction=H","UseDPDF=Y")</f>
        <v>208.22399999999999</v>
      </c>
      <c r="D51" s="13">
        <f>_xll.BDH("AMZN US Equity","BS_SH_OUT","FQ2 1997","FQ2 1997","Currency=USD","Period=FQ","BEST_FPERIOD_OVERRIDE=FQ","FILING_STATUS=OR","Sort=A","Dates=H","DateFormat=P","Fill=—","Direction=H","UseDPDF=Y")</f>
        <v>286.30799999999999</v>
      </c>
      <c r="E51" s="13">
        <f>_xll.BDH("AMZN US Equity","BS_SH_OUT","FQ3 1997","FQ3 1997","Currency=USD","Period=FQ","BEST_FPERIOD_OVERRIDE=FQ","FILING_STATUS=OR","Sort=A","Dates=H","DateFormat=P","Fill=—","Direction=H","UseDPDF=Y")</f>
        <v>286.30799999999999</v>
      </c>
      <c r="F51" s="13">
        <f>_xll.BDH("AMZN US Equity","BS_SH_OUT","FQ4 1997","FQ4 1997","Currency=USD","Period=FQ","BEST_FPERIOD_OVERRIDE=FQ","FILING_STATUS=OR","Sort=A","Dates=H","DateFormat=P","Fill=—","Direction=H","UseDPDF=Y")</f>
        <v>287.08800000000002</v>
      </c>
      <c r="G51" s="13">
        <f>_xll.BDH("AMZN US Equity","BS_SH_OUT","FQ1 1998","FQ1 1998","Currency=USD","Period=FQ","BEST_FPERIOD_OVERRIDE=FQ","FILING_STATUS=OR","Sort=A","Dates=H","DateFormat=P","Fill=—","Direction=H","UseDPDF=Y")</f>
        <v>289.95600000000002</v>
      </c>
      <c r="H51" s="13">
        <f>_xll.BDH("AMZN US Equity","BS_SH_OUT","FQ2 1998","FQ2 1998","Currency=USD","Period=FQ","BEST_FPERIOD_OVERRIDE=FQ","FILING_STATUS=OR","Sort=A","Dates=H","DateFormat=P","Fill=—","Direction=H","UseDPDF=Y")</f>
        <v>298.02</v>
      </c>
      <c r="I51" s="13">
        <f>_xll.BDH("AMZN US Equity","BS_SH_OUT","FQ3 1998","FQ3 1998","Currency=USD","Period=FQ","BEST_FPERIOD_OVERRIDE=FQ","FILING_STATUS=OR","Sort=A","Dates=H","DateFormat=P","Fill=—","Direction=H","UseDPDF=Y")</f>
        <v>316.3535</v>
      </c>
    </row>
    <row r="52" spans="1:9" x14ac:dyDescent="0.25">
      <c r="A52" s="10" t="s">
        <v>175</v>
      </c>
      <c r="B52" s="10" t="s">
        <v>176</v>
      </c>
      <c r="C52" s="13">
        <f>_xll.BDH("AMZN US Equity","BS_NUM_OF_TSY_SH","FQ1 1997","FQ1 1997","Currency=USD","Period=FQ","BEST_FPERIOD_OVERRIDE=FQ","FILING_STATUS=OR","Sort=A","Dates=H","DateFormat=P","Fill=—","Direction=H","UseDPDF=Y")</f>
        <v>0</v>
      </c>
      <c r="D52" s="13">
        <f>_xll.BDH("AMZN US Equity","BS_NUM_OF_TSY_SH","FQ2 1997","FQ2 1997","Currency=USD","Period=FQ","BEST_FPERIOD_OVERRIDE=FQ","FILING_STATUS=OR","Sort=A","Dates=H","DateFormat=P","Fill=—","Direction=H","UseDPDF=Y")</f>
        <v>0</v>
      </c>
      <c r="E52" s="13">
        <f>_xll.BDH("AMZN US Equity","BS_NUM_OF_TSY_SH","FQ3 1997","FQ3 1997","Currency=USD","Period=FQ","BEST_FPERIOD_OVERRIDE=FQ","FILING_STATUS=OR","Sort=A","Dates=H","DateFormat=P","Fill=—","Direction=H","UseDPDF=Y")</f>
        <v>0</v>
      </c>
      <c r="F52" s="13">
        <f>_xll.BDH("AMZN US Equity","BS_NUM_OF_TSY_SH","FQ4 1997","FQ4 1997","Currency=USD","Period=FQ","BEST_FPERIOD_OVERRIDE=FQ","FILING_STATUS=OR","Sort=A","Dates=H","DateFormat=P","Fill=—","Direction=H","UseDPDF=Y")</f>
        <v>0</v>
      </c>
      <c r="G52" s="13">
        <f>_xll.BDH("AMZN US Equity","BS_NUM_OF_TSY_SH","FQ1 1998","FQ1 1998","Currency=USD","Period=FQ","BEST_FPERIOD_OVERRIDE=FQ","FILING_STATUS=OR","Sort=A","Dates=H","DateFormat=P","Fill=—","Direction=H","UseDPDF=Y")</f>
        <v>0</v>
      </c>
      <c r="H52" s="13">
        <f>_xll.BDH("AMZN US Equity","BS_NUM_OF_TSY_SH","FQ2 1998","FQ2 1998","Currency=USD","Period=FQ","BEST_FPERIOD_OVERRIDE=FQ","FILING_STATUS=OR","Sort=A","Dates=H","DateFormat=P","Fill=—","Direction=H","UseDPDF=Y")</f>
        <v>0</v>
      </c>
      <c r="I52" s="13">
        <f>_xll.BDH("AMZN US Equity","BS_NUM_OF_TSY_SH","FQ3 1998","FQ3 1998","Currency=USD","Period=FQ","BEST_FPERIOD_OVERRIDE=FQ","FILING_STATUS=OR","Sort=A","Dates=H","DateFormat=P","Fill=—","Direction=H","UseDPDF=Y")</f>
        <v>0</v>
      </c>
    </row>
    <row r="53" spans="1:9" x14ac:dyDescent="0.25">
      <c r="A53" s="10" t="s">
        <v>177</v>
      </c>
      <c r="B53" s="10" t="s">
        <v>178</v>
      </c>
      <c r="C53" s="13">
        <f>_xll.BDH("AMZN US Equity","NET_DEBT","FQ1 1997","FQ1 1997","Currency=USD","Period=FQ","BEST_FPERIOD_OVERRIDE=FQ","FILING_STATUS=OR","SCALING_FORMAT=MLN","Sort=A","Dates=H","DateFormat=P","Fill=—","Direction=H","UseDPDF=Y")</f>
        <v>-7.1619999999999999</v>
      </c>
      <c r="D53" s="13">
        <f>_xll.BDH("AMZN US Equity","NET_DEBT","FQ2 1997","FQ2 1997","Currency=USD","Period=FQ","BEST_FPERIOD_OVERRIDE=FQ","FILING_STATUS=OR","SCALING_FORMAT=MLN","Sort=A","Dates=H","DateFormat=P","Fill=—","Direction=H","UseDPDF=Y")</f>
        <v>-56.210999999999999</v>
      </c>
      <c r="E53" s="13">
        <f>_xll.BDH("AMZN US Equity","NET_DEBT","FQ3 1997","FQ3 1997","Currency=USD","Period=FQ","BEST_FPERIOD_OVERRIDE=FQ","FILING_STATUS=OR","SCALING_FORMAT=MLN","Sort=A","Dates=H","DateFormat=P","Fill=—","Direction=H","UseDPDF=Y")</f>
        <v>-48</v>
      </c>
      <c r="F53" s="13">
        <f>_xll.BDH("AMZN US Equity","NET_DEBT","FQ4 1997","FQ4 1997","Currency=USD","Period=FQ","BEST_FPERIOD_OVERRIDE=FQ","FILING_STATUS=OR","SCALING_FORMAT=MLN","Sort=A","Dates=H","DateFormat=P","Fill=—","Direction=H","UseDPDF=Y")</f>
        <v>-46.564</v>
      </c>
      <c r="G53" s="13">
        <f>_xll.BDH("AMZN US Equity","NET_DEBT","FQ1 1998","FQ1 1998","Currency=USD","Period=FQ","BEST_FPERIOD_OVERRIDE=FQ","FILING_STATUS=OR","SCALING_FORMAT=MLN","Sort=A","Dates=H","DateFormat=P","Fill=—","Direction=H","UseDPDF=Y")</f>
        <v>-39.433999999999997</v>
      </c>
      <c r="H53" s="13">
        <f>_xll.BDH("AMZN US Equity","NET_DEBT","FQ2 1998","FQ2 1998","Currency=USD","Period=FQ","BEST_FPERIOD_OVERRIDE=FQ","FILING_STATUS=OR","SCALING_FORMAT=MLN","Sort=A","Dates=H","DateFormat=P","Fill=—","Direction=H","UseDPDF=Y")</f>
        <v>-6.8289999999999997</v>
      </c>
      <c r="I53" s="13">
        <f>_xll.BDH("AMZN US Equity","NET_DEBT","FQ3 1998","FQ3 1998","Currency=USD","Period=FQ","BEST_FPERIOD_OVERRIDE=FQ","FILING_STATUS=OR","SCALING_FORMAT=MLN","Sort=A","Dates=H","DateFormat=P","Fill=—","Direction=H","UseDPDF=Y")</f>
        <v>3.919</v>
      </c>
    </row>
    <row r="54" spans="1:9" x14ac:dyDescent="0.25">
      <c r="A54" s="10" t="s">
        <v>179</v>
      </c>
      <c r="B54" s="10" t="s">
        <v>180</v>
      </c>
      <c r="C54" s="14">
        <f>_xll.BDH("AMZN US Equity","NET_DEBT_TO_SHRHLDR_EQTY","FQ1 1997","FQ1 1997","Currency=USD","Period=FQ","BEST_FPERIOD_OVERRIDE=FQ","FILING_STATUS=OR","Sort=A","Dates=H","DateFormat=P","Fill=—","Direction=H","UseDPDF=Y")</f>
        <v>-259.21100000000001</v>
      </c>
      <c r="D54" s="14">
        <f>_xll.BDH("AMZN US Equity","NET_DEBT_TO_SHRHLDR_EQTY","FQ2 1997","FQ2 1997","Currency=USD","Period=FQ","BEST_FPERIOD_OVERRIDE=FQ","FILING_STATUS=OR","Sort=A","Dates=H","DateFormat=P","Fill=—","Direction=H","UseDPDF=Y")</f>
        <v>-123.378</v>
      </c>
      <c r="E54" s="14">
        <f>_xll.BDH("AMZN US Equity","NET_DEBT_TO_SHRHLDR_EQTY","FQ3 1997","FQ3 1997","Currency=USD","Period=FQ","BEST_FPERIOD_OVERRIDE=FQ","FILING_STATUS=OR","Sort=A","Dates=H","DateFormat=P","Fill=—","Direction=H","UseDPDF=Y")</f>
        <v>-128.28049999999999</v>
      </c>
      <c r="F54" s="14">
        <f>_xll.BDH("AMZN US Equity","NET_DEBT_TO_SHRHLDR_EQTY","FQ4 1997","FQ4 1997","Currency=USD","Period=FQ","BEST_FPERIOD_OVERRIDE=FQ","FILING_STATUS=OR","Sort=A","Dates=H","DateFormat=P","Fill=—","Direction=H","UseDPDF=Y")</f>
        <v>-163.46270000000001</v>
      </c>
      <c r="G54" s="14">
        <f>_xll.BDH("AMZN US Equity","NET_DEBT_TO_SHRHLDR_EQTY","FQ1 1998","FQ1 1998","Currency=USD","Period=FQ","BEST_FPERIOD_OVERRIDE=FQ","FILING_STATUS=OR","Sort=A","Dates=H","DateFormat=P","Fill=—","Direction=H","UseDPDF=Y")</f>
        <v>-198.8904</v>
      </c>
      <c r="H54" s="14">
        <f>_xll.BDH("AMZN US Equity","NET_DEBT_TO_SHRHLDR_EQTY","FQ2 1998","FQ2 1998","Currency=USD","Period=FQ","BEST_FPERIOD_OVERRIDE=FQ","FILING_STATUS=OR","Sort=A","Dates=H","DateFormat=P","Fill=—","Direction=H","UseDPDF=Y")</f>
        <v>-17.319700000000001</v>
      </c>
      <c r="I54" s="14">
        <f>_xll.BDH("AMZN US Equity","NET_DEBT_TO_SHRHLDR_EQTY","FQ3 1998","FQ3 1998","Currency=USD","Period=FQ","BEST_FPERIOD_OVERRIDE=FQ","FILING_STATUS=OR","Sort=A","Dates=H","DateFormat=P","Fill=—","Direction=H","UseDPDF=Y")</f>
        <v>2.1800999999999999</v>
      </c>
    </row>
    <row r="55" spans="1:9" x14ac:dyDescent="0.25">
      <c r="A55" s="10" t="s">
        <v>181</v>
      </c>
      <c r="B55" s="10" t="s">
        <v>182</v>
      </c>
      <c r="C55" s="14" t="str">
        <f>_xll.BDH("AMZN US Equity","TCE_RATIO","FQ1 1997","FQ1 1997","Currency=USD","Period=FQ","BEST_FPERIOD_OVERRIDE=FQ","FILING_STATUS=OR","Sort=A","Dates=H","DateFormat=P","Fill=—","Direction=H","UseDPDF=Y")</f>
        <v>—</v>
      </c>
      <c r="D55" s="14" t="str">
        <f>_xll.BDH("AMZN US Equity","TCE_RATIO","FQ2 1997","FQ2 1997","Currency=USD","Period=FQ","BEST_FPERIOD_OVERRIDE=FQ","FILING_STATUS=OR","Sort=A","Dates=H","DateFormat=P","Fill=—","Direction=H","UseDPDF=Y")</f>
        <v>—</v>
      </c>
      <c r="E55" s="14" t="str">
        <f>_xll.BDH("AMZN US Equity","TCE_RATIO","FQ3 1997","FQ3 1997","Currency=USD","Period=FQ","BEST_FPERIOD_OVERRIDE=FQ","FILING_STATUS=OR","Sort=A","Dates=H","DateFormat=P","Fill=—","Direction=H","UseDPDF=Y")</f>
        <v>—</v>
      </c>
      <c r="F55" s="14">
        <f>_xll.BDH("AMZN US Equity","TCE_RATIO","FQ4 1997","FQ4 1997","Currency=USD","Period=FQ","BEST_FPERIOD_OVERRIDE=FQ","FILING_STATUS=OR","Sort=A","Dates=H","DateFormat=P","Fill=—","Direction=H","UseDPDF=Y")</f>
        <v>19.1174</v>
      </c>
      <c r="G55" s="14" t="str">
        <f>_xll.BDH("AMZN US Equity","TCE_RATIO","FQ1 1998","FQ1 1998","Currency=USD","Period=FQ","BEST_FPERIOD_OVERRIDE=FQ","FILING_STATUS=OR","Sort=A","Dates=H","DateFormat=P","Fill=—","Direction=H","UseDPDF=Y")</f>
        <v>—</v>
      </c>
      <c r="H55" s="14" t="str">
        <f>_xll.BDH("AMZN US Equity","TCE_RATIO","FQ2 1998","FQ2 1998","Currency=USD","Period=FQ","BEST_FPERIOD_OVERRIDE=FQ","FILING_STATUS=OR","Sort=A","Dates=H","DateFormat=P","Fill=—","Direction=H","UseDPDF=Y")</f>
        <v>—</v>
      </c>
      <c r="I55" s="14">
        <f>_xll.BDH("AMZN US Equity","TCE_RATIO","FQ3 1998","FQ3 1998","Currency=USD","Period=FQ","BEST_FPERIOD_OVERRIDE=FQ","FILING_STATUS=OR","Sort=A","Dates=H","DateFormat=P","Fill=—","Direction=H","UseDPDF=Y")</f>
        <v>-8.1889000000000003</v>
      </c>
    </row>
    <row r="56" spans="1:9" x14ac:dyDescent="0.25">
      <c r="A56" s="10" t="s">
        <v>183</v>
      </c>
      <c r="B56" s="10" t="s">
        <v>184</v>
      </c>
      <c r="C56" s="14">
        <f>_xll.BDH("AMZN US Equity","CUR_RATIO","FQ1 1997","FQ1 1997","Currency=USD","Period=FQ","BEST_FPERIOD_OVERRIDE=FQ","FILING_STATUS=OR","Sort=A","Dates=H","DateFormat=P","Fill=—","Direction=H","UseDPDF=Y")</f>
        <v>1.0087999999999999</v>
      </c>
      <c r="D56" s="14">
        <f>_xll.BDH("AMZN US Equity","CUR_RATIO","FQ2 1997","FQ2 1997","Currency=USD","Period=FQ","BEST_FPERIOD_OVERRIDE=FQ","FILING_STATUS=OR","Sort=A","Dates=H","DateFormat=P","Fill=—","Direction=H","UseDPDF=Y")</f>
        <v>3.4111000000000002</v>
      </c>
      <c r="E56" s="14">
        <f>_xll.BDH("AMZN US Equity","CUR_RATIO","FQ3 1997","FQ3 1997","Currency=USD","Period=FQ","BEST_FPERIOD_OVERRIDE=FQ","FILING_STATUS=OR","Sort=A","Dates=H","DateFormat=P","Fill=—","Direction=H","UseDPDF=Y")</f>
        <v>2.6550000000000002</v>
      </c>
      <c r="F56" s="14">
        <f>_xll.BDH("AMZN US Equity","CUR_RATIO","FQ4 1997","FQ4 1997","Currency=USD","Period=FQ","BEST_FPERIOD_OVERRIDE=FQ","FILING_STATUS=OR","Sort=A","Dates=H","DateFormat=P","Fill=—","Direction=H","UseDPDF=Y")</f>
        <v>3.0758999999999999</v>
      </c>
      <c r="G56" s="14">
        <f>_xll.BDH("AMZN US Equity","CUR_RATIO","FQ1 1998","FQ1 1998","Currency=USD","Period=FQ","BEST_FPERIOD_OVERRIDE=FQ","FILING_STATUS=OR","Sort=A","Dates=H","DateFormat=P","Fill=—","Direction=H","UseDPDF=Y")</f>
        <v>2.7412999999999998</v>
      </c>
      <c r="H56" s="14">
        <f>_xll.BDH("AMZN US Equity","CUR_RATIO","FQ2 1998","FQ2 1998","Currency=USD","Period=FQ","BEST_FPERIOD_OVERRIDE=FQ","FILING_STATUS=OR","Sort=A","Dates=H","DateFormat=P","Fill=—","Direction=H","UseDPDF=Y")</f>
        <v>5.1364999999999998</v>
      </c>
      <c r="I56" s="14">
        <f>_xll.BDH("AMZN US Equity","CUR_RATIO","FQ3 1998","FQ3 1998","Currency=USD","Period=FQ","BEST_FPERIOD_OVERRIDE=FQ","FILING_STATUS=OR","Sort=A","Dates=H","DateFormat=P","Fill=—","Direction=H","UseDPDF=Y")</f>
        <v>3.7671000000000001</v>
      </c>
    </row>
    <row r="57" spans="1:9" x14ac:dyDescent="0.25">
      <c r="A57" s="10" t="s">
        <v>185</v>
      </c>
      <c r="B57" s="10" t="s">
        <v>186</v>
      </c>
      <c r="C57" s="14" t="str">
        <f>_xll.BDH("AMZN US Equity","CASH_CONVERSION_CYCLE","FQ1 1997","FQ1 1997","Currency=USD","Period=FQ","BEST_FPERIOD_OVERRIDE=FQ","FILING_STATUS=OR","FA_ADJUSTED=GAAP","Sort=A","Dates=H","DateFormat=P","Fill=—","Direction=H","UseDPDF=Y")</f>
        <v>—</v>
      </c>
      <c r="D57" s="14" t="str">
        <f>_xll.BDH("AMZN US Equity","CASH_CONVERSION_CYCLE","FQ2 1997","FQ2 1997","Currency=USD","Period=FQ","BEST_FPERIOD_OVERRIDE=FQ","FILING_STATUS=OR","FA_ADJUSTED=GAAP","Sort=A","Dates=H","DateFormat=P","Fill=—","Direction=H","UseDPDF=Y")</f>
        <v>—</v>
      </c>
      <c r="E57" s="14" t="str">
        <f>_xll.BDH("AMZN US Equity","CASH_CONVERSION_CYCLE","FQ3 1997","FQ3 1997","Currency=USD","Period=FQ","BEST_FPERIOD_OVERRIDE=FQ","FILING_STATUS=OR","FA_ADJUSTED=GAAP","Sort=A","Dates=H","DateFormat=P","Fill=—","Direction=H","UseDPDF=Y")</f>
        <v>—</v>
      </c>
      <c r="F57" s="14" t="str">
        <f>_xll.BDH("AMZN US Equity","CASH_CONVERSION_CYCLE","FQ4 1997","FQ4 1997","Currency=USD","Period=FQ","BEST_FPERIOD_OVERRIDE=FQ","FILING_STATUS=OR","FA_ADJUSTED=GAAP","Sort=A","Dates=H","DateFormat=P","Fill=—","Direction=H","UseDPDF=Y")</f>
        <v>—</v>
      </c>
      <c r="G57" s="14">
        <f>_xll.BDH("AMZN US Equity","CASH_CONVERSION_CYCLE","FQ1 1998","FQ1 1998","Currency=USD","Period=FQ","BEST_FPERIOD_OVERRIDE=FQ","FILING_STATUS=OR","FA_ADJUSTED=GAAP","Sort=A","Dates=H","DateFormat=P","Fill=—","Direction=H","UseDPDF=Y")</f>
        <v>-31.3765</v>
      </c>
      <c r="H57" s="14" t="str">
        <f>_xll.BDH("AMZN US Equity","CASH_CONVERSION_CYCLE","FQ2 1998","FQ2 1998","Currency=USD","Period=FQ","BEST_FPERIOD_OVERRIDE=FQ","FILING_STATUS=OR","FA_ADJUSTED=GAAP","Sort=A","Dates=H","DateFormat=P","Fill=—","Direction=H","UseDPDF=Y")</f>
        <v>—</v>
      </c>
      <c r="I57" s="14" t="str">
        <f>_xll.BDH("AMZN US Equity","CASH_CONVERSION_CYCLE","FQ3 1998","FQ3 1998","Currency=USD","Period=FQ","BEST_FPERIOD_OVERRIDE=FQ","FILING_STATUS=OR","FA_ADJUSTED=GAAP","Sort=A","Dates=H","DateFormat=P","Fill=—","Direction=H","UseDPDF=Y")</f>
        <v>—</v>
      </c>
    </row>
    <row r="58" spans="1:9" x14ac:dyDescent="0.25">
      <c r="A58" s="7" t="s">
        <v>92</v>
      </c>
      <c r="B58" s="7"/>
      <c r="C58" s="7" t="s">
        <v>4</v>
      </c>
      <c r="D58" s="7"/>
      <c r="E58" s="7"/>
      <c r="F58" s="7"/>
      <c r="G58" s="7"/>
      <c r="H58" s="7"/>
      <c r="I5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2" workbookViewId="0"/>
  </sheetViews>
  <sheetFormatPr defaultRowHeight="15" x14ac:dyDescent="0.25"/>
  <cols>
    <col min="1" max="1" width="35.140625" customWidth="1"/>
    <col min="2" max="2" width="0" hidden="1" customWidth="1"/>
    <col min="3" max="9" width="11.855468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20.25" x14ac:dyDescent="0.25">
      <c r="A2" s="8" t="s">
        <v>93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</row>
    <row r="6" spans="1:9" x14ac:dyDescent="0.25">
      <c r="A6" s="6" t="s">
        <v>187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0" t="s">
        <v>188</v>
      </c>
      <c r="B7" s="10" t="s">
        <v>189</v>
      </c>
      <c r="C7" s="13">
        <f>_xll.BDH("AMZN US Equity","CF_NET_INC","FQ1 1997","FQ1 1997","Currency=USD","Period=FQ","BEST_FPERIOD_OVERRIDE=FQ","FILING_STATUS=OR","SCALING_FORMAT=MLN","Sort=A","Dates=H","DateFormat=P","Fill=—","Direction=H","UseDPDF=Y")</f>
        <v>-3.0379999999999998</v>
      </c>
      <c r="D7" s="13">
        <f>_xll.BDH("AMZN US Equity","CF_NET_INC","FQ2 1997","FQ2 1997","Currency=USD","Period=FQ","BEST_FPERIOD_OVERRIDE=FQ","FILING_STATUS=OR","SCALING_FORMAT=MLN","Sort=A","Dates=H","DateFormat=P","Fill=—","Direction=H","UseDPDF=Y")</f>
        <v>-6.7050000000000001</v>
      </c>
      <c r="E7" s="13">
        <f>_xll.BDH("AMZN US Equity","CF_NET_INC","FQ3 1997","FQ3 1997","Currency=USD","Period=FQ","BEST_FPERIOD_OVERRIDE=FQ","FILING_STATUS=OR","SCALING_FORMAT=MLN","Sort=A","Dates=H","DateFormat=P","Fill=—","Direction=H","UseDPDF=Y")</f>
        <v>-8.51</v>
      </c>
      <c r="F7" s="13">
        <f>_xll.BDH("AMZN US Equity","CF_NET_INC","FQ4 1997","FQ4 1997","Currency=USD","Period=FQ","BEST_FPERIOD_OVERRIDE=FQ","FILING_STATUS=OR","SCALING_FORMAT=MLN","Sort=A","Dates=H","DateFormat=P","Fill=—","Direction=H","UseDPDF=Y")</f>
        <v>-9.3369999999999997</v>
      </c>
      <c r="G7" s="13">
        <f>_xll.BDH("AMZN US Equity","CF_NET_INC","FQ1 1998","FQ1 1998","Currency=USD","Period=FQ","BEST_FPERIOD_OVERRIDE=FQ","FILING_STATUS=OR","SCALING_FORMAT=MLN","Sort=A","Dates=H","DateFormat=P","Fill=—","Direction=H","UseDPDF=Y")</f>
        <v>-9.2590000000000003</v>
      </c>
      <c r="H7" s="13">
        <f>_xll.BDH("AMZN US Equity","CF_NET_INC","FQ2 1998","FQ2 1998","Currency=USD","Period=FQ","BEST_FPERIOD_OVERRIDE=FQ","FILING_STATUS=OR","SCALING_FORMAT=MLN","Sort=A","Dates=H","DateFormat=P","Fill=—","Direction=H","UseDPDF=Y")</f>
        <v>-21.225999999999999</v>
      </c>
      <c r="I7" s="13">
        <f>_xll.BDH("AMZN US Equity","CF_NET_INC","FQ3 1998","FQ3 1998","Currency=USD","Period=FQ","BEST_FPERIOD_OVERRIDE=FQ","FILING_STATUS=OR","SCALING_FORMAT=MLN","Sort=A","Dates=H","DateFormat=P","Fill=—","Direction=H","UseDPDF=Y")</f>
        <v>-45.170999999999999</v>
      </c>
    </row>
    <row r="8" spans="1:9" x14ac:dyDescent="0.25">
      <c r="A8" s="10" t="s">
        <v>190</v>
      </c>
      <c r="B8" s="10" t="s">
        <v>191</v>
      </c>
      <c r="C8" s="13">
        <f>_xll.BDH("AMZN US Equity","CF_DEPR_AMORT","FQ1 1997","FQ1 1997","Currency=USD","Period=FQ","BEST_FPERIOD_OVERRIDE=FQ","FILING_STATUS=OR","SCALING_FORMAT=MLN","Sort=A","Dates=H","DateFormat=P","Fill=—","Direction=H","UseDPDF=Y")</f>
        <v>0.42</v>
      </c>
      <c r="D8" s="13">
        <f>_xll.BDH("AMZN US Equity","CF_DEPR_AMORT","FQ2 1997","FQ2 1997","Currency=USD","Period=FQ","BEST_FPERIOD_OVERRIDE=FQ","FILING_STATUS=OR","SCALING_FORMAT=MLN","Sort=A","Dates=H","DateFormat=P","Fill=—","Direction=H","UseDPDF=Y")</f>
        <v>0.96399999999999997</v>
      </c>
      <c r="E8" s="13">
        <f>_xll.BDH("AMZN US Equity","CF_DEPR_AMORT","FQ3 1997","FQ3 1997","Currency=USD","Period=FQ","BEST_FPERIOD_OVERRIDE=FQ","FILING_STATUS=OR","SCALING_FORMAT=MLN","Sort=A","Dates=H","DateFormat=P","Fill=—","Direction=H","UseDPDF=Y")</f>
        <v>0.61299999999999999</v>
      </c>
      <c r="F8" s="13">
        <f>_xll.BDH("AMZN US Equity","CF_DEPR_AMORT","FQ4 1997","FQ4 1997","Currency=USD","Period=FQ","BEST_FPERIOD_OVERRIDE=FQ","FILING_STATUS=OR","SCALING_FORMAT=MLN","Sort=A","Dates=H","DateFormat=P","Fill=—","Direction=H","UseDPDF=Y")</f>
        <v>1.391</v>
      </c>
      <c r="G8" s="13">
        <f>_xll.BDH("AMZN US Equity","CF_DEPR_AMORT","FQ1 1998","FQ1 1998","Currency=USD","Period=FQ","BEST_FPERIOD_OVERRIDE=FQ","FILING_STATUS=OR","SCALING_FORMAT=MLN","Sort=A","Dates=H","DateFormat=P","Fill=—","Direction=H","UseDPDF=Y")</f>
        <v>1.79</v>
      </c>
      <c r="H8" s="13">
        <f>_xll.BDH("AMZN US Equity","CF_DEPR_AMORT","FQ2 1998","FQ2 1998","Currency=USD","Period=FQ","BEST_FPERIOD_OVERRIDE=FQ","FILING_STATUS=OR","SCALING_FORMAT=MLN","Sort=A","Dates=H","DateFormat=P","Fill=—","Direction=H","UseDPDF=Y")</f>
        <v>1.5699999999999998</v>
      </c>
      <c r="I8" s="13">
        <f>_xll.BDH("AMZN US Equity","CF_DEPR_AMORT","FQ3 1998","FQ3 1998","Currency=USD","Period=FQ","BEST_FPERIOD_OVERRIDE=FQ","FILING_STATUS=OR","SCALING_FORMAT=MLN","Sort=A","Dates=H","DateFormat=P","Fill=—","Direction=H","UseDPDF=Y")</f>
        <v>0.97899999999999998</v>
      </c>
    </row>
    <row r="9" spans="1:9" x14ac:dyDescent="0.25">
      <c r="A9" s="10" t="s">
        <v>192</v>
      </c>
      <c r="B9" s="10" t="s">
        <v>193</v>
      </c>
      <c r="C9" s="13">
        <f>_xll.BDH("AMZN US Equity","NON_CASH_ITEMS_DETAILED","FQ1 1997","FQ1 1997","Currency=USD","Period=FQ","BEST_FPERIOD_OVERRIDE=FQ","FILING_STATUS=OR","SCALING_FORMAT=MLN","Sort=A","Dates=H","DateFormat=P","Fill=—","Direction=H","UseDPDF=Y")</f>
        <v>0.26300000000000001</v>
      </c>
      <c r="D9" s="13">
        <f>_xll.BDH("AMZN US Equity","NON_CASH_ITEMS_DETAILED","FQ2 1997","FQ2 1997","Currency=USD","Period=FQ","BEST_FPERIOD_OVERRIDE=FQ","FILING_STATUS=OR","SCALING_FORMAT=MLN","Sort=A","Dates=H","DateFormat=P","Fill=—","Direction=H","UseDPDF=Y")</f>
        <v>0</v>
      </c>
      <c r="E9" s="13">
        <f>_xll.BDH("AMZN US Equity","NON_CASH_ITEMS_DETAILED","FQ3 1997","FQ3 1997","Currency=USD","Period=FQ","BEST_FPERIOD_OVERRIDE=FQ","FILING_STATUS=OR","SCALING_FORMAT=MLN","Sort=A","Dates=H","DateFormat=P","Fill=—","Direction=H","UseDPDF=Y")</f>
        <v>0.52900000000000003</v>
      </c>
      <c r="F9" s="13">
        <f>_xll.BDH("AMZN US Equity","NON_CASH_ITEMS_DETAILED","FQ4 1997","FQ4 1997","Currency=USD","Period=FQ","BEST_FPERIOD_OVERRIDE=FQ","FILING_STATUS=OR","SCALING_FORMAT=MLN","Sort=A","Dates=H","DateFormat=P","Fill=—","Direction=H","UseDPDF=Y")</f>
        <v>0.56200000000000006</v>
      </c>
      <c r="G9" s="13">
        <f>_xll.BDH("AMZN US Equity","NON_CASH_ITEMS_DETAILED","FQ1 1998","FQ1 1998","Currency=USD","Period=FQ","BEST_FPERIOD_OVERRIDE=FQ","FILING_STATUS=OR","SCALING_FORMAT=MLN","Sort=A","Dates=H","DateFormat=P","Fill=—","Direction=H","UseDPDF=Y")</f>
        <v>0.185</v>
      </c>
      <c r="H9" s="13">
        <f>_xll.BDH("AMZN US Equity","NON_CASH_ITEMS_DETAILED","FQ2 1998","FQ2 1998","Currency=USD","Period=FQ","BEST_FPERIOD_OVERRIDE=FQ","FILING_STATUS=OR","SCALING_FORMAT=MLN","Sort=A","Dates=H","DateFormat=P","Fill=—","Direction=H","UseDPDF=Y")</f>
        <v>12.942</v>
      </c>
      <c r="I9" s="13">
        <f>_xll.BDH("AMZN US Equity","NON_CASH_ITEMS_DETAILED","FQ3 1998","FQ3 1998","Currency=USD","Period=FQ","BEST_FPERIOD_OVERRIDE=FQ","FILING_STATUS=OR","SCALING_FORMAT=MLN","Sort=A","Dates=H","DateFormat=P","Fill=—","Direction=H","UseDPDF=Y")</f>
        <v>26.359000000000002</v>
      </c>
    </row>
    <row r="10" spans="1:9" x14ac:dyDescent="0.25">
      <c r="A10" s="10" t="s">
        <v>194</v>
      </c>
      <c r="B10" s="10" t="s">
        <v>195</v>
      </c>
      <c r="C10" s="13">
        <f>_xll.BDH("AMZN US Equity","OTHER_NON_CASH_ADJ_LESS_DETAILED","FQ1 1997","FQ1 1997","Currency=USD","Period=FQ","BEST_FPERIOD_OVERRIDE=FQ","FILING_STATUS=OR","SCALING_FORMAT=MLN","Sort=A","Dates=H","DateFormat=P","Fill=—","Direction=H","UseDPDF=Y")</f>
        <v>0.26300000000000001</v>
      </c>
      <c r="D10" s="13">
        <f>_xll.BDH("AMZN US Equity","OTHER_NON_CASH_ADJ_LESS_DETAILED","FQ2 1997","FQ2 1997","Currency=USD","Period=FQ","BEST_FPERIOD_OVERRIDE=FQ","FILING_STATUS=OR","SCALING_FORMAT=MLN","Sort=A","Dates=H","DateFormat=P","Fill=—","Direction=H","UseDPDF=Y")</f>
        <v>0</v>
      </c>
      <c r="E10" s="13">
        <f>_xll.BDH("AMZN US Equity","OTHER_NON_CASH_ADJ_LESS_DETAILED","FQ3 1997","FQ3 1997","Currency=USD","Period=FQ","BEST_FPERIOD_OVERRIDE=FQ","FILING_STATUS=OR","SCALING_FORMAT=MLN","Sort=A","Dates=H","DateFormat=P","Fill=—","Direction=H","UseDPDF=Y")</f>
        <v>0.52900000000000003</v>
      </c>
      <c r="F10" s="13">
        <f>_xll.BDH("AMZN US Equity","OTHER_NON_CASH_ADJ_LESS_DETAILED","FQ4 1997","FQ4 1997","Currency=USD","Period=FQ","BEST_FPERIOD_OVERRIDE=FQ","FILING_STATUS=OR","SCALING_FORMAT=MLN","Sort=A","Dates=H","DateFormat=P","Fill=—","Direction=H","UseDPDF=Y")</f>
        <v>0.56200000000000006</v>
      </c>
      <c r="G10" s="13">
        <f>_xll.BDH("AMZN US Equity","OTHER_NON_CASH_ADJ_LESS_DETAILED","FQ1 1998","FQ1 1998","Currency=USD","Period=FQ","BEST_FPERIOD_OVERRIDE=FQ","FILING_STATUS=OR","SCALING_FORMAT=MLN","Sort=A","Dates=H","DateFormat=P","Fill=—","Direction=H","UseDPDF=Y")</f>
        <v>0.185</v>
      </c>
      <c r="H10" s="13">
        <f>_xll.BDH("AMZN US Equity","OTHER_NON_CASH_ADJ_LESS_DETAILED","FQ2 1998","FQ2 1998","Currency=USD","Period=FQ","BEST_FPERIOD_OVERRIDE=FQ","FILING_STATUS=OR","SCALING_FORMAT=MLN","Sort=A","Dates=H","DateFormat=P","Fill=—","Direction=H","UseDPDF=Y")</f>
        <v>12.942</v>
      </c>
      <c r="I10" s="13">
        <f>_xll.BDH("AMZN US Equity","OTHER_NON_CASH_ADJ_LESS_DETAILED","FQ3 1998","FQ3 1998","Currency=USD","Period=FQ","BEST_FPERIOD_OVERRIDE=FQ","FILING_STATUS=OR","SCALING_FORMAT=MLN","Sort=A","Dates=H","DateFormat=P","Fill=—","Direction=H","UseDPDF=Y")</f>
        <v>26.359000000000002</v>
      </c>
    </row>
    <row r="11" spans="1:9" x14ac:dyDescent="0.25">
      <c r="A11" s="10" t="s">
        <v>196</v>
      </c>
      <c r="B11" s="10" t="s">
        <v>197</v>
      </c>
      <c r="C11" s="13">
        <f>_xll.BDH("AMZN US Equity","CF_CHNG_NON_CASH_WORK_CAP","FQ1 1997","FQ1 1997","Currency=USD","Period=FQ","BEST_FPERIOD_OVERRIDE=FQ","FILING_STATUS=OR","SCALING_FORMAT=MLN","Sort=A","Dates=H","DateFormat=P","Fill=—","Direction=H","UseDPDF=Y")</f>
        <v>3.5579999999999998</v>
      </c>
      <c r="D11" s="13">
        <f>_xll.BDH("AMZN US Equity","CF_CHNG_NON_CASH_WORK_CAP","FQ2 1997","FQ2 1997","Currency=USD","Period=FQ","BEST_FPERIOD_OVERRIDE=FQ","FILING_STATUS=OR","SCALING_FORMAT=MLN","Sort=A","Dates=H","DateFormat=P","Fill=—","Direction=H","UseDPDF=Y")</f>
        <v>7.1440000000000001</v>
      </c>
      <c r="E11" s="13">
        <f>_xll.BDH("AMZN US Equity","CF_CHNG_NON_CASH_WORK_CAP","FQ3 1997","FQ3 1997","Currency=USD","Period=FQ","BEST_FPERIOD_OVERRIDE=FQ","FILING_STATUS=OR","SCALING_FORMAT=MLN","Sort=A","Dates=H","DateFormat=P","Fill=—","Direction=H","UseDPDF=Y")</f>
        <v>0.97099999999999997</v>
      </c>
      <c r="F11" s="13">
        <f>_xll.BDH("AMZN US Equity","CF_CHNG_NON_CASH_WORK_CAP","FQ4 1997","FQ4 1997","Currency=USD","Period=FQ","BEST_FPERIOD_OVERRIDE=FQ","FILING_STATUS=OR","SCALING_FORMAT=MLN","Sort=A","Dates=H","DateFormat=P","Fill=—","Direction=H","UseDPDF=Y")</f>
        <v>14.696999999999999</v>
      </c>
      <c r="G11" s="13">
        <f>_xll.BDH("AMZN US Equity","CF_CHNG_NON_CASH_WORK_CAP","FQ1 1998","FQ1 1998","Currency=USD","Period=FQ","BEST_FPERIOD_OVERRIDE=FQ","FILING_STATUS=OR","SCALING_FORMAT=MLN","Sort=A","Dates=H","DateFormat=P","Fill=—","Direction=H","UseDPDF=Y")</f>
        <v>0.72899999999999998</v>
      </c>
      <c r="H11" s="13">
        <f>_xll.BDH("AMZN US Equity","CF_CHNG_NON_CASH_WORK_CAP","FQ2 1998","FQ2 1998","Currency=USD","Period=FQ","BEST_FPERIOD_OVERRIDE=FQ","FILING_STATUS=OR","SCALING_FORMAT=MLN","Sort=A","Dates=H","DateFormat=P","Fill=—","Direction=H","UseDPDF=Y")</f>
        <v>8.8490000000000002</v>
      </c>
      <c r="I11" s="13">
        <f>_xll.BDH("AMZN US Equity","CF_CHNG_NON_CASH_WORK_CAP","FQ3 1998","FQ3 1998","Currency=USD","Period=FQ","BEST_FPERIOD_OVERRIDE=FQ","FILING_STATUS=OR","SCALING_FORMAT=MLN","Sort=A","Dates=H","DateFormat=P","Fill=—","Direction=H","UseDPDF=Y")</f>
        <v>14.59</v>
      </c>
    </row>
    <row r="12" spans="1:9" x14ac:dyDescent="0.25">
      <c r="A12" s="10" t="s">
        <v>198</v>
      </c>
      <c r="B12" s="10" t="s">
        <v>199</v>
      </c>
      <c r="C12" s="13">
        <f>_xll.BDH("AMZN US Equity","INC_DEC_IN_OT_OP_AST_LIAB_DETAIL","FQ1 1997","FQ1 1997","Currency=USD","Period=FQ","BEST_FPERIOD_OVERRIDE=FQ","FILING_STATUS=OR","SCALING_FORMAT=MLN","Sort=A","Dates=H","DateFormat=P","Fill=—","Direction=H","UseDPDF=Y")</f>
        <v>3.5579999999999998</v>
      </c>
      <c r="D12" s="13">
        <f>_xll.BDH("AMZN US Equity","INC_DEC_IN_OT_OP_AST_LIAB_DETAIL","FQ2 1997","FQ2 1997","Currency=USD","Period=FQ","BEST_FPERIOD_OVERRIDE=FQ","FILING_STATUS=OR","SCALING_FORMAT=MLN","Sort=A","Dates=H","DateFormat=P","Fill=—","Direction=H","UseDPDF=Y")</f>
        <v>7.1440000000000001</v>
      </c>
      <c r="E12" s="13">
        <f>_xll.BDH("AMZN US Equity","INC_DEC_IN_OT_OP_AST_LIAB_DETAIL","FQ3 1997","FQ3 1997","Currency=USD","Period=FQ","BEST_FPERIOD_OVERRIDE=FQ","FILING_STATUS=OR","SCALING_FORMAT=MLN","Sort=A","Dates=H","DateFormat=P","Fill=—","Direction=H","UseDPDF=Y")</f>
        <v>0.97099999999999997</v>
      </c>
      <c r="F12" s="13">
        <f>_xll.BDH("AMZN US Equity","INC_DEC_IN_OT_OP_AST_LIAB_DETAIL","FQ4 1997","FQ4 1997","Currency=USD","Period=FQ","BEST_FPERIOD_OVERRIDE=FQ","FILING_STATUS=OR","SCALING_FORMAT=MLN","Sort=A","Dates=H","DateFormat=P","Fill=—","Direction=H","UseDPDF=Y")</f>
        <v>14.696999999999999</v>
      </c>
      <c r="G12" s="13">
        <f>_xll.BDH("AMZN US Equity","INC_DEC_IN_OT_OP_AST_LIAB_DETAIL","FQ1 1998","FQ1 1998","Currency=USD","Period=FQ","BEST_FPERIOD_OVERRIDE=FQ","FILING_STATUS=OR","SCALING_FORMAT=MLN","Sort=A","Dates=H","DateFormat=P","Fill=—","Direction=H","UseDPDF=Y")</f>
        <v>0.72899999999999998</v>
      </c>
      <c r="H12" s="13">
        <f>_xll.BDH("AMZN US Equity","INC_DEC_IN_OT_OP_AST_LIAB_DETAIL","FQ2 1998","FQ2 1998","Currency=USD","Period=FQ","BEST_FPERIOD_OVERRIDE=FQ","FILING_STATUS=OR","SCALING_FORMAT=MLN","Sort=A","Dates=H","DateFormat=P","Fill=—","Direction=H","UseDPDF=Y")</f>
        <v>8.8490000000000002</v>
      </c>
      <c r="I12" s="13">
        <f>_xll.BDH("AMZN US Equity","INC_DEC_IN_OT_OP_AST_LIAB_DETAIL","FQ3 1998","FQ3 1998","Currency=USD","Period=FQ","BEST_FPERIOD_OVERRIDE=FQ","FILING_STATUS=OR","SCALING_FORMAT=MLN","Sort=A","Dates=H","DateFormat=P","Fill=—","Direction=H","UseDPDF=Y")</f>
        <v>14.59</v>
      </c>
    </row>
    <row r="13" spans="1:9" x14ac:dyDescent="0.25">
      <c r="A13" s="6" t="s">
        <v>187</v>
      </c>
      <c r="B13" s="6" t="s">
        <v>200</v>
      </c>
      <c r="C13" s="16">
        <f>_xll.BDH("AMZN US Equity","CF_CASH_FROM_OPER","FQ1 1997","FQ1 1997","Currency=USD","Period=FQ","BEST_FPERIOD_OVERRIDE=FQ","FILING_STATUS=OR","SCALING_FORMAT=MLN","Sort=A","Dates=H","DateFormat=P","Fill=—","Direction=H","UseDPDF=Y")</f>
        <v>1.2030000000000001</v>
      </c>
      <c r="D13" s="16">
        <f>_xll.BDH("AMZN US Equity","CF_CASH_FROM_OPER","FQ2 1997","FQ2 1997","Currency=USD","Period=FQ","BEST_FPERIOD_OVERRIDE=FQ","FILING_STATUS=OR","SCALING_FORMAT=MLN","Sort=A","Dates=H","DateFormat=P","Fill=—","Direction=H","UseDPDF=Y")</f>
        <v>1.403</v>
      </c>
      <c r="E13" s="16">
        <f>_xll.BDH("AMZN US Equity","CF_CASH_FROM_OPER","FQ3 1997","FQ3 1997","Currency=USD","Period=FQ","BEST_FPERIOD_OVERRIDE=FQ","FILING_STATUS=OR","SCALING_FORMAT=MLN","Sort=A","Dates=H","DateFormat=P","Fill=—","Direction=H","UseDPDF=Y")</f>
        <v>-6.3970000000000002</v>
      </c>
      <c r="F13" s="16">
        <f>_xll.BDH("AMZN US Equity","CF_CASH_FROM_OPER","FQ4 1997","FQ4 1997","Currency=USD","Period=FQ","BEST_FPERIOD_OVERRIDE=FQ","FILING_STATUS=OR","SCALING_FORMAT=MLN","Sort=A","Dates=H","DateFormat=P","Fill=—","Direction=H","UseDPDF=Y")</f>
        <v>7.3129999999999997</v>
      </c>
      <c r="G13" s="16">
        <f>_xll.BDH("AMZN US Equity","CF_CASH_FROM_OPER","FQ1 1998","FQ1 1998","Currency=USD","Period=FQ","BEST_FPERIOD_OVERRIDE=FQ","FILING_STATUS=OR","SCALING_FORMAT=MLN","Sort=A","Dates=H","DateFormat=P","Fill=—","Direction=H","UseDPDF=Y")</f>
        <v>-6.5549999999999997</v>
      </c>
      <c r="H13" s="16">
        <f>_xll.BDH("AMZN US Equity","CF_CASH_FROM_OPER","FQ2 1998","FQ2 1998","Currency=USD","Period=FQ","BEST_FPERIOD_OVERRIDE=FQ","FILING_STATUS=OR","SCALING_FORMAT=MLN","Sort=A","Dates=H","DateFormat=P","Fill=—","Direction=H","UseDPDF=Y")</f>
        <v>2.1349999999999998</v>
      </c>
      <c r="I13" s="16">
        <f>_xll.BDH("AMZN US Equity","CF_CASH_FROM_OPER","FQ3 1998","FQ3 1998","Currency=USD","Period=FQ","BEST_FPERIOD_OVERRIDE=FQ","FILING_STATUS=OR","SCALING_FORMAT=MLN","Sort=A","Dates=H","DateFormat=P","Fill=—","Direction=H","UseDPDF=Y")</f>
        <v>-3.2429999999999999</v>
      </c>
    </row>
    <row r="14" spans="1:9" x14ac:dyDescent="0.25">
      <c r="A14" s="6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6" t="s">
        <v>201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0" t="s">
        <v>202</v>
      </c>
      <c r="B16" s="10" t="s">
        <v>203</v>
      </c>
      <c r="C16" s="13">
        <f>_xll.BDH("AMZN US Equity","CHG_IN_FXD_&amp;_INTANG_AST_DETAILED","FQ1 1997","FQ1 1997","Currency=USD","Period=FQ","BEST_FPERIOD_OVERRIDE=FQ","FILING_STATUS=OR","SCALING_FORMAT=MLN","Sort=A","Dates=H","DateFormat=P","Fill=—","Direction=H","UseDPDF=Y")</f>
        <v>-0.92600000000000005</v>
      </c>
      <c r="D16" s="13">
        <f>_xll.BDH("AMZN US Equity","CHG_IN_FXD_&amp;_INTANG_AST_DETAILED","FQ2 1997","FQ2 1997","Currency=USD","Period=FQ","BEST_FPERIOD_OVERRIDE=FQ","FILING_STATUS=OR","SCALING_FORMAT=MLN","Sort=A","Dates=H","DateFormat=P","Fill=—","Direction=H","UseDPDF=Y")</f>
        <v>-1.3129999999999999</v>
      </c>
      <c r="E16" s="13">
        <f>_xll.BDH("AMZN US Equity","CHG_IN_FXD_&amp;_INTANG_AST_DETAILED","FQ3 1997","FQ3 1997","Currency=USD","Period=FQ","BEST_FPERIOD_OVERRIDE=FQ","FILING_STATUS=OR","SCALING_FORMAT=MLN","Sort=A","Dates=H","DateFormat=P","Fill=—","Direction=H","UseDPDF=Y")</f>
        <v>-1.8140000000000001</v>
      </c>
      <c r="F16" s="13">
        <f>_xll.BDH("AMZN US Equity","CHG_IN_FXD_&amp;_INTANG_AST_DETAILED","FQ4 1997","FQ4 1997","Currency=USD","Period=FQ","BEST_FPERIOD_OVERRIDE=FQ","FILING_STATUS=OR","SCALING_FORMAT=MLN","Sort=A","Dates=H","DateFormat=P","Fill=—","Direction=H","UseDPDF=Y")</f>
        <v>-3.1680000000000001</v>
      </c>
      <c r="G16" s="13">
        <f>_xll.BDH("AMZN US Equity","CHG_IN_FXD_&amp;_INTANG_AST_DETAILED","FQ1 1998","FQ1 1998","Currency=USD","Period=FQ","BEST_FPERIOD_OVERRIDE=FQ","FILING_STATUS=OR","SCALING_FORMAT=MLN","Sort=A","Dates=H","DateFormat=P","Fill=—","Direction=H","UseDPDF=Y")</f>
        <v>-2.0710000000000002</v>
      </c>
      <c r="H16" s="13">
        <f>_xll.BDH("AMZN US Equity","CHG_IN_FXD_&amp;_INTANG_AST_DETAILED","FQ2 1998","FQ2 1998","Currency=USD","Period=FQ","BEST_FPERIOD_OVERRIDE=FQ","FILING_STATUS=OR","SCALING_FORMAT=MLN","Sort=A","Dates=H","DateFormat=P","Fill=—","Direction=H","UseDPDF=Y")</f>
        <v>-5.6429999999999998</v>
      </c>
      <c r="I16" s="13">
        <f>_xll.BDH("AMZN US Equity","CHG_IN_FXD_&amp;_INTANG_AST_DETAILED","FQ3 1998","FQ3 1998","Currency=USD","Period=FQ","BEST_FPERIOD_OVERRIDE=FQ","FILING_STATUS=OR","SCALING_FORMAT=MLN","Sort=A","Dates=H","DateFormat=P","Fill=—","Direction=H","UseDPDF=Y")</f>
        <v>-11.065</v>
      </c>
    </row>
    <row r="17" spans="1:9" x14ac:dyDescent="0.25">
      <c r="A17" s="10" t="s">
        <v>204</v>
      </c>
      <c r="B17" s="10" t="s">
        <v>205</v>
      </c>
      <c r="C17" s="13">
        <f>_xll.BDH("AMZN US Equity","DISP_FXD_&amp;_INTANGIBLES_DETAILED","FQ1 1997","FQ1 1997","Currency=USD","Period=FQ","BEST_FPERIOD_OVERRIDE=FQ","FILING_STATUS=OR","SCALING_FORMAT=MLN","Sort=A","Dates=H","DateFormat=P","Fill=—","Direction=H","UseDPDF=Y")</f>
        <v>0</v>
      </c>
      <c r="D17" s="13">
        <f>_xll.BDH("AMZN US Equity","DISP_FXD_&amp;_INTANGIBLES_DETAILED","FQ2 1997","FQ2 1997","Currency=USD","Period=FQ","BEST_FPERIOD_OVERRIDE=FQ","FILING_STATUS=OR","SCALING_FORMAT=MLN","Sort=A","Dates=H","DateFormat=P","Fill=—","Direction=H","UseDPDF=Y")</f>
        <v>0</v>
      </c>
      <c r="E17" s="13">
        <f>_xll.BDH("AMZN US Equity","DISP_FXD_&amp;_INTANGIBLES_DETAILED","FQ3 1997","FQ3 1997","Currency=USD","Period=FQ","BEST_FPERIOD_OVERRIDE=FQ","FILING_STATUS=OR","SCALING_FORMAT=MLN","Sort=A","Dates=H","DateFormat=P","Fill=—","Direction=H","UseDPDF=Y")</f>
        <v>0</v>
      </c>
      <c r="F17" s="13">
        <f>_xll.BDH("AMZN US Equity","DISP_FXD_&amp;_INTANGIBLES_DETAILED","FQ4 1997","FQ4 1997","Currency=USD","Period=FQ","BEST_FPERIOD_OVERRIDE=FQ","FILING_STATUS=OR","SCALING_FORMAT=MLN","Sort=A","Dates=H","DateFormat=P","Fill=—","Direction=H","UseDPDF=Y")</f>
        <v>0</v>
      </c>
      <c r="G17" s="13">
        <f>_xll.BDH("AMZN US Equity","DISP_FXD_&amp;_INTANGIBLES_DETAILED","FQ1 1998","FQ1 1998","Currency=USD","Period=FQ","BEST_FPERIOD_OVERRIDE=FQ","FILING_STATUS=OR","SCALING_FORMAT=MLN","Sort=A","Dates=H","DateFormat=P","Fill=—","Direction=H","UseDPDF=Y")</f>
        <v>0</v>
      </c>
      <c r="H17" s="13">
        <f>_xll.BDH("AMZN US Equity","DISP_FXD_&amp;_INTANGIBLES_DETAILED","FQ2 1998","FQ2 1998","Currency=USD","Period=FQ","BEST_FPERIOD_OVERRIDE=FQ","FILING_STATUS=OR","SCALING_FORMAT=MLN","Sort=A","Dates=H","DateFormat=P","Fill=—","Direction=H","UseDPDF=Y")</f>
        <v>0</v>
      </c>
      <c r="I17" s="13">
        <f>_xll.BDH("AMZN US Equity","DISP_FXD_&amp;_INTANGIBLES_DETAILED","FQ3 1998","FQ3 1998","Currency=USD","Period=FQ","BEST_FPERIOD_OVERRIDE=FQ","FILING_STATUS=OR","SCALING_FORMAT=MLN","Sort=A","Dates=H","DateFormat=P","Fill=—","Direction=H","UseDPDF=Y")</f>
        <v>0</v>
      </c>
    </row>
    <row r="18" spans="1:9" x14ac:dyDescent="0.25">
      <c r="A18" s="10" t="s">
        <v>206</v>
      </c>
      <c r="B18" s="10" t="s">
        <v>207</v>
      </c>
      <c r="C18" s="13">
        <f>_xll.BDH("AMZN US Equity","ACQUIS_FXD_&amp;_INTANG_DETAILED","FQ1 1997","FQ1 1997","Currency=USD","Period=FQ","BEST_FPERIOD_OVERRIDE=FQ","FILING_STATUS=OR","SCALING_FORMAT=MLN","Sort=A","Dates=H","DateFormat=P","Fill=—","Direction=H","UseDPDF=Y")</f>
        <v>-0.92600000000000005</v>
      </c>
      <c r="D18" s="13">
        <f>_xll.BDH("AMZN US Equity","ACQUIS_FXD_&amp;_INTANG_DETAILED","FQ2 1997","FQ2 1997","Currency=USD","Period=FQ","BEST_FPERIOD_OVERRIDE=FQ","FILING_STATUS=OR","SCALING_FORMAT=MLN","Sort=A","Dates=H","DateFormat=P","Fill=—","Direction=H","UseDPDF=Y")</f>
        <v>-1.3129999999999999</v>
      </c>
      <c r="E18" s="13">
        <f>_xll.BDH("AMZN US Equity","ACQUIS_FXD_&amp;_INTANG_DETAILED","FQ3 1997","FQ3 1997","Currency=USD","Period=FQ","BEST_FPERIOD_OVERRIDE=FQ","FILING_STATUS=OR","SCALING_FORMAT=MLN","Sort=A","Dates=H","DateFormat=P","Fill=—","Direction=H","UseDPDF=Y")</f>
        <v>-1.8140000000000001</v>
      </c>
      <c r="F18" s="13">
        <f>_xll.BDH("AMZN US Equity","ACQUIS_FXD_&amp;_INTANG_DETAILED","FQ4 1997","FQ4 1997","Currency=USD","Period=FQ","BEST_FPERIOD_OVERRIDE=FQ","FILING_STATUS=OR","SCALING_FORMAT=MLN","Sort=A","Dates=H","DateFormat=P","Fill=—","Direction=H","UseDPDF=Y")</f>
        <v>-3.1680000000000001</v>
      </c>
      <c r="G18" s="13">
        <f>_xll.BDH("AMZN US Equity","ACQUIS_FXD_&amp;_INTANG_DETAILED","FQ1 1998","FQ1 1998","Currency=USD","Period=FQ","BEST_FPERIOD_OVERRIDE=FQ","FILING_STATUS=OR","SCALING_FORMAT=MLN","Sort=A","Dates=H","DateFormat=P","Fill=—","Direction=H","UseDPDF=Y")</f>
        <v>-2.0710000000000002</v>
      </c>
      <c r="H18" s="13">
        <f>_xll.BDH("AMZN US Equity","ACQUIS_FXD_&amp;_INTANG_DETAILED","FQ2 1998","FQ2 1998","Currency=USD","Period=FQ","BEST_FPERIOD_OVERRIDE=FQ","FILING_STATUS=OR","SCALING_FORMAT=MLN","Sort=A","Dates=H","DateFormat=P","Fill=—","Direction=H","UseDPDF=Y")</f>
        <v>-5.6429999999999998</v>
      </c>
      <c r="I18" s="13">
        <f>_xll.BDH("AMZN US Equity","ACQUIS_FXD_&amp;_INTANG_DETAILED","FQ3 1998","FQ3 1998","Currency=USD","Period=FQ","BEST_FPERIOD_OVERRIDE=FQ","FILING_STATUS=OR","SCALING_FORMAT=MLN","Sort=A","Dates=H","DateFormat=P","Fill=—","Direction=H","UseDPDF=Y")</f>
        <v>-11.065</v>
      </c>
    </row>
    <row r="19" spans="1:9" x14ac:dyDescent="0.25">
      <c r="A19" s="10" t="s">
        <v>208</v>
      </c>
      <c r="B19" s="10" t="s">
        <v>209</v>
      </c>
      <c r="C19" s="13">
        <f>_xll.BDH("AMZN US Equity","NET_CHG_IN_LT_INVEST_DETAILED","FQ1 1997","FQ1 1997","Currency=USD","Period=FQ","BEST_FPERIOD_OVERRIDE=FQ","FILING_STATUS=OR","SCALING_FORMAT=MLN","Sort=A","Dates=H","DateFormat=P","Fill=—","Direction=H","UseDPDF=Y")</f>
        <v>0</v>
      </c>
      <c r="D19" s="13">
        <f>_xll.BDH("AMZN US Equity","NET_CHG_IN_LT_INVEST_DETAILED","FQ2 1997","FQ2 1997","Currency=USD","Period=FQ","BEST_FPERIOD_OVERRIDE=FQ","FILING_STATUS=OR","SCALING_FORMAT=MLN","Sort=A","Dates=H","DateFormat=P","Fill=—","Direction=H","UseDPDF=Y")</f>
        <v>0</v>
      </c>
      <c r="E19" s="13">
        <f>_xll.BDH("AMZN US Equity","NET_CHG_IN_LT_INVEST_DETAILED","FQ3 1997","FQ3 1997","Currency=USD","Period=FQ","BEST_FPERIOD_OVERRIDE=FQ","FILING_STATUS=OR","SCALING_FORMAT=MLN","Sort=A","Dates=H","DateFormat=P","Fill=—","Direction=H","UseDPDF=Y")</f>
        <v>0</v>
      </c>
      <c r="F19" s="13">
        <f>_xll.BDH("AMZN US Equity","NET_CHG_IN_LT_INVEST_DETAILED","FQ4 1997","FQ4 1997","Currency=USD","Period=FQ","BEST_FPERIOD_OVERRIDE=FQ","FILING_STATUS=OR","SCALING_FORMAT=MLN","Sort=A","Dates=H","DateFormat=P","Fill=—","Direction=H","UseDPDF=Y")</f>
        <v>0</v>
      </c>
      <c r="G19" s="13">
        <f>_xll.BDH("AMZN US Equity","NET_CHG_IN_LT_INVEST_DETAILED","FQ1 1998","FQ1 1998","Currency=USD","Period=FQ","BEST_FPERIOD_OVERRIDE=FQ","FILING_STATUS=OR","SCALING_FORMAT=MLN","Sort=A","Dates=H","DateFormat=P","Fill=—","Direction=H","UseDPDF=Y")</f>
        <v>0</v>
      </c>
      <c r="H19" s="13">
        <f>_xll.BDH("AMZN US Equity","NET_CHG_IN_LT_INVEST_DETAILED","FQ2 1998","FQ2 1998","Currency=USD","Period=FQ","BEST_FPERIOD_OVERRIDE=FQ","FILING_STATUS=OR","SCALING_FORMAT=MLN","Sort=A","Dates=H","DateFormat=P","Fill=—","Direction=H","UseDPDF=Y")</f>
        <v>0</v>
      </c>
      <c r="I19" s="13">
        <f>_xll.BDH("AMZN US Equity","NET_CHG_IN_LT_INVEST_DETAILED","FQ3 1998","FQ3 1998","Currency=USD","Period=FQ","BEST_FPERIOD_OVERRIDE=FQ","FILING_STATUS=OR","SCALING_FORMAT=MLN","Sort=A","Dates=H","DateFormat=P","Fill=—","Direction=H","UseDPDF=Y")</f>
        <v>0</v>
      </c>
    </row>
    <row r="20" spans="1:9" x14ac:dyDescent="0.25">
      <c r="A20" s="10" t="s">
        <v>210</v>
      </c>
      <c r="B20" s="10" t="s">
        <v>211</v>
      </c>
      <c r="C20" s="13">
        <f>_xll.BDH("AMZN US Equity","CF_DECR_INVEST","FQ1 1997","FQ1 1997","Currency=USD","Period=FQ","BEST_FPERIOD_OVERRIDE=FQ","FILING_STATUS=OR","SCALING_FORMAT=MLN","Sort=A","Dates=H","DateFormat=P","Fill=—","Direction=H","UseDPDF=Y")</f>
        <v>0</v>
      </c>
      <c r="D20" s="13">
        <f>_xll.BDH("AMZN US Equity","CF_DECR_INVEST","FQ2 1997","FQ2 1997","Currency=USD","Period=FQ","BEST_FPERIOD_OVERRIDE=FQ","FILING_STATUS=OR","SCALING_FORMAT=MLN","Sort=A","Dates=H","DateFormat=P","Fill=—","Direction=H","UseDPDF=Y")</f>
        <v>0</v>
      </c>
      <c r="E20" s="13">
        <f>_xll.BDH("AMZN US Equity","CF_DECR_INVEST","FQ3 1997","FQ3 1997","Currency=USD","Period=FQ","BEST_FPERIOD_OVERRIDE=FQ","FILING_STATUS=OR","SCALING_FORMAT=MLN","Sort=A","Dates=H","DateFormat=P","Fill=—","Direction=H","UseDPDF=Y")</f>
        <v>0</v>
      </c>
      <c r="F20" s="13">
        <f>_xll.BDH("AMZN US Equity","CF_DECR_INVEST","FQ4 1997","FQ4 1997","Currency=USD","Period=FQ","BEST_FPERIOD_OVERRIDE=FQ","FILING_STATUS=OR","SCALING_FORMAT=MLN","Sort=A","Dates=H","DateFormat=P","Fill=—","Direction=H","UseDPDF=Y")</f>
        <v>0</v>
      </c>
      <c r="G20" s="13">
        <f>_xll.BDH("AMZN US Equity","CF_DECR_INVEST","FQ1 1998","FQ1 1998","Currency=USD","Period=FQ","BEST_FPERIOD_OVERRIDE=FQ","FILING_STATUS=OR","SCALING_FORMAT=MLN","Sort=A","Dates=H","DateFormat=P","Fill=—","Direction=H","UseDPDF=Y")</f>
        <v>0</v>
      </c>
      <c r="H20" s="13">
        <f>_xll.BDH("AMZN US Equity","CF_DECR_INVEST","FQ2 1998","FQ2 1998","Currency=USD","Period=FQ","BEST_FPERIOD_OVERRIDE=FQ","FILING_STATUS=OR","SCALING_FORMAT=MLN","Sort=A","Dates=H","DateFormat=P","Fill=—","Direction=H","UseDPDF=Y")</f>
        <v>0</v>
      </c>
      <c r="I20" s="13">
        <f>_xll.BDH("AMZN US Equity","CF_DECR_INVEST","FQ3 1998","FQ3 1998","Currency=USD","Period=FQ","BEST_FPERIOD_OVERRIDE=FQ","FILING_STATUS=OR","SCALING_FORMAT=MLN","Sort=A","Dates=H","DateFormat=P","Fill=—","Direction=H","UseDPDF=Y")</f>
        <v>0</v>
      </c>
    </row>
    <row r="21" spans="1:9" x14ac:dyDescent="0.25">
      <c r="A21" s="10" t="s">
        <v>212</v>
      </c>
      <c r="B21" s="10" t="s">
        <v>213</v>
      </c>
      <c r="C21" s="13">
        <f>_xll.BDH("AMZN US Equity","CF_INCR_INVEST","FQ1 1997","FQ1 1997","Currency=USD","Period=FQ","BEST_FPERIOD_OVERRIDE=FQ","FILING_STATUS=OR","SCALING_FORMAT=MLN","Sort=A","Dates=H","DateFormat=P","Fill=—","Direction=H","UseDPDF=Y")</f>
        <v>0</v>
      </c>
      <c r="D21" s="13">
        <f>_xll.BDH("AMZN US Equity","CF_INCR_INVEST","FQ2 1997","FQ2 1997","Currency=USD","Period=FQ","BEST_FPERIOD_OVERRIDE=FQ","FILING_STATUS=OR","SCALING_FORMAT=MLN","Sort=A","Dates=H","DateFormat=P","Fill=—","Direction=H","UseDPDF=Y")</f>
        <v>0</v>
      </c>
      <c r="E21" s="13">
        <f>_xll.BDH("AMZN US Equity","CF_INCR_INVEST","FQ3 1997","FQ3 1997","Currency=USD","Period=FQ","BEST_FPERIOD_OVERRIDE=FQ","FILING_STATUS=OR","SCALING_FORMAT=MLN","Sort=A","Dates=H","DateFormat=P","Fill=—","Direction=H","UseDPDF=Y")</f>
        <v>0</v>
      </c>
      <c r="F21" s="13">
        <f>_xll.BDH("AMZN US Equity","CF_INCR_INVEST","FQ4 1997","FQ4 1997","Currency=USD","Period=FQ","BEST_FPERIOD_OVERRIDE=FQ","FILING_STATUS=OR","SCALING_FORMAT=MLN","Sort=A","Dates=H","DateFormat=P","Fill=—","Direction=H","UseDPDF=Y")</f>
        <v>0</v>
      </c>
      <c r="G21" s="13">
        <f>_xll.BDH("AMZN US Equity","CF_INCR_INVEST","FQ1 1998","FQ1 1998","Currency=USD","Period=FQ","BEST_FPERIOD_OVERRIDE=FQ","FILING_STATUS=OR","SCALING_FORMAT=MLN","Sort=A","Dates=H","DateFormat=P","Fill=—","Direction=H","UseDPDF=Y")</f>
        <v>0</v>
      </c>
      <c r="H21" s="13">
        <f>_xll.BDH("AMZN US Equity","CF_INCR_INVEST","FQ2 1998","FQ2 1998","Currency=USD","Period=FQ","BEST_FPERIOD_OVERRIDE=FQ","FILING_STATUS=OR","SCALING_FORMAT=MLN","Sort=A","Dates=H","DateFormat=P","Fill=—","Direction=H","UseDPDF=Y")</f>
        <v>0</v>
      </c>
      <c r="I21" s="13">
        <f>_xll.BDH("AMZN US Equity","CF_INCR_INVEST","FQ3 1998","FQ3 1998","Currency=USD","Period=FQ","BEST_FPERIOD_OVERRIDE=FQ","FILING_STATUS=OR","SCALING_FORMAT=MLN","Sort=A","Dates=H","DateFormat=P","Fill=—","Direction=H","UseDPDF=Y")</f>
        <v>0</v>
      </c>
    </row>
    <row r="22" spans="1:9" x14ac:dyDescent="0.25">
      <c r="A22" s="10" t="s">
        <v>214</v>
      </c>
      <c r="B22" s="10" t="s">
        <v>215</v>
      </c>
      <c r="C22" s="13">
        <f>_xll.BDH("AMZN US Equity","OTHER_INVESTING_ACT_DETAILED","FQ1 1997","FQ1 1997","Currency=USD","Period=FQ","BEST_FPERIOD_OVERRIDE=FQ","FILING_STATUS=OR","SCALING_FORMAT=MLN","Sort=A","Dates=H","DateFormat=P","Fill=—","Direction=H","UseDPDF=Y")</f>
        <v>0</v>
      </c>
      <c r="D22" s="13">
        <f>_xll.BDH("AMZN US Equity","OTHER_INVESTING_ACT_DETAILED","FQ2 1997","FQ2 1997","Currency=USD","Period=FQ","BEST_FPERIOD_OVERRIDE=FQ","FILING_STATUS=OR","SCALING_FORMAT=MLN","Sort=A","Dates=H","DateFormat=P","Fill=—","Direction=H","UseDPDF=Y")</f>
        <v>-8.6920000000000002</v>
      </c>
      <c r="E22" s="13">
        <f>_xll.BDH("AMZN US Equity","OTHER_INVESTING_ACT_DETAILED","FQ3 1997","FQ3 1997","Currency=USD","Period=FQ","BEST_FPERIOD_OVERRIDE=FQ","FILING_STATUS=OR","SCALING_FORMAT=MLN","Sort=A","Dates=H","DateFormat=P","Fill=—","Direction=H","UseDPDF=Y")</f>
        <v>5.1980000000000004</v>
      </c>
      <c r="F22" s="13">
        <f>_xll.BDH("AMZN US Equity","OTHER_INVESTING_ACT_DETAILED","FQ4 1997","FQ4 1997","Currency=USD","Period=FQ","BEST_FPERIOD_OVERRIDE=FQ","FILING_STATUS=OR","SCALING_FORMAT=MLN","Sort=A","Dates=H","DateFormat=P","Fill=—","Direction=H","UseDPDF=Y")</f>
        <v>-11.762</v>
      </c>
      <c r="G22" s="13">
        <f>_xll.BDH("AMZN US Equity","OTHER_INVESTING_ACT_DETAILED","FQ1 1998","FQ1 1998","Currency=USD","Period=FQ","BEST_FPERIOD_OVERRIDE=FQ","FILING_STATUS=OR","SCALING_FORMAT=MLN","Sort=A","Dates=H","DateFormat=P","Fill=—","Direction=H","UseDPDF=Y")</f>
        <v>-2.9990000000000001</v>
      </c>
      <c r="H22" s="13">
        <f>_xll.BDH("AMZN US Equity","OTHER_INVESTING_ACT_DETAILED","FQ2 1998","FQ2 1998","Currency=USD","Period=FQ","BEST_FPERIOD_OVERRIDE=FQ","FILING_STATUS=OR","SCALING_FORMAT=MLN","Sort=A","Dates=H","DateFormat=P","Fill=—","Direction=H","UseDPDF=Y")</f>
        <v>-225.92599999999999</v>
      </c>
      <c r="I22" s="13">
        <f>_xll.BDH("AMZN US Equity","OTHER_INVESTING_ACT_DETAILED","FQ3 1998","FQ3 1998","Currency=USD","Period=FQ","BEST_FPERIOD_OVERRIDE=FQ","FILING_STATUS=OR","SCALING_FORMAT=MLN","Sort=A","Dates=H","DateFormat=P","Fill=—","Direction=H","UseDPDF=Y")</f>
        <v>16.611999999999998</v>
      </c>
    </row>
    <row r="23" spans="1:9" x14ac:dyDescent="0.25">
      <c r="A23" s="6" t="s">
        <v>201</v>
      </c>
      <c r="B23" s="6" t="s">
        <v>216</v>
      </c>
      <c r="C23" s="16">
        <f>_xll.BDH("AMZN US Equity","CF_CASH_FROM_INV_ACT","FQ1 1997","FQ1 1997","Currency=USD","Period=FQ","BEST_FPERIOD_OVERRIDE=FQ","FILING_STATUS=OR","SCALING_FORMAT=MLN","Sort=A","Dates=H","DateFormat=P","Fill=—","Direction=H","UseDPDF=Y")</f>
        <v>-0.92600000000000005</v>
      </c>
      <c r="D23" s="16">
        <f>_xll.BDH("AMZN US Equity","CF_CASH_FROM_INV_ACT","FQ2 1997","FQ2 1997","Currency=USD","Period=FQ","BEST_FPERIOD_OVERRIDE=FQ","FILING_STATUS=OR","SCALING_FORMAT=MLN","Sort=A","Dates=H","DateFormat=P","Fill=—","Direction=H","UseDPDF=Y")</f>
        <v>-10.005000000000001</v>
      </c>
      <c r="E23" s="16">
        <f>_xll.BDH("AMZN US Equity","CF_CASH_FROM_INV_ACT","FQ3 1997","FQ3 1997","Currency=USD","Period=FQ","BEST_FPERIOD_OVERRIDE=FQ","FILING_STATUS=OR","SCALING_FORMAT=MLN","Sort=A","Dates=H","DateFormat=P","Fill=—","Direction=H","UseDPDF=Y")</f>
        <v>3.3839999999999999</v>
      </c>
      <c r="F23" s="16">
        <f>_xll.BDH("AMZN US Equity","CF_CASH_FROM_INV_ACT","FQ4 1997","FQ4 1997","Currency=USD","Period=FQ","BEST_FPERIOD_OVERRIDE=FQ","FILING_STATUS=OR","SCALING_FORMAT=MLN","Sort=A","Dates=H","DateFormat=P","Fill=—","Direction=H","UseDPDF=Y")</f>
        <v>-14.93</v>
      </c>
      <c r="G23" s="16">
        <f>_xll.BDH("AMZN US Equity","CF_CASH_FROM_INV_ACT","FQ1 1998","FQ1 1998","Currency=USD","Period=FQ","BEST_FPERIOD_OVERRIDE=FQ","FILING_STATUS=OR","SCALING_FORMAT=MLN","Sort=A","Dates=H","DateFormat=P","Fill=—","Direction=H","UseDPDF=Y")</f>
        <v>-5.07</v>
      </c>
      <c r="H23" s="16">
        <f>_xll.BDH("AMZN US Equity","CF_CASH_FROM_INV_ACT","FQ2 1998","FQ2 1998","Currency=USD","Period=FQ","BEST_FPERIOD_OVERRIDE=FQ","FILING_STATUS=OR","SCALING_FORMAT=MLN","Sort=A","Dates=H","DateFormat=P","Fill=—","Direction=H","UseDPDF=Y")</f>
        <v>-231.56899999999999</v>
      </c>
      <c r="I23" s="16">
        <f>_xll.BDH("AMZN US Equity","CF_CASH_FROM_INV_ACT","FQ3 1998","FQ3 1998","Currency=USD","Period=FQ","BEST_FPERIOD_OVERRIDE=FQ","FILING_STATUS=OR","SCALING_FORMAT=MLN","Sort=A","Dates=H","DateFormat=P","Fill=—","Direction=H","UseDPDF=Y")</f>
        <v>5.5469999999999997</v>
      </c>
    </row>
    <row r="24" spans="1:9" x14ac:dyDescent="0.25">
      <c r="A24" s="6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6" t="s">
        <v>217</v>
      </c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0" t="s">
        <v>218</v>
      </c>
      <c r="B26" s="10" t="s">
        <v>219</v>
      </c>
      <c r="C26" s="13">
        <f>_xll.BDH("AMZN US Equity","CF_DVD_PAID","FQ1 1997","FQ1 1997","Currency=USD","Period=FQ","BEST_FPERIOD_OVERRIDE=FQ","FILING_STATUS=OR","SCALING_FORMAT=MLN","Sort=A","Dates=H","DateFormat=P","Fill=—","Direction=H","UseDPDF=Y")</f>
        <v>0</v>
      </c>
      <c r="D26" s="13">
        <f>_xll.BDH("AMZN US Equity","CF_DVD_PAID","FQ2 1997","FQ2 1997","Currency=USD","Period=FQ","BEST_FPERIOD_OVERRIDE=FQ","FILING_STATUS=OR","SCALING_FORMAT=MLN","Sort=A","Dates=H","DateFormat=P","Fill=—","Direction=H","UseDPDF=Y")</f>
        <v>0</v>
      </c>
      <c r="E26" s="13">
        <f>_xll.BDH("AMZN US Equity","CF_DVD_PAID","FQ3 1997","FQ3 1997","Currency=USD","Period=FQ","BEST_FPERIOD_OVERRIDE=FQ","FILING_STATUS=OR","SCALING_FORMAT=MLN","Sort=A","Dates=H","DateFormat=P","Fill=—","Direction=H","UseDPDF=Y")</f>
        <v>0</v>
      </c>
      <c r="F26" s="13">
        <f>_xll.BDH("AMZN US Equity","CF_DVD_PAID","FQ4 1997","FQ4 1997","Currency=USD","Period=FQ","BEST_FPERIOD_OVERRIDE=FQ","FILING_STATUS=OR","SCALING_FORMAT=MLN","Sort=A","Dates=H","DateFormat=P","Fill=—","Direction=H","UseDPDF=Y")</f>
        <v>0</v>
      </c>
      <c r="G26" s="13">
        <f>_xll.BDH("AMZN US Equity","CF_DVD_PAID","FQ1 1998","FQ1 1998","Currency=USD","Period=FQ","BEST_FPERIOD_OVERRIDE=FQ","FILING_STATUS=OR","SCALING_FORMAT=MLN","Sort=A","Dates=H","DateFormat=P","Fill=—","Direction=H","UseDPDF=Y")</f>
        <v>0</v>
      </c>
      <c r="H26" s="13">
        <f>_xll.BDH("AMZN US Equity","CF_DVD_PAID","FQ2 1998","FQ2 1998","Currency=USD","Period=FQ","BEST_FPERIOD_OVERRIDE=FQ","FILING_STATUS=OR","SCALING_FORMAT=MLN","Sort=A","Dates=H","DateFormat=P","Fill=—","Direction=H","UseDPDF=Y")</f>
        <v>0</v>
      </c>
      <c r="I26" s="13">
        <f>_xll.BDH("AMZN US Equity","CF_DVD_PAID","FQ3 1998","FQ3 1998","Currency=USD","Period=FQ","BEST_FPERIOD_OVERRIDE=FQ","FILING_STATUS=OR","SCALING_FORMAT=MLN","Sort=A","Dates=H","DateFormat=P","Fill=—","Direction=H","UseDPDF=Y")</f>
        <v>0</v>
      </c>
    </row>
    <row r="27" spans="1:9" x14ac:dyDescent="0.25">
      <c r="A27" s="10" t="s">
        <v>220</v>
      </c>
      <c r="B27" s="10" t="s">
        <v>221</v>
      </c>
      <c r="C27" s="13">
        <f>_xll.BDH("AMZN US Equity","PROC_FR_REPAYMNTS_BOR_DETAILED","FQ1 1997","FQ1 1997","Currency=USD","Period=FQ","BEST_FPERIOD_OVERRIDE=FQ","FILING_STATUS=OR","SCALING_FORMAT=MLN","Sort=A","Dates=H","DateFormat=P","Fill=—","Direction=H","UseDPDF=Y")</f>
        <v>0</v>
      </c>
      <c r="D27" s="13">
        <f>_xll.BDH("AMZN US Equity","PROC_FR_REPAYMNTS_BOR_DETAILED","FQ2 1997","FQ2 1997","Currency=USD","Period=FQ","BEST_FPERIOD_OVERRIDE=FQ","FILING_STATUS=OR","SCALING_FORMAT=MLN","Sort=A","Dates=H","DateFormat=P","Fill=—","Direction=H","UseDPDF=Y")</f>
        <v>0</v>
      </c>
      <c r="E27" s="13">
        <f>_xll.BDH("AMZN US Equity","PROC_FR_REPAYMNTS_BOR_DETAILED","FQ3 1997","FQ3 1997","Currency=USD","Period=FQ","BEST_FPERIOD_OVERRIDE=FQ","FILING_STATUS=OR","SCALING_FORMAT=MLN","Sort=A","Dates=H","DateFormat=P","Fill=—","Direction=H","UseDPDF=Y")</f>
        <v>0</v>
      </c>
      <c r="F27" s="13">
        <f>_xll.BDH("AMZN US Equity","PROC_FR_REPAYMNTS_BOR_DETAILED","FQ4 1997","FQ4 1997","Currency=USD","Period=FQ","BEST_FPERIOD_OVERRIDE=FQ","FILING_STATUS=OR","SCALING_FORMAT=MLN","Sort=A","Dates=H","DateFormat=P","Fill=—","Direction=H","UseDPDF=Y")</f>
        <v>75</v>
      </c>
      <c r="G27" s="13">
        <f>_xll.BDH("AMZN US Equity","PROC_FR_REPAYMNTS_BOR_DETAILED","FQ1 1998","FQ1 1998","Currency=USD","Period=FQ","BEST_FPERIOD_OVERRIDE=FQ","FILING_STATUS=OR","SCALING_FORMAT=MLN","Sort=A","Dates=H","DateFormat=P","Fill=—","Direction=H","UseDPDF=Y")</f>
        <v>0</v>
      </c>
      <c r="H27" s="13">
        <f>_xll.BDH("AMZN US Equity","PROC_FR_REPAYMNTS_BOR_DETAILED","FQ2 1998","FQ2 1998","Currency=USD","Period=FQ","BEST_FPERIOD_OVERRIDE=FQ","FILING_STATUS=OR","SCALING_FORMAT=MLN","Sort=A","Dates=H","DateFormat=P","Fill=—","Direction=H","UseDPDF=Y")</f>
        <v>248.77799999999999</v>
      </c>
      <c r="I27" s="13">
        <f>_xll.BDH("AMZN US Equity","PROC_FR_REPAYMNTS_BOR_DETAILED","FQ3 1998","FQ3 1998","Currency=USD","Period=FQ","BEST_FPERIOD_OVERRIDE=FQ","FILING_STATUS=OR","SCALING_FORMAT=MLN","Sort=A","Dates=H","DateFormat=P","Fill=—","Direction=H","UseDPDF=Y")</f>
        <v>-0.17399999999999999</v>
      </c>
    </row>
    <row r="28" spans="1:9" x14ac:dyDescent="0.25">
      <c r="A28" s="10" t="s">
        <v>222</v>
      </c>
      <c r="B28" s="10" t="s">
        <v>223</v>
      </c>
      <c r="C28" s="13">
        <f>_xll.BDH("AMZN US Equity","PROC_FR_REPURCH_EQTY_DETAILED","FQ1 1997","FQ1 1997","Currency=USD","Period=FQ","BEST_FPERIOD_OVERRIDE=FQ","FILING_STATUS=OR","SCALING_FORMAT=MLN","Sort=A","Dates=H","DateFormat=P","Fill=—","Direction=H","UseDPDF=Y")</f>
        <v>0.63700000000000001</v>
      </c>
      <c r="D28" s="13">
        <f>_xll.BDH("AMZN US Equity","PROC_FR_REPURCH_EQTY_DETAILED","FQ2 1997","FQ2 1997","Currency=USD","Period=FQ","BEST_FPERIOD_OVERRIDE=FQ","FILING_STATUS=OR","SCALING_FORMAT=MLN","Sort=A","Dates=H","DateFormat=P","Fill=—","Direction=H","UseDPDF=Y")</f>
        <v>49.14</v>
      </c>
      <c r="E28" s="13">
        <f>_xll.BDH("AMZN US Equity","PROC_FR_REPURCH_EQTY_DETAILED","FQ3 1997","FQ3 1997","Currency=USD","Period=FQ","BEST_FPERIOD_OVERRIDE=FQ","FILING_STATUS=OR","SCALING_FORMAT=MLN","Sort=A","Dates=H","DateFormat=P","Fill=—","Direction=H","UseDPDF=Y")</f>
        <v>0</v>
      </c>
      <c r="F28" s="13">
        <f>_xll.BDH("AMZN US Equity","PROC_FR_REPURCH_EQTY_DETAILED","FQ4 1997","FQ4 1997","Currency=USD","Period=FQ","BEST_FPERIOD_OVERRIDE=FQ","FILING_STATUS=OR","SCALING_FORMAT=MLN","Sort=A","Dates=H","DateFormat=P","Fill=—","Direction=H","UseDPDF=Y")</f>
        <v>4.3999999999999997E-2</v>
      </c>
      <c r="G28" s="13">
        <f>_xll.BDH("AMZN US Equity","PROC_FR_REPURCH_EQTY_DETAILED","FQ1 1998","FQ1 1998","Currency=USD","Period=FQ","BEST_FPERIOD_OVERRIDE=FQ","FILING_STATUS=OR","SCALING_FORMAT=MLN","Sort=A","Dates=H","DateFormat=P","Fill=—","Direction=H","UseDPDF=Y")</f>
        <v>0.41499999999999998</v>
      </c>
      <c r="H28" s="13">
        <f>_xll.BDH("AMZN US Equity","PROC_FR_REPURCH_EQTY_DETAILED","FQ2 1998","FQ2 1998","Currency=USD","Period=FQ","BEST_FPERIOD_OVERRIDE=FQ","FILING_STATUS=OR","SCALING_FORMAT=MLN","Sort=A","Dates=H","DateFormat=P","Fill=—","Direction=H","UseDPDF=Y")</f>
        <v>0.60699999999999998</v>
      </c>
      <c r="I28" s="13">
        <f>_xll.BDH("AMZN US Equity","PROC_FR_REPURCH_EQTY_DETAILED","FQ3 1998","FQ3 1998","Currency=USD","Period=FQ","BEST_FPERIOD_OVERRIDE=FQ","FILING_STATUS=OR","SCALING_FORMAT=MLN","Sort=A","Dates=H","DateFormat=P","Fill=—","Direction=H","UseDPDF=Y")</f>
        <v>10.303000000000001</v>
      </c>
    </row>
    <row r="29" spans="1:9" x14ac:dyDescent="0.25">
      <c r="A29" s="10" t="s">
        <v>224</v>
      </c>
      <c r="B29" s="10" t="s">
        <v>225</v>
      </c>
      <c r="C29" s="13">
        <f>_xll.BDH("AMZN US Equity","CF_INCR_CAP_STOCK","FQ1 1997","FQ1 1997","Currency=USD","Period=FQ","BEST_FPERIOD_OVERRIDE=FQ","FILING_STATUS=OR","SCALING_FORMAT=MLN","Sort=A","Dates=H","DateFormat=P","Fill=—","Direction=H","UseDPDF=Y")</f>
        <v>0.63700000000000001</v>
      </c>
      <c r="D29" s="13">
        <f>_xll.BDH("AMZN US Equity","CF_INCR_CAP_STOCK","FQ2 1997","FQ2 1997","Currency=USD","Period=FQ","BEST_FPERIOD_OVERRIDE=FQ","FILING_STATUS=OR","SCALING_FORMAT=MLN","Sort=A","Dates=H","DateFormat=P","Fill=—","Direction=H","UseDPDF=Y")</f>
        <v>49.14</v>
      </c>
      <c r="E29" s="13">
        <f>_xll.BDH("AMZN US Equity","CF_INCR_CAP_STOCK","FQ3 1997","FQ3 1997","Currency=USD","Period=FQ","BEST_FPERIOD_OVERRIDE=FQ","FILING_STATUS=OR","SCALING_FORMAT=MLN","Sort=A","Dates=H","DateFormat=P","Fill=—","Direction=H","UseDPDF=Y")</f>
        <v>0</v>
      </c>
      <c r="F29" s="13">
        <f>_xll.BDH("AMZN US Equity","CF_INCR_CAP_STOCK","FQ4 1997","FQ4 1997","Currency=USD","Period=FQ","BEST_FPERIOD_OVERRIDE=FQ","FILING_STATUS=OR","SCALING_FORMAT=MLN","Sort=A","Dates=H","DateFormat=P","Fill=—","Direction=H","UseDPDF=Y")</f>
        <v>4.3999999999999997E-2</v>
      </c>
      <c r="G29" s="13">
        <f>_xll.BDH("AMZN US Equity","CF_INCR_CAP_STOCK","FQ1 1998","FQ1 1998","Currency=USD","Period=FQ","BEST_FPERIOD_OVERRIDE=FQ","FILING_STATUS=OR","SCALING_FORMAT=MLN","Sort=A","Dates=H","DateFormat=P","Fill=—","Direction=H","UseDPDF=Y")</f>
        <v>0.41499999999999998</v>
      </c>
      <c r="H29" s="13">
        <f>_xll.BDH("AMZN US Equity","CF_INCR_CAP_STOCK","FQ2 1998","FQ2 1998","Currency=USD","Period=FQ","BEST_FPERIOD_OVERRIDE=FQ","FILING_STATUS=OR","SCALING_FORMAT=MLN","Sort=A","Dates=H","DateFormat=P","Fill=—","Direction=H","UseDPDF=Y")</f>
        <v>0.60699999999999998</v>
      </c>
      <c r="I29" s="13">
        <f>_xll.BDH("AMZN US Equity","CF_INCR_CAP_STOCK","FQ3 1998","FQ3 1998","Currency=USD","Period=FQ","BEST_FPERIOD_OVERRIDE=FQ","FILING_STATUS=OR","SCALING_FORMAT=MLN","Sort=A","Dates=H","DateFormat=P","Fill=—","Direction=H","UseDPDF=Y")</f>
        <v>10.303000000000001</v>
      </c>
    </row>
    <row r="30" spans="1:9" x14ac:dyDescent="0.25">
      <c r="A30" s="10" t="s">
        <v>226</v>
      </c>
      <c r="B30" s="10" t="s">
        <v>227</v>
      </c>
      <c r="C30" s="13">
        <f>_xll.BDH("AMZN US Equity","CF_DECR_CAP_STOCK","FQ1 1997","FQ1 1997","Currency=USD","Period=FQ","BEST_FPERIOD_OVERRIDE=FQ","FILING_STATUS=OR","SCALING_FORMAT=MLN","Sort=A","Dates=H","DateFormat=P","Fill=—","Direction=H","UseDPDF=Y")</f>
        <v>0</v>
      </c>
      <c r="D30" s="13">
        <f>_xll.BDH("AMZN US Equity","CF_DECR_CAP_STOCK","FQ2 1997","FQ2 1997","Currency=USD","Period=FQ","BEST_FPERIOD_OVERRIDE=FQ","FILING_STATUS=OR","SCALING_FORMAT=MLN","Sort=A","Dates=H","DateFormat=P","Fill=—","Direction=H","UseDPDF=Y")</f>
        <v>0</v>
      </c>
      <c r="E30" s="13">
        <f>_xll.BDH("AMZN US Equity","CF_DECR_CAP_STOCK","FQ3 1997","FQ3 1997","Currency=USD","Period=FQ","BEST_FPERIOD_OVERRIDE=FQ","FILING_STATUS=OR","SCALING_FORMAT=MLN","Sort=A","Dates=H","DateFormat=P","Fill=—","Direction=H","UseDPDF=Y")</f>
        <v>0</v>
      </c>
      <c r="F30" s="13">
        <f>_xll.BDH("AMZN US Equity","CF_DECR_CAP_STOCK","FQ4 1997","FQ4 1997","Currency=USD","Period=FQ","BEST_FPERIOD_OVERRIDE=FQ","FILING_STATUS=OR","SCALING_FORMAT=MLN","Sort=A","Dates=H","DateFormat=P","Fill=—","Direction=H","UseDPDF=Y")</f>
        <v>0</v>
      </c>
      <c r="G30" s="13">
        <f>_xll.BDH("AMZN US Equity","CF_DECR_CAP_STOCK","FQ1 1998","FQ1 1998","Currency=USD","Period=FQ","BEST_FPERIOD_OVERRIDE=FQ","FILING_STATUS=OR","SCALING_FORMAT=MLN","Sort=A","Dates=H","DateFormat=P","Fill=—","Direction=H","UseDPDF=Y")</f>
        <v>0</v>
      </c>
      <c r="H30" s="13">
        <f>_xll.BDH("AMZN US Equity","CF_DECR_CAP_STOCK","FQ2 1998","FQ2 1998","Currency=USD","Period=FQ","BEST_FPERIOD_OVERRIDE=FQ","FILING_STATUS=OR","SCALING_FORMAT=MLN","Sort=A","Dates=H","DateFormat=P","Fill=—","Direction=H","UseDPDF=Y")</f>
        <v>0</v>
      </c>
      <c r="I30" s="13">
        <f>_xll.BDH("AMZN US Equity","CF_DECR_CAP_STOCK","FQ3 1998","FQ3 1998","Currency=USD","Period=FQ","BEST_FPERIOD_OVERRIDE=FQ","FILING_STATUS=OR","SCALING_FORMAT=MLN","Sort=A","Dates=H","DateFormat=P","Fill=—","Direction=H","UseDPDF=Y")</f>
        <v>0</v>
      </c>
    </row>
    <row r="31" spans="1:9" x14ac:dyDescent="0.25">
      <c r="A31" s="6" t="s">
        <v>217</v>
      </c>
      <c r="B31" s="6" t="s">
        <v>228</v>
      </c>
      <c r="C31" s="16">
        <f>_xll.BDH("AMZN US Equity","CFF_ACTIVITIES_DETAILED","FQ1 1997","FQ1 1997","Currency=USD","Period=FQ","BEST_FPERIOD_OVERRIDE=FQ","FILING_STATUS=OR","SCALING_FORMAT=MLN","Sort=A","Dates=H","DateFormat=P","Fill=—","Direction=H","UseDPDF=Y")</f>
        <v>0.63700000000000001</v>
      </c>
      <c r="D31" s="16">
        <f>_xll.BDH("AMZN US Equity","CFF_ACTIVITIES_DETAILED","FQ2 1997","FQ2 1997","Currency=USD","Period=FQ","BEST_FPERIOD_OVERRIDE=FQ","FILING_STATUS=OR","SCALING_FORMAT=MLN","Sort=A","Dates=H","DateFormat=P","Fill=—","Direction=H","UseDPDF=Y")</f>
        <v>49.14</v>
      </c>
      <c r="E31" s="16">
        <f>_xll.BDH("AMZN US Equity","CFF_ACTIVITIES_DETAILED","FQ3 1997","FQ3 1997","Currency=USD","Period=FQ","BEST_FPERIOD_OVERRIDE=FQ","FILING_STATUS=OR","SCALING_FORMAT=MLN","Sort=A","Dates=H","DateFormat=P","Fill=—","Direction=H","UseDPDF=Y")</f>
        <v>0</v>
      </c>
      <c r="F31" s="16">
        <f>_xll.BDH("AMZN US Equity","CFF_ACTIVITIES_DETAILED","FQ4 1997","FQ4 1997","Currency=USD","Period=FQ","BEST_FPERIOD_OVERRIDE=FQ","FILING_STATUS=OR","SCALING_FORMAT=MLN","Sort=A","Dates=H","DateFormat=P","Fill=—","Direction=H","UseDPDF=Y")</f>
        <v>72.739999999999995</v>
      </c>
      <c r="G31" s="16">
        <f>_xll.BDH("AMZN US Equity","CFF_ACTIVITIES_DETAILED","FQ1 1998","FQ1 1998","Currency=USD","Period=FQ","BEST_FPERIOD_OVERRIDE=FQ","FILING_STATUS=OR","SCALING_FORMAT=MLN","Sort=A","Dates=H","DateFormat=P","Fill=—","Direction=H","UseDPDF=Y")</f>
        <v>0.41499999999999998</v>
      </c>
      <c r="H31" s="16">
        <f>_xll.BDH("AMZN US Equity","CFF_ACTIVITIES_DETAILED","FQ2 1998","FQ2 1998","Currency=USD","Period=FQ","BEST_FPERIOD_OVERRIDE=FQ","FILING_STATUS=OR","SCALING_FORMAT=MLN","Sort=A","Dates=H","DateFormat=P","Fill=—","Direction=H","UseDPDF=Y")</f>
        <v>241.6</v>
      </c>
      <c r="I31" s="16">
        <f>_xll.BDH("AMZN US Equity","CFF_ACTIVITIES_DETAILED","FQ3 1998","FQ3 1998","Currency=USD","Period=FQ","BEST_FPERIOD_OVERRIDE=FQ","FILING_STATUS=OR","SCALING_FORMAT=MLN","Sort=A","Dates=H","DateFormat=P","Fill=—","Direction=H","UseDPDF=Y")</f>
        <v>9.7200000000000006</v>
      </c>
    </row>
    <row r="32" spans="1:9" x14ac:dyDescent="0.25">
      <c r="A32" s="6"/>
      <c r="B32" s="15"/>
      <c r="C32" s="15"/>
      <c r="D32" s="15"/>
      <c r="E32" s="15"/>
      <c r="F32" s="15"/>
      <c r="G32" s="15"/>
      <c r="H32" s="15"/>
      <c r="I32" s="15"/>
    </row>
    <row r="33" spans="1:9" x14ac:dyDescent="0.25">
      <c r="A33" s="6"/>
      <c r="B33" s="15"/>
      <c r="C33" s="15"/>
      <c r="D33" s="15"/>
      <c r="E33" s="15"/>
      <c r="F33" s="15"/>
      <c r="G33" s="15"/>
      <c r="H33" s="15"/>
      <c r="I33" s="15"/>
    </row>
    <row r="34" spans="1:9" x14ac:dyDescent="0.25">
      <c r="A34" s="6" t="s">
        <v>229</v>
      </c>
      <c r="B34" s="6" t="s">
        <v>230</v>
      </c>
      <c r="C34" s="16">
        <f>_xll.BDH("AMZN US Equity","CF_NET_CHNG_CASH","FQ1 1997","FQ1 1997","Currency=USD","Period=FQ","BEST_FPERIOD_OVERRIDE=FQ","FILING_STATUS=OR","SCALING_FORMAT=MLN","Sort=A","Dates=H","DateFormat=P","Fill=—","Direction=H","UseDPDF=Y")</f>
        <v>0.91400000000000003</v>
      </c>
      <c r="D34" s="16">
        <f>_xll.BDH("AMZN US Equity","CF_NET_CHNG_CASH","FQ2 1997","FQ2 1997","Currency=USD","Period=FQ","BEST_FPERIOD_OVERRIDE=FQ","FILING_STATUS=OR","SCALING_FORMAT=MLN","Sort=A","Dates=H","DateFormat=P","Fill=—","Direction=H","UseDPDF=Y")</f>
        <v>40.537999999999997</v>
      </c>
      <c r="E34" s="16">
        <f>_xll.BDH("AMZN US Equity","CF_NET_CHNG_CASH","FQ3 1997","FQ3 1997","Currency=USD","Period=FQ","BEST_FPERIOD_OVERRIDE=FQ","FILING_STATUS=OR","SCALING_FORMAT=MLN","Sort=A","Dates=H","DateFormat=P","Fill=—","Direction=H","UseDPDF=Y")</f>
        <v>-3.0129999999999999</v>
      </c>
      <c r="F34" s="16">
        <f>_xll.BDH("AMZN US Equity","CF_NET_CHNG_CASH","FQ4 1997","FQ4 1997","Currency=USD","Period=FQ","BEST_FPERIOD_OVERRIDE=FQ","FILING_STATUS=OR","SCALING_FORMAT=MLN","Sort=A","Dates=H","DateFormat=P","Fill=—","Direction=H","UseDPDF=Y")</f>
        <v>65.123000000000005</v>
      </c>
      <c r="G34" s="16">
        <f>_xll.BDH("AMZN US Equity","CF_NET_CHNG_CASH","FQ1 1998","FQ1 1998","Currency=USD","Period=FQ","BEST_FPERIOD_OVERRIDE=FQ","FILING_STATUS=OR","SCALING_FORMAT=MLN","Sort=A","Dates=H","DateFormat=P","Fill=—","Direction=H","UseDPDF=Y")</f>
        <v>-11.21</v>
      </c>
      <c r="H34" s="16">
        <f>_xll.BDH("AMZN US Equity","CF_NET_CHNG_CASH","FQ2 1998","FQ2 1998","Currency=USD","Period=FQ","BEST_FPERIOD_OVERRIDE=FQ","FILING_STATUS=OR","SCALING_FORMAT=MLN","Sort=A","Dates=H","DateFormat=P","Fill=—","Direction=H","UseDPDF=Y")</f>
        <v>12.166</v>
      </c>
      <c r="I34" s="16">
        <f>_xll.BDH("AMZN US Equity","CF_NET_CHNG_CASH","FQ3 1998","FQ3 1998","Currency=USD","Period=FQ","BEST_FPERIOD_OVERRIDE=FQ","FILING_STATUS=OR","SCALING_FORMAT=MLN","Sort=A","Dates=H","DateFormat=P","Fill=—","Direction=H","UseDPDF=Y")</f>
        <v>12.023999999999999</v>
      </c>
    </row>
    <row r="35" spans="1:9" x14ac:dyDescent="0.25">
      <c r="A35" s="6"/>
      <c r="B35" s="15"/>
      <c r="C35" s="15"/>
      <c r="D35" s="15"/>
      <c r="E35" s="15"/>
      <c r="F35" s="15"/>
      <c r="G35" s="15"/>
      <c r="H35" s="15"/>
      <c r="I35" s="15"/>
    </row>
    <row r="36" spans="1:9" x14ac:dyDescent="0.25">
      <c r="A36" s="6"/>
      <c r="B36" s="15"/>
      <c r="C36" s="15"/>
      <c r="D36" s="15"/>
      <c r="E36" s="15"/>
      <c r="F36" s="15"/>
      <c r="G36" s="15"/>
      <c r="H36" s="15"/>
      <c r="I36" s="15"/>
    </row>
    <row r="37" spans="1:9" x14ac:dyDescent="0.25">
      <c r="A37" s="6" t="s">
        <v>3</v>
      </c>
      <c r="B37" s="15"/>
      <c r="C37" s="15"/>
      <c r="D37" s="15"/>
      <c r="E37" s="15"/>
      <c r="F37" s="15"/>
      <c r="G37" s="15"/>
      <c r="H37" s="15"/>
      <c r="I37" s="15"/>
    </row>
    <row r="38" spans="1:9" x14ac:dyDescent="0.25">
      <c r="A38" s="10" t="s">
        <v>78</v>
      </c>
      <c r="B38" s="10" t="s">
        <v>78</v>
      </c>
      <c r="C38" s="13">
        <f>_xll.BDH("AMZN US Equity","EBITDA","FQ1 1997","FQ1 1997","Currency=USD","Period=FQ","BEST_FPERIOD_OVERRIDE=FQ","FILING_STATUS=OR","SCALING_FORMAT=MLN","FA_ADJUSTED=GAAP","Sort=A","Dates=H","DateFormat=P","Fill=—","Direction=H","UseDPDF=Y")</f>
        <v>-2.6819999999999999</v>
      </c>
      <c r="D38" s="13">
        <f>_xll.BDH("AMZN US Equity","EBITDA","FQ2 1997","FQ2 1997","Currency=USD","Period=FQ","BEST_FPERIOD_OVERRIDE=FQ","FILING_STATUS=OR","SCALING_FORMAT=MLN","FA_ADJUSTED=GAAP","Sort=A","Dates=H","DateFormat=P","Fill=—","Direction=H","UseDPDF=Y")</f>
        <v>-6.1029999999999998</v>
      </c>
      <c r="E38" s="13">
        <f>_xll.BDH("AMZN US Equity","EBITDA","FQ3 1997","FQ3 1997","Currency=USD","Period=FQ","BEST_FPERIOD_OVERRIDE=FQ","FILING_STATUS=OR","SCALING_FORMAT=MLN","FA_ADJUSTED=GAAP","Sort=A","Dates=H","DateFormat=P","Fill=—","Direction=H","UseDPDF=Y")</f>
        <v>-8.5730000000000004</v>
      </c>
      <c r="F38" s="13">
        <f>_xll.BDH("AMZN US Equity","EBITDA","FQ4 1997","FQ4 1997","Currency=USD","Period=FQ","BEST_FPERIOD_OVERRIDE=FQ","FILING_STATUS=OR","SCALING_FORMAT=MLN","FA_ADJUSTED=GAAP","Sort=A","Dates=H","DateFormat=P","Fill=—","Direction=H","UseDPDF=Y")</f>
        <v>-8.4629999999999992</v>
      </c>
      <c r="G38" s="13">
        <f>_xll.BDH("AMZN US Equity","EBITDA","FQ1 1998","FQ1 1998","Currency=USD","Period=FQ","BEST_FPERIOD_OVERRIDE=FQ","FILING_STATUS=OR","SCALING_FORMAT=MLN","FA_ADJUSTED=GAAP","Sort=A","Dates=H","DateFormat=P","Fill=—","Direction=H","UseDPDF=Y")</f>
        <v>-7.0839999999999996</v>
      </c>
      <c r="H38" s="13">
        <f>_xll.BDH("AMZN US Equity","EBITDA","FQ2 1998","FQ2 1998","Currency=USD","Period=FQ","BEST_FPERIOD_OVERRIDE=FQ","FILING_STATUS=OR","SCALING_FORMAT=MLN","FA_ADJUSTED=GAAP","Sort=A","Dates=H","DateFormat=P","Fill=—","Direction=H","UseDPDF=Y")</f>
        <v>-15.426</v>
      </c>
      <c r="I38" s="13">
        <f>_xll.BDH("AMZN US Equity","EBITDA","FQ3 1998","FQ3 1998","Currency=USD","Period=FQ","BEST_FPERIOD_OVERRIDE=FQ","FILING_STATUS=OR","SCALING_FORMAT=MLN","FA_ADJUSTED=GAAP","Sort=A","Dates=H","DateFormat=P","Fill=—","Direction=H","UseDPDF=Y")</f>
        <v>-20.015000000000001</v>
      </c>
    </row>
    <row r="39" spans="1:9" x14ac:dyDescent="0.25">
      <c r="A39" s="10" t="s">
        <v>231</v>
      </c>
      <c r="B39" s="10" t="s">
        <v>80</v>
      </c>
      <c r="C39" s="14" t="str">
        <f>_xll.BDH("AMZN US Equity","EBITDA_MARGIN","FQ1 1997","FQ1 1997","Currency=USD","Period=FQ","BEST_FPERIOD_OVERRIDE=FQ","FILING_STATUS=OR","FA_ADJUSTED=GAAP","Sort=A","Dates=H","DateFormat=P","Fill=—","Direction=H","UseDPDF=Y")</f>
        <v>—</v>
      </c>
      <c r="D39" s="14" t="str">
        <f>_xll.BDH("AMZN US Equity","EBITDA_MARGIN","FQ2 1997","FQ2 1997","Currency=USD","Period=FQ","BEST_FPERIOD_OVERRIDE=FQ","FILING_STATUS=OR","FA_ADJUSTED=GAAP","Sort=A","Dates=H","DateFormat=P","Fill=—","Direction=H","UseDPDF=Y")</f>
        <v>—</v>
      </c>
      <c r="E39" s="14" t="str">
        <f>_xll.BDH("AMZN US Equity","EBITDA_MARGIN","FQ3 1997","FQ3 1997","Currency=USD","Period=FQ","BEST_FPERIOD_OVERRIDE=FQ","FILING_STATUS=OR","FA_ADJUSTED=GAAP","Sort=A","Dates=H","DateFormat=P","Fill=—","Direction=H","UseDPDF=Y")</f>
        <v>—</v>
      </c>
      <c r="F39" s="14">
        <f>_xll.BDH("AMZN US Equity","EBITDA_MARGIN","FQ4 1997","FQ4 1997","Currency=USD","Period=FQ","BEST_FPERIOD_OVERRIDE=FQ","FILING_STATUS=OR","FA_ADJUSTED=GAAP","Sort=A","Dates=H","DateFormat=P","Fill=—","Direction=H","UseDPDF=Y")</f>
        <v>-17.475200000000001</v>
      </c>
      <c r="G39" s="14">
        <f>_xll.BDH("AMZN US Equity","EBITDA_MARGIN","FQ1 1998","FQ1 1998","Currency=USD","Period=FQ","BEST_FPERIOD_OVERRIDE=FQ","FILING_STATUS=OR","FA_ADJUSTED=GAAP","Sort=A","Dates=H","DateFormat=P","Fill=—","Direction=H","UseDPDF=Y")</f>
        <v>-14.4367</v>
      </c>
      <c r="H39" s="14">
        <f>_xll.BDH("AMZN US Equity","EBITDA_MARGIN","FQ2 1998","FQ2 1998","Currency=USD","Period=FQ","BEST_FPERIOD_OVERRIDE=FQ","FILING_STATUS=OR","FA_ADJUSTED=GAAP","Sort=A","Dates=H","DateFormat=P","Fill=—","Direction=H","UseDPDF=Y")</f>
        <v>-13.6761</v>
      </c>
      <c r="I39" s="14">
        <f>_xll.BDH("AMZN US Equity","EBITDA_MARGIN","FQ3 1998","FQ3 1998","Currency=USD","Period=FQ","BEST_FPERIOD_OVERRIDE=FQ","FILING_STATUS=OR","FA_ADJUSTED=GAAP","Sort=A","Dates=H","DateFormat=P","Fill=—","Direction=H","UseDPDF=Y")</f>
        <v>-11.6708</v>
      </c>
    </row>
    <row r="40" spans="1:9" x14ac:dyDescent="0.25">
      <c r="A40" s="10" t="s">
        <v>232</v>
      </c>
      <c r="B40" s="10" t="s">
        <v>233</v>
      </c>
      <c r="C40" s="13">
        <f>_xll.BDH("AMZN US Equity","CF_FREE_CASH_FLOW","FQ1 1997","FQ1 1997","Currency=USD","Period=FQ","BEST_FPERIOD_OVERRIDE=FQ","FILING_STATUS=OR","SCALING_FORMAT=MLN","Sort=A","Dates=H","DateFormat=P","Fill=—","Direction=H","UseDPDF=Y")</f>
        <v>0.27700000000000002</v>
      </c>
      <c r="D40" s="13">
        <f>_xll.BDH("AMZN US Equity","CF_FREE_CASH_FLOW","FQ2 1997","FQ2 1997","Currency=USD","Period=FQ","BEST_FPERIOD_OVERRIDE=FQ","FILING_STATUS=OR","SCALING_FORMAT=MLN","Sort=A","Dates=H","DateFormat=P","Fill=—","Direction=H","UseDPDF=Y")</f>
        <v>0.09</v>
      </c>
      <c r="E40" s="13">
        <f>_xll.BDH("AMZN US Equity","CF_FREE_CASH_FLOW","FQ3 1997","FQ3 1997","Currency=USD","Period=FQ","BEST_FPERIOD_OVERRIDE=FQ","FILING_STATUS=OR","SCALING_FORMAT=MLN","Sort=A","Dates=H","DateFormat=P","Fill=—","Direction=H","UseDPDF=Y")</f>
        <v>-8.2110000000000003</v>
      </c>
      <c r="F40" s="13">
        <f>_xll.BDH("AMZN US Equity","CF_FREE_CASH_FLOW","FQ4 1997","FQ4 1997","Currency=USD","Period=FQ","BEST_FPERIOD_OVERRIDE=FQ","FILING_STATUS=OR","SCALING_FORMAT=MLN","Sort=A","Dates=H","DateFormat=P","Fill=—","Direction=H","UseDPDF=Y")</f>
        <v>4.1449999999999996</v>
      </c>
      <c r="G40" s="13">
        <f>_xll.BDH("AMZN US Equity","CF_FREE_CASH_FLOW","FQ1 1998","FQ1 1998","Currency=USD","Period=FQ","BEST_FPERIOD_OVERRIDE=FQ","FILING_STATUS=OR","SCALING_FORMAT=MLN","Sort=A","Dates=H","DateFormat=P","Fill=—","Direction=H","UseDPDF=Y")</f>
        <v>-8.6259999999999994</v>
      </c>
      <c r="H40" s="13">
        <f>_xll.BDH("AMZN US Equity","CF_FREE_CASH_FLOW","FQ2 1998","FQ2 1998","Currency=USD","Period=FQ","BEST_FPERIOD_OVERRIDE=FQ","FILING_STATUS=OR","SCALING_FORMAT=MLN","Sort=A","Dates=H","DateFormat=P","Fill=—","Direction=H","UseDPDF=Y")</f>
        <v>-3.508</v>
      </c>
      <c r="I40" s="13">
        <f>_xll.BDH("AMZN US Equity","CF_FREE_CASH_FLOW","FQ3 1998","FQ3 1998","Currency=USD","Period=FQ","BEST_FPERIOD_OVERRIDE=FQ","FILING_STATUS=OR","SCALING_FORMAT=MLN","Sort=A","Dates=H","DateFormat=P","Fill=—","Direction=H","UseDPDF=Y")</f>
        <v>-14.308</v>
      </c>
    </row>
    <row r="41" spans="1:9" x14ac:dyDescent="0.25">
      <c r="A41" s="10" t="s">
        <v>234</v>
      </c>
      <c r="B41" s="10" t="s">
        <v>235</v>
      </c>
      <c r="C41" s="13" t="str">
        <f>_xll.BDH("AMZN US Equity","FREE_CASH_FLOW_EQUITY","FQ1 1997","FQ1 1997","Currency=USD","Period=FQ","BEST_FPERIOD_OVERRIDE=FQ","FILING_STATUS=OR","SCALING_FORMAT=MLN","Sort=A","Dates=H","DateFormat=P","Fill=—","Direction=H","UseDPDF=Y")</f>
        <v>—</v>
      </c>
      <c r="D41" s="13">
        <f>_xll.BDH("AMZN US Equity","FREE_CASH_FLOW_EQUITY","FQ2 1997","FQ2 1997","Currency=USD","Period=FQ","BEST_FPERIOD_OVERRIDE=FQ","FILING_STATUS=OR","SCALING_FORMAT=MLN","Sort=A","Dates=H","DateFormat=P","Fill=—","Direction=H","UseDPDF=Y")</f>
        <v>8.4000000000000005E-2</v>
      </c>
      <c r="E41" s="13">
        <f>_xll.BDH("AMZN US Equity","FREE_CASH_FLOW_EQUITY","FQ3 1997","FQ3 1997","Currency=USD","Period=FQ","BEST_FPERIOD_OVERRIDE=FQ","FILING_STATUS=OR","SCALING_FORMAT=MLN","Sort=A","Dates=H","DateFormat=P","Fill=—","Direction=H","UseDPDF=Y")</f>
        <v>-8.2110000000000003</v>
      </c>
      <c r="F41" s="13">
        <f>_xll.BDH("AMZN US Equity","FREE_CASH_FLOW_EQUITY","FQ4 1997","FQ4 1997","Currency=USD","Period=FQ","BEST_FPERIOD_OVERRIDE=FQ","FILING_STATUS=OR","SCALING_FORMAT=MLN","Sort=A","Dates=H","DateFormat=P","Fill=—","Direction=H","UseDPDF=Y")</f>
        <v>79.144999999999996</v>
      </c>
      <c r="G41" s="13">
        <f>_xll.BDH("AMZN US Equity","FREE_CASH_FLOW_EQUITY","FQ1 1998","FQ1 1998","Currency=USD","Period=FQ","BEST_FPERIOD_OVERRIDE=FQ","FILING_STATUS=OR","SCALING_FORMAT=MLN","Sort=A","Dates=H","DateFormat=P","Fill=—","Direction=H","UseDPDF=Y")</f>
        <v>-8.6259999999999994</v>
      </c>
      <c r="H41" s="13">
        <f>_xll.BDH("AMZN US Equity","FREE_CASH_FLOW_EQUITY","FQ2 1998","FQ2 1998","Currency=USD","Period=FQ","BEST_FPERIOD_OVERRIDE=FQ","FILING_STATUS=OR","SCALING_FORMAT=MLN","Sort=A","Dates=H","DateFormat=P","Fill=—","Direction=H","UseDPDF=Y")</f>
        <v>245.27</v>
      </c>
      <c r="I41" s="13">
        <f>_xll.BDH("AMZN US Equity","FREE_CASH_FLOW_EQUITY","FQ3 1998","FQ3 1998","Currency=USD","Period=FQ","BEST_FPERIOD_OVERRIDE=FQ","FILING_STATUS=OR","SCALING_FORMAT=MLN","Sort=A","Dates=H","DateFormat=P","Fill=—","Direction=H","UseDPDF=Y")</f>
        <v>-14.481999999999999</v>
      </c>
    </row>
    <row r="42" spans="1:9" x14ac:dyDescent="0.25">
      <c r="A42" s="10" t="s">
        <v>236</v>
      </c>
      <c r="B42" s="10" t="s">
        <v>237</v>
      </c>
      <c r="C42" s="14">
        <f>_xll.BDH("AMZN US Equity","FREE_CASH_FLOW_PER_SH","FQ1 1997","FQ1 1997","Currency=USD","Period=FQ","BEST_FPERIOD_OVERRIDE=FQ","FILING_STATUS=OR","Sort=A","Dates=H","DateFormat=P","Fill=—","Direction=H","UseDPDF=Y")</f>
        <v>1.1999999999999999E-3</v>
      </c>
      <c r="D42" s="14">
        <f>_xll.BDH("AMZN US Equity","FREE_CASH_FLOW_PER_SH","FQ2 1997","FQ2 1997","Currency=USD","Period=FQ","BEST_FPERIOD_OVERRIDE=FQ","FILING_STATUS=OR","Sort=A","Dates=H","DateFormat=P","Fill=—","Direction=H","UseDPDF=Y")</f>
        <v>4.0000000000000002E-4</v>
      </c>
      <c r="E42" s="14">
        <f>_xll.BDH("AMZN US Equity","FREE_CASH_FLOW_PER_SH","FQ3 1997","FQ3 1997","Currency=USD","Period=FQ","BEST_FPERIOD_OVERRIDE=FQ","FILING_STATUS=OR","Sort=A","Dates=H","DateFormat=P","Fill=—","Direction=H","UseDPDF=Y")</f>
        <v>-2.98E-2</v>
      </c>
      <c r="F42" s="14">
        <f>_xll.BDH("AMZN US Equity","FREE_CASH_FLOW_PER_SH","FQ4 1997","FQ4 1997","Currency=USD","Period=FQ","BEST_FPERIOD_OVERRIDE=FQ","FILING_STATUS=OR","Sort=A","Dates=H","DateFormat=P","Fill=—","Direction=H","UseDPDF=Y")</f>
        <v>1.4500000000000001E-2</v>
      </c>
      <c r="G42" s="14">
        <f>_xll.BDH("AMZN US Equity","FREE_CASH_FLOW_PER_SH","FQ1 1998","FQ1 1998","Currency=USD","Period=FQ","BEST_FPERIOD_OVERRIDE=FQ","FILING_STATUS=OR","Sort=A","Dates=H","DateFormat=P","Fill=—","Direction=H","UseDPDF=Y")</f>
        <v>-3.0800000000000001E-2</v>
      </c>
      <c r="H42" s="14">
        <f>_xll.BDH("AMZN US Equity","FREE_CASH_FLOW_PER_SH","FQ2 1998","FQ2 1998","Currency=USD","Period=FQ","BEST_FPERIOD_OVERRIDE=FQ","FILING_STATUS=OR","Sort=A","Dates=H","DateFormat=P","Fill=—","Direction=H","UseDPDF=Y")</f>
        <v>-1.2200000000000001E-2</v>
      </c>
      <c r="I42" s="14">
        <f>_xll.BDH("AMZN US Equity","FREE_CASH_FLOW_PER_SH","FQ3 1998","FQ3 1998","Currency=USD","Period=FQ","BEST_FPERIOD_OVERRIDE=FQ","FILING_STATUS=OR","Sort=A","Dates=H","DateFormat=P","Fill=—","Direction=H","UseDPDF=Y")</f>
        <v>-4.7500000000000001E-2</v>
      </c>
    </row>
    <row r="43" spans="1:9" x14ac:dyDescent="0.25">
      <c r="A43" s="7" t="s">
        <v>92</v>
      </c>
      <c r="B43" s="7"/>
      <c r="C43" s="7" t="s">
        <v>4</v>
      </c>
      <c r="D43" s="7"/>
      <c r="E43" s="7"/>
      <c r="F43" s="7"/>
      <c r="G43" s="7"/>
      <c r="H43" s="7"/>
      <c r="I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9" width="11.855468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20.25" x14ac:dyDescent="0.25">
      <c r="A2" s="8" t="s">
        <v>238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</row>
    <row r="6" spans="1:9" x14ac:dyDescent="0.25">
      <c r="A6" s="10" t="s">
        <v>239</v>
      </c>
      <c r="B6" s="10" t="s">
        <v>174</v>
      </c>
      <c r="C6" s="13">
        <f>_xll.BDH("AMZN US Equity","BS_SH_OUT","FQ1 1997","FQ1 1997","Currency=USD","Period=FQ","BEST_FPERIOD_OVERRIDE=FQ","FILING_STATUS=OR","Sort=A","Dates=H","DateFormat=P","Fill=—","Direction=H","UseDPDF=Y")</f>
        <v>208.22399999999999</v>
      </c>
      <c r="D6" s="13">
        <f>_xll.BDH("AMZN US Equity","BS_SH_OUT","FQ2 1997","FQ2 1997","Currency=USD","Period=FQ","BEST_FPERIOD_OVERRIDE=FQ","FILING_STATUS=OR","Sort=A","Dates=H","DateFormat=P","Fill=—","Direction=H","UseDPDF=Y")</f>
        <v>286.30799999999999</v>
      </c>
      <c r="E6" s="13">
        <f>_xll.BDH("AMZN US Equity","BS_SH_OUT","FQ3 1997","FQ3 1997","Currency=USD","Period=FQ","BEST_FPERIOD_OVERRIDE=FQ","FILING_STATUS=OR","Sort=A","Dates=H","DateFormat=P","Fill=—","Direction=H","UseDPDF=Y")</f>
        <v>286.30799999999999</v>
      </c>
      <c r="F6" s="13">
        <f>_xll.BDH("AMZN US Equity","BS_SH_OUT","FQ4 1997","FQ4 1997","Currency=USD","Period=FQ","BEST_FPERIOD_OVERRIDE=FQ","FILING_STATUS=OR","Sort=A","Dates=H","DateFormat=P","Fill=—","Direction=H","UseDPDF=Y")</f>
        <v>287.08800000000002</v>
      </c>
      <c r="G6" s="13">
        <f>_xll.BDH("AMZN US Equity","BS_SH_OUT","FQ1 1998","FQ1 1998","Currency=USD","Period=FQ","BEST_FPERIOD_OVERRIDE=FQ","FILING_STATUS=OR","Sort=A","Dates=H","DateFormat=P","Fill=—","Direction=H","UseDPDF=Y")</f>
        <v>289.95600000000002</v>
      </c>
      <c r="H6" s="13">
        <f>_xll.BDH("AMZN US Equity","BS_SH_OUT","FQ2 1998","FQ2 1998","Currency=USD","Period=FQ","BEST_FPERIOD_OVERRIDE=FQ","FILING_STATUS=OR","Sort=A","Dates=H","DateFormat=P","Fill=—","Direction=H","UseDPDF=Y")</f>
        <v>298.02</v>
      </c>
      <c r="I6" s="13">
        <f>_xll.BDH("AMZN US Equity","BS_SH_OUT","FQ3 1998","FQ3 1998","Currency=USD","Period=FQ","BEST_FPERIOD_OVERRIDE=FQ","FILING_STATUS=OR","Sort=A","Dates=H","DateFormat=P","Fill=—","Direction=H","UseDPDF=Y")</f>
        <v>316.3535</v>
      </c>
    </row>
    <row r="7" spans="1:9" x14ac:dyDescent="0.25">
      <c r="A7" s="10" t="s">
        <v>67</v>
      </c>
      <c r="B7" s="10" t="s">
        <v>68</v>
      </c>
      <c r="C7" s="13">
        <f>_xll.BDH("AMZN US Equity","IS_SH_FOR_DILUTED_EPS","FQ1 1997","FQ1 1997","Currency=USD","Period=FQ","BEST_FPERIOD_OVERRIDE=FQ","FILING_STATUS=OR","Sort=A","Dates=H","DateFormat=P","Fill=—","Direction=H","UseDPDF=Y")</f>
        <v>232.82400000000001</v>
      </c>
      <c r="D7" s="13">
        <f>_xll.BDH("AMZN US Equity","IS_SH_FOR_DILUTED_EPS","FQ2 1997","FQ2 1997","Currency=USD","Period=FQ","BEST_FPERIOD_OVERRIDE=FQ","FILING_STATUS=OR","Sort=A","Dates=H","DateFormat=P","Fill=—","Direction=H","UseDPDF=Y")</f>
        <v>255.804</v>
      </c>
      <c r="E7" s="13">
        <f>_xll.BDH("AMZN US Equity","IS_SH_FOR_DILUTED_EPS","FQ3 1997","FQ3 1997","Currency=USD","Period=FQ","BEST_FPERIOD_OVERRIDE=FQ","FILING_STATUS=OR","Sort=A","Dates=H","DateFormat=P","Fill=—","Direction=H","UseDPDF=Y")</f>
        <v>275.19600000000003</v>
      </c>
      <c r="F7" s="13">
        <f>_xll.BDH("AMZN US Equity","IS_SH_FOR_DILUTED_EPS","FQ4 1997","FQ4 1997","Currency=USD","Period=FQ","BEST_FPERIOD_OVERRIDE=FQ","FILING_STATUS=OR","Sort=A","Dates=H","DateFormat=P","Fill=—","Direction=H","UseDPDF=Y")</f>
        <v>286.62</v>
      </c>
      <c r="G7" s="13">
        <f>_xll.BDH("AMZN US Equity","IS_SH_FOR_DILUTED_EPS","FQ1 1998","FQ1 1998","Currency=USD","Period=FQ","BEST_FPERIOD_OVERRIDE=FQ","FILING_STATUS=OR","Sort=A","Dates=H","DateFormat=P","Fill=—","Direction=H","UseDPDF=Y")</f>
        <v>279.73200000000003</v>
      </c>
      <c r="H7" s="13">
        <f>_xll.BDH("AMZN US Equity","IS_SH_FOR_DILUTED_EPS","FQ2 1998","FQ2 1998","Currency=USD","Period=FQ","BEST_FPERIOD_OVERRIDE=FQ","FILING_STATUS=OR","Sort=A","Dates=H","DateFormat=P","Fill=—","Direction=H","UseDPDF=Y")</f>
        <v>287.86200000000002</v>
      </c>
      <c r="I7" s="13">
        <f>_xll.BDH("AMZN US Equity","IS_SH_FOR_DILUTED_EPS","FQ3 1998","FQ3 1998","Currency=USD","Period=FQ","BEST_FPERIOD_OVERRIDE=FQ","FILING_STATUS=OR","Sort=A","Dates=H","DateFormat=P","Fill=—","Direction=H","UseDPDF=Y")</f>
        <v>301.404</v>
      </c>
    </row>
    <row r="8" spans="1:9" x14ac:dyDescent="0.25">
      <c r="A8" s="10" t="s">
        <v>59</v>
      </c>
      <c r="B8" s="10" t="s">
        <v>60</v>
      </c>
      <c r="C8" s="13">
        <f>_xll.BDH("AMZN US Equity","IS_AVG_NUM_SH_FOR_EPS","FQ1 1997","FQ1 1997","Currency=USD","Period=FQ","BEST_FPERIOD_OVERRIDE=FQ","FILING_STATUS=OR","Sort=A","Dates=H","DateFormat=P","Fill=—","Direction=H","UseDPDF=Y")</f>
        <v>232.82400000000001</v>
      </c>
      <c r="D8" s="13">
        <f>_xll.BDH("AMZN US Equity","IS_AVG_NUM_SH_FOR_EPS","FQ2 1997","FQ2 1997","Currency=USD","Period=FQ","BEST_FPERIOD_OVERRIDE=FQ","FILING_STATUS=OR","Sort=A","Dates=H","DateFormat=P","Fill=—","Direction=H","UseDPDF=Y")</f>
        <v>255.804</v>
      </c>
      <c r="E8" s="13">
        <f>_xll.BDH("AMZN US Equity","IS_AVG_NUM_SH_FOR_EPS","FQ3 1997","FQ3 1997","Currency=USD","Period=FQ","BEST_FPERIOD_OVERRIDE=FQ","FILING_STATUS=OR","Sort=A","Dates=H","DateFormat=P","Fill=—","Direction=H","UseDPDF=Y")</f>
        <v>275.19600000000003</v>
      </c>
      <c r="F8" s="13">
        <f>_xll.BDH("AMZN US Equity","IS_AVG_NUM_SH_FOR_EPS","FQ4 1997","FQ4 1997","Currency=USD","Period=FQ","BEST_FPERIOD_OVERRIDE=FQ","FILING_STATUS=OR","Sort=A","Dates=H","DateFormat=P","Fill=—","Direction=H","UseDPDF=Y")</f>
        <v>286.62</v>
      </c>
      <c r="G8" s="13">
        <f>_xll.BDH("AMZN US Equity","IS_AVG_NUM_SH_FOR_EPS","FQ1 1998","FQ1 1998","Currency=USD","Period=FQ","BEST_FPERIOD_OVERRIDE=FQ","FILING_STATUS=OR","Sort=A","Dates=H","DateFormat=P","Fill=—","Direction=H","UseDPDF=Y")</f>
        <v>279.73200000000003</v>
      </c>
      <c r="H8" s="13">
        <f>_xll.BDH("AMZN US Equity","IS_AVG_NUM_SH_FOR_EPS","FQ2 1998","FQ2 1998","Currency=USD","Period=FQ","BEST_FPERIOD_OVERRIDE=FQ","FILING_STATUS=OR","Sort=A","Dates=H","DateFormat=P","Fill=—","Direction=H","UseDPDF=Y")</f>
        <v>287.86200000000002</v>
      </c>
      <c r="I8" s="13">
        <f>_xll.BDH("AMZN US Equity","IS_AVG_NUM_SH_FOR_EPS","FQ3 1998","FQ3 1998","Currency=USD","Period=FQ","BEST_FPERIOD_OVERRIDE=FQ","FILING_STATUS=OR","Sort=A","Dates=H","DateFormat=P","Fill=—","Direction=H","UseDPDF=Y")</f>
        <v>301.404</v>
      </c>
    </row>
    <row r="9" spans="1:9" x14ac:dyDescent="0.25">
      <c r="A9" s="10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6" t="s">
        <v>240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0" t="s">
        <v>0</v>
      </c>
      <c r="B11" s="10" t="s">
        <v>241</v>
      </c>
      <c r="C11" s="14">
        <f>_xll.BDH("AMZN US Equity","REVENUE_PER_SH","FQ1 1997","FQ1 1997","Currency=USD","Period=FQ","BEST_FPERIOD_OVERRIDE=FQ","FILING_STATUS=OR","FA_ADJUSTED=GAAP","Sort=A","Dates=H","DateFormat=P","Fill=—","Direction=H","UseDPDF=Y")</f>
        <v>6.8699999999999997E-2</v>
      </c>
      <c r="D11" s="14">
        <f>_xll.BDH("AMZN US Equity","REVENUE_PER_SH","FQ2 1997","FQ2 1997","Currency=USD","Period=FQ","BEST_FPERIOD_OVERRIDE=FQ","FILING_STATUS=OR","FA_ADJUSTED=GAAP","Sort=A","Dates=H","DateFormat=P","Fill=—","Direction=H","UseDPDF=Y")</f>
        <v>0.1089</v>
      </c>
      <c r="E11" s="14">
        <f>_xll.BDH("AMZN US Equity","REVENUE_PER_SH","FQ3 1997","FQ3 1997","Currency=USD","Period=FQ","BEST_FPERIOD_OVERRIDE=FQ","FILING_STATUS=OR","FA_ADJUSTED=GAAP","Sort=A","Dates=H","DateFormat=P","Fill=—","Direction=H","UseDPDF=Y")</f>
        <v>0.13769999999999999</v>
      </c>
      <c r="F11" s="14">
        <f>_xll.BDH("AMZN US Equity","REVENUE_PER_SH","FQ4 1997","FQ4 1997","Currency=USD","Period=FQ","BEST_FPERIOD_OVERRIDE=FQ","FILING_STATUS=OR","FA_ADJUSTED=GAAP","Sort=A","Dates=H","DateFormat=P","Fill=—","Direction=H","UseDPDF=Y")</f>
        <v>0.2303</v>
      </c>
      <c r="G11" s="14">
        <f>_xll.BDH("AMZN US Equity","REVENUE_PER_SH","FQ1 1998","FQ1 1998","Currency=USD","Period=FQ","BEST_FPERIOD_OVERRIDE=FQ","FILING_STATUS=OR","FA_ADJUSTED=GAAP","Sort=A","Dates=H","DateFormat=P","Fill=—","Direction=H","UseDPDF=Y")</f>
        <v>0.31240000000000001</v>
      </c>
      <c r="H11" s="14">
        <f>_xll.BDH("AMZN US Equity","REVENUE_PER_SH","FQ2 1998","FQ2 1998","Currency=USD","Period=FQ","BEST_FPERIOD_OVERRIDE=FQ","FILING_STATUS=OR","FA_ADJUSTED=GAAP","Sort=A","Dates=H","DateFormat=P","Fill=—","Direction=H","UseDPDF=Y")</f>
        <v>0.40289999999999998</v>
      </c>
      <c r="I11" s="14">
        <f>_xll.BDH("AMZN US Equity","REVENUE_PER_SH","FQ3 1998","FQ3 1998","Currency=USD","Period=FQ","BEST_FPERIOD_OVERRIDE=FQ","FILING_STATUS=OR","FA_ADJUSTED=GAAP","Sort=A","Dates=H","DateFormat=P","Fill=—","Direction=H","UseDPDF=Y")</f>
        <v>0.50990000000000002</v>
      </c>
    </row>
    <row r="12" spans="1:9" x14ac:dyDescent="0.25">
      <c r="A12" s="10" t="s">
        <v>78</v>
      </c>
      <c r="B12" s="10" t="s">
        <v>242</v>
      </c>
      <c r="C12" s="14">
        <f>_xll.BDH("AMZN US Equity","EBITDA_PER_SH","FQ1 1997","FQ1 1997","Currency=USD","Period=FQ","BEST_FPERIOD_OVERRIDE=FQ","FILING_STATUS=OR","FA_ADJUSTED=GAAP","Sort=A","Dates=H","DateFormat=P","Fill=—","Direction=H","UseDPDF=Y")</f>
        <v>-1.15E-2</v>
      </c>
      <c r="D12" s="14">
        <f>_xll.BDH("AMZN US Equity","EBITDA_PER_SH","FQ2 1997","FQ2 1997","Currency=USD","Period=FQ","BEST_FPERIOD_OVERRIDE=FQ","FILING_STATUS=OR","FA_ADJUSTED=GAAP","Sort=A","Dates=H","DateFormat=P","Fill=—","Direction=H","UseDPDF=Y")</f>
        <v>-2.3900000000000001E-2</v>
      </c>
      <c r="E12" s="14">
        <f>_xll.BDH("AMZN US Equity","EBITDA_PER_SH","FQ3 1997","FQ3 1997","Currency=USD","Period=FQ","BEST_FPERIOD_OVERRIDE=FQ","FILING_STATUS=OR","FA_ADJUSTED=GAAP","Sort=A","Dates=H","DateFormat=P","Fill=—","Direction=H","UseDPDF=Y")</f>
        <v>-3.1199999999999999E-2</v>
      </c>
      <c r="F12" s="14">
        <f>_xll.BDH("AMZN US Equity","EBITDA_PER_SH","FQ4 1997","FQ4 1997","Currency=USD","Period=FQ","BEST_FPERIOD_OVERRIDE=FQ","FILING_STATUS=OR","FA_ADJUSTED=GAAP","Sort=A","Dates=H","DateFormat=P","Fill=—","Direction=H","UseDPDF=Y")</f>
        <v>-2.9499999999999998E-2</v>
      </c>
      <c r="G12" s="14">
        <f>_xll.BDH("AMZN US Equity","EBITDA_PER_SH","FQ1 1998","FQ1 1998","Currency=USD","Period=FQ","BEST_FPERIOD_OVERRIDE=FQ","FILING_STATUS=OR","FA_ADJUSTED=GAAP","Sort=A","Dates=H","DateFormat=P","Fill=—","Direction=H","UseDPDF=Y")</f>
        <v>-2.53E-2</v>
      </c>
      <c r="H12" s="14">
        <f>_xll.BDH("AMZN US Equity","EBITDA_PER_SH","FQ2 1998","FQ2 1998","Currency=USD","Period=FQ","BEST_FPERIOD_OVERRIDE=FQ","FILING_STATUS=OR","FA_ADJUSTED=GAAP","Sort=A","Dates=H","DateFormat=P","Fill=—","Direction=H","UseDPDF=Y")</f>
        <v>-5.3600000000000002E-2</v>
      </c>
      <c r="I12" s="14">
        <f>_xll.BDH("AMZN US Equity","EBITDA_PER_SH","FQ3 1998","FQ3 1998","Currency=USD","Period=FQ","BEST_FPERIOD_OVERRIDE=FQ","FILING_STATUS=OR","FA_ADJUSTED=GAAP","Sort=A","Dates=H","DateFormat=P","Fill=—","Direction=H","UseDPDF=Y")</f>
        <v>-6.6400000000000001E-2</v>
      </c>
    </row>
    <row r="13" spans="1:9" x14ac:dyDescent="0.25">
      <c r="A13" s="10" t="s">
        <v>243</v>
      </c>
      <c r="B13" s="10" t="s">
        <v>244</v>
      </c>
      <c r="C13" s="14">
        <f>_xll.BDH("AMZN US Equity","OPER_INC_PER_SH","FQ1 1997","FQ1 1997","Currency=USD","Period=FQ","BEST_FPERIOD_OVERRIDE=FQ","FILING_STATUS=OR","FA_ADJUSTED=GAAP","Sort=A","Dates=H","DateFormat=P","Fill=—","Direction=H","UseDPDF=Y")</f>
        <v>-1.3299999999999999E-2</v>
      </c>
      <c r="D13" s="14">
        <f>_xll.BDH("AMZN US Equity","OPER_INC_PER_SH","FQ2 1997","FQ2 1997","Currency=USD","Period=FQ","BEST_FPERIOD_OVERRIDE=FQ","FILING_STATUS=OR","FA_ADJUSTED=GAAP","Sort=A","Dates=H","DateFormat=P","Fill=—","Direction=H","UseDPDF=Y")</f>
        <v>-2.76E-2</v>
      </c>
      <c r="E13" s="14">
        <f>_xll.BDH("AMZN US Equity","OPER_INC_PER_SH","FQ3 1997","FQ3 1997","Currency=USD","Period=FQ","BEST_FPERIOD_OVERRIDE=FQ","FILING_STATUS=OR","FA_ADJUSTED=GAAP","Sort=A","Dates=H","DateFormat=P","Fill=—","Direction=H","UseDPDF=Y")</f>
        <v>-3.3399999999999999E-2</v>
      </c>
      <c r="F13" s="14">
        <f>_xll.BDH("AMZN US Equity","OPER_INC_PER_SH","FQ4 1997","FQ4 1997","Currency=USD","Period=FQ","BEST_FPERIOD_OVERRIDE=FQ","FILING_STATUS=OR","FA_ADJUSTED=GAAP","Sort=A","Dates=H","DateFormat=P","Fill=—","Direction=H","UseDPDF=Y")</f>
        <v>-3.44E-2</v>
      </c>
      <c r="G13" s="14">
        <f>_xll.BDH("AMZN US Equity","OPER_INC_PER_SH","FQ1 1998","FQ1 1998","Currency=USD","Period=FQ","BEST_FPERIOD_OVERRIDE=FQ","FILING_STATUS=OR","FA_ADJUSTED=GAAP","Sort=A","Dates=H","DateFormat=P","Fill=—","Direction=H","UseDPDF=Y")</f>
        <v>-3.1699999999999999E-2</v>
      </c>
      <c r="H13" s="14">
        <f>_xll.BDH("AMZN US Equity","OPER_INC_PER_SH","FQ2 1998","FQ2 1998","Currency=USD","Period=FQ","BEST_FPERIOD_OVERRIDE=FQ","FILING_STATUS=OR","FA_ADJUSTED=GAAP","Sort=A","Dates=H","DateFormat=P","Fill=—","Direction=H","UseDPDF=Y")</f>
        <v>-5.8999999999999997E-2</v>
      </c>
      <c r="I13" s="14">
        <f>_xll.BDH("AMZN US Equity","OPER_INC_PER_SH","FQ3 1998","FQ3 1998","Currency=USD","Period=FQ","BEST_FPERIOD_OVERRIDE=FQ","FILING_STATUS=OR","FA_ADJUSTED=GAAP","Sort=A","Dates=H","DateFormat=P","Fill=—","Direction=H","UseDPDF=Y")</f>
        <v>-6.9699999999999998E-2</v>
      </c>
    </row>
    <row r="14" spans="1:9" x14ac:dyDescent="0.25">
      <c r="A14" s="10" t="s">
        <v>245</v>
      </c>
      <c r="B14" s="10" t="s">
        <v>62</v>
      </c>
      <c r="C14" s="14">
        <f>_xll.BDH("AMZN US Equity","IS_EPS","FQ1 1997","FQ1 1997","Currency=USD","Period=FQ","BEST_FPERIOD_OVERRIDE=FQ","FILING_STATUS=OR","FA_ADJUSTED=GAAP","Sort=A","Dates=H","DateFormat=P","Fill=—","Direction=H","UseDPDF=Y")</f>
        <v>-1.3299999999999999E-2</v>
      </c>
      <c r="D14" s="14">
        <f>_xll.BDH("AMZN US Equity","IS_EPS","FQ2 1997","FQ2 1997","Currency=USD","Period=FQ","BEST_FPERIOD_OVERRIDE=FQ","FILING_STATUS=OR","FA_ADJUSTED=GAAP","Sort=A","Dates=H","DateFormat=P","Fill=—","Direction=H","UseDPDF=Y")</f>
        <v>-2.6700000000000002E-2</v>
      </c>
      <c r="E14" s="14">
        <f>_xll.BDH("AMZN US Equity","IS_EPS","FQ3 1997","FQ3 1997","Currency=USD","Period=FQ","BEST_FPERIOD_OVERRIDE=FQ","FILING_STATUS=OR","FA_ADJUSTED=GAAP","Sort=A","Dates=H","DateFormat=P","Fill=—","Direction=H","UseDPDF=Y")</f>
        <v>-3.5000000000000003E-2</v>
      </c>
      <c r="F14" s="14">
        <f>_xll.BDH("AMZN US Equity","IS_EPS","FQ4 1997","FQ4 1997","Currency=USD","Period=FQ","BEST_FPERIOD_OVERRIDE=FQ","FILING_STATUS=OR","FA_ADJUSTED=GAAP","Sort=A","Dates=H","DateFormat=P","Fill=—","Direction=H","UseDPDF=Y")</f>
        <v>-3.2500000000000001E-2</v>
      </c>
      <c r="G14" s="14">
        <f>_xll.BDH("AMZN US Equity","IS_EPS","FQ1 1998","FQ1 1998","Currency=USD","Period=FQ","BEST_FPERIOD_OVERRIDE=FQ","FILING_STATUS=OR","FA_ADJUSTED=GAAP","Sort=A","Dates=H","DateFormat=P","Fill=—","Direction=H","UseDPDF=Y")</f>
        <v>-3.3300000000000003E-2</v>
      </c>
      <c r="H14" s="14">
        <f>_xll.BDH("AMZN US Equity","IS_EPS","FQ2 1998","FQ2 1998","Currency=USD","Period=FQ","BEST_FPERIOD_OVERRIDE=FQ","FILING_STATUS=OR","FA_ADJUSTED=GAAP","Sort=A","Dates=H","DateFormat=P","Fill=—","Direction=H","UseDPDF=Y")</f>
        <v>-7.3300000000000004E-2</v>
      </c>
      <c r="I14" s="14">
        <f>_xll.BDH("AMZN US Equity","IS_EPS","FQ3 1998","FQ3 1998","Currency=USD","Period=FQ","BEST_FPERIOD_OVERRIDE=FQ","FILING_STATUS=OR","FA_ADJUSTED=GAAP","Sort=A","Dates=H","DateFormat=P","Fill=—","Direction=H","UseDPDF=Y")</f>
        <v>-0.15</v>
      </c>
    </row>
    <row r="15" spans="1:9" x14ac:dyDescent="0.25">
      <c r="A15" s="10" t="s">
        <v>246</v>
      </c>
      <c r="B15" s="10" t="s">
        <v>64</v>
      </c>
      <c r="C15" s="14">
        <f>_xll.BDH("AMZN US Equity","IS_EARN_BEF_XO_ITEMS_PER_SH","FQ1 1997","FQ1 1997","Currency=USD","Period=FQ","BEST_FPERIOD_OVERRIDE=FQ","FILING_STATUS=OR","Sort=A","Dates=H","DateFormat=P","Fill=—","Direction=H","UseDPDF=Y")</f>
        <v>-1.3299999999999999E-2</v>
      </c>
      <c r="D15" s="14">
        <f>_xll.BDH("AMZN US Equity","IS_EARN_BEF_XO_ITEMS_PER_SH","FQ2 1997","FQ2 1997","Currency=USD","Period=FQ","BEST_FPERIOD_OVERRIDE=FQ","FILING_STATUS=OR","Sort=A","Dates=H","DateFormat=P","Fill=—","Direction=H","UseDPDF=Y")</f>
        <v>-2.6700000000000002E-2</v>
      </c>
      <c r="E15" s="14">
        <f>_xll.BDH("AMZN US Equity","IS_EARN_BEF_XO_ITEMS_PER_SH","FQ3 1997","FQ3 1997","Currency=USD","Period=FQ","BEST_FPERIOD_OVERRIDE=FQ","FILING_STATUS=OR","Sort=A","Dates=H","DateFormat=P","Fill=—","Direction=H","UseDPDF=Y")</f>
        <v>-3.5000000000000003E-2</v>
      </c>
      <c r="F15" s="14">
        <f>_xll.BDH("AMZN US Equity","IS_EARN_BEF_XO_ITEMS_PER_SH","FQ4 1997","FQ4 1997","Currency=USD","Period=FQ","BEST_FPERIOD_OVERRIDE=FQ","FILING_STATUS=OR","Sort=A","Dates=H","DateFormat=P","Fill=—","Direction=H","UseDPDF=Y")</f>
        <v>-3.2500000000000001E-2</v>
      </c>
      <c r="G15" s="14">
        <f>_xll.BDH("AMZN US Equity","IS_EARN_BEF_XO_ITEMS_PER_SH","FQ1 1998","FQ1 1998","Currency=USD","Period=FQ","BEST_FPERIOD_OVERRIDE=FQ","FILING_STATUS=OR","Sort=A","Dates=H","DateFormat=P","Fill=—","Direction=H","UseDPDF=Y")</f>
        <v>-3.3300000000000003E-2</v>
      </c>
      <c r="H15" s="14">
        <f>_xll.BDH("AMZN US Equity","IS_EARN_BEF_XO_ITEMS_PER_SH","FQ2 1998","FQ2 1998","Currency=USD","Period=FQ","BEST_FPERIOD_OVERRIDE=FQ","FILING_STATUS=OR","Sort=A","Dates=H","DateFormat=P","Fill=—","Direction=H","UseDPDF=Y")</f>
        <v>-7.3300000000000004E-2</v>
      </c>
      <c r="I15" s="14">
        <f>_xll.BDH("AMZN US Equity","IS_EARN_BEF_XO_ITEMS_PER_SH","FQ3 1998","FQ3 1998","Currency=USD","Period=FQ","BEST_FPERIOD_OVERRIDE=FQ","FILING_STATUS=OR","Sort=A","Dates=H","DateFormat=P","Fill=—","Direction=H","UseDPDF=Y")</f>
        <v>-0.15</v>
      </c>
    </row>
    <row r="16" spans="1:9" x14ac:dyDescent="0.25">
      <c r="A16" s="10" t="s">
        <v>247</v>
      </c>
      <c r="B16" s="10" t="s">
        <v>66</v>
      </c>
      <c r="C16" s="14">
        <f>_xll.BDH("AMZN US Equity","IS_BASIC_EPS_CONT_OPS","FQ1 1997","FQ1 1997","Currency=USD","Period=FQ","BEST_FPERIOD_OVERRIDE=FQ","FILING_STATUS=OR","Sort=A","Dates=H","DateFormat=P","Fill=—","Direction=H","UseDPDF=Y")</f>
        <v>-1.3299999999999999E-2</v>
      </c>
      <c r="D16" s="14">
        <f>_xll.BDH("AMZN US Equity","IS_BASIC_EPS_CONT_OPS","FQ2 1997","FQ2 1997","Currency=USD","Period=FQ","BEST_FPERIOD_OVERRIDE=FQ","FILING_STATUS=OR","Sort=A","Dates=H","DateFormat=P","Fill=—","Direction=H","UseDPDF=Y")</f>
        <v>-2.6700000000000002E-2</v>
      </c>
      <c r="E16" s="14">
        <f>_xll.BDH("AMZN US Equity","IS_BASIC_EPS_CONT_OPS","FQ3 1997","FQ3 1997","Currency=USD","Period=FQ","BEST_FPERIOD_OVERRIDE=FQ","FILING_STATUS=OR","Sort=A","Dates=H","DateFormat=P","Fill=—","Direction=H","UseDPDF=Y")</f>
        <v>-3.5000000000000003E-2</v>
      </c>
      <c r="F16" s="14">
        <f>_xll.BDH("AMZN US Equity","IS_BASIC_EPS_CONT_OPS","FQ4 1997","FQ4 1997","Currency=USD","Period=FQ","BEST_FPERIOD_OVERRIDE=FQ","FILING_STATUS=OR","Sort=A","Dates=H","DateFormat=P","Fill=—","Direction=H","UseDPDF=Y")</f>
        <v>-3.2500000000000001E-2</v>
      </c>
      <c r="G16" s="14">
        <f>_xll.BDH("AMZN US Equity","IS_BASIC_EPS_CONT_OPS","FQ1 1998","FQ1 1998","Currency=USD","Period=FQ","BEST_FPERIOD_OVERRIDE=FQ","FILING_STATUS=OR","Sort=A","Dates=H","DateFormat=P","Fill=—","Direction=H","UseDPDF=Y")</f>
        <v>-3.3300000000000003E-2</v>
      </c>
      <c r="H16" s="14">
        <f>_xll.BDH("AMZN US Equity","IS_BASIC_EPS_CONT_OPS","FQ2 1998","FQ2 1998","Currency=USD","Period=FQ","BEST_FPERIOD_OVERRIDE=FQ","FILING_STATUS=OR","Sort=A","Dates=H","DateFormat=P","Fill=—","Direction=H","UseDPDF=Y")</f>
        <v>-5.5E-2</v>
      </c>
      <c r="I16" s="14">
        <f>_xll.BDH("AMZN US Equity","IS_BASIC_EPS_CONT_OPS","FQ3 1998","FQ3 1998","Currency=USD","Period=FQ","BEST_FPERIOD_OVERRIDE=FQ","FILING_STATUS=OR","Sort=A","Dates=H","DateFormat=P","Fill=—","Direction=H","UseDPDF=Y")</f>
        <v>-8.1699999999999995E-2</v>
      </c>
    </row>
    <row r="17" spans="1:9" x14ac:dyDescent="0.25">
      <c r="A17" s="10" t="s">
        <v>248</v>
      </c>
      <c r="B17" s="10" t="s">
        <v>70</v>
      </c>
      <c r="C17" s="14">
        <f>_xll.BDH("AMZN US Equity","IS_DILUTED_EPS","FQ1 1997","FQ1 1997","Currency=USD","Period=FQ","BEST_FPERIOD_OVERRIDE=FQ","FILING_STATUS=OR","FA_ADJUSTED=GAAP","Sort=A","Dates=H","DateFormat=P","Fill=—","Direction=H","UseDPDF=Y")</f>
        <v>-1.3299999999999999E-2</v>
      </c>
      <c r="D17" s="14">
        <f>_xll.BDH("AMZN US Equity","IS_DILUTED_EPS","FQ2 1997","FQ2 1997","Currency=USD","Period=FQ","BEST_FPERIOD_OVERRIDE=FQ","FILING_STATUS=OR","FA_ADJUSTED=GAAP","Sort=A","Dates=H","DateFormat=P","Fill=—","Direction=H","UseDPDF=Y")</f>
        <v>-2.6700000000000002E-2</v>
      </c>
      <c r="E17" s="14">
        <f>_xll.BDH("AMZN US Equity","IS_DILUTED_EPS","FQ3 1997","FQ3 1997","Currency=USD","Period=FQ","BEST_FPERIOD_OVERRIDE=FQ","FILING_STATUS=OR","FA_ADJUSTED=GAAP","Sort=A","Dates=H","DateFormat=P","Fill=—","Direction=H","UseDPDF=Y")</f>
        <v>-3.5000000000000003E-2</v>
      </c>
      <c r="F17" s="14">
        <f>_xll.BDH("AMZN US Equity","IS_DILUTED_EPS","FQ4 1997","FQ4 1997","Currency=USD","Period=FQ","BEST_FPERIOD_OVERRIDE=FQ","FILING_STATUS=OR","FA_ADJUSTED=GAAP","Sort=A","Dates=H","DateFormat=P","Fill=—","Direction=H","UseDPDF=Y")</f>
        <v>-3.2500000000000001E-2</v>
      </c>
      <c r="G17" s="14">
        <f>_xll.BDH("AMZN US Equity","IS_DILUTED_EPS","FQ1 1998","FQ1 1998","Currency=USD","Period=FQ","BEST_FPERIOD_OVERRIDE=FQ","FILING_STATUS=OR","FA_ADJUSTED=GAAP","Sort=A","Dates=H","DateFormat=P","Fill=—","Direction=H","UseDPDF=Y")</f>
        <v>-3.3300000000000003E-2</v>
      </c>
      <c r="H17" s="14">
        <f>_xll.BDH("AMZN US Equity","IS_DILUTED_EPS","FQ2 1998","FQ2 1998","Currency=USD","Period=FQ","BEST_FPERIOD_OVERRIDE=FQ","FILING_STATUS=OR","FA_ADJUSTED=GAAP","Sort=A","Dates=H","DateFormat=P","Fill=—","Direction=H","UseDPDF=Y")</f>
        <v>-7.3300000000000004E-2</v>
      </c>
      <c r="I17" s="14">
        <f>_xll.BDH("AMZN US Equity","IS_DILUTED_EPS","FQ3 1998","FQ3 1998","Currency=USD","Period=FQ","BEST_FPERIOD_OVERRIDE=FQ","FILING_STATUS=OR","FA_ADJUSTED=GAAP","Sort=A","Dates=H","DateFormat=P","Fill=—","Direction=H","UseDPDF=Y")</f>
        <v>-0.15</v>
      </c>
    </row>
    <row r="18" spans="1:9" x14ac:dyDescent="0.25">
      <c r="A18" s="10" t="s">
        <v>249</v>
      </c>
      <c r="B18" s="10" t="s">
        <v>72</v>
      </c>
      <c r="C18" s="14">
        <f>_xll.BDH("AMZN US Equity","IS_DIL_EPS_BEF_XO","FQ1 1997","FQ1 1997","Currency=USD","Period=FQ","BEST_FPERIOD_OVERRIDE=FQ","FILING_STATUS=OR","Sort=A","Dates=H","DateFormat=P","Fill=—","Direction=H","UseDPDF=Y")</f>
        <v>-1.3299999999999999E-2</v>
      </c>
      <c r="D18" s="14">
        <f>_xll.BDH("AMZN US Equity","IS_DIL_EPS_BEF_XO","FQ2 1997","FQ2 1997","Currency=USD","Period=FQ","BEST_FPERIOD_OVERRIDE=FQ","FILING_STATUS=OR","Sort=A","Dates=H","DateFormat=P","Fill=—","Direction=H","UseDPDF=Y")</f>
        <v>-2.6700000000000002E-2</v>
      </c>
      <c r="E18" s="14">
        <f>_xll.BDH("AMZN US Equity","IS_DIL_EPS_BEF_XO","FQ3 1997","FQ3 1997","Currency=USD","Period=FQ","BEST_FPERIOD_OVERRIDE=FQ","FILING_STATUS=OR","Sort=A","Dates=H","DateFormat=P","Fill=—","Direction=H","UseDPDF=Y")</f>
        <v>-3.5000000000000003E-2</v>
      </c>
      <c r="F18" s="14">
        <f>_xll.BDH("AMZN US Equity","IS_DIL_EPS_BEF_XO","FQ4 1997","FQ4 1997","Currency=USD","Period=FQ","BEST_FPERIOD_OVERRIDE=FQ","FILING_STATUS=OR","Sort=A","Dates=H","DateFormat=P","Fill=—","Direction=H","UseDPDF=Y")</f>
        <v>-3.2500000000000001E-2</v>
      </c>
      <c r="G18" s="14">
        <f>_xll.BDH("AMZN US Equity","IS_DIL_EPS_BEF_XO","FQ1 1998","FQ1 1998","Currency=USD","Period=FQ","BEST_FPERIOD_OVERRIDE=FQ","FILING_STATUS=OR","Sort=A","Dates=H","DateFormat=P","Fill=—","Direction=H","UseDPDF=Y")</f>
        <v>-3.3300000000000003E-2</v>
      </c>
      <c r="H18" s="14">
        <f>_xll.BDH("AMZN US Equity","IS_DIL_EPS_BEF_XO","FQ2 1998","FQ2 1998","Currency=USD","Period=FQ","BEST_FPERIOD_OVERRIDE=FQ","FILING_STATUS=OR","Sort=A","Dates=H","DateFormat=P","Fill=—","Direction=H","UseDPDF=Y")</f>
        <v>-7.3300000000000004E-2</v>
      </c>
      <c r="I18" s="14">
        <f>_xll.BDH("AMZN US Equity","IS_DIL_EPS_BEF_XO","FQ3 1998","FQ3 1998","Currency=USD","Period=FQ","BEST_FPERIOD_OVERRIDE=FQ","FILING_STATUS=OR","Sort=A","Dates=H","DateFormat=P","Fill=—","Direction=H","UseDPDF=Y")</f>
        <v>-0.15</v>
      </c>
    </row>
    <row r="19" spans="1:9" x14ac:dyDescent="0.25">
      <c r="A19" s="10" t="s">
        <v>250</v>
      </c>
      <c r="B19" s="10" t="s">
        <v>74</v>
      </c>
      <c r="C19" s="14">
        <f>_xll.BDH("AMZN US Equity","IS_DIL_EPS_CONT_OPS","FQ1 1997","FQ1 1997","Currency=USD","Period=FQ","BEST_FPERIOD_OVERRIDE=FQ","FILING_STATUS=OR","Sort=A","Dates=H","DateFormat=P","Fill=—","Direction=H","UseDPDF=Y")</f>
        <v>-1.3299999999999999E-2</v>
      </c>
      <c r="D19" s="14">
        <f>_xll.BDH("AMZN US Equity","IS_DIL_EPS_CONT_OPS","FQ2 1997","FQ2 1997","Currency=USD","Period=FQ","BEST_FPERIOD_OVERRIDE=FQ","FILING_STATUS=OR","Sort=A","Dates=H","DateFormat=P","Fill=—","Direction=H","UseDPDF=Y")</f>
        <v>-2.6700000000000002E-2</v>
      </c>
      <c r="E19" s="14">
        <f>_xll.BDH("AMZN US Equity","IS_DIL_EPS_CONT_OPS","FQ3 1997","FQ3 1997","Currency=USD","Period=FQ","BEST_FPERIOD_OVERRIDE=FQ","FILING_STATUS=OR","Sort=A","Dates=H","DateFormat=P","Fill=—","Direction=H","UseDPDF=Y")</f>
        <v>-3.5000000000000003E-2</v>
      </c>
      <c r="F19" s="14">
        <f>_xll.BDH("AMZN US Equity","IS_DIL_EPS_CONT_OPS","FQ4 1997","FQ4 1997","Currency=USD","Period=FQ","BEST_FPERIOD_OVERRIDE=FQ","FILING_STATUS=OR","Sort=A","Dates=H","DateFormat=P","Fill=—","Direction=H","UseDPDF=Y")</f>
        <v>-3.2500000000000001E-2</v>
      </c>
      <c r="G19" s="14">
        <f>_xll.BDH("AMZN US Equity","IS_DIL_EPS_CONT_OPS","FQ1 1998","FQ1 1998","Currency=USD","Period=FQ","BEST_FPERIOD_OVERRIDE=FQ","FILING_STATUS=OR","Sort=A","Dates=H","DateFormat=P","Fill=—","Direction=H","UseDPDF=Y")</f>
        <v>-3.3300000000000003E-2</v>
      </c>
      <c r="H19" s="14">
        <f>_xll.BDH("AMZN US Equity","IS_DIL_EPS_CONT_OPS","FQ2 1998","FQ2 1998","Currency=USD","Period=FQ","BEST_FPERIOD_OVERRIDE=FQ","FILING_STATUS=OR","Sort=A","Dates=H","DateFormat=P","Fill=—","Direction=H","UseDPDF=Y")</f>
        <v>-5.5E-2</v>
      </c>
      <c r="I19" s="14">
        <f>_xll.BDH("AMZN US Equity","IS_DIL_EPS_CONT_OPS","FQ3 1998","FQ3 1998","Currency=USD","Period=FQ","BEST_FPERIOD_OVERRIDE=FQ","FILING_STATUS=OR","Sort=A","Dates=H","DateFormat=P","Fill=—","Direction=H","UseDPDF=Y")</f>
        <v>-8.1699999999999995E-2</v>
      </c>
    </row>
    <row r="20" spans="1:9" x14ac:dyDescent="0.25">
      <c r="A20" s="10" t="s">
        <v>251</v>
      </c>
      <c r="B20" s="10" t="s">
        <v>89</v>
      </c>
      <c r="C20" s="14" t="str">
        <f>_xll.BDH("AMZN US Equity","EQY_DPS","FQ1 1997","FQ1 1997","Currency=USD","Period=FQ","BEST_FPERIOD_OVERRIDE=FQ","FILING_STATUS=OR","Sort=A","Dates=H","DateFormat=P","Fill=—","Direction=H","UseDPDF=Y")</f>
        <v>—</v>
      </c>
      <c r="D20" s="14" t="str">
        <f>_xll.BDH("AMZN US Equity","EQY_DPS","FQ2 1997","FQ2 1997","Currency=USD","Period=FQ","BEST_FPERIOD_OVERRIDE=FQ","FILING_STATUS=OR","Sort=A","Dates=H","DateFormat=P","Fill=—","Direction=H","UseDPDF=Y")</f>
        <v>—</v>
      </c>
      <c r="E20" s="14" t="str">
        <f>_xll.BDH("AMZN US Equity","EQY_DPS","FQ3 1997","FQ3 1997","Currency=USD","Period=FQ","BEST_FPERIOD_OVERRIDE=FQ","FILING_STATUS=OR","Sort=A","Dates=H","DateFormat=P","Fill=—","Direction=H","UseDPDF=Y")</f>
        <v>—</v>
      </c>
      <c r="F20" s="14">
        <f>_xll.BDH("AMZN US Equity","EQY_DPS","FQ4 1997","FQ4 1997","Currency=USD","Period=FQ","BEST_FPERIOD_OVERRIDE=FQ","FILING_STATUS=OR","Sort=A","Dates=H","DateFormat=P","Fill=—","Direction=H","UseDPDF=Y")</f>
        <v>0</v>
      </c>
      <c r="G20" s="14" t="str">
        <f>_xll.BDH("AMZN US Equity","EQY_DPS","FQ1 1998","FQ1 1998","Currency=USD","Period=FQ","BEST_FPERIOD_OVERRIDE=FQ","FILING_STATUS=OR","Sort=A","Dates=H","DateFormat=P","Fill=—","Direction=H","UseDPDF=Y")</f>
        <v>—</v>
      </c>
      <c r="H20" s="14" t="str">
        <f>_xll.BDH("AMZN US Equity","EQY_DPS","FQ2 1998","FQ2 1998","Currency=USD","Period=FQ","BEST_FPERIOD_OVERRIDE=FQ","FILING_STATUS=OR","Sort=A","Dates=H","DateFormat=P","Fill=—","Direction=H","UseDPDF=Y")</f>
        <v>—</v>
      </c>
      <c r="I20" s="14">
        <f>_xll.BDH("AMZN US Equity","EQY_DPS","FQ3 1998","FQ3 1998","Currency=USD","Period=FQ","BEST_FPERIOD_OVERRIDE=FQ","FILING_STATUS=OR","Sort=A","Dates=H","DateFormat=P","Fill=—","Direction=H","UseDPDF=Y")</f>
        <v>0</v>
      </c>
    </row>
    <row r="21" spans="1:9" x14ac:dyDescent="0.25">
      <c r="A21" s="10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0" t="s">
        <v>252</v>
      </c>
      <c r="B22" s="10" t="s">
        <v>253</v>
      </c>
      <c r="C22" s="14">
        <f>_xll.BDH("AMZN US Equity","CASH_FLOW_PER_SH","FQ1 1997","FQ1 1997","Currency=USD","Period=FQ","BEST_FPERIOD_OVERRIDE=FQ","FILING_STATUS=OR","Sort=A","Dates=H","DateFormat=P","Fill=—","Direction=H","UseDPDF=Y")</f>
        <v>5.1999999999999998E-3</v>
      </c>
      <c r="D22" s="14">
        <f>_xll.BDH("AMZN US Equity","CASH_FLOW_PER_SH","FQ2 1997","FQ2 1997","Currency=USD","Period=FQ","BEST_FPERIOD_OVERRIDE=FQ","FILING_STATUS=OR","Sort=A","Dates=H","DateFormat=P","Fill=—","Direction=H","UseDPDF=Y")</f>
        <v>5.4999999999999997E-3</v>
      </c>
      <c r="E22" s="14">
        <f>_xll.BDH("AMZN US Equity","CASH_FLOW_PER_SH","FQ3 1997","FQ3 1997","Currency=USD","Period=FQ","BEST_FPERIOD_OVERRIDE=FQ","FILING_STATUS=OR","Sort=A","Dates=H","DateFormat=P","Fill=—","Direction=H","UseDPDF=Y")</f>
        <v>-2.3199999999999998E-2</v>
      </c>
      <c r="F22" s="14">
        <f>_xll.BDH("AMZN US Equity","CASH_FLOW_PER_SH","FQ4 1997","FQ4 1997","Currency=USD","Period=FQ","BEST_FPERIOD_OVERRIDE=FQ","FILING_STATUS=OR","Sort=A","Dates=H","DateFormat=P","Fill=—","Direction=H","UseDPDF=Y")</f>
        <v>2.5499999999999998E-2</v>
      </c>
      <c r="G22" s="14">
        <f>_xll.BDH("AMZN US Equity","CASH_FLOW_PER_SH","FQ1 1998","FQ1 1998","Currency=USD","Period=FQ","BEST_FPERIOD_OVERRIDE=FQ","FILING_STATUS=OR","Sort=A","Dates=H","DateFormat=P","Fill=—","Direction=H","UseDPDF=Y")</f>
        <v>-2.3400000000000001E-2</v>
      </c>
      <c r="H22" s="14">
        <f>_xll.BDH("AMZN US Equity","CASH_FLOW_PER_SH","FQ2 1998","FQ2 1998","Currency=USD","Period=FQ","BEST_FPERIOD_OVERRIDE=FQ","FILING_STATUS=OR","Sort=A","Dates=H","DateFormat=P","Fill=—","Direction=H","UseDPDF=Y")</f>
        <v>7.4000000000000003E-3</v>
      </c>
      <c r="I22" s="14">
        <f>_xll.BDH("AMZN US Equity","CASH_FLOW_PER_SH","FQ3 1998","FQ3 1998","Currency=USD","Period=FQ","BEST_FPERIOD_OVERRIDE=FQ","FILING_STATUS=OR","Sort=A","Dates=H","DateFormat=P","Fill=—","Direction=H","UseDPDF=Y")</f>
        <v>-1.0800000000000001E-2</v>
      </c>
    </row>
    <row r="23" spans="1:9" x14ac:dyDescent="0.25">
      <c r="A23" s="10" t="s">
        <v>232</v>
      </c>
      <c r="B23" s="10" t="s">
        <v>237</v>
      </c>
      <c r="C23" s="14">
        <f>_xll.BDH("AMZN US Equity","FREE_CASH_FLOW_PER_SH","FQ1 1997","FQ1 1997","Currency=USD","Period=FQ","BEST_FPERIOD_OVERRIDE=FQ","FILING_STATUS=OR","Sort=A","Dates=H","DateFormat=P","Fill=—","Direction=H","UseDPDF=Y")</f>
        <v>1.1999999999999999E-3</v>
      </c>
      <c r="D23" s="14">
        <f>_xll.BDH("AMZN US Equity","FREE_CASH_FLOW_PER_SH","FQ2 1997","FQ2 1997","Currency=USD","Period=FQ","BEST_FPERIOD_OVERRIDE=FQ","FILING_STATUS=OR","Sort=A","Dates=H","DateFormat=P","Fill=—","Direction=H","UseDPDF=Y")</f>
        <v>4.0000000000000002E-4</v>
      </c>
      <c r="E23" s="14">
        <f>_xll.BDH("AMZN US Equity","FREE_CASH_FLOW_PER_SH","FQ3 1997","FQ3 1997","Currency=USD","Period=FQ","BEST_FPERIOD_OVERRIDE=FQ","FILING_STATUS=OR","Sort=A","Dates=H","DateFormat=P","Fill=—","Direction=H","UseDPDF=Y")</f>
        <v>-2.98E-2</v>
      </c>
      <c r="F23" s="14">
        <f>_xll.BDH("AMZN US Equity","FREE_CASH_FLOW_PER_SH","FQ4 1997","FQ4 1997","Currency=USD","Period=FQ","BEST_FPERIOD_OVERRIDE=FQ","FILING_STATUS=OR","Sort=A","Dates=H","DateFormat=P","Fill=—","Direction=H","UseDPDF=Y")</f>
        <v>1.4500000000000001E-2</v>
      </c>
      <c r="G23" s="14">
        <f>_xll.BDH("AMZN US Equity","FREE_CASH_FLOW_PER_SH","FQ1 1998","FQ1 1998","Currency=USD","Period=FQ","BEST_FPERIOD_OVERRIDE=FQ","FILING_STATUS=OR","Sort=A","Dates=H","DateFormat=P","Fill=—","Direction=H","UseDPDF=Y")</f>
        <v>-3.0800000000000001E-2</v>
      </c>
      <c r="H23" s="14">
        <f>_xll.BDH("AMZN US Equity","FREE_CASH_FLOW_PER_SH","FQ2 1998","FQ2 1998","Currency=USD","Period=FQ","BEST_FPERIOD_OVERRIDE=FQ","FILING_STATUS=OR","Sort=A","Dates=H","DateFormat=P","Fill=—","Direction=H","UseDPDF=Y")</f>
        <v>-1.2200000000000001E-2</v>
      </c>
      <c r="I23" s="14">
        <f>_xll.BDH("AMZN US Equity","FREE_CASH_FLOW_PER_SH","FQ3 1998","FQ3 1998","Currency=USD","Period=FQ","BEST_FPERIOD_OVERRIDE=FQ","FILING_STATUS=OR","Sort=A","Dates=H","DateFormat=P","Fill=—","Direction=H","UseDPDF=Y")</f>
        <v>-4.7500000000000001E-2</v>
      </c>
    </row>
    <row r="24" spans="1:9" x14ac:dyDescent="0.25">
      <c r="A24" s="10"/>
      <c r="B24" s="12"/>
      <c r="C24" s="12"/>
      <c r="D24" s="12"/>
      <c r="E24" s="12"/>
      <c r="F24" s="12"/>
      <c r="G24" s="12"/>
      <c r="H24" s="12"/>
      <c r="I24" s="12"/>
    </row>
    <row r="25" spans="1:9" x14ac:dyDescent="0.25">
      <c r="A25" s="10" t="s">
        <v>2</v>
      </c>
      <c r="B25" s="10" t="s">
        <v>254</v>
      </c>
      <c r="C25" s="14">
        <f>_xll.BDH("AMZN US Equity","CASH_ST_INVESTMENTS_PER_SH","FQ1 1997","FQ1 1997","Currency=USD","Period=FQ","BEST_FPERIOD_OVERRIDE=FQ","FILING_STATUS=OR","Sort=A","Dates=H","DateFormat=P","Fill=—","Direction=H","UseDPDF=Y")</f>
        <v>3.44E-2</v>
      </c>
      <c r="D25" s="14">
        <f>_xll.BDH("AMZN US Equity","CASH_ST_INVESTMENTS_PER_SH","FQ2 1997","FQ2 1997","Currency=USD","Period=FQ","BEST_FPERIOD_OVERRIDE=FQ","FILING_STATUS=OR","Sort=A","Dates=H","DateFormat=P","Fill=—","Direction=H","UseDPDF=Y")</f>
        <v>0.19700000000000001</v>
      </c>
      <c r="E25" s="14">
        <f>_xll.BDH("AMZN US Equity","CASH_ST_INVESTMENTS_PER_SH","FQ3 1997","FQ3 1997","Currency=USD","Period=FQ","BEST_FPERIOD_OVERRIDE=FQ","FILING_STATUS=OR","Sort=A","Dates=H","DateFormat=P","Fill=—","Direction=H","UseDPDF=Y")</f>
        <v>0.16830000000000001</v>
      </c>
      <c r="F25" s="14">
        <f>_xll.BDH("AMZN US Equity","CASH_ST_INVESTMENTS_PER_SH","FQ4 1997","FQ4 1997","Currency=USD","Period=FQ","BEST_FPERIOD_OVERRIDE=FQ","FILING_STATUS=OR","Sort=A","Dates=H","DateFormat=P","Fill=—","Direction=H","UseDPDF=Y")</f>
        <v>0.43459999999999999</v>
      </c>
      <c r="G25" s="14">
        <f>_xll.BDH("AMZN US Equity","CASH_ST_INVESTMENTS_PER_SH","FQ1 1998","FQ1 1998","Currency=USD","Period=FQ","BEST_FPERIOD_OVERRIDE=FQ","FILING_STATUS=OR","Sort=A","Dates=H","DateFormat=P","Fill=—","Direction=H","UseDPDF=Y")</f>
        <v>0.40289999999999998</v>
      </c>
      <c r="H25" s="14">
        <f>_xll.BDH("AMZN US Equity","CASH_ST_INVESTMENTS_PER_SH","FQ2 1998","FQ2 1998","Currency=USD","Period=FQ","BEST_FPERIOD_OVERRIDE=FQ","FILING_STATUS=OR","Sort=A","Dates=H","DateFormat=P","Fill=—","Direction=H","UseDPDF=Y")</f>
        <v>1.1406000000000001</v>
      </c>
      <c r="I25" s="14">
        <f>_xll.BDH("AMZN US Equity","CASH_ST_INVESTMENTS_PER_SH","FQ3 1998","FQ3 1998","Currency=USD","Period=FQ","BEST_FPERIOD_OVERRIDE=FQ","FILING_STATUS=OR","Sort=A","Dates=H","DateFormat=P","Fill=—","Direction=H","UseDPDF=Y")</f>
        <v>1.0661</v>
      </c>
    </row>
    <row r="26" spans="1:9" x14ac:dyDescent="0.25">
      <c r="A26" s="10" t="s">
        <v>255</v>
      </c>
      <c r="B26" s="10" t="s">
        <v>256</v>
      </c>
      <c r="C26" s="14">
        <f>_xll.BDH("AMZN US Equity","BOOK_VAL_PER_SH","FQ1 1997","FQ1 1997","Currency=USD","Period=FQ","BEST_FPERIOD_OVERRIDE=FQ","FILING_STATUS=OR","Sort=A","Dates=H","DateFormat=P","Fill=—","Direction=H","UseDPDF=Y")</f>
        <v>1.32E-2</v>
      </c>
      <c r="D26" s="14">
        <f>_xll.BDH("AMZN US Equity","BOOK_VAL_PER_SH","FQ2 1997","FQ2 1997","Currency=USD","Period=FQ","BEST_FPERIOD_OVERRIDE=FQ","FILING_STATUS=OR","Sort=A","Dates=H","DateFormat=P","Fill=—","Direction=H","UseDPDF=Y")</f>
        <v>0.15909999999999999</v>
      </c>
      <c r="E26" s="14">
        <f>_xll.BDH("AMZN US Equity","BOOK_VAL_PER_SH","FQ3 1997","FQ3 1997","Currency=USD","Period=FQ","BEST_FPERIOD_OVERRIDE=FQ","FILING_STATUS=OR","Sort=A","Dates=H","DateFormat=P","Fill=—","Direction=H","UseDPDF=Y")</f>
        <v>0.13070000000000001</v>
      </c>
      <c r="F26" s="14">
        <f>_xll.BDH("AMZN US Equity","BOOK_VAL_PER_SH","FQ4 1997","FQ4 1997","Currency=USD","Period=FQ","BEST_FPERIOD_OVERRIDE=FQ","FILING_STATUS=OR","Sort=A","Dates=H","DateFormat=P","Fill=—","Direction=H","UseDPDF=Y")</f>
        <v>9.9199999999999997E-2</v>
      </c>
      <c r="G26" s="14">
        <f>_xll.BDH("AMZN US Equity","BOOK_VAL_PER_SH","FQ1 1998","FQ1 1998","Currency=USD","Period=FQ","BEST_FPERIOD_OVERRIDE=FQ","FILING_STATUS=OR","Sort=A","Dates=H","DateFormat=P","Fill=—","Direction=H","UseDPDF=Y")</f>
        <v>6.8400000000000002E-2</v>
      </c>
      <c r="H26" s="14">
        <f>_xll.BDH("AMZN US Equity","BOOK_VAL_PER_SH","FQ2 1998","FQ2 1998","Currency=USD","Period=FQ","BEST_FPERIOD_OVERRIDE=FQ","FILING_STATUS=OR","Sort=A","Dates=H","DateFormat=P","Fill=—","Direction=H","UseDPDF=Y")</f>
        <v>0.1323</v>
      </c>
      <c r="I26" s="14">
        <f>_xll.BDH("AMZN US Equity","BOOK_VAL_PER_SH","FQ3 1998","FQ3 1998","Currency=USD","Period=FQ","BEST_FPERIOD_OVERRIDE=FQ","FILING_STATUS=OR","Sort=A","Dates=H","DateFormat=P","Fill=—","Direction=H","UseDPDF=Y")</f>
        <v>0.56820000000000004</v>
      </c>
    </row>
    <row r="27" spans="1:9" x14ac:dyDescent="0.25">
      <c r="A27" s="10" t="s">
        <v>257</v>
      </c>
      <c r="B27" s="10" t="s">
        <v>258</v>
      </c>
      <c r="C27" s="14" t="str">
        <f>_xll.BDH("AMZN US Equity","TANG_BOOK_VAL_PER_SH","FQ1 1997","FQ1 1997","Currency=USD","Period=FQ","BEST_FPERIOD_OVERRIDE=FQ","FILING_STATUS=OR","Sort=A","Dates=H","DateFormat=P","Fill=—","Direction=H","UseDPDF=Y")</f>
        <v>—</v>
      </c>
      <c r="D27" s="14" t="str">
        <f>_xll.BDH("AMZN US Equity","TANG_BOOK_VAL_PER_SH","FQ2 1997","FQ2 1997","Currency=USD","Period=FQ","BEST_FPERIOD_OVERRIDE=FQ","FILING_STATUS=OR","Sort=A","Dates=H","DateFormat=P","Fill=—","Direction=H","UseDPDF=Y")</f>
        <v>—</v>
      </c>
      <c r="E27" s="14" t="str">
        <f>_xll.BDH("AMZN US Equity","TANG_BOOK_VAL_PER_SH","FQ3 1997","FQ3 1997","Currency=USD","Period=FQ","BEST_FPERIOD_OVERRIDE=FQ","FILING_STATUS=OR","Sort=A","Dates=H","DateFormat=P","Fill=—","Direction=H","UseDPDF=Y")</f>
        <v>—</v>
      </c>
      <c r="F27" s="14">
        <f>_xll.BDH("AMZN US Equity","TANG_BOOK_VAL_PER_SH","FQ4 1997","FQ4 1997","Currency=USD","Period=FQ","BEST_FPERIOD_OVERRIDE=FQ","FILING_STATUS=OR","Sort=A","Dates=H","DateFormat=P","Fill=—","Direction=H","UseDPDF=Y")</f>
        <v>9.9199999999999997E-2</v>
      </c>
      <c r="G27" s="14" t="str">
        <f>_xll.BDH("AMZN US Equity","TANG_BOOK_VAL_PER_SH","FQ1 1998","FQ1 1998","Currency=USD","Period=FQ","BEST_FPERIOD_OVERRIDE=FQ","FILING_STATUS=OR","Sort=A","Dates=H","DateFormat=P","Fill=—","Direction=H","UseDPDF=Y")</f>
        <v>—</v>
      </c>
      <c r="H27" s="14" t="str">
        <f>_xll.BDH("AMZN US Equity","TANG_BOOK_VAL_PER_SH","FQ2 1998","FQ2 1998","Currency=USD","Period=FQ","BEST_FPERIOD_OVERRIDE=FQ","FILING_STATUS=OR","Sort=A","Dates=H","DateFormat=P","Fill=—","Direction=H","UseDPDF=Y")</f>
        <v>—</v>
      </c>
      <c r="I27" s="14">
        <f>_xll.BDH("AMZN US Equity","TANG_BOOK_VAL_PER_SH","FQ3 1998","FQ3 1998","Currency=USD","Period=FQ","BEST_FPERIOD_OVERRIDE=FQ","FILING_STATUS=OR","Sort=A","Dates=H","DateFormat=P","Fill=—","Direction=H","UseDPDF=Y")</f>
        <v>-0.1053</v>
      </c>
    </row>
    <row r="28" spans="1:9" x14ac:dyDescent="0.25">
      <c r="A28" s="7" t="s">
        <v>92</v>
      </c>
      <c r="B28" s="7"/>
      <c r="C28" s="7" t="s">
        <v>4</v>
      </c>
      <c r="D28" s="7"/>
      <c r="E28" s="7"/>
      <c r="F28" s="7"/>
      <c r="G28" s="7"/>
      <c r="H28" s="7"/>
      <c r="I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8" width="11.855468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ht="20.25" x14ac:dyDescent="0.25">
      <c r="A2" s="8" t="s">
        <v>259</v>
      </c>
      <c r="B2" s="8"/>
      <c r="C2" s="8"/>
      <c r="D2" s="8"/>
      <c r="E2" s="8"/>
      <c r="F2" s="8"/>
      <c r="G2" s="8"/>
      <c r="H2" s="8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3" t="s">
        <v>6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</row>
    <row r="5" spans="1:8" x14ac:dyDescent="0.25">
      <c r="A5" s="9" t="s">
        <v>14</v>
      </c>
      <c r="B5" s="9"/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</row>
    <row r="6" spans="1:8" x14ac:dyDescent="0.25">
      <c r="A6" s="6" t="s">
        <v>260</v>
      </c>
      <c r="B6" s="6" t="s">
        <v>261</v>
      </c>
      <c r="C6" s="17">
        <f>_xll.BDH("AMZN US Equity","PX_LAST","FQ2 1997","FQ2 1997","Currency=USD","Period=FQ","BEST_FPERIOD_OVERRIDE=FQ","FILING_STATUS=OR","Sort=A","Dates=H","DateFormat=P","Fill=—","Direction=H","UseDPDF=Y")</f>
        <v>1.542</v>
      </c>
      <c r="D6" s="17">
        <f>_xll.BDH("AMZN US Equity","PX_LAST","FQ3 1997","FQ3 1997","Currency=USD","Period=FQ","BEST_FPERIOD_OVERRIDE=FQ","FILING_STATUS=OR","Sort=A","Dates=H","DateFormat=P","Fill=—","Direction=H","UseDPDF=Y")</f>
        <v>4.3390000000000004</v>
      </c>
      <c r="E6" s="17">
        <f>_xll.BDH("AMZN US Equity","PX_LAST","FQ4 1997","FQ4 1997","Currency=USD","Period=FQ","BEST_FPERIOD_OVERRIDE=FQ","FILING_STATUS=OR","Sort=A","Dates=H","DateFormat=P","Fill=—","Direction=H","UseDPDF=Y")</f>
        <v>5.0209999999999999</v>
      </c>
      <c r="F6" s="17">
        <f>_xll.BDH("AMZN US Equity","PX_LAST","FQ1 1998","FQ1 1998","Currency=USD","Period=FQ","BEST_FPERIOD_OVERRIDE=FQ","FILING_STATUS=OR","Sort=A","Dates=H","DateFormat=P","Fill=—","Direction=H","UseDPDF=Y")</f>
        <v>7.1280000000000001</v>
      </c>
      <c r="G6" s="17">
        <f>_xll.BDH("AMZN US Equity","PX_LAST","FQ2 1998","FQ2 1998","Currency=USD","Period=FQ","BEST_FPERIOD_OVERRIDE=FQ","FILING_STATUS=OR","Sort=A","Dates=H","DateFormat=P","Fill=—","Direction=H","UseDPDF=Y")</f>
        <v>16.625</v>
      </c>
      <c r="H6" s="17">
        <f>_xll.BDH("AMZN US Equity","PX_LAST","FQ3 1998","FQ3 1998","Currency=USD","Period=FQ","BEST_FPERIOD_OVERRIDE=FQ","FILING_STATUS=OR","Sort=A","Dates=H","DateFormat=P","Fill=—","Direction=H","UseDPDF=Y")</f>
        <v>18.603999999999999</v>
      </c>
    </row>
    <row r="7" spans="1:8" x14ac:dyDescent="0.25">
      <c r="A7" s="11" t="s">
        <v>262</v>
      </c>
      <c r="B7" s="11" t="s">
        <v>263</v>
      </c>
      <c r="C7" s="19" t="str">
        <f>_xll.BDH("AMZN US Equity","CHG_PCT_PERIOD","FQ2 1997","FQ2 1997","Currency=USD","Period=FQ","BEST_FPERIOD_OVERRIDE=FQ","FILING_STATUS=OR","Sort=A","Dates=H","DateFormat=P","Fill=—","Direction=H","UseDPDF=Y")</f>
        <v>—</v>
      </c>
      <c r="D7" s="19">
        <f>_xll.BDH("AMZN US Equity","CHG_PCT_PERIOD","FQ3 1997","FQ3 1997","Currency=USD","Period=FQ","BEST_FPERIOD_OVERRIDE=FQ","FILING_STATUS=OR","Sort=A","Dates=H","DateFormat=P","Fill=—","Direction=H","UseDPDF=Y")</f>
        <v>181.41890000000001</v>
      </c>
      <c r="E7" s="19">
        <f>_xll.BDH("AMZN US Equity","CHG_PCT_PERIOD","FQ4 1997","FQ4 1997","Currency=USD","Period=FQ","BEST_FPERIOD_OVERRIDE=FQ","FILING_STATUS=OR","Sort=A","Dates=H","DateFormat=P","Fill=—","Direction=H","UseDPDF=Y")</f>
        <v>15.7263</v>
      </c>
      <c r="F7" s="19">
        <f>_xll.BDH("AMZN US Equity","CHG_PCT_PERIOD","FQ1 1998","FQ1 1998","Currency=USD","Period=FQ","BEST_FPERIOD_OVERRIDE=FQ","FILING_STATUS=OR","Sort=A","Dates=H","DateFormat=P","Fill=—","Direction=H","UseDPDF=Y")</f>
        <v>41.960599999999999</v>
      </c>
      <c r="G7" s="19">
        <f>_xll.BDH("AMZN US Equity","CHG_PCT_PERIOD","FQ2 1998","FQ2 1998","Currency=USD","Period=FQ","BEST_FPERIOD_OVERRIDE=FQ","FILING_STATUS=OR","Sort=A","Dates=H","DateFormat=P","Fill=—","Direction=H","UseDPDF=Y")</f>
        <v>133.24809999999999</v>
      </c>
      <c r="H7" s="19">
        <f>_xll.BDH("AMZN US Equity","CHG_PCT_PERIOD","FQ3 1998","FQ3 1998","Currency=USD","Period=FQ","BEST_FPERIOD_OVERRIDE=FQ","FILING_STATUS=OR","Sort=A","Dates=H","DateFormat=P","Fill=—","Direction=H","UseDPDF=Y")</f>
        <v>11.9048</v>
      </c>
    </row>
    <row r="8" spans="1:8" x14ac:dyDescent="0.25">
      <c r="A8" s="10" t="s">
        <v>264</v>
      </c>
      <c r="B8" s="10" t="s">
        <v>265</v>
      </c>
      <c r="C8" s="14">
        <f>_xll.BDH("AMZN US Equity","PX_OPEN","FQ2 1997","FQ2 1997","Currency=USD","Period=FQ","BEST_FPERIOD_OVERRIDE=FQ","FILING_STATUS=OR","Sort=A","Dates=H","DateFormat=P","Fill=—","Direction=H","UseDPDF=Y")</f>
        <v>2.4380000000000002</v>
      </c>
      <c r="D8" s="14">
        <f>_xll.BDH("AMZN US Equity","PX_OPEN","FQ3 1997","FQ3 1997","Currency=USD","Period=FQ","BEST_FPERIOD_OVERRIDE=FQ","FILING_STATUS=OR","Sort=A","Dates=H","DateFormat=P","Fill=—","Direction=H","UseDPDF=Y")</f>
        <v>1.542</v>
      </c>
      <c r="E8" s="14">
        <f>_xll.BDH("AMZN US Equity","PX_OPEN","FQ4 1997","FQ4 1997","Currency=USD","Period=FQ","BEST_FPERIOD_OVERRIDE=FQ","FILING_STATUS=OR","Sort=A","Dates=H","DateFormat=P","Fill=—","Direction=H","UseDPDF=Y")</f>
        <v>4.4379999999999997</v>
      </c>
      <c r="F8" s="14">
        <f>_xll.BDH("AMZN US Equity","PX_OPEN","FQ1 1998","FQ1 1998","Currency=USD","Period=FQ","BEST_FPERIOD_OVERRIDE=FQ","FILING_STATUS=OR","Sort=A","Dates=H","DateFormat=P","Fill=—","Direction=H","UseDPDF=Y")</f>
        <v>5</v>
      </c>
      <c r="G8" s="14">
        <f>_xll.BDH("AMZN US Equity","PX_OPEN","FQ2 1998","FQ2 1998","Currency=USD","Period=FQ","BEST_FPERIOD_OVERRIDE=FQ","FILING_STATUS=OR","Sort=A","Dates=H","DateFormat=P","Fill=—","Direction=H","UseDPDF=Y")</f>
        <v>7.1040000000000001</v>
      </c>
      <c r="H8" s="14">
        <f>_xll.BDH("AMZN US Equity","PX_OPEN","FQ3 1998","FQ3 1998","Currency=USD","Period=FQ","BEST_FPERIOD_OVERRIDE=FQ","FILING_STATUS=OR","Sort=A","Dates=H","DateFormat=P","Fill=—","Direction=H","UseDPDF=Y")</f>
        <v>16.969000000000001</v>
      </c>
    </row>
    <row r="9" spans="1:8" x14ac:dyDescent="0.25">
      <c r="A9" s="10" t="s">
        <v>266</v>
      </c>
      <c r="B9" s="10" t="s">
        <v>267</v>
      </c>
      <c r="C9" s="14">
        <f>_xll.BDH("AMZN US Equity","PX_HIGH","FQ2 1997","FQ2 1997","Currency=USD","Period=FQ","BEST_FPERIOD_OVERRIDE=FQ","FILING_STATUS=OR","Sort=A","Dates=H","DateFormat=P","Fill=—","Direction=H","UseDPDF=Y")</f>
        <v>2.5</v>
      </c>
      <c r="D9" s="14">
        <f>_xll.BDH("AMZN US Equity","PX_HIGH","FQ3 1997","FQ3 1997","Currency=USD","Period=FQ","BEST_FPERIOD_OVERRIDE=FQ","FILING_STATUS=OR","Sort=A","Dates=H","DateFormat=P","Fill=—","Direction=H","UseDPDF=Y")</f>
        <v>4.8129999999999997</v>
      </c>
      <c r="E9" s="14">
        <f>_xll.BDH("AMZN US Equity","PX_HIGH","FQ4 1997","FQ4 1997","Currency=USD","Period=FQ","BEST_FPERIOD_OVERRIDE=FQ","FILING_STATUS=OR","Sort=A","Dates=H","DateFormat=P","Fill=—","Direction=H","UseDPDF=Y")</f>
        <v>5.5</v>
      </c>
      <c r="F9" s="14">
        <f>_xll.BDH("AMZN US Equity","PX_HIGH","FQ1 1998","FQ1 1998","Currency=USD","Period=FQ","BEST_FPERIOD_OVERRIDE=FQ","FILING_STATUS=OR","Sort=A","Dates=H","DateFormat=P","Fill=—","Direction=H","UseDPDF=Y")</f>
        <v>7.3540000000000001</v>
      </c>
      <c r="G9" s="14">
        <f>_xll.BDH("AMZN US Equity","PX_HIGH","FQ2 1998","FQ2 1998","Currency=USD","Period=FQ","BEST_FPERIOD_OVERRIDE=FQ","FILING_STATUS=OR","Sort=A","Dates=H","DateFormat=P","Fill=—","Direction=H","UseDPDF=Y")</f>
        <v>17.457999999999998</v>
      </c>
      <c r="H9" s="14">
        <f>_xll.BDH("AMZN US Equity","PX_HIGH","FQ3 1998","FQ3 1998","Currency=USD","Period=FQ","BEST_FPERIOD_OVERRIDE=FQ","FILING_STATUS=OR","Sort=A","Dates=H","DateFormat=P","Fill=—","Direction=H","UseDPDF=Y")</f>
        <v>24.5</v>
      </c>
    </row>
    <row r="10" spans="1:8" x14ac:dyDescent="0.25">
      <c r="A10" s="10" t="s">
        <v>268</v>
      </c>
      <c r="B10" s="10" t="s">
        <v>269</v>
      </c>
      <c r="C10" s="14">
        <f>_xll.BDH("AMZN US Equity","PX_LOW","FQ2 1997","FQ2 1997","Currency=USD","Period=FQ","BEST_FPERIOD_OVERRIDE=FQ","FILING_STATUS=OR","Sort=A","Dates=H","DateFormat=P","Fill=—","Direction=H","UseDPDF=Y")</f>
        <v>1.3129999999999999</v>
      </c>
      <c r="D10" s="14">
        <f>_xll.BDH("AMZN US Equity","PX_LOW","FQ3 1997","FQ3 1997","Currency=USD","Period=FQ","BEST_FPERIOD_OVERRIDE=FQ","FILING_STATUS=OR","Sort=A","Dates=H","DateFormat=P","Fill=—","Direction=H","UseDPDF=Y")</f>
        <v>1.51</v>
      </c>
      <c r="E10" s="14">
        <f>_xll.BDH("AMZN US Equity","PX_LOW","FQ4 1997","FQ4 1997","Currency=USD","Period=FQ","BEST_FPERIOD_OVERRIDE=FQ","FILING_STATUS=OR","Sort=A","Dates=H","DateFormat=P","Fill=—","Direction=H","UseDPDF=Y")</f>
        <v>3.5209999999999999</v>
      </c>
      <c r="F10" s="14">
        <f>_xll.BDH("AMZN US Equity","PX_LOW","FQ1 1998","FQ1 1998","Currency=USD","Period=FQ","BEST_FPERIOD_OVERRIDE=FQ","FILING_STATUS=OR","Sort=A","Dates=H","DateFormat=P","Fill=—","Direction=H","UseDPDF=Y")</f>
        <v>4.1459999999999999</v>
      </c>
      <c r="G10" s="14">
        <f>_xll.BDH("AMZN US Equity","PX_LOW","FQ2 1998","FQ2 1998","Currency=USD","Period=FQ","BEST_FPERIOD_OVERRIDE=FQ","FILING_STATUS=OR","Sort=A","Dates=H","DateFormat=P","Fill=—","Direction=H","UseDPDF=Y")</f>
        <v>6.4269999999999996</v>
      </c>
      <c r="H10" s="14">
        <f>_xll.BDH("AMZN US Equity","PX_LOW","FQ3 1998","FQ3 1998","Currency=USD","Period=FQ","BEST_FPERIOD_OVERRIDE=FQ","FILING_STATUS=OR","Sort=A","Dates=H","DateFormat=P","Fill=—","Direction=H","UseDPDF=Y")</f>
        <v>10.833</v>
      </c>
    </row>
    <row r="11" spans="1:8" x14ac:dyDescent="0.25">
      <c r="A11" s="6"/>
      <c r="B11" s="15"/>
      <c r="C11" s="15"/>
      <c r="D11" s="15"/>
      <c r="E11" s="15"/>
      <c r="F11" s="15"/>
      <c r="G11" s="15"/>
      <c r="H11" s="15"/>
    </row>
    <row r="12" spans="1:8" x14ac:dyDescent="0.25">
      <c r="A12" s="6" t="s">
        <v>270</v>
      </c>
      <c r="B12" s="6" t="s">
        <v>271</v>
      </c>
      <c r="C12" s="16">
        <f>_xll.BDH("AMZN US Equity","HISTORICAL_MARKET_CAP","FQ2 1997","FQ2 1997","Currency=USD","Period=FQ","BEST_FPERIOD_OVERRIDE=FQ","FILING_STATUS=OR","SCALING_FORMAT=MLN","Sort=A","Dates=H","DateFormat=P","Fill=—","Direction=H","UseDPDF=Y")</f>
        <v>441.39150000000001</v>
      </c>
      <c r="D12" s="16">
        <f>_xll.BDH("AMZN US Equity","HISTORICAL_MARKET_CAP","FQ3 1997","FQ3 1997","Currency=USD","Period=FQ","BEST_FPERIOD_OVERRIDE=FQ","FILING_STATUS=OR","SCALING_FORMAT=MLN","Sort=A","Dates=H","DateFormat=P","Fill=—","Direction=H","UseDPDF=Y")</f>
        <v>1242.1591000000001</v>
      </c>
      <c r="E12" s="16">
        <f>_xll.BDH("AMZN US Equity","HISTORICAL_MARKET_CAP","FQ4 1997","FQ4 1997","Currency=USD","Period=FQ","BEST_FPERIOD_OVERRIDE=FQ","FILING_STATUS=OR","SCALING_FORMAT=MLN","Sort=A","Dates=H","DateFormat=P","Fill=—","Direction=H","UseDPDF=Y")</f>
        <v>1441.421</v>
      </c>
      <c r="F12" s="16">
        <f>_xll.BDH("AMZN US Equity","HISTORICAL_MARKET_CAP","FQ1 1998","FQ1 1998","Currency=USD","Period=FQ","BEST_FPERIOD_OVERRIDE=FQ","FILING_STATUS=OR","SCALING_FORMAT=MLN","Sort=A","Dates=H","DateFormat=P","Fill=—","Direction=H","UseDPDF=Y")</f>
        <v>2066.6916000000001</v>
      </c>
      <c r="G12" s="16">
        <f>_xll.BDH("AMZN US Equity","HISTORICAL_MARKET_CAP","FQ2 1998","FQ2 1998","Currency=USD","Period=FQ","BEST_FPERIOD_OVERRIDE=FQ","FILING_STATUS=OR","SCALING_FORMAT=MLN","Sort=A","Dates=H","DateFormat=P","Fill=—","Direction=H","UseDPDF=Y")</f>
        <v>4954.5823</v>
      </c>
      <c r="H12" s="16">
        <f>_xll.BDH("AMZN US Equity","HISTORICAL_MARKET_CAP","FQ3 1998","FQ3 1998","Currency=USD","Period=FQ","BEST_FPERIOD_OVERRIDE=FQ","FILING_STATUS=OR","SCALING_FORMAT=MLN","Sort=A","Dates=H","DateFormat=P","Fill=—","Direction=H","UseDPDF=Y")</f>
        <v>5885.4934999999996</v>
      </c>
    </row>
    <row r="13" spans="1:8" x14ac:dyDescent="0.25">
      <c r="A13" s="10" t="s">
        <v>272</v>
      </c>
      <c r="B13" s="10" t="s">
        <v>273</v>
      </c>
      <c r="C13" s="14">
        <f>_xll.BDH("AMZN US Equity","EQY_SH_OUT","FQ2 1997","FQ2 1997","Currency=USD","Period=FQ","BEST_FPERIOD_OVERRIDE=FQ","FILING_STATUS=OR","Sort=A","Dates=H","DateFormat=P","Fill=—","Direction=H","UseDPDF=Y")</f>
        <v>286.30399999999997</v>
      </c>
      <c r="D13" s="14">
        <f>_xll.BDH("AMZN US Equity","EQY_SH_OUT","FQ3 1997","FQ3 1997","Currency=USD","Period=FQ","BEST_FPERIOD_OVERRIDE=FQ","FILING_STATUS=OR","Sort=A","Dates=H","DateFormat=P","Fill=—","Direction=H","UseDPDF=Y")</f>
        <v>286.30799999999999</v>
      </c>
      <c r="E13" s="14">
        <f>_xll.BDH("AMZN US Equity","EQY_SH_OUT","FQ4 1997","FQ4 1997","Currency=USD","Period=FQ","BEST_FPERIOD_OVERRIDE=FQ","FILING_STATUS=OR","Sort=A","Dates=H","DateFormat=P","Fill=—","Direction=H","UseDPDF=Y")</f>
        <v>286.30799999999999</v>
      </c>
      <c r="F13" s="14">
        <f>_xll.BDH("AMZN US Equity","EQY_SH_OUT","FQ1 1998","FQ1 1998","Currency=USD","Period=FQ","BEST_FPERIOD_OVERRIDE=FQ","FILING_STATUS=OR","Sort=A","Dates=H","DateFormat=P","Fill=—","Direction=H","UseDPDF=Y")</f>
        <v>287.08800000000002</v>
      </c>
      <c r="G13" s="14">
        <f>_xll.BDH("AMZN US Equity","EQY_SH_OUT","FQ2 1998","FQ2 1998","Currency=USD","Period=FQ","BEST_FPERIOD_OVERRIDE=FQ","FILING_STATUS=OR","Sort=A","Dates=H","DateFormat=P","Fill=—","Direction=H","UseDPDF=Y")</f>
        <v>289.95600000000002</v>
      </c>
      <c r="H13" s="14">
        <f>_xll.BDH("AMZN US Equity","EQY_SH_OUT","FQ3 1998","FQ3 1998","Currency=USD","Period=FQ","BEST_FPERIOD_OVERRIDE=FQ","FILING_STATUS=OR","Sort=A","Dates=H","DateFormat=P","Fill=—","Direction=H","UseDPDF=Y")</f>
        <v>298.02</v>
      </c>
    </row>
    <row r="14" spans="1:8" x14ac:dyDescent="0.25">
      <c r="A14" s="7" t="s">
        <v>92</v>
      </c>
      <c r="B14" s="7"/>
      <c r="C14" s="7" t="s">
        <v>4</v>
      </c>
      <c r="D14" s="7"/>
      <c r="E14" s="7"/>
      <c r="F14" s="7"/>
      <c r="G14" s="7"/>
      <c r="H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- Adjusted</vt:lpstr>
      <vt:lpstr>Bal Sheet - Standardized</vt:lpstr>
      <vt:lpstr>Cash Flow - Standardized</vt:lpstr>
      <vt:lpstr>Per Share</vt:lpstr>
      <vt:lpstr>Stock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Yamin Tang</cp:lastModifiedBy>
  <dcterms:created xsi:type="dcterms:W3CDTF">2013-04-03T15:49:21Z</dcterms:created>
  <dcterms:modified xsi:type="dcterms:W3CDTF">2018-10-23T15:12:07Z</dcterms:modified>
</cp:coreProperties>
</file>