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280" windowHeight="6225" firstSheet="1" activeTab="1"/>
  </bookViews>
  <sheets>
    <sheet name="Tip Feb 17 (2)" sheetId="15" state="hidden" r:id="rId1"/>
    <sheet name="Tip July 2018" sheetId="16" r:id="rId2"/>
    <sheet name="DAILY TIP" sheetId="7" r:id="rId3"/>
    <sheet name="Tip Keep 2018" sheetId="13" r:id="rId4"/>
    <sheet name="Tip Payment 2018" sheetId="12" r:id="rId5"/>
    <sheet name="Sheet1" sheetId="17" r:id="rId6"/>
  </sheets>
  <definedNames>
    <definedName name="_xlnm._FilterDatabase" localSheetId="5" hidden="1">Sheet1!$G$2:$G$29</definedName>
    <definedName name="_xlnm._FilterDatabase" localSheetId="0" hidden="1">'Tip Feb 17 (2)'!$A$4:$T$116</definedName>
    <definedName name="_xlnm._FilterDatabase" localSheetId="1" hidden="1">'Tip July 2018'!$A$4:$Q$121</definedName>
    <definedName name="_xlnm._FilterDatabase" localSheetId="4" hidden="1">'Tip Payment 2018'!$A$6:$J$75</definedName>
    <definedName name="_xlnm.Print_Area" localSheetId="1">'Tip July 2018'!$A$1:$O$177</definedName>
  </definedNames>
  <calcPr calcId="144525"/>
</workbook>
</file>

<file path=xl/calcChain.xml><?xml version="1.0" encoding="utf-8"?>
<calcChain xmlns="http://schemas.openxmlformats.org/spreadsheetml/2006/main">
  <c r="E121" i="16" l="1"/>
  <c r="C75" i="12"/>
  <c r="D75" i="12"/>
  <c r="C26" i="13"/>
  <c r="Q11" i="16"/>
  <c r="Q21" i="16"/>
  <c r="Q51" i="16"/>
  <c r="Q64" i="16"/>
  <c r="Q74" i="16"/>
  <c r="Q91" i="16"/>
  <c r="Q97" i="16"/>
  <c r="Q102" i="16"/>
  <c r="Q109" i="16"/>
  <c r="A66" i="16"/>
  <c r="A67" i="16" s="1"/>
  <c r="A68" i="16" s="1"/>
  <c r="A69" i="16" s="1"/>
  <c r="A70" i="16" s="1"/>
  <c r="A71" i="16" s="1"/>
  <c r="A72" i="16" s="1"/>
  <c r="A73" i="16" s="1"/>
  <c r="A36" i="16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23" i="16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20" i="16"/>
  <c r="A19" i="16" s="1"/>
  <c r="A18" i="16" s="1"/>
  <c r="A17" i="16" s="1"/>
  <c r="A16" i="16" s="1"/>
  <c r="A15" i="16" s="1"/>
  <c r="A14" i="16" s="1"/>
  <c r="E60" i="16"/>
  <c r="H121" i="16"/>
  <c r="E116" i="16"/>
  <c r="G116" i="16" s="1"/>
  <c r="J116" i="16" s="1"/>
  <c r="I116" i="16"/>
  <c r="K116" i="16" s="1"/>
  <c r="I107" i="16"/>
  <c r="K107" i="16" s="1"/>
  <c r="G107" i="16"/>
  <c r="J107" i="16" s="1"/>
  <c r="E100" i="16"/>
  <c r="E79" i="16"/>
  <c r="E80" i="16"/>
  <c r="E81" i="16"/>
  <c r="E82" i="16"/>
  <c r="E83" i="16"/>
  <c r="E84" i="16"/>
  <c r="E85" i="16"/>
  <c r="E86" i="16"/>
  <c r="E87" i="16"/>
  <c r="E88" i="16"/>
  <c r="E89" i="16"/>
  <c r="A76" i="16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L116" i="16" l="1"/>
  <c r="L107" i="16"/>
  <c r="P116" i="16" l="1"/>
  <c r="P107" i="16"/>
  <c r="E27" i="16" l="1"/>
  <c r="E28" i="16"/>
  <c r="E29" i="16"/>
  <c r="E30" i="16"/>
  <c r="E20" i="16"/>
  <c r="A13" i="16" l="1"/>
  <c r="M121" i="16"/>
  <c r="N121" i="16"/>
  <c r="O121" i="16"/>
  <c r="E119" i="16"/>
  <c r="G119" i="16" s="1"/>
  <c r="J119" i="16" s="1"/>
  <c r="I119" i="16"/>
  <c r="K119" i="16" s="1"/>
  <c r="G100" i="16"/>
  <c r="J100" i="16" s="1"/>
  <c r="I100" i="16"/>
  <c r="K100" i="16" s="1"/>
  <c r="G82" i="16"/>
  <c r="J82" i="16" s="1"/>
  <c r="L82" i="16" s="1"/>
  <c r="I82" i="16"/>
  <c r="G79" i="16"/>
  <c r="J79" i="16" s="1"/>
  <c r="L79" i="16" s="1"/>
  <c r="I79" i="16"/>
  <c r="G89" i="16"/>
  <c r="J89" i="16" s="1"/>
  <c r="L89" i="16" s="1"/>
  <c r="I89" i="16"/>
  <c r="G83" i="16"/>
  <c r="J83" i="16" s="1"/>
  <c r="L83" i="16" s="1"/>
  <c r="I83" i="16"/>
  <c r="G85" i="16"/>
  <c r="J85" i="16" s="1"/>
  <c r="L85" i="16" s="1"/>
  <c r="I85" i="16"/>
  <c r="G90" i="16"/>
  <c r="J90" i="16" s="1"/>
  <c r="L90" i="16" s="1"/>
  <c r="I90" i="16"/>
  <c r="A111" i="16"/>
  <c r="A112" i="16" s="1"/>
  <c r="A113" i="16" s="1"/>
  <c r="A114" i="16" s="1"/>
  <c r="A115" i="16" s="1"/>
  <c r="A116" i="16" s="1"/>
  <c r="A117" i="16" s="1"/>
  <c r="A118" i="16" s="1"/>
  <c r="A119" i="16" s="1"/>
  <c r="E96" i="16"/>
  <c r="G96" i="16" s="1"/>
  <c r="J96" i="16" s="1"/>
  <c r="I96" i="16"/>
  <c r="K96" i="16" s="1"/>
  <c r="E57" i="16"/>
  <c r="G57" i="16" s="1"/>
  <c r="J57" i="16" s="1"/>
  <c r="I57" i="16"/>
  <c r="K57" i="16" s="1"/>
  <c r="E58" i="16"/>
  <c r="G58" i="16" s="1"/>
  <c r="J58" i="16" s="1"/>
  <c r="I58" i="16"/>
  <c r="K58" i="16" s="1"/>
  <c r="E59" i="16"/>
  <c r="G59" i="16" s="1"/>
  <c r="J59" i="16" s="1"/>
  <c r="I59" i="16"/>
  <c r="K59" i="16" s="1"/>
  <c r="G60" i="16"/>
  <c r="J60" i="16" s="1"/>
  <c r="I60" i="16"/>
  <c r="K60" i="16" s="1"/>
  <c r="G62" i="16"/>
  <c r="J62" i="16" s="1"/>
  <c r="L62" i="16" s="1"/>
  <c r="I62" i="16"/>
  <c r="K62" i="16" s="1"/>
  <c r="G63" i="16"/>
  <c r="J63" i="16" s="1"/>
  <c r="L63" i="16" s="1"/>
  <c r="I63" i="16"/>
  <c r="K63" i="16" s="1"/>
  <c r="A53" i="16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E40" i="16"/>
  <c r="G40" i="16" s="1"/>
  <c r="J40" i="16" s="1"/>
  <c r="L40" i="16" s="1"/>
  <c r="I40" i="16"/>
  <c r="K40" i="16" s="1"/>
  <c r="E38" i="16"/>
  <c r="G38" i="16" s="1"/>
  <c r="J38" i="16" s="1"/>
  <c r="I38" i="16"/>
  <c r="K38" i="16" s="1"/>
  <c r="E36" i="16"/>
  <c r="G36" i="16" s="1"/>
  <c r="J36" i="16" s="1"/>
  <c r="I36" i="16"/>
  <c r="K36" i="16" s="1"/>
  <c r="E25" i="16"/>
  <c r="G25" i="16" s="1"/>
  <c r="J25" i="16" s="1"/>
  <c r="L25" i="16" s="1"/>
  <c r="Q25" i="16" s="1"/>
  <c r="I25" i="16"/>
  <c r="K25" i="16" s="1"/>
  <c r="G27" i="16"/>
  <c r="J27" i="16" s="1"/>
  <c r="I27" i="16"/>
  <c r="K27" i="16" s="1"/>
  <c r="G20" i="16"/>
  <c r="J20" i="16" s="1"/>
  <c r="L20" i="16" s="1"/>
  <c r="I20" i="16"/>
  <c r="K20" i="16" s="1"/>
  <c r="E16" i="16"/>
  <c r="G16" i="16" s="1"/>
  <c r="J16" i="16" s="1"/>
  <c r="L16" i="16" s="1"/>
  <c r="I16" i="16"/>
  <c r="K16" i="16" s="1"/>
  <c r="P16" i="16" l="1"/>
  <c r="P20" i="16"/>
  <c r="L119" i="16"/>
  <c r="L100" i="16"/>
  <c r="P82" i="16"/>
  <c r="L96" i="16"/>
  <c r="P63" i="16"/>
  <c r="P62" i="16"/>
  <c r="L60" i="16"/>
  <c r="L59" i="16"/>
  <c r="L58" i="16"/>
  <c r="L57" i="16"/>
  <c r="P40" i="16"/>
  <c r="L36" i="16"/>
  <c r="L38" i="16"/>
  <c r="P25" i="16"/>
  <c r="L27" i="16"/>
  <c r="P119" i="16" l="1"/>
  <c r="P100" i="16"/>
  <c r="P96" i="16"/>
  <c r="P58" i="16"/>
  <c r="P60" i="16"/>
  <c r="P57" i="16"/>
  <c r="P59" i="16"/>
  <c r="P38" i="16"/>
  <c r="P36" i="16"/>
  <c r="P27" i="16"/>
  <c r="E113" i="16" l="1"/>
  <c r="G113" i="16" s="1"/>
  <c r="J113" i="16" s="1"/>
  <c r="I113" i="16"/>
  <c r="K113" i="16" s="1"/>
  <c r="E114" i="16"/>
  <c r="G114" i="16" s="1"/>
  <c r="J114" i="16" s="1"/>
  <c r="I114" i="16"/>
  <c r="K114" i="16" s="1"/>
  <c r="E115" i="16"/>
  <c r="G115" i="16" s="1"/>
  <c r="J115" i="16" s="1"/>
  <c r="I115" i="16"/>
  <c r="K115" i="16" s="1"/>
  <c r="E117" i="16"/>
  <c r="G117" i="16" s="1"/>
  <c r="J117" i="16" s="1"/>
  <c r="I117" i="16"/>
  <c r="K117" i="16" s="1"/>
  <c r="E118" i="16"/>
  <c r="G118" i="16" s="1"/>
  <c r="J118" i="16" s="1"/>
  <c r="I118" i="16"/>
  <c r="K118" i="16" s="1"/>
  <c r="E111" i="16"/>
  <c r="G111" i="16" s="1"/>
  <c r="J111" i="16" s="1"/>
  <c r="I111" i="16"/>
  <c r="K111" i="16" s="1"/>
  <c r="G88" i="16"/>
  <c r="J88" i="16" s="1"/>
  <c r="L88" i="16" s="1"/>
  <c r="I88" i="16"/>
  <c r="E73" i="16"/>
  <c r="G73" i="16" s="1"/>
  <c r="J73" i="16" s="1"/>
  <c r="L73" i="16" s="1"/>
  <c r="I73" i="16"/>
  <c r="K73" i="16" s="1"/>
  <c r="E56" i="16"/>
  <c r="G56" i="16" s="1"/>
  <c r="J56" i="16" s="1"/>
  <c r="L56" i="16" s="1"/>
  <c r="I56" i="16"/>
  <c r="K56" i="16" s="1"/>
  <c r="G61" i="16"/>
  <c r="J61" i="16" s="1"/>
  <c r="L61" i="16" s="1"/>
  <c r="I61" i="16"/>
  <c r="K61" i="16" s="1"/>
  <c r="E22" i="16"/>
  <c r="G22" i="16" s="1"/>
  <c r="J22" i="16" s="1"/>
  <c r="L22" i="16" s="1"/>
  <c r="I22" i="16"/>
  <c r="K22" i="16" s="1"/>
  <c r="E31" i="16"/>
  <c r="G31" i="16" s="1"/>
  <c r="J31" i="16" s="1"/>
  <c r="L31" i="16" s="1"/>
  <c r="I31" i="16"/>
  <c r="K31" i="16" s="1"/>
  <c r="P31" i="16" l="1"/>
  <c r="P22" i="16"/>
  <c r="P73" i="16"/>
  <c r="L111" i="16"/>
  <c r="L118" i="16"/>
  <c r="L117" i="16"/>
  <c r="L115" i="16"/>
  <c r="L114" i="16"/>
  <c r="L113" i="16"/>
  <c r="P88" i="16"/>
  <c r="P56" i="16"/>
  <c r="P61" i="16"/>
  <c r="P114" i="16" l="1"/>
  <c r="P117" i="16"/>
  <c r="P111" i="16"/>
  <c r="P113" i="16"/>
  <c r="P115" i="16"/>
  <c r="P118" i="16"/>
  <c r="E75" i="12" l="1"/>
  <c r="E55" i="16" l="1"/>
  <c r="E45" i="16" l="1"/>
  <c r="E72" i="16"/>
  <c r="I72" i="16"/>
  <c r="K72" i="16" s="1"/>
  <c r="G55" i="16"/>
  <c r="J55" i="16" s="1"/>
  <c r="I55" i="16"/>
  <c r="K55" i="16" s="1"/>
  <c r="E51" i="16"/>
  <c r="G51" i="16" s="1"/>
  <c r="J51" i="16" s="1"/>
  <c r="E46" i="16"/>
  <c r="G46" i="16" s="1"/>
  <c r="J46" i="16" s="1"/>
  <c r="L46" i="16" s="1"/>
  <c r="I46" i="16"/>
  <c r="K46" i="16"/>
  <c r="G45" i="16"/>
  <c r="J45" i="16" s="1"/>
  <c r="I45" i="16"/>
  <c r="K45" i="16" s="1"/>
  <c r="A8" i="16"/>
  <c r="A9" i="16" s="1"/>
  <c r="A10" i="16" s="1"/>
  <c r="G72" i="16" l="1"/>
  <c r="J72" i="16" s="1"/>
  <c r="L72" i="16" s="1"/>
  <c r="P83" i="16"/>
  <c r="L55" i="16"/>
  <c r="P46" i="16"/>
  <c r="L45" i="16"/>
  <c r="E41" i="16"/>
  <c r="E43" i="16"/>
  <c r="I29" i="16"/>
  <c r="K29" i="16" s="1"/>
  <c r="E18" i="16"/>
  <c r="G18" i="16" s="1"/>
  <c r="E26" i="16"/>
  <c r="G26" i="16" s="1"/>
  <c r="G29" i="16"/>
  <c r="J29" i="16" s="1"/>
  <c r="E24" i="16"/>
  <c r="G24" i="16" s="1"/>
  <c r="E34" i="16"/>
  <c r="P72" i="16" l="1"/>
  <c r="P55" i="16"/>
  <c r="P45" i="16"/>
  <c r="L29" i="16"/>
  <c r="P29" i="16" l="1"/>
  <c r="E71" i="16"/>
  <c r="G71" i="16" s="1"/>
  <c r="J71" i="16" s="1"/>
  <c r="E69" i="16"/>
  <c r="G69" i="16" s="1"/>
  <c r="J69" i="16" s="1"/>
  <c r="G81" i="16"/>
  <c r="J81" i="16" s="1"/>
  <c r="L81" i="16" s="1"/>
  <c r="P90" i="16"/>
  <c r="I81" i="16"/>
  <c r="K81" i="16" s="1"/>
  <c r="I70" i="16"/>
  <c r="K70" i="16" s="1"/>
  <c r="I69" i="16"/>
  <c r="K69" i="16" s="1"/>
  <c r="I71" i="16"/>
  <c r="K71" i="16" s="1"/>
  <c r="E70" i="16"/>
  <c r="L69" i="16"/>
  <c r="L71" i="16"/>
  <c r="G43" i="16"/>
  <c r="J43" i="16" s="1"/>
  <c r="I43" i="16"/>
  <c r="K43" i="16" s="1"/>
  <c r="G19" i="16"/>
  <c r="J19" i="16" s="1"/>
  <c r="L19" i="16" s="1"/>
  <c r="I19" i="16"/>
  <c r="Q19" i="16" l="1"/>
  <c r="G70" i="16"/>
  <c r="P85" i="16"/>
  <c r="P71" i="16"/>
  <c r="P69" i="16"/>
  <c r="P81" i="16"/>
  <c r="P19" i="16"/>
  <c r="L43" i="16"/>
  <c r="J70" i="16" l="1"/>
  <c r="P43" i="16"/>
  <c r="L70" i="16" l="1"/>
  <c r="I41" i="16"/>
  <c r="K41" i="16" s="1"/>
  <c r="P70" i="16" l="1"/>
  <c r="G41" i="16"/>
  <c r="J41" i="16" s="1"/>
  <c r="L41" i="16" s="1"/>
  <c r="A93" i="16"/>
  <c r="A94" i="16" s="1"/>
  <c r="A95" i="16" s="1"/>
  <c r="A96" i="16" s="1"/>
  <c r="I18" i="16"/>
  <c r="K18" i="16" s="1"/>
  <c r="I24" i="16"/>
  <c r="K24" i="16" s="1"/>
  <c r="P120" i="16"/>
  <c r="P41" i="16" l="1"/>
  <c r="J24" i="16"/>
  <c r="L24" i="16" s="1"/>
  <c r="J18" i="16"/>
  <c r="L18" i="16" s="1"/>
  <c r="P24" i="16" l="1"/>
  <c r="P18" i="16"/>
  <c r="C37" i="7" l="1"/>
  <c r="E95" i="16" l="1"/>
  <c r="I95" i="16"/>
  <c r="K95" i="16" s="1"/>
  <c r="I93" i="16"/>
  <c r="K93" i="16" s="1"/>
  <c r="I94" i="16"/>
  <c r="K94" i="16" s="1"/>
  <c r="E93" i="16"/>
  <c r="E94" i="16"/>
  <c r="E44" i="16"/>
  <c r="I44" i="16"/>
  <c r="K44" i="16" s="1"/>
  <c r="I50" i="16"/>
  <c r="K50" i="16" s="1"/>
  <c r="E48" i="16"/>
  <c r="I48" i="16"/>
  <c r="K48" i="16" s="1"/>
  <c r="E47" i="16"/>
  <c r="I47" i="16"/>
  <c r="K47" i="16" s="1"/>
  <c r="E39" i="16"/>
  <c r="I39" i="16"/>
  <c r="K39" i="16" s="1"/>
  <c r="I28" i="16"/>
  <c r="K28" i="16" s="1"/>
  <c r="I32" i="16"/>
  <c r="K32" i="16" s="1"/>
  <c r="I14" i="16"/>
  <c r="K14" i="16" s="1"/>
  <c r="I34" i="16"/>
  <c r="K34" i="16" s="1"/>
  <c r="J34" i="16"/>
  <c r="L34" i="16" s="1"/>
  <c r="Q34" i="16" s="1"/>
  <c r="G30" i="16"/>
  <c r="E33" i="16"/>
  <c r="G33" i="16" s="1"/>
  <c r="G28" i="16"/>
  <c r="E32" i="16"/>
  <c r="G32" i="16" s="1"/>
  <c r="E14" i="16"/>
  <c r="G14" i="16" l="1"/>
  <c r="J14" i="16" s="1"/>
  <c r="L14" i="16" s="1"/>
  <c r="G39" i="16"/>
  <c r="G47" i="16"/>
  <c r="G48" i="16"/>
  <c r="J48" i="16" s="1"/>
  <c r="G50" i="16"/>
  <c r="J50" i="16" s="1"/>
  <c r="G44" i="16"/>
  <c r="J44" i="16" s="1"/>
  <c r="L44" i="16" s="1"/>
  <c r="G93" i="16"/>
  <c r="J93" i="16" s="1"/>
  <c r="L93" i="16" s="1"/>
  <c r="G95" i="16"/>
  <c r="J95" i="16" s="1"/>
  <c r="L95" i="16" s="1"/>
  <c r="J32" i="16"/>
  <c r="L32" i="16" s="1"/>
  <c r="G94" i="16"/>
  <c r="J94" i="16" s="1"/>
  <c r="L94" i="16" s="1"/>
  <c r="J39" i="16"/>
  <c r="L39" i="16" s="1"/>
  <c r="J47" i="16"/>
  <c r="L48" i="16" l="1"/>
  <c r="L50" i="16"/>
  <c r="L47" i="16"/>
  <c r="P39" i="16"/>
  <c r="P14" i="16"/>
  <c r="P94" i="16"/>
  <c r="P93" i="16"/>
  <c r="P95" i="16"/>
  <c r="P47" i="16" l="1"/>
  <c r="P48" i="16"/>
  <c r="P50" i="16"/>
  <c r="P32" i="16"/>
  <c r="A99" i="16"/>
  <c r="A101" i="16" s="1"/>
  <c r="E66" i="16"/>
  <c r="I66" i="16"/>
  <c r="K66" i="16" s="1"/>
  <c r="E35" i="16"/>
  <c r="E17" i="16"/>
  <c r="E23" i="16"/>
  <c r="J28" i="16"/>
  <c r="L28" i="16" s="1"/>
  <c r="G23" i="16" l="1"/>
  <c r="G35" i="16"/>
  <c r="G17" i="16"/>
  <c r="G49" i="16"/>
  <c r="G66" i="16"/>
  <c r="P44" i="16"/>
  <c r="P28" i="16"/>
  <c r="J66" i="16" l="1"/>
  <c r="L66" i="16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E8" i="12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P66" i="16" l="1"/>
  <c r="I80" i="16"/>
  <c r="K80" i="16" s="1"/>
  <c r="I87" i="16"/>
  <c r="E77" i="16"/>
  <c r="I77" i="16"/>
  <c r="K77" i="16" s="1"/>
  <c r="E76" i="16"/>
  <c r="I76" i="16"/>
  <c r="K76" i="16" s="1"/>
  <c r="E78" i="16"/>
  <c r="I78" i="16"/>
  <c r="K78" i="16" s="1"/>
  <c r="E65" i="16"/>
  <c r="I65" i="16"/>
  <c r="K65" i="16" s="1"/>
  <c r="J49" i="16"/>
  <c r="L49" i="16" s="1"/>
  <c r="I49" i="16"/>
  <c r="K49" i="16" s="1"/>
  <c r="J35" i="16"/>
  <c r="L35" i="16" s="1"/>
  <c r="I35" i="16"/>
  <c r="K35" i="16" s="1"/>
  <c r="G65" i="16" l="1"/>
  <c r="J65" i="16" s="1"/>
  <c r="L65" i="16" s="1"/>
  <c r="G78" i="16"/>
  <c r="J78" i="16" s="1"/>
  <c r="L78" i="16" s="1"/>
  <c r="G76" i="16"/>
  <c r="J76" i="16" s="1"/>
  <c r="L76" i="16" s="1"/>
  <c r="G77" i="16"/>
  <c r="J77" i="16" s="1"/>
  <c r="L77" i="16" s="1"/>
  <c r="G87" i="16"/>
  <c r="J87" i="16" s="1"/>
  <c r="L87" i="16" s="1"/>
  <c r="G80" i="16"/>
  <c r="J80" i="16" s="1"/>
  <c r="L80" i="16" s="1"/>
  <c r="P35" i="16"/>
  <c r="P49" i="16"/>
  <c r="P89" i="16" l="1"/>
  <c r="P76" i="16"/>
  <c r="P80" i="16"/>
  <c r="P87" i="16"/>
  <c r="P79" i="16"/>
  <c r="P77" i="16"/>
  <c r="P78" i="16"/>
  <c r="P65" i="16"/>
  <c r="I8" i="16" l="1"/>
  <c r="K8" i="16" s="1"/>
  <c r="I7" i="16"/>
  <c r="K7" i="16" s="1"/>
  <c r="I9" i="16"/>
  <c r="I10" i="16"/>
  <c r="K10" i="16" s="1"/>
  <c r="I12" i="16"/>
  <c r="K12" i="16" s="1"/>
  <c r="I15" i="16"/>
  <c r="K15" i="16" s="1"/>
  <c r="I13" i="16"/>
  <c r="I17" i="16"/>
  <c r="K17" i="16" s="1"/>
  <c r="I23" i="16"/>
  <c r="K23" i="16" s="1"/>
  <c r="I30" i="16"/>
  <c r="K30" i="16" s="1"/>
  <c r="J30" i="16"/>
  <c r="L30" i="16" s="1"/>
  <c r="I33" i="16"/>
  <c r="K33" i="16" s="1"/>
  <c r="J33" i="16"/>
  <c r="L33" i="16" s="1"/>
  <c r="I42" i="16"/>
  <c r="K42" i="16" s="1"/>
  <c r="I37" i="16"/>
  <c r="K37" i="16" s="1"/>
  <c r="I26" i="16"/>
  <c r="K26" i="16" s="1"/>
  <c r="I52" i="16"/>
  <c r="K52" i="16" s="1"/>
  <c r="I53" i="16"/>
  <c r="K53" i="16" s="1"/>
  <c r="I54" i="16"/>
  <c r="K54" i="16" s="1"/>
  <c r="I68" i="16"/>
  <c r="K68" i="16" s="1"/>
  <c r="I67" i="16"/>
  <c r="K67" i="16" s="1"/>
  <c r="I75" i="16"/>
  <c r="K75" i="16" s="1"/>
  <c r="I84" i="16"/>
  <c r="K84" i="16" s="1"/>
  <c r="I86" i="16"/>
  <c r="K86" i="16" s="1"/>
  <c r="I92" i="16"/>
  <c r="I98" i="16"/>
  <c r="I99" i="16"/>
  <c r="K99" i="16" s="1"/>
  <c r="I101" i="16"/>
  <c r="K101" i="16" s="1"/>
  <c r="I103" i="16"/>
  <c r="I104" i="16"/>
  <c r="K104" i="16" s="1"/>
  <c r="I105" i="16"/>
  <c r="K105" i="16" s="1"/>
  <c r="I106" i="16"/>
  <c r="K106" i="16" s="1"/>
  <c r="I108" i="16"/>
  <c r="K108" i="16" s="1"/>
  <c r="I110" i="16"/>
  <c r="K110" i="16" s="1"/>
  <c r="I112" i="16"/>
  <c r="K112" i="16" s="1"/>
  <c r="E112" i="16"/>
  <c r="E110" i="16"/>
  <c r="E106" i="16"/>
  <c r="E105" i="16"/>
  <c r="E104" i="16"/>
  <c r="A104" i="16"/>
  <c r="A105" i="16" s="1"/>
  <c r="A106" i="16" s="1"/>
  <c r="A107" i="16" s="1"/>
  <c r="A108" i="16" s="1"/>
  <c r="K103" i="16"/>
  <c r="E103" i="16"/>
  <c r="E101" i="16"/>
  <c r="E99" i="16"/>
  <c r="K98" i="16"/>
  <c r="E98" i="16"/>
  <c r="K92" i="16"/>
  <c r="E92" i="16"/>
  <c r="E75" i="16"/>
  <c r="E67" i="16"/>
  <c r="E68" i="16"/>
  <c r="E54" i="16"/>
  <c r="E53" i="16"/>
  <c r="E52" i="16"/>
  <c r="E37" i="16"/>
  <c r="E42" i="16"/>
  <c r="P30" i="16"/>
  <c r="J23" i="16"/>
  <c r="L23" i="16" s="1"/>
  <c r="J17" i="16"/>
  <c r="L17" i="16" s="1"/>
  <c r="K13" i="16"/>
  <c r="E13" i="16"/>
  <c r="E15" i="16"/>
  <c r="E12" i="16"/>
  <c r="E10" i="16"/>
  <c r="K9" i="16"/>
  <c r="E9" i="16"/>
  <c r="G9" i="16" s="1"/>
  <c r="E7" i="16"/>
  <c r="E8" i="16"/>
  <c r="P33" i="16" l="1"/>
  <c r="G7" i="16"/>
  <c r="G42" i="16"/>
  <c r="J42" i="16" s="1"/>
  <c r="L42" i="16" s="1"/>
  <c r="G52" i="16"/>
  <c r="J52" i="16" s="1"/>
  <c r="G53" i="16"/>
  <c r="J53" i="16" s="1"/>
  <c r="L53" i="16" s="1"/>
  <c r="G84" i="16"/>
  <c r="J84" i="16" s="1"/>
  <c r="L84" i="16" s="1"/>
  <c r="G92" i="16"/>
  <c r="J92" i="16" s="1"/>
  <c r="L92" i="16" s="1"/>
  <c r="G98" i="16"/>
  <c r="J98" i="16" s="1"/>
  <c r="L98" i="16" s="1"/>
  <c r="G99" i="16"/>
  <c r="G104" i="16"/>
  <c r="G105" i="16"/>
  <c r="G106" i="16"/>
  <c r="G108" i="16"/>
  <c r="J108" i="16" s="1"/>
  <c r="G110" i="16"/>
  <c r="G112" i="16"/>
  <c r="J112" i="16" s="1"/>
  <c r="L112" i="16" s="1"/>
  <c r="G12" i="16"/>
  <c r="G15" i="16"/>
  <c r="J15" i="16" s="1"/>
  <c r="L15" i="16" s="1"/>
  <c r="G13" i="16"/>
  <c r="J13" i="16" s="1"/>
  <c r="L13" i="16" s="1"/>
  <c r="G37" i="16"/>
  <c r="J37" i="16" s="1"/>
  <c r="L37" i="16" s="1"/>
  <c r="J26" i="16"/>
  <c r="L26" i="16" s="1"/>
  <c r="G54" i="16"/>
  <c r="J54" i="16" s="1"/>
  <c r="L54" i="16" s="1"/>
  <c r="G68" i="16"/>
  <c r="J68" i="16" s="1"/>
  <c r="L68" i="16" s="1"/>
  <c r="G67" i="16"/>
  <c r="J67" i="16" s="1"/>
  <c r="L67" i="16" s="1"/>
  <c r="G86" i="16"/>
  <c r="J86" i="16" s="1"/>
  <c r="L86" i="16" s="1"/>
  <c r="G101" i="16"/>
  <c r="J101" i="16" s="1"/>
  <c r="L101" i="16" s="1"/>
  <c r="G103" i="16"/>
  <c r="J103" i="16" s="1"/>
  <c r="G10" i="16"/>
  <c r="J10" i="16" s="1"/>
  <c r="L10" i="16" s="1"/>
  <c r="G75" i="16"/>
  <c r="G8" i="16"/>
  <c r="J104" i="16"/>
  <c r="J105" i="16"/>
  <c r="J106" i="16"/>
  <c r="J110" i="16"/>
  <c r="L110" i="16" s="1"/>
  <c r="J99" i="16"/>
  <c r="L99" i="16" s="1"/>
  <c r="J9" i="16"/>
  <c r="J7" i="16"/>
  <c r="J75" i="16" l="1"/>
  <c r="G121" i="16"/>
  <c r="J144" i="16" s="1"/>
  <c r="J12" i="16"/>
  <c r="L103" i="16"/>
  <c r="L108" i="16"/>
  <c r="L106" i="16"/>
  <c r="L105" i="16"/>
  <c r="L104" i="16"/>
  <c r="L52" i="16"/>
  <c r="P10" i="16"/>
  <c r="P68" i="16"/>
  <c r="P54" i="16"/>
  <c r="P37" i="16"/>
  <c r="P42" i="16"/>
  <c r="P84" i="16"/>
  <c r="P98" i="16"/>
  <c r="P15" i="16"/>
  <c r="P86" i="16"/>
  <c r="L9" i="16"/>
  <c r="L7" i="16"/>
  <c r="P26" i="16"/>
  <c r="P101" i="16"/>
  <c r="J8" i="16"/>
  <c r="P99" i="16"/>
  <c r="P112" i="16"/>
  <c r="P53" i="16"/>
  <c r="P17" i="16"/>
  <c r="P110" i="16"/>
  <c r="P92" i="16"/>
  <c r="P23" i="16"/>
  <c r="S114" i="15"/>
  <c r="R114" i="15"/>
  <c r="Q114" i="15"/>
  <c r="L114" i="15"/>
  <c r="F113" i="15"/>
  <c r="M113" i="15" s="1"/>
  <c r="O113" i="15" s="1"/>
  <c r="E113" i="15"/>
  <c r="F112" i="15"/>
  <c r="M112" i="15" s="1"/>
  <c r="O112" i="15" s="1"/>
  <c r="E112" i="15"/>
  <c r="M111" i="15"/>
  <c r="O111" i="15" s="1"/>
  <c r="F111" i="15"/>
  <c r="E111" i="15"/>
  <c r="M110" i="15"/>
  <c r="O110" i="15" s="1"/>
  <c r="F110" i="15"/>
  <c r="E110" i="15"/>
  <c r="F109" i="15"/>
  <c r="M109" i="15" s="1"/>
  <c r="O109" i="15" s="1"/>
  <c r="E109" i="15"/>
  <c r="A109" i="15"/>
  <c r="A110" i="15" s="1"/>
  <c r="A111" i="15" s="1"/>
  <c r="A112" i="15" s="1"/>
  <c r="A113" i="15" s="1"/>
  <c r="F108" i="15"/>
  <c r="M108" i="15" s="1"/>
  <c r="O108" i="15" s="1"/>
  <c r="E108" i="15"/>
  <c r="F106" i="15"/>
  <c r="M106" i="15" s="1"/>
  <c r="O106" i="15" s="1"/>
  <c r="E106" i="15"/>
  <c r="G106" i="15" s="1"/>
  <c r="I106" i="15" s="1"/>
  <c r="F105" i="15"/>
  <c r="M105" i="15" s="1"/>
  <c r="O105" i="15" s="1"/>
  <c r="E105" i="15"/>
  <c r="G105" i="15" s="1"/>
  <c r="I105" i="15" s="1"/>
  <c r="F104" i="15"/>
  <c r="M104" i="15" s="1"/>
  <c r="O104" i="15" s="1"/>
  <c r="E104" i="15"/>
  <c r="G104" i="15" s="1"/>
  <c r="I104" i="15" s="1"/>
  <c r="F103" i="15"/>
  <c r="M103" i="15" s="1"/>
  <c r="O103" i="15" s="1"/>
  <c r="E103" i="15"/>
  <c r="G103" i="15" s="1"/>
  <c r="I103" i="15" s="1"/>
  <c r="F102" i="15"/>
  <c r="M102" i="15" s="1"/>
  <c r="O102" i="15" s="1"/>
  <c r="E102" i="15"/>
  <c r="G102" i="15" s="1"/>
  <c r="I102" i="15" s="1"/>
  <c r="A102" i="15"/>
  <c r="A103" i="15" s="1"/>
  <c r="A104" i="15" s="1"/>
  <c r="A105" i="15" s="1"/>
  <c r="A106" i="15" s="1"/>
  <c r="K101" i="15"/>
  <c r="G101" i="15"/>
  <c r="I101" i="15" s="1"/>
  <c r="H101" i="15" s="1"/>
  <c r="F101" i="15"/>
  <c r="M101" i="15" s="1"/>
  <c r="O101" i="15" s="1"/>
  <c r="F99" i="15"/>
  <c r="M99" i="15" s="1"/>
  <c r="O99" i="15" s="1"/>
  <c r="E99" i="15"/>
  <c r="G99" i="15" s="1"/>
  <c r="I99" i="15" s="1"/>
  <c r="F98" i="15"/>
  <c r="M98" i="15" s="1"/>
  <c r="O98" i="15" s="1"/>
  <c r="E98" i="15"/>
  <c r="G98" i="15" s="1"/>
  <c r="I98" i="15" s="1"/>
  <c r="F97" i="15"/>
  <c r="M97" i="15" s="1"/>
  <c r="O97" i="15" s="1"/>
  <c r="E97" i="15"/>
  <c r="G97" i="15" s="1"/>
  <c r="I97" i="15" s="1"/>
  <c r="A97" i="15"/>
  <c r="A98" i="15" s="1"/>
  <c r="A99" i="15" s="1"/>
  <c r="F96" i="15"/>
  <c r="M96" i="15" s="1"/>
  <c r="O96" i="15" s="1"/>
  <c r="E96" i="15"/>
  <c r="G96" i="15" s="1"/>
  <c r="I96" i="15" s="1"/>
  <c r="F94" i="15"/>
  <c r="M94" i="15" s="1"/>
  <c r="O94" i="15" s="1"/>
  <c r="E94" i="15"/>
  <c r="F93" i="15"/>
  <c r="M93" i="15" s="1"/>
  <c r="O93" i="15" s="1"/>
  <c r="E93" i="15"/>
  <c r="F92" i="15"/>
  <c r="M92" i="15" s="1"/>
  <c r="O92" i="15" s="1"/>
  <c r="E92" i="15"/>
  <c r="A92" i="15"/>
  <c r="A93" i="15" s="1"/>
  <c r="A94" i="15" s="1"/>
  <c r="M91" i="15"/>
  <c r="O91" i="15" s="1"/>
  <c r="F91" i="15"/>
  <c r="E91" i="15"/>
  <c r="F89" i="15"/>
  <c r="M89" i="15" s="1"/>
  <c r="O89" i="15" s="1"/>
  <c r="E89" i="15"/>
  <c r="G89" i="15" s="1"/>
  <c r="F88" i="15"/>
  <c r="M88" i="15" s="1"/>
  <c r="O88" i="15" s="1"/>
  <c r="E88" i="15"/>
  <c r="F87" i="15"/>
  <c r="M87" i="15" s="1"/>
  <c r="O87" i="15" s="1"/>
  <c r="E87" i="15"/>
  <c r="F86" i="15"/>
  <c r="M86" i="15" s="1"/>
  <c r="O86" i="15" s="1"/>
  <c r="E86" i="15"/>
  <c r="K85" i="15"/>
  <c r="G85" i="15"/>
  <c r="F85" i="15"/>
  <c r="M85" i="15" s="1"/>
  <c r="O85" i="15" s="1"/>
  <c r="F84" i="15"/>
  <c r="M84" i="15" s="1"/>
  <c r="O84" i="15" s="1"/>
  <c r="E84" i="15"/>
  <c r="G84" i="15" s="1"/>
  <c r="I84" i="15" s="1"/>
  <c r="F83" i="15"/>
  <c r="M83" i="15" s="1"/>
  <c r="O83" i="15" s="1"/>
  <c r="E83" i="15"/>
  <c r="G83" i="15" s="1"/>
  <c r="I83" i="15" s="1"/>
  <c r="F82" i="15"/>
  <c r="M82" i="15" s="1"/>
  <c r="O82" i="15" s="1"/>
  <c r="E82" i="15"/>
  <c r="G82" i="15" s="1"/>
  <c r="I82" i="15" s="1"/>
  <c r="F81" i="15"/>
  <c r="M81" i="15" s="1"/>
  <c r="O81" i="15" s="1"/>
  <c r="E81" i="15"/>
  <c r="G81" i="15" s="1"/>
  <c r="I81" i="15" s="1"/>
  <c r="F80" i="15"/>
  <c r="M80" i="15" s="1"/>
  <c r="O80" i="15" s="1"/>
  <c r="E80" i="15"/>
  <c r="G80" i="15" s="1"/>
  <c r="I80" i="15" s="1"/>
  <c r="F79" i="15"/>
  <c r="M79" i="15" s="1"/>
  <c r="O79" i="15" s="1"/>
  <c r="E79" i="15"/>
  <c r="G79" i="15" s="1"/>
  <c r="I79" i="15" s="1"/>
  <c r="F78" i="15"/>
  <c r="M78" i="15" s="1"/>
  <c r="O78" i="15" s="1"/>
  <c r="E78" i="15"/>
  <c r="G78" i="15" s="1"/>
  <c r="I78" i="15" s="1"/>
  <c r="F77" i="15"/>
  <c r="M77" i="15" s="1"/>
  <c r="O77" i="15" s="1"/>
  <c r="E77" i="15"/>
  <c r="G77" i="15" s="1"/>
  <c r="I77" i="15" s="1"/>
  <c r="A77" i="15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F76" i="15"/>
  <c r="M76" i="15" s="1"/>
  <c r="O76" i="15" s="1"/>
  <c r="E76" i="15"/>
  <c r="G76" i="15" s="1"/>
  <c r="I76" i="15" s="1"/>
  <c r="F74" i="15"/>
  <c r="M74" i="15" s="1"/>
  <c r="O74" i="15" s="1"/>
  <c r="E74" i="15"/>
  <c r="M73" i="15"/>
  <c r="O73" i="15" s="1"/>
  <c r="F73" i="15"/>
  <c r="E73" i="15"/>
  <c r="M72" i="15"/>
  <c r="O72" i="15" s="1"/>
  <c r="F72" i="15"/>
  <c r="E72" i="15"/>
  <c r="F71" i="15"/>
  <c r="M71" i="15" s="1"/>
  <c r="O71" i="15" s="1"/>
  <c r="E71" i="15"/>
  <c r="F70" i="15"/>
  <c r="M70" i="15" s="1"/>
  <c r="O70" i="15" s="1"/>
  <c r="E70" i="15"/>
  <c r="M69" i="15"/>
  <c r="O69" i="15" s="1"/>
  <c r="F69" i="15"/>
  <c r="E69" i="15"/>
  <c r="M68" i="15"/>
  <c r="O68" i="15" s="1"/>
  <c r="F68" i="15"/>
  <c r="E68" i="15"/>
  <c r="F67" i="15"/>
  <c r="M67" i="15" s="1"/>
  <c r="O67" i="15" s="1"/>
  <c r="E67" i="15"/>
  <c r="A67" i="15"/>
  <c r="A68" i="15" s="1"/>
  <c r="A69" i="15" s="1"/>
  <c r="A73" i="15" s="1"/>
  <c r="A70" i="15" s="1"/>
  <c r="A71" i="15" s="1"/>
  <c r="A72" i="15" s="1"/>
  <c r="A74" i="15" s="1"/>
  <c r="K66" i="15"/>
  <c r="G66" i="15"/>
  <c r="I66" i="15" s="1"/>
  <c r="F66" i="15"/>
  <c r="M66" i="15" s="1"/>
  <c r="O66" i="15" s="1"/>
  <c r="F64" i="15"/>
  <c r="M64" i="15" s="1"/>
  <c r="O64" i="15" s="1"/>
  <c r="E64" i="15"/>
  <c r="M63" i="15"/>
  <c r="O63" i="15" s="1"/>
  <c r="F63" i="15"/>
  <c r="E63" i="15"/>
  <c r="M62" i="15"/>
  <c r="O62" i="15" s="1"/>
  <c r="E62" i="15"/>
  <c r="M61" i="15"/>
  <c r="O61" i="15" s="1"/>
  <c r="F61" i="15"/>
  <c r="E61" i="15"/>
  <c r="F60" i="15"/>
  <c r="M60" i="15" s="1"/>
  <c r="O60" i="15" s="1"/>
  <c r="E60" i="15"/>
  <c r="M59" i="15"/>
  <c r="O59" i="15" s="1"/>
  <c r="F59" i="15"/>
  <c r="E59" i="15"/>
  <c r="F58" i="15"/>
  <c r="M58" i="15" s="1"/>
  <c r="O58" i="15" s="1"/>
  <c r="E58" i="15"/>
  <c r="M57" i="15"/>
  <c r="O57" i="15" s="1"/>
  <c r="F57" i="15"/>
  <c r="E57" i="15"/>
  <c r="F56" i="15"/>
  <c r="M56" i="15" s="1"/>
  <c r="O56" i="15" s="1"/>
  <c r="E56" i="15"/>
  <c r="M55" i="15"/>
  <c r="O55" i="15" s="1"/>
  <c r="F55" i="15"/>
  <c r="E55" i="15"/>
  <c r="F54" i="15"/>
  <c r="M54" i="15" s="1"/>
  <c r="O54" i="15" s="1"/>
  <c r="E54" i="15"/>
  <c r="M53" i="15"/>
  <c r="O53" i="15" s="1"/>
  <c r="F53" i="15"/>
  <c r="E53" i="15"/>
  <c r="F52" i="15"/>
  <c r="M52" i="15" s="1"/>
  <c r="O52" i="15" s="1"/>
  <c r="E52" i="15"/>
  <c r="A52" i="15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F51" i="15"/>
  <c r="M51" i="15" s="1"/>
  <c r="O51" i="15" s="1"/>
  <c r="E51" i="15"/>
  <c r="F49" i="15"/>
  <c r="M49" i="15" s="1"/>
  <c r="O49" i="15" s="1"/>
  <c r="E49" i="15"/>
  <c r="G49" i="15" s="1"/>
  <c r="F48" i="15"/>
  <c r="M48" i="15" s="1"/>
  <c r="O48" i="15" s="1"/>
  <c r="E48" i="15"/>
  <c r="G48" i="15" s="1"/>
  <c r="K47" i="15"/>
  <c r="G47" i="15"/>
  <c r="I47" i="15" s="1"/>
  <c r="H47" i="15" s="1"/>
  <c r="F47" i="15"/>
  <c r="M47" i="15" s="1"/>
  <c r="O47" i="15" s="1"/>
  <c r="K46" i="15"/>
  <c r="G46" i="15"/>
  <c r="F46" i="15"/>
  <c r="M46" i="15" s="1"/>
  <c r="O46" i="15" s="1"/>
  <c r="F45" i="15"/>
  <c r="M45" i="15" s="1"/>
  <c r="O45" i="15" s="1"/>
  <c r="E45" i="15"/>
  <c r="G45" i="15" s="1"/>
  <c r="F44" i="15"/>
  <c r="M44" i="15" s="1"/>
  <c r="O44" i="15" s="1"/>
  <c r="E44" i="15"/>
  <c r="G44" i="15" s="1"/>
  <c r="F43" i="15"/>
  <c r="M43" i="15" s="1"/>
  <c r="O43" i="15" s="1"/>
  <c r="E43" i="15"/>
  <c r="G43" i="15" s="1"/>
  <c r="F42" i="15"/>
  <c r="M42" i="15" s="1"/>
  <c r="O42" i="15" s="1"/>
  <c r="E42" i="15"/>
  <c r="G42" i="15" s="1"/>
  <c r="F41" i="15"/>
  <c r="M41" i="15" s="1"/>
  <c r="O41" i="15" s="1"/>
  <c r="E41" i="15"/>
  <c r="G41" i="15" s="1"/>
  <c r="F40" i="15"/>
  <c r="M40" i="15" s="1"/>
  <c r="O40" i="15" s="1"/>
  <c r="E40" i="15"/>
  <c r="G40" i="15" s="1"/>
  <c r="F39" i="15"/>
  <c r="M39" i="15" s="1"/>
  <c r="O39" i="15" s="1"/>
  <c r="E39" i="15"/>
  <c r="G39" i="15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F38" i="15"/>
  <c r="M38" i="15" s="1"/>
  <c r="O38" i="15" s="1"/>
  <c r="E38" i="15"/>
  <c r="G38" i="15" s="1"/>
  <c r="I38" i="15" s="1"/>
  <c r="K36" i="15"/>
  <c r="I36" i="15"/>
  <c r="G36" i="15"/>
  <c r="F36" i="15"/>
  <c r="M36" i="15" s="1"/>
  <c r="O36" i="15" s="1"/>
  <c r="K35" i="15"/>
  <c r="G35" i="15"/>
  <c r="I35" i="15" s="1"/>
  <c r="H35" i="15" s="1"/>
  <c r="N35" i="15" s="1"/>
  <c r="P35" i="15" s="1"/>
  <c r="T35" i="15" s="1"/>
  <c r="F35" i="15"/>
  <c r="M35" i="15" s="1"/>
  <c r="O35" i="15" s="1"/>
  <c r="K34" i="15"/>
  <c r="I34" i="15"/>
  <c r="G34" i="15"/>
  <c r="F34" i="15"/>
  <c r="M34" i="15" s="1"/>
  <c r="O34" i="15" s="1"/>
  <c r="F33" i="15"/>
  <c r="M33" i="15" s="1"/>
  <c r="O33" i="15" s="1"/>
  <c r="E33" i="15"/>
  <c r="G33" i="15" s="1"/>
  <c r="I33" i="15" s="1"/>
  <c r="F32" i="15"/>
  <c r="M32" i="15" s="1"/>
  <c r="O32" i="15" s="1"/>
  <c r="E32" i="15"/>
  <c r="G32" i="15" s="1"/>
  <c r="I32" i="15" s="1"/>
  <c r="F31" i="15"/>
  <c r="M31" i="15" s="1"/>
  <c r="O31" i="15" s="1"/>
  <c r="E31" i="15"/>
  <c r="G31" i="15" s="1"/>
  <c r="I31" i="15" s="1"/>
  <c r="F30" i="15"/>
  <c r="M30" i="15" s="1"/>
  <c r="O30" i="15" s="1"/>
  <c r="E30" i="15"/>
  <c r="G30" i="15" s="1"/>
  <c r="I30" i="15" s="1"/>
  <c r="F29" i="15"/>
  <c r="M29" i="15" s="1"/>
  <c r="O29" i="15" s="1"/>
  <c r="E29" i="15"/>
  <c r="G29" i="15" s="1"/>
  <c r="I29" i="15" s="1"/>
  <c r="F28" i="15"/>
  <c r="M28" i="15" s="1"/>
  <c r="O28" i="15" s="1"/>
  <c r="E28" i="15"/>
  <c r="G28" i="15" s="1"/>
  <c r="I28" i="15" s="1"/>
  <c r="F27" i="15"/>
  <c r="M27" i="15" s="1"/>
  <c r="O27" i="15" s="1"/>
  <c r="E27" i="15"/>
  <c r="G27" i="15" s="1"/>
  <c r="I27" i="15" s="1"/>
  <c r="O26" i="15"/>
  <c r="N26" i="15"/>
  <c r="P26" i="15" s="1"/>
  <c r="T26" i="15" s="1"/>
  <c r="I26" i="15"/>
  <c r="F25" i="15"/>
  <c r="M25" i="15" s="1"/>
  <c r="O25" i="15" s="1"/>
  <c r="E25" i="15"/>
  <c r="G25" i="15" s="1"/>
  <c r="I25" i="15" s="1"/>
  <c r="F24" i="15"/>
  <c r="M24" i="15" s="1"/>
  <c r="O24" i="15" s="1"/>
  <c r="E24" i="15"/>
  <c r="G24" i="15" s="1"/>
  <c r="I24" i="15" s="1"/>
  <c r="F23" i="15"/>
  <c r="M23" i="15" s="1"/>
  <c r="O23" i="15" s="1"/>
  <c r="E23" i="15"/>
  <c r="G23" i="15" s="1"/>
  <c r="I23" i="15" s="1"/>
  <c r="F22" i="15"/>
  <c r="M22" i="15" s="1"/>
  <c r="O22" i="15" s="1"/>
  <c r="E22" i="15"/>
  <c r="G22" i="15" s="1"/>
  <c r="I22" i="15" s="1"/>
  <c r="M21" i="15"/>
  <c r="O21" i="15" s="1"/>
  <c r="I21" i="15"/>
  <c r="E21" i="15"/>
  <c r="K21" i="15" s="1"/>
  <c r="N21" i="15" s="1"/>
  <c r="P21" i="15" s="1"/>
  <c r="T21" i="15" s="1"/>
  <c r="A21" i="15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M20" i="15"/>
  <c r="O20" i="15" s="1"/>
  <c r="F20" i="15"/>
  <c r="E20" i="15"/>
  <c r="F18" i="15"/>
  <c r="M18" i="15" s="1"/>
  <c r="O18" i="15" s="1"/>
  <c r="E18" i="15"/>
  <c r="G18" i="15" s="1"/>
  <c r="I18" i="15" s="1"/>
  <c r="F17" i="15"/>
  <c r="M17" i="15" s="1"/>
  <c r="O17" i="15" s="1"/>
  <c r="E17" i="15"/>
  <c r="G17" i="15" s="1"/>
  <c r="I17" i="15" s="1"/>
  <c r="F16" i="15"/>
  <c r="M16" i="15" s="1"/>
  <c r="O16" i="15" s="1"/>
  <c r="E16" i="15"/>
  <c r="G16" i="15" s="1"/>
  <c r="I16" i="15" s="1"/>
  <c r="F15" i="15"/>
  <c r="M15" i="15" s="1"/>
  <c r="O15" i="15" s="1"/>
  <c r="E15" i="15"/>
  <c r="G15" i="15" s="1"/>
  <c r="I15" i="15" s="1"/>
  <c r="F14" i="15"/>
  <c r="M14" i="15" s="1"/>
  <c r="O14" i="15" s="1"/>
  <c r="E14" i="15"/>
  <c r="G14" i="15" s="1"/>
  <c r="I14" i="15" s="1"/>
  <c r="F13" i="15"/>
  <c r="M13" i="15" s="1"/>
  <c r="O13" i="15" s="1"/>
  <c r="E13" i="15"/>
  <c r="G13" i="15" s="1"/>
  <c r="I13" i="15" s="1"/>
  <c r="F12" i="15"/>
  <c r="M12" i="15" s="1"/>
  <c r="O12" i="15" s="1"/>
  <c r="E12" i="15"/>
  <c r="G12" i="15" s="1"/>
  <c r="I12" i="15" s="1"/>
  <c r="A12" i="15"/>
  <c r="A13" i="15" s="1"/>
  <c r="A14" i="15" s="1"/>
  <c r="A15" i="15" s="1"/>
  <c r="A16" i="15" s="1"/>
  <c r="A17" i="15" s="1"/>
  <c r="A18" i="15" s="1"/>
  <c r="F11" i="15"/>
  <c r="M11" i="15" s="1"/>
  <c r="O11" i="15" s="1"/>
  <c r="E11" i="15"/>
  <c r="G11" i="15" s="1"/>
  <c r="I11" i="15" s="1"/>
  <c r="P10" i="15"/>
  <c r="F9" i="15"/>
  <c r="M9" i="15" s="1"/>
  <c r="O9" i="15" s="1"/>
  <c r="E9" i="15"/>
  <c r="G9" i="15" s="1"/>
  <c r="I9" i="15" s="1"/>
  <c r="A9" i="15"/>
  <c r="F8" i="15"/>
  <c r="M8" i="15" s="1"/>
  <c r="O8" i="15" s="1"/>
  <c r="E8" i="15"/>
  <c r="G8" i="15" s="1"/>
  <c r="I8" i="15" s="1"/>
  <c r="F7" i="15"/>
  <c r="M7" i="15" s="1"/>
  <c r="O7" i="15" s="1"/>
  <c r="E7" i="15"/>
  <c r="K13" i="15" l="1"/>
  <c r="K17" i="15"/>
  <c r="K28" i="15"/>
  <c r="K30" i="15"/>
  <c r="K32" i="15"/>
  <c r="K40" i="15"/>
  <c r="K42" i="15"/>
  <c r="K44" i="15"/>
  <c r="K49" i="15"/>
  <c r="K78" i="15"/>
  <c r="K80" i="15"/>
  <c r="K82" i="15"/>
  <c r="K84" i="15"/>
  <c r="K96" i="15"/>
  <c r="K97" i="15"/>
  <c r="K99" i="15"/>
  <c r="N101" i="15"/>
  <c r="P101" i="15" s="1"/>
  <c r="T101" i="15" s="1"/>
  <c r="K104" i="15"/>
  <c r="K106" i="15"/>
  <c r="K15" i="15"/>
  <c r="K24" i="15"/>
  <c r="K8" i="15"/>
  <c r="K9" i="15"/>
  <c r="K11" i="15"/>
  <c r="K12" i="15"/>
  <c r="K14" i="15"/>
  <c r="K16" i="15"/>
  <c r="K18" i="15"/>
  <c r="K22" i="15"/>
  <c r="K23" i="15"/>
  <c r="K25" i="15"/>
  <c r="K27" i="15"/>
  <c r="K29" i="15"/>
  <c r="K31" i="15"/>
  <c r="K33" i="15"/>
  <c r="K38" i="15"/>
  <c r="K39" i="15"/>
  <c r="K41" i="15"/>
  <c r="K43" i="15"/>
  <c r="K45" i="15"/>
  <c r="N47" i="15"/>
  <c r="P47" i="15" s="1"/>
  <c r="T47" i="15" s="1"/>
  <c r="K48" i="15"/>
  <c r="K76" i="15"/>
  <c r="K77" i="15"/>
  <c r="K79" i="15"/>
  <c r="K81" i="15"/>
  <c r="K83" i="15"/>
  <c r="K98" i="15"/>
  <c r="K102" i="15"/>
  <c r="K103" i="15"/>
  <c r="K105" i="15"/>
  <c r="P52" i="16"/>
  <c r="P105" i="16"/>
  <c r="Q108" i="16"/>
  <c r="P108" i="16"/>
  <c r="P104" i="16"/>
  <c r="P106" i="16"/>
  <c r="P103" i="16"/>
  <c r="L75" i="16"/>
  <c r="J121" i="16"/>
  <c r="L12" i="16"/>
  <c r="P75" i="16"/>
  <c r="P9" i="16"/>
  <c r="P67" i="16"/>
  <c r="P13" i="16"/>
  <c r="P7" i="16"/>
  <c r="L8" i="16"/>
  <c r="C142" i="15"/>
  <c r="D141" i="15"/>
  <c r="C140" i="15"/>
  <c r="C138" i="15"/>
  <c r="C136" i="15"/>
  <c r="C135" i="15"/>
  <c r="D131" i="15"/>
  <c r="C130" i="15"/>
  <c r="C141" i="15"/>
  <c r="C137" i="15"/>
  <c r="C129" i="15"/>
  <c r="C143" i="15"/>
  <c r="E141" i="15"/>
  <c r="C139" i="15"/>
  <c r="C134" i="15"/>
  <c r="C133" i="15"/>
  <c r="C132" i="15"/>
  <c r="C131" i="15"/>
  <c r="I39" i="15"/>
  <c r="H39" i="15" s="1"/>
  <c r="N39" i="15" s="1"/>
  <c r="P39" i="15" s="1"/>
  <c r="T39" i="15" s="1"/>
  <c r="I41" i="15"/>
  <c r="H41" i="15" s="1"/>
  <c r="N41" i="15" s="1"/>
  <c r="P41" i="15" s="1"/>
  <c r="T41" i="15" s="1"/>
  <c r="I43" i="15"/>
  <c r="H43" i="15" s="1"/>
  <c r="N43" i="15" s="1"/>
  <c r="P43" i="15" s="1"/>
  <c r="T43" i="15" s="1"/>
  <c r="I45" i="15"/>
  <c r="H45" i="15" s="1"/>
  <c r="N45" i="15" s="1"/>
  <c r="P45" i="15" s="1"/>
  <c r="T45" i="15" s="1"/>
  <c r="I48" i="15"/>
  <c r="H48" i="15" s="1"/>
  <c r="N48" i="15" s="1"/>
  <c r="P48" i="15" s="1"/>
  <c r="T48" i="15" s="1"/>
  <c r="E114" i="15"/>
  <c r="K7" i="15"/>
  <c r="K20" i="15"/>
  <c r="I40" i="15"/>
  <c r="H40" i="15"/>
  <c r="N40" i="15" s="1"/>
  <c r="P40" i="15" s="1"/>
  <c r="T40" i="15" s="1"/>
  <c r="I42" i="15"/>
  <c r="H42" i="15"/>
  <c r="N42" i="15" s="1"/>
  <c r="P42" i="15" s="1"/>
  <c r="T42" i="15" s="1"/>
  <c r="I44" i="15"/>
  <c r="H44" i="15"/>
  <c r="N44" i="15" s="1"/>
  <c r="P44" i="15" s="1"/>
  <c r="T44" i="15" s="1"/>
  <c r="I49" i="15"/>
  <c r="H49" i="15"/>
  <c r="N49" i="15" s="1"/>
  <c r="P49" i="15" s="1"/>
  <c r="T49" i="15" s="1"/>
  <c r="D135" i="15" s="1"/>
  <c r="I89" i="15"/>
  <c r="H89" i="15" s="1"/>
  <c r="N89" i="15" s="1"/>
  <c r="P89" i="15" s="1"/>
  <c r="T89" i="15" s="1"/>
  <c r="H8" i="15"/>
  <c r="N8" i="15" s="1"/>
  <c r="P8" i="15" s="1"/>
  <c r="T8" i="15" s="1"/>
  <c r="H11" i="15"/>
  <c r="N11" i="15" s="1"/>
  <c r="P11" i="15" s="1"/>
  <c r="T11" i="15" s="1"/>
  <c r="H13" i="15"/>
  <c r="N13" i="15" s="1"/>
  <c r="P13" i="15" s="1"/>
  <c r="T13" i="15" s="1"/>
  <c r="D130" i="15" s="1"/>
  <c r="H15" i="15"/>
  <c r="N15" i="15" s="1"/>
  <c r="P15" i="15" s="1"/>
  <c r="T15" i="15" s="1"/>
  <c r="H17" i="15"/>
  <c r="N17" i="15" s="1"/>
  <c r="P17" i="15" s="1"/>
  <c r="T17" i="15" s="1"/>
  <c r="H22" i="15"/>
  <c r="N22" i="15" s="1"/>
  <c r="P22" i="15" s="1"/>
  <c r="T22" i="15" s="1"/>
  <c r="H24" i="15"/>
  <c r="N24" i="15" s="1"/>
  <c r="P24" i="15" s="1"/>
  <c r="T24" i="15" s="1"/>
  <c r="H28" i="15"/>
  <c r="N28" i="15" s="1"/>
  <c r="P28" i="15" s="1"/>
  <c r="T28" i="15" s="1"/>
  <c r="H30" i="15"/>
  <c r="N30" i="15" s="1"/>
  <c r="P30" i="15" s="1"/>
  <c r="T30" i="15" s="1"/>
  <c r="H32" i="15"/>
  <c r="N32" i="15" s="1"/>
  <c r="P32" i="15" s="1"/>
  <c r="T32" i="15" s="1"/>
  <c r="G7" i="15"/>
  <c r="H9" i="15"/>
  <c r="N9" i="15" s="1"/>
  <c r="P9" i="15" s="1"/>
  <c r="T9" i="15" s="1"/>
  <c r="H12" i="15"/>
  <c r="N12" i="15" s="1"/>
  <c r="P12" i="15" s="1"/>
  <c r="T12" i="15" s="1"/>
  <c r="H14" i="15"/>
  <c r="N14" i="15" s="1"/>
  <c r="P14" i="15" s="1"/>
  <c r="T14" i="15" s="1"/>
  <c r="H16" i="15"/>
  <c r="N16" i="15" s="1"/>
  <c r="P16" i="15" s="1"/>
  <c r="T16" i="15" s="1"/>
  <c r="H18" i="15"/>
  <c r="N18" i="15" s="1"/>
  <c r="P18" i="15" s="1"/>
  <c r="T18" i="15" s="1"/>
  <c r="G20" i="15"/>
  <c r="H23" i="15"/>
  <c r="N23" i="15" s="1"/>
  <c r="P23" i="15" s="1"/>
  <c r="T23" i="15" s="1"/>
  <c r="H25" i="15"/>
  <c r="N25" i="15" s="1"/>
  <c r="P25" i="15" s="1"/>
  <c r="T25" i="15" s="1"/>
  <c r="D132" i="15" s="1"/>
  <c r="H27" i="15"/>
  <c r="N27" i="15" s="1"/>
  <c r="P27" i="15" s="1"/>
  <c r="T27" i="15" s="1"/>
  <c r="H29" i="15"/>
  <c r="N29" i="15" s="1"/>
  <c r="P29" i="15" s="1"/>
  <c r="T29" i="15" s="1"/>
  <c r="H31" i="15"/>
  <c r="N31" i="15" s="1"/>
  <c r="P31" i="15" s="1"/>
  <c r="T31" i="15" s="1"/>
  <c r="H33" i="15"/>
  <c r="N33" i="15" s="1"/>
  <c r="P33" i="15" s="1"/>
  <c r="T33" i="15" s="1"/>
  <c r="H34" i="15"/>
  <c r="N34" i="15" s="1"/>
  <c r="P34" i="15" s="1"/>
  <c r="T34" i="15" s="1"/>
  <c r="D133" i="15" s="1"/>
  <c r="H36" i="15"/>
  <c r="N36" i="15" s="1"/>
  <c r="P36" i="15" s="1"/>
  <c r="T36" i="15" s="1"/>
  <c r="H38" i="15"/>
  <c r="N38" i="15" s="1"/>
  <c r="P38" i="15" s="1"/>
  <c r="T38" i="15" s="1"/>
  <c r="K61" i="15"/>
  <c r="K63" i="15"/>
  <c r="K67" i="15"/>
  <c r="K69" i="15"/>
  <c r="K71" i="15"/>
  <c r="K73" i="15"/>
  <c r="K86" i="15"/>
  <c r="K88" i="15"/>
  <c r="K93" i="15"/>
  <c r="K108" i="15"/>
  <c r="K109" i="15"/>
  <c r="K111" i="15"/>
  <c r="K113" i="15"/>
  <c r="K62" i="15"/>
  <c r="N62" i="15" s="1"/>
  <c r="P62" i="15" s="1"/>
  <c r="T62" i="15" s="1"/>
  <c r="G62" i="15"/>
  <c r="I62" i="15" s="1"/>
  <c r="K64" i="15"/>
  <c r="K68" i="15"/>
  <c r="K70" i="15"/>
  <c r="K72" i="15"/>
  <c r="K74" i="15"/>
  <c r="K87" i="15"/>
  <c r="K91" i="15"/>
  <c r="K92" i="15"/>
  <c r="K94" i="15"/>
  <c r="K110" i="15"/>
  <c r="K112" i="15"/>
  <c r="I46" i="15"/>
  <c r="H46" i="15" s="1"/>
  <c r="N46" i="15" s="1"/>
  <c r="P46" i="15" s="1"/>
  <c r="G51" i="15"/>
  <c r="G52" i="15"/>
  <c r="G53" i="15"/>
  <c r="G54" i="15"/>
  <c r="G55" i="15"/>
  <c r="G56" i="15"/>
  <c r="G57" i="15"/>
  <c r="G58" i="15"/>
  <c r="G59" i="15"/>
  <c r="G60" i="15"/>
  <c r="G61" i="15"/>
  <c r="G63" i="15"/>
  <c r="G67" i="15"/>
  <c r="G69" i="15"/>
  <c r="G71" i="15"/>
  <c r="G73" i="15"/>
  <c r="H76" i="15"/>
  <c r="N76" i="15" s="1"/>
  <c r="P76" i="15" s="1"/>
  <c r="T76" i="15" s="1"/>
  <c r="D138" i="15" s="1"/>
  <c r="H78" i="15"/>
  <c r="N78" i="15" s="1"/>
  <c r="P78" i="15" s="1"/>
  <c r="T78" i="15" s="1"/>
  <c r="H80" i="15"/>
  <c r="N80" i="15" s="1"/>
  <c r="P80" i="15" s="1"/>
  <c r="T80" i="15" s="1"/>
  <c r="H82" i="15"/>
  <c r="N82" i="15" s="1"/>
  <c r="P82" i="15" s="1"/>
  <c r="T82" i="15" s="1"/>
  <c r="H84" i="15"/>
  <c r="N84" i="15" s="1"/>
  <c r="P84" i="15" s="1"/>
  <c r="T84" i="15" s="1"/>
  <c r="G86" i="15"/>
  <c r="G88" i="15"/>
  <c r="G93" i="15"/>
  <c r="H96" i="15"/>
  <c r="N96" i="15" s="1"/>
  <c r="P96" i="15" s="1"/>
  <c r="T96" i="15" s="1"/>
  <c r="H98" i="15"/>
  <c r="N98" i="15" s="1"/>
  <c r="P98" i="15" s="1"/>
  <c r="T98" i="15" s="1"/>
  <c r="H102" i="15"/>
  <c r="N102" i="15" s="1"/>
  <c r="P102" i="15" s="1"/>
  <c r="T102" i="15" s="1"/>
  <c r="H104" i="15"/>
  <c r="N104" i="15" s="1"/>
  <c r="P104" i="15" s="1"/>
  <c r="T104" i="15" s="1"/>
  <c r="H106" i="15"/>
  <c r="N106" i="15" s="1"/>
  <c r="P106" i="15" s="1"/>
  <c r="T106" i="15" s="1"/>
  <c r="G108" i="15"/>
  <c r="G109" i="15"/>
  <c r="G111" i="15"/>
  <c r="G113" i="15"/>
  <c r="K51" i="15"/>
  <c r="K52" i="15"/>
  <c r="K53" i="15"/>
  <c r="K54" i="15"/>
  <c r="K55" i="15"/>
  <c r="K56" i="15"/>
  <c r="K57" i="15"/>
  <c r="K58" i="15"/>
  <c r="K59" i="15"/>
  <c r="K60" i="15"/>
  <c r="G64" i="15"/>
  <c r="H66" i="15"/>
  <c r="N66" i="15" s="1"/>
  <c r="P66" i="15" s="1"/>
  <c r="T66" i="15" s="1"/>
  <c r="G68" i="15"/>
  <c r="G70" i="15"/>
  <c r="G72" i="15"/>
  <c r="G74" i="15"/>
  <c r="H77" i="15"/>
  <c r="N77" i="15" s="1"/>
  <c r="P77" i="15" s="1"/>
  <c r="T77" i="15" s="1"/>
  <c r="H79" i="15"/>
  <c r="N79" i="15" s="1"/>
  <c r="P79" i="15" s="1"/>
  <c r="T79" i="15" s="1"/>
  <c r="H81" i="15"/>
  <c r="N81" i="15" s="1"/>
  <c r="P81" i="15" s="1"/>
  <c r="T81" i="15" s="1"/>
  <c r="H83" i="15"/>
  <c r="N83" i="15" s="1"/>
  <c r="P83" i="15" s="1"/>
  <c r="T83" i="15" s="1"/>
  <c r="I85" i="15"/>
  <c r="H85" i="15" s="1"/>
  <c r="N85" i="15" s="1"/>
  <c r="P85" i="15" s="1"/>
  <c r="G87" i="15"/>
  <c r="G91" i="15"/>
  <c r="G92" i="15"/>
  <c r="G94" i="15"/>
  <c r="H97" i="15"/>
  <c r="N97" i="15" s="1"/>
  <c r="P97" i="15" s="1"/>
  <c r="T97" i="15" s="1"/>
  <c r="H99" i="15"/>
  <c r="N99" i="15" s="1"/>
  <c r="P99" i="15" s="1"/>
  <c r="T99" i="15" s="1"/>
  <c r="H103" i="15"/>
  <c r="N103" i="15" s="1"/>
  <c r="P103" i="15" s="1"/>
  <c r="T103" i="15" s="1"/>
  <c r="H105" i="15"/>
  <c r="N105" i="15" s="1"/>
  <c r="P105" i="15" s="1"/>
  <c r="T105" i="15" s="1"/>
  <c r="G110" i="15"/>
  <c r="G112" i="15"/>
  <c r="L121" i="16" l="1"/>
  <c r="C162" i="16" s="1"/>
  <c r="C160" i="16"/>
  <c r="C156" i="16"/>
  <c r="C152" i="16"/>
  <c r="C148" i="16"/>
  <c r="C144" i="16"/>
  <c r="D144" i="16" s="1"/>
  <c r="C163" i="16"/>
  <c r="D163" i="16" s="1"/>
  <c r="C159" i="16"/>
  <c r="C155" i="16"/>
  <c r="C151" i="16"/>
  <c r="C147" i="16"/>
  <c r="P12" i="16"/>
  <c r="P8" i="16"/>
  <c r="G171" i="16"/>
  <c r="T85" i="15"/>
  <c r="D139" i="15" s="1"/>
  <c r="E139" i="15"/>
  <c r="T46" i="15"/>
  <c r="D134" i="15" s="1"/>
  <c r="E134" i="15"/>
  <c r="I112" i="15"/>
  <c r="H112" i="15" s="1"/>
  <c r="N112" i="15" s="1"/>
  <c r="P112" i="15" s="1"/>
  <c r="T112" i="15" s="1"/>
  <c r="I94" i="15"/>
  <c r="H94" i="15" s="1"/>
  <c r="N94" i="15" s="1"/>
  <c r="P94" i="15" s="1"/>
  <c r="T94" i="15" s="1"/>
  <c r="I91" i="15"/>
  <c r="H91" i="15" s="1"/>
  <c r="N91" i="15" s="1"/>
  <c r="P91" i="15" s="1"/>
  <c r="T91" i="15" s="1"/>
  <c r="I72" i="15"/>
  <c r="H72" i="15" s="1"/>
  <c r="N72" i="15" s="1"/>
  <c r="P72" i="15" s="1"/>
  <c r="T72" i="15" s="1"/>
  <c r="I68" i="15"/>
  <c r="H68" i="15" s="1"/>
  <c r="N68" i="15" s="1"/>
  <c r="P68" i="15" s="1"/>
  <c r="T68" i="15" s="1"/>
  <c r="I111" i="15"/>
  <c r="H111" i="15" s="1"/>
  <c r="N111" i="15" s="1"/>
  <c r="P111" i="15" s="1"/>
  <c r="T111" i="15" s="1"/>
  <c r="I108" i="15"/>
  <c r="H108" i="15" s="1"/>
  <c r="N108" i="15" s="1"/>
  <c r="P108" i="15" s="1"/>
  <c r="I93" i="15"/>
  <c r="H93" i="15" s="1"/>
  <c r="N93" i="15" s="1"/>
  <c r="P93" i="15" s="1"/>
  <c r="T93" i="15" s="1"/>
  <c r="I86" i="15"/>
  <c r="H86" i="15" s="1"/>
  <c r="N86" i="15" s="1"/>
  <c r="P86" i="15" s="1"/>
  <c r="I110" i="15"/>
  <c r="H110" i="15" s="1"/>
  <c r="N110" i="15" s="1"/>
  <c r="P110" i="15" s="1"/>
  <c r="T110" i="15" s="1"/>
  <c r="I92" i="15"/>
  <c r="H92" i="15" s="1"/>
  <c r="N92" i="15" s="1"/>
  <c r="P92" i="15" s="1"/>
  <c r="T92" i="15" s="1"/>
  <c r="I87" i="15"/>
  <c r="H87" i="15" s="1"/>
  <c r="N87" i="15" s="1"/>
  <c r="P87" i="15" s="1"/>
  <c r="I74" i="15"/>
  <c r="H74" i="15" s="1"/>
  <c r="N74" i="15" s="1"/>
  <c r="P74" i="15" s="1"/>
  <c r="T74" i="15" s="1"/>
  <c r="I70" i="15"/>
  <c r="H70" i="15" s="1"/>
  <c r="N70" i="15" s="1"/>
  <c r="P70" i="15" s="1"/>
  <c r="I113" i="15"/>
  <c r="H113" i="15" s="1"/>
  <c r="N113" i="15" s="1"/>
  <c r="P113" i="15" s="1"/>
  <c r="T113" i="15" s="1"/>
  <c r="I109" i="15"/>
  <c r="H109" i="15" s="1"/>
  <c r="N109" i="15" s="1"/>
  <c r="P109" i="15" s="1"/>
  <c r="I88" i="15"/>
  <c r="H88" i="15" s="1"/>
  <c r="N88" i="15" s="1"/>
  <c r="P88" i="15" s="1"/>
  <c r="T88" i="15" s="1"/>
  <c r="I73" i="15"/>
  <c r="H73" i="15" s="1"/>
  <c r="N73" i="15" s="1"/>
  <c r="P73" i="15" s="1"/>
  <c r="T73" i="15" s="1"/>
  <c r="I69" i="15"/>
  <c r="H69" i="15" s="1"/>
  <c r="N69" i="15" s="1"/>
  <c r="P69" i="15" s="1"/>
  <c r="T69" i="15" s="1"/>
  <c r="I63" i="15"/>
  <c r="H63" i="15" s="1"/>
  <c r="N63" i="15" s="1"/>
  <c r="P63" i="15" s="1"/>
  <c r="T63" i="15" s="1"/>
  <c r="I60" i="15"/>
  <c r="H60" i="15" s="1"/>
  <c r="N60" i="15" s="1"/>
  <c r="P60" i="15" s="1"/>
  <c r="T60" i="15" s="1"/>
  <c r="I59" i="15"/>
  <c r="H59" i="15" s="1"/>
  <c r="N59" i="15" s="1"/>
  <c r="P59" i="15" s="1"/>
  <c r="T59" i="15" s="1"/>
  <c r="I57" i="15"/>
  <c r="H57" i="15" s="1"/>
  <c r="N57" i="15" s="1"/>
  <c r="P57" i="15" s="1"/>
  <c r="T57" i="15" s="1"/>
  <c r="I55" i="15"/>
  <c r="H55" i="15" s="1"/>
  <c r="N55" i="15" s="1"/>
  <c r="P55" i="15" s="1"/>
  <c r="T55" i="15" s="1"/>
  <c r="I53" i="15"/>
  <c r="H53" i="15" s="1"/>
  <c r="N53" i="15" s="1"/>
  <c r="P53" i="15" s="1"/>
  <c r="T53" i="15" s="1"/>
  <c r="I51" i="15"/>
  <c r="H51" i="15" s="1"/>
  <c r="N51" i="15" s="1"/>
  <c r="P51" i="15" s="1"/>
  <c r="T51" i="15" s="1"/>
  <c r="I20" i="15"/>
  <c r="H20" i="15" s="1"/>
  <c r="N20" i="15" s="1"/>
  <c r="P20" i="15" s="1"/>
  <c r="G114" i="15"/>
  <c r="I7" i="15"/>
  <c r="H7" i="15" s="1"/>
  <c r="C144" i="15"/>
  <c r="E131" i="15"/>
  <c r="E133" i="15"/>
  <c r="E135" i="15"/>
  <c r="I64" i="15"/>
  <c r="H64" i="15" s="1"/>
  <c r="N64" i="15" s="1"/>
  <c r="P64" i="15" s="1"/>
  <c r="T64" i="15" s="1"/>
  <c r="I71" i="15"/>
  <c r="H71" i="15" s="1"/>
  <c r="N71" i="15" s="1"/>
  <c r="P71" i="15" s="1"/>
  <c r="T71" i="15" s="1"/>
  <c r="I67" i="15"/>
  <c r="H67" i="15" s="1"/>
  <c r="N67" i="15" s="1"/>
  <c r="P67" i="15" s="1"/>
  <c r="T67" i="15" s="1"/>
  <c r="I61" i="15"/>
  <c r="H61" i="15" s="1"/>
  <c r="N61" i="15" s="1"/>
  <c r="P61" i="15" s="1"/>
  <c r="T61" i="15" s="1"/>
  <c r="I58" i="15"/>
  <c r="H58" i="15" s="1"/>
  <c r="N58" i="15" s="1"/>
  <c r="P58" i="15" s="1"/>
  <c r="T58" i="15" s="1"/>
  <c r="I56" i="15"/>
  <c r="H56" i="15" s="1"/>
  <c r="N56" i="15" s="1"/>
  <c r="P56" i="15" s="1"/>
  <c r="T56" i="15" s="1"/>
  <c r="I54" i="15"/>
  <c r="H54" i="15" s="1"/>
  <c r="N54" i="15" s="1"/>
  <c r="P54" i="15" s="1"/>
  <c r="I52" i="15"/>
  <c r="H52" i="15" s="1"/>
  <c r="N52" i="15" s="1"/>
  <c r="P52" i="15" s="1"/>
  <c r="T52" i="15" s="1"/>
  <c r="K114" i="15"/>
  <c r="K132" i="15" s="1"/>
  <c r="E132" i="15"/>
  <c r="C166" i="16" l="1"/>
  <c r="C170" i="16"/>
  <c r="D170" i="16" s="1"/>
  <c r="D151" i="16"/>
  <c r="D159" i="16"/>
  <c r="Q95" i="16"/>
  <c r="D152" i="16"/>
  <c r="Q35" i="16"/>
  <c r="D160" i="16"/>
  <c r="D166" i="16"/>
  <c r="D155" i="16"/>
  <c r="D148" i="16"/>
  <c r="Q16" i="16"/>
  <c r="Q36" i="16"/>
  <c r="D156" i="16"/>
  <c r="Q84" i="16"/>
  <c r="D162" i="16"/>
  <c r="Q49" i="16"/>
  <c r="C165" i="16"/>
  <c r="C164" i="16"/>
  <c r="Q63" i="16" s="1"/>
  <c r="C168" i="16"/>
  <c r="Q62" i="16" s="1"/>
  <c r="C169" i="16"/>
  <c r="D169" i="16" s="1"/>
  <c r="C167" i="16"/>
  <c r="D147" i="16"/>
  <c r="P121" i="16"/>
  <c r="P125" i="16" s="1"/>
  <c r="C153" i="16"/>
  <c r="C145" i="16"/>
  <c r="C161" i="16"/>
  <c r="C150" i="16"/>
  <c r="Q23" i="16" s="1"/>
  <c r="C158" i="16"/>
  <c r="C143" i="16"/>
  <c r="C149" i="16"/>
  <c r="C157" i="16"/>
  <c r="Q61" i="16" s="1"/>
  <c r="C146" i="16"/>
  <c r="Q47" i="16" s="1"/>
  <c r="C154" i="16"/>
  <c r="Q99" i="16" s="1"/>
  <c r="D172" i="16"/>
  <c r="C142" i="16"/>
  <c r="D142" i="16" s="1"/>
  <c r="T54" i="15"/>
  <c r="D136" i="15" s="1"/>
  <c r="E136" i="15"/>
  <c r="T20" i="15"/>
  <c r="E130" i="15"/>
  <c r="T86" i="15"/>
  <c r="D140" i="15" s="1"/>
  <c r="E140" i="15"/>
  <c r="T108" i="15"/>
  <c r="D142" i="15" s="1"/>
  <c r="E142" i="15"/>
  <c r="T109" i="15"/>
  <c r="D143" i="15" s="1"/>
  <c r="E143" i="15"/>
  <c r="T70" i="15"/>
  <c r="D137" i="15" s="1"/>
  <c r="E137" i="15"/>
  <c r="T87" i="15"/>
  <c r="E138" i="15"/>
  <c r="I114" i="15"/>
  <c r="H114" i="15"/>
  <c r="K131" i="15" s="1"/>
  <c r="K133" i="15" s="1"/>
  <c r="N7" i="15"/>
  <c r="Q107" i="16" l="1"/>
  <c r="D146" i="16"/>
  <c r="Q14" i="16"/>
  <c r="Q17" i="16"/>
  <c r="Q13" i="16"/>
  <c r="D149" i="16"/>
  <c r="Q45" i="16"/>
  <c r="D161" i="16"/>
  <c r="Q59" i="16"/>
  <c r="Q113" i="16"/>
  <c r="Q111" i="16"/>
  <c r="Q110" i="16"/>
  <c r="Q112" i="16"/>
  <c r="D153" i="16"/>
  <c r="Q116" i="16"/>
  <c r="Q79" i="16"/>
  <c r="Q85" i="16"/>
  <c r="Q89" i="16"/>
  <c r="Q82" i="16"/>
  <c r="Q100" i="16"/>
  <c r="Q119" i="16"/>
  <c r="Q96" i="16"/>
  <c r="Q88" i="16"/>
  <c r="Q117" i="16"/>
  <c r="Q118" i="16"/>
  <c r="Q114" i="16"/>
  <c r="Q115" i="16"/>
  <c r="Q81" i="16"/>
  <c r="Q93" i="16"/>
  <c r="Q94" i="16"/>
  <c r="Q87" i="16"/>
  <c r="Q77" i="16"/>
  <c r="Q80" i="16"/>
  <c r="Q76" i="16"/>
  <c r="Q86" i="16"/>
  <c r="Q92" i="16"/>
  <c r="Q98" i="16"/>
  <c r="Q101" i="16"/>
  <c r="Q105" i="16"/>
  <c r="Q104" i="16"/>
  <c r="Q106" i="16"/>
  <c r="Q103" i="16"/>
  <c r="Q75" i="16"/>
  <c r="D154" i="16"/>
  <c r="Q31" i="16"/>
  <c r="D157" i="16"/>
  <c r="Q78" i="16"/>
  <c r="D150" i="16"/>
  <c r="Q20" i="16"/>
  <c r="Q24" i="16"/>
  <c r="Q48" i="16"/>
  <c r="Q28" i="16"/>
  <c r="Q26" i="16"/>
  <c r="D167" i="16"/>
  <c r="Q50" i="16"/>
  <c r="D168" i="16"/>
  <c r="Q90" i="16"/>
  <c r="D165" i="16"/>
  <c r="Q12" i="16"/>
  <c r="D158" i="16"/>
  <c r="Q46" i="16"/>
  <c r="Q40" i="16"/>
  <c r="Q27" i="16"/>
  <c r="Q58" i="16"/>
  <c r="Q57" i="16"/>
  <c r="Q60" i="16"/>
  <c r="Q56" i="16"/>
  <c r="Q22" i="16"/>
  <c r="Q55" i="16"/>
  <c r="Q72" i="16"/>
  <c r="Q29" i="16"/>
  <c r="Q69" i="16"/>
  <c r="Q71" i="16"/>
  <c r="Q43" i="16"/>
  <c r="Q70" i="16"/>
  <c r="Q41" i="16"/>
  <c r="Q32" i="16"/>
  <c r="Q39" i="16"/>
  <c r="Q44" i="16"/>
  <c r="Q66" i="16"/>
  <c r="Q65" i="16"/>
  <c r="Q30" i="16"/>
  <c r="Q33" i="16"/>
  <c r="Q54" i="16"/>
  <c r="Q15" i="16"/>
  <c r="Q42" i="16"/>
  <c r="Q68" i="16"/>
  <c r="Q67" i="16"/>
  <c r="Q37" i="16"/>
  <c r="Q53" i="16"/>
  <c r="Q9" i="16"/>
  <c r="Q52" i="16"/>
  <c r="Q8" i="16"/>
  <c r="D145" i="16"/>
  <c r="Q38" i="16"/>
  <c r="Q73" i="16"/>
  <c r="Q18" i="16"/>
  <c r="Q10" i="16"/>
  <c r="D164" i="16"/>
  <c r="Q83" i="16"/>
  <c r="D143" i="16"/>
  <c r="C171" i="16"/>
  <c r="Q7" i="16"/>
  <c r="N114" i="15"/>
  <c r="P7" i="15"/>
  <c r="D171" i="16" l="1"/>
  <c r="D175" i="16" s="1"/>
  <c r="P114" i="15"/>
  <c r="T7" i="15"/>
  <c r="E129" i="15"/>
  <c r="E144" i="15" s="1"/>
  <c r="D173" i="16" l="1"/>
  <c r="T114" i="15"/>
  <c r="T115" i="15" s="1"/>
  <c r="D129" i="15"/>
  <c r="K129" i="15" l="1"/>
  <c r="K135" i="15" s="1"/>
  <c r="J142" i="16"/>
  <c r="J146" i="16" s="1"/>
  <c r="L129" i="15"/>
</calcChain>
</file>

<file path=xl/comments1.xml><?xml version="1.0" encoding="utf-8"?>
<comments xmlns="http://schemas.openxmlformats.org/spreadsheetml/2006/main">
  <authors>
    <author>Admin</author>
  </authors>
  <commentList>
    <comment ref="D35" authorId="0">
      <text>
        <r>
          <rPr>
            <b/>
            <sz val="8"/>
            <color indexed="81"/>
            <rFont val="Tahoma"/>
            <family val="2"/>
            <charset val="163"/>
          </rPr>
          <t xml:space="preserve">Admin:
Maternity From 26 Oct 2016 to 25 April 2016
</t>
        </r>
      </text>
    </comment>
    <comment ref="D36" authorId="0">
      <text>
        <r>
          <rPr>
            <b/>
            <sz val="8"/>
            <color indexed="81"/>
            <rFont val="Tahoma"/>
            <family val="2"/>
            <charset val="163"/>
          </rPr>
          <t xml:space="preserve">Admin:
Maternity From 26 Oct 2016 to 25 April 2016
</t>
        </r>
      </text>
    </comment>
    <comment ref="L134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Pay 140K for Laungry.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19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30 June
80.798.000/103
= 784k</t>
        </r>
      </text>
    </comment>
    <comment ref="E19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30 June
80.798.000/103
= 784k</t>
        </r>
      </text>
    </comment>
    <comment ref="C49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10 July
1.403.000/103
= 1.403.000</t>
        </r>
      </text>
    </comment>
    <comment ref="E49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10 July
1.403.000/103
= 1.403.000</t>
        </r>
      </text>
    </comment>
    <comment ref="C50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25 June 18
52.995.000/103
=514k</t>
        </r>
      </text>
    </comment>
    <comment ref="E50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25 June 18
52.995.000/103
=514k</t>
        </r>
      </text>
    </comment>
    <comment ref="C61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25 June 18
116.612.000/103
= 1.132k</t>
        </r>
      </text>
    </comment>
    <comment ref="E61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25 June 18
116.612.000/103
= 1.132k</t>
        </r>
      </text>
    </comment>
    <comment ref="C62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6 July 18
105.526.000//103
1.024.k</t>
        </r>
      </text>
    </comment>
    <comment ref="E62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6 July 18
105.526.000//103
1.024.k</t>
        </r>
      </text>
    </comment>
    <comment ref="C63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3 July
94.308.000/103
= 915k</t>
        </r>
      </text>
    </comment>
    <comment ref="E63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3 July
94.308.000/103
= 915k</t>
        </r>
      </text>
    </comment>
    <comment ref="C90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say 25 June
52998.000/103*80%
= 411k</t>
        </r>
      </text>
    </comment>
    <comment ref="E90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say 25 June
52998.000/103*80%
= 411k</t>
        </r>
      </text>
    </comment>
    <comment ref="C107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Starting 2 July 2018
74.972.000/103*80%
582k
</t>
        </r>
      </text>
    </comment>
    <comment ref="E107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Starting 2 July 2018
74.972.000/103*80%
582k
</t>
        </r>
      </text>
    </comment>
    <comment ref="C108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3 June
94.308/103*80%
732k</t>
        </r>
      </text>
    </comment>
    <comment ref="E108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Last day 3 June
94.308/103*80%
732k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3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Pay 12Mill for Buying Baverages 02 Trip.
(- 117.180.000 for The trip ( Not Yet Deduct))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B4" authorId="0">
      <text>
        <r>
          <rPr>
            <b/>
            <sz val="8"/>
            <color indexed="81"/>
            <rFont val="Tahoma"/>
            <family val="2"/>
            <charset val="163"/>
          </rPr>
          <t>Admin:</t>
        </r>
        <r>
          <rPr>
            <sz val="8"/>
            <color indexed="81"/>
            <rFont val="Tahoma"/>
            <family val="2"/>
            <charset val="163"/>
          </rPr>
          <t xml:space="preserve">
Pay 12Mill for Buying Baverages 02 Trip.
(- 117.180.000 for The trip ( Not Yet Deduct))</t>
        </r>
      </text>
    </comment>
  </commentList>
</comments>
</file>

<file path=xl/sharedStrings.xml><?xml version="1.0" encoding="utf-8"?>
<sst xmlns="http://schemas.openxmlformats.org/spreadsheetml/2006/main" count="1009" uniqueCount="389">
  <si>
    <t>NAME</t>
  </si>
  <si>
    <t>%</t>
  </si>
  <si>
    <t>TOTAL % DEDUCT</t>
  </si>
  <si>
    <t>MONEY</t>
  </si>
  <si>
    <t>REMARK</t>
  </si>
  <si>
    <t>SIGN</t>
  </si>
  <si>
    <t>Ellse</t>
  </si>
  <si>
    <t>Kate</t>
  </si>
  <si>
    <t xml:space="preserve"> Sup</t>
  </si>
  <si>
    <t>SHIRLEY</t>
  </si>
  <si>
    <t>VENUS</t>
  </si>
  <si>
    <t>JANE</t>
  </si>
  <si>
    <t>GENEVA</t>
  </si>
  <si>
    <t>DAISY</t>
  </si>
  <si>
    <t>BELLA</t>
  </si>
  <si>
    <t>SALLY</t>
  </si>
  <si>
    <t>KAILA</t>
  </si>
  <si>
    <t>MINA</t>
  </si>
  <si>
    <t>AMY</t>
  </si>
  <si>
    <t>VIOLET</t>
  </si>
  <si>
    <t>FIONA</t>
  </si>
  <si>
    <t>CAROL</t>
  </si>
  <si>
    <t>BETH</t>
  </si>
  <si>
    <t>TONY</t>
  </si>
  <si>
    <t>BRITNEY</t>
  </si>
  <si>
    <t>JENNA</t>
  </si>
  <si>
    <t>YOUNG</t>
  </si>
  <si>
    <t>JUSTINE</t>
  </si>
  <si>
    <t>SYDNEY</t>
  </si>
  <si>
    <t>ROCHELLE</t>
  </si>
  <si>
    <t>HARPER</t>
  </si>
  <si>
    <t>SASHA</t>
  </si>
  <si>
    <t>YURI</t>
  </si>
  <si>
    <t>YOONA</t>
  </si>
  <si>
    <t>SKY</t>
  </si>
  <si>
    <t>VICTORIA</t>
  </si>
  <si>
    <t>SARAH</t>
  </si>
  <si>
    <t>LOUIS</t>
  </si>
  <si>
    <t>IVY</t>
  </si>
  <si>
    <t>NANCY</t>
  </si>
  <si>
    <t>MR. TRAN</t>
  </si>
  <si>
    <t>DYLAN</t>
  </si>
  <si>
    <t>KENNY</t>
  </si>
  <si>
    <t>BIN</t>
  </si>
  <si>
    <t>JASON</t>
  </si>
  <si>
    <t>NICK</t>
  </si>
  <si>
    <t>ANDY</t>
  </si>
  <si>
    <t>ISAAC</t>
  </si>
  <si>
    <t>KHAI</t>
  </si>
  <si>
    <t>THANH</t>
  </si>
  <si>
    <t>SAM</t>
  </si>
  <si>
    <t>DAVID</t>
  </si>
  <si>
    <t>Bar</t>
  </si>
  <si>
    <t>PHUONG</t>
  </si>
  <si>
    <t>H.K</t>
  </si>
  <si>
    <t>DUNG</t>
  </si>
  <si>
    <t>ANH</t>
  </si>
  <si>
    <t>HUONG</t>
  </si>
  <si>
    <t>NHAN</t>
  </si>
  <si>
    <t>LAN</t>
  </si>
  <si>
    <t>NGA</t>
  </si>
  <si>
    <t>THAO</t>
  </si>
  <si>
    <t>VAN</t>
  </si>
  <si>
    <t>DAN</t>
  </si>
  <si>
    <t>MAYA</t>
  </si>
  <si>
    <t>Mistake2</t>
  </si>
  <si>
    <t>Total money deduct</t>
  </si>
  <si>
    <t>TOTAL</t>
  </si>
  <si>
    <t>% Pay</t>
  </si>
  <si>
    <t xml:space="preserve">TOTAL </t>
  </si>
  <si>
    <t>100%/ A Part</t>
  </si>
  <si>
    <t xml:space="preserve">EXTRA </t>
  </si>
  <si>
    <t>Percentage</t>
  </si>
  <si>
    <t>NOTES:</t>
  </si>
  <si>
    <t>DETAIL</t>
  </si>
  <si>
    <t xml:space="preserve">NO. </t>
  </si>
  <si>
    <t>100%/ A PART</t>
  </si>
  <si>
    <t>KEEP</t>
  </si>
  <si>
    <t>money</t>
  </si>
  <si>
    <t>Money</t>
  </si>
  <si>
    <t>Mistake 1</t>
  </si>
  <si>
    <t>Deduct mistake</t>
  </si>
  <si>
    <t>PREPARED BY:</t>
  </si>
  <si>
    <t>HR.CLUB:</t>
  </si>
  <si>
    <t>MANAGER CLUB:</t>
  </si>
  <si>
    <t>Data</t>
  </si>
  <si>
    <t>No.</t>
  </si>
  <si>
    <t>DATE</t>
  </si>
  <si>
    <t>COUNT</t>
  </si>
  <si>
    <t>Sign.</t>
  </si>
  <si>
    <t>Remark</t>
  </si>
  <si>
    <t>Sr.Sup</t>
  </si>
  <si>
    <t>H.R</t>
  </si>
  <si>
    <t>Head Mg.</t>
  </si>
  <si>
    <t>A Part</t>
  </si>
  <si>
    <t>Money a Part</t>
  </si>
  <si>
    <t>Total</t>
  </si>
  <si>
    <t>JULIA</t>
  </si>
  <si>
    <t>JACOB</t>
  </si>
  <si>
    <t>P.O.</t>
  </si>
  <si>
    <t>Office</t>
  </si>
  <si>
    <t>Sup</t>
  </si>
  <si>
    <t>Tech.</t>
  </si>
  <si>
    <t>Security</t>
  </si>
  <si>
    <t>Cashier</t>
  </si>
  <si>
    <t>Recept.</t>
  </si>
  <si>
    <t>Mar.</t>
  </si>
  <si>
    <t>Designer</t>
  </si>
  <si>
    <t>Att.</t>
  </si>
  <si>
    <t>Dealer</t>
  </si>
  <si>
    <t>MONTH</t>
  </si>
  <si>
    <t>COLLECTING DATE</t>
  </si>
  <si>
    <t>Nga</t>
  </si>
  <si>
    <t>OLIVER</t>
  </si>
  <si>
    <t>NAVEEN</t>
  </si>
  <si>
    <t>MICHEAL</t>
  </si>
  <si>
    <t>YON</t>
  </si>
  <si>
    <t>Tip Keep</t>
  </si>
  <si>
    <t>Dolly</t>
  </si>
  <si>
    <t>PAYMENT</t>
  </si>
  <si>
    <t>NET Pay</t>
  </si>
  <si>
    <t>LENKA</t>
  </si>
  <si>
    <t>HENRY</t>
  </si>
  <si>
    <t>JERRY</t>
  </si>
  <si>
    <t>CATHLEEN</t>
  </si>
  <si>
    <t>THUONG</t>
  </si>
  <si>
    <t>Description</t>
  </si>
  <si>
    <t>DATE/MONTH</t>
  </si>
  <si>
    <t>SAVE TIP MONTHLY 2017</t>
  </si>
  <si>
    <t>CHRISTINA</t>
  </si>
  <si>
    <t>ASHLEY</t>
  </si>
  <si>
    <t>TERESA</t>
  </si>
  <si>
    <t>SOLMI</t>
  </si>
  <si>
    <t>ROSA</t>
  </si>
  <si>
    <t>RYAN</t>
  </si>
  <si>
    <t>CHERRY</t>
  </si>
  <si>
    <t>ALES</t>
  </si>
  <si>
    <t>TAYLOR</t>
  </si>
  <si>
    <t>BEN</t>
  </si>
  <si>
    <t>NATHAN</t>
  </si>
  <si>
    <t>LILY</t>
  </si>
  <si>
    <t>JESSICA</t>
  </si>
  <si>
    <t>MERCY</t>
  </si>
  <si>
    <t>EMILY</t>
  </si>
  <si>
    <t>DARA</t>
  </si>
  <si>
    <t>ANNA</t>
  </si>
  <si>
    <t>MOON</t>
  </si>
  <si>
    <t>MILEY</t>
  </si>
  <si>
    <t>JENY</t>
  </si>
  <si>
    <t>ELLSE</t>
  </si>
  <si>
    <t>HELEN</t>
  </si>
  <si>
    <t>KATE</t>
  </si>
  <si>
    <t>BOO</t>
  </si>
  <si>
    <t>IRIS</t>
  </si>
  <si>
    <t>SAMY</t>
  </si>
  <si>
    <t>GINA</t>
  </si>
  <si>
    <t>LIZZY</t>
  </si>
  <si>
    <t>MARIA</t>
  </si>
  <si>
    <t>ALANNA</t>
  </si>
  <si>
    <t>CHARLES</t>
  </si>
  <si>
    <t>TOTAL CO. KEEP</t>
  </si>
  <si>
    <t>DEDUCT MISTAKE</t>
  </si>
  <si>
    <t>SR.SUP KEEP</t>
  </si>
  <si>
    <t>TIP MONEY FEB-2017</t>
  </si>
  <si>
    <t>Date : 15 FEB 2017</t>
  </si>
  <si>
    <t>1LATE</t>
  </si>
  <si>
    <t>2LATE, 3SL(BHXH)</t>
  </si>
  <si>
    <t>DC -100K</t>
  </si>
  <si>
    <t>1LATE, DC-100K</t>
  </si>
  <si>
    <t>1LATE,1SL(BHXH)</t>
  </si>
  <si>
    <t>WARNING -100%</t>
  </si>
  <si>
    <t>2LATE, 2SL (BHXH)</t>
  </si>
  <si>
    <t xml:space="preserve"> 2No Socks</t>
  </si>
  <si>
    <t>LLILAH</t>
  </si>
  <si>
    <t>2SL, 1LATE, DC 100K</t>
  </si>
  <si>
    <t>1SL (BHXH), NO SOCKS</t>
  </si>
  <si>
    <t>1SL (BHXH),  2LATE</t>
  </si>
  <si>
    <t>7SL (BHXH), 6UP</t>
  </si>
  <si>
    <t>2LATE</t>
  </si>
  <si>
    <t xml:space="preserve">1LATE </t>
  </si>
  <si>
    <t>1LATE, 3UP</t>
  </si>
  <si>
    <t>WARNING -20%</t>
  </si>
  <si>
    <t>1SL(BHXH)</t>
  </si>
  <si>
    <r>
      <t xml:space="preserve">( In Jan 2017 Still </t>
    </r>
    <r>
      <rPr>
        <b/>
        <u/>
        <sz val="11"/>
        <rFont val="Calibri"/>
        <family val="2"/>
        <scheme val="minor"/>
      </rPr>
      <t>1.276.000đ</t>
    </r>
    <r>
      <rPr>
        <sz val="11"/>
        <rFont val="Calibri"/>
        <family val="2"/>
        <scheme val="minor"/>
      </rPr>
      <t xml:space="preserve"> So this month no need to keep)</t>
    </r>
  </si>
  <si>
    <t>Mr.Andrew</t>
  </si>
  <si>
    <t>Ms.Susan</t>
  </si>
  <si>
    <t>REBECCA</t>
  </si>
  <si>
    <t>RUBY</t>
  </si>
  <si>
    <t>Cashier Sup</t>
  </si>
  <si>
    <t>ALEX</t>
  </si>
  <si>
    <t>(Mistake of Staff)</t>
  </si>
  <si>
    <t>KIRA</t>
  </si>
  <si>
    <t>STEVEN</t>
  </si>
  <si>
    <t>WILLIAM</t>
  </si>
  <si>
    <t>Keep</t>
  </si>
  <si>
    <t>Pay</t>
  </si>
  <si>
    <t>BALANCE</t>
  </si>
  <si>
    <t>Mr.John</t>
  </si>
  <si>
    <t xml:space="preserve">Head of Sr.Sup </t>
  </si>
  <si>
    <t>Mar. Exec.</t>
  </si>
  <si>
    <t>Sec.Sh.Leader</t>
  </si>
  <si>
    <t>Tech.Sup.</t>
  </si>
  <si>
    <t>Purchasing</t>
  </si>
  <si>
    <t>Admin</t>
  </si>
  <si>
    <t>Bar Sup.</t>
  </si>
  <si>
    <t>ZOCELYN</t>
  </si>
  <si>
    <t>SUNNY</t>
  </si>
  <si>
    <t>MALANIE</t>
  </si>
  <si>
    <t>Boo</t>
  </si>
  <si>
    <t>Mr.Edgar</t>
  </si>
  <si>
    <t>Money Received from Sell Scrap of Club</t>
  </si>
  <si>
    <t>Mr.lenlin</t>
  </si>
  <si>
    <t>WINNY</t>
  </si>
  <si>
    <t>LOLITA</t>
  </si>
  <si>
    <t>YATHIS</t>
  </si>
  <si>
    <t>DULCIE</t>
  </si>
  <si>
    <t>GRANNIE</t>
  </si>
  <si>
    <t>DESTINY</t>
  </si>
  <si>
    <t>Sales Admin</t>
  </si>
  <si>
    <t>Ellse + Iris</t>
  </si>
  <si>
    <t>Mistake of Staff - Mar 17</t>
  </si>
  <si>
    <t>Mistake of Staff - April 17</t>
  </si>
  <si>
    <t>Mistake of Staff - May 17</t>
  </si>
  <si>
    <t>Mistake of Staff - June 17</t>
  </si>
  <si>
    <t>Birthday of Staff - Mar17</t>
  </si>
  <si>
    <t>Best Staff - Mar17</t>
  </si>
  <si>
    <t>Best Staff - April 17</t>
  </si>
  <si>
    <t>Birthday of Staff - May 17</t>
  </si>
  <si>
    <t>Birthday of Staff - June 17</t>
  </si>
  <si>
    <t>Mistake Money from Feb,2017 back to before will  travel for May 2017. ( 213.736.016 - 12.000.000 = 201.736.016)</t>
  </si>
  <si>
    <t>JACKSON</t>
  </si>
  <si>
    <t>Mistake of Staff - July 17</t>
  </si>
  <si>
    <t>Best Staff - May 17</t>
  </si>
  <si>
    <t>Money Received from Selling Scrap of Club</t>
  </si>
  <si>
    <t>Best Staff - June 17</t>
  </si>
  <si>
    <t>Mr.Leng Lin</t>
  </si>
  <si>
    <r>
      <t>Funeral for staffs parent ( Flower: 600k + Funeral :1Mill) for</t>
    </r>
    <r>
      <rPr>
        <b/>
        <sz val="11"/>
        <color theme="1"/>
        <rFont val="Times New Roman"/>
        <family val="1"/>
        <charset val="163"/>
      </rPr>
      <t xml:space="preserve"> </t>
    </r>
    <r>
      <rPr>
        <b/>
        <u val="singleAccounting"/>
        <sz val="11"/>
        <color theme="1"/>
        <rFont val="Times New Roman"/>
        <family val="1"/>
        <charset val="163"/>
      </rPr>
      <t>Iris's Mom</t>
    </r>
  </si>
  <si>
    <t>Funeral for staffs parent ( Flower: 600k + Funeral :1Mill) for Nick's Mom</t>
  </si>
  <si>
    <t>Birthday Staff - July 17</t>
  </si>
  <si>
    <t>Return for funneral flower</t>
  </si>
  <si>
    <t>Welfare-Happy wedding for Ms.Fiona ( Att.)</t>
  </si>
  <si>
    <t>Best Staff - July 17</t>
  </si>
  <si>
    <t>Birthday Staff - August 17</t>
  </si>
  <si>
    <t>Mistake of Staff - August 17</t>
  </si>
  <si>
    <t>JENIFER</t>
  </si>
  <si>
    <t>Gina</t>
  </si>
  <si>
    <t>Position</t>
  </si>
  <si>
    <t>KITTY</t>
  </si>
  <si>
    <t>Gina+Boo</t>
  </si>
  <si>
    <t>Ms. Susan</t>
  </si>
  <si>
    <t>Mistake of Staff - Sept 17</t>
  </si>
  <si>
    <t>Mistake of Staff - Sept 18</t>
  </si>
  <si>
    <t>Birthday Staff - Sept 17</t>
  </si>
  <si>
    <t>Best Staff - August 17</t>
  </si>
  <si>
    <t>Gina + Boo</t>
  </si>
  <si>
    <t>Iris</t>
  </si>
  <si>
    <t>Mistake of Staff - Oct 17</t>
  </si>
  <si>
    <t>Vivian+Edgar</t>
  </si>
  <si>
    <t>Return (best staff + Special bonus) of Đan ; Extra Special bonus:400k</t>
  </si>
  <si>
    <t>Birthday Staff - Oct 17</t>
  </si>
  <si>
    <t>Best Staff - Sept 17</t>
  </si>
  <si>
    <t>Vivian+Andrew</t>
  </si>
  <si>
    <t>1/ Return (best staff + Special bonus) of Đan ; 
2/ Extra Special bonus:400k</t>
  </si>
  <si>
    <t>LUCY</t>
  </si>
  <si>
    <t>Ms.Vivian</t>
  </si>
  <si>
    <t>Mistake of Staff - Nov 17</t>
  </si>
  <si>
    <t>Birthday of Staffs on Nov 2017</t>
  </si>
  <si>
    <t>Bonus for Halloween costume contest 2017</t>
  </si>
  <si>
    <t>Best Staff - Oct 17</t>
  </si>
  <si>
    <t>ERICA</t>
  </si>
  <si>
    <t>LILAH</t>
  </si>
  <si>
    <t>ALLISON</t>
  </si>
  <si>
    <t>Mistake of Staff - Dec 17</t>
  </si>
  <si>
    <t>Happy Webding of Ms.Zoe - Supervisor</t>
  </si>
  <si>
    <t>Happy Webding of Mr Richard - Supervisor</t>
  </si>
  <si>
    <t>Best Staff - Nov 17</t>
  </si>
  <si>
    <t>Birthday of Staffs on Dec 2017</t>
  </si>
  <si>
    <t>Funeral Mr.Kenny's Father in Law (Funding:500k &amp; Flower:500k)</t>
  </si>
  <si>
    <t>Malanie</t>
  </si>
  <si>
    <t>BETTY</t>
  </si>
  <si>
    <t>NICOLE</t>
  </si>
  <si>
    <t>Mistake of Staff - Jan 18</t>
  </si>
  <si>
    <t>Birthday Staff 2018</t>
  </si>
  <si>
    <t>Happy Wedding of Kitty ( Finance)</t>
  </si>
  <si>
    <t>Vivian</t>
  </si>
  <si>
    <t>PAYMENT TIP MONTHLY 2017-2018</t>
  </si>
  <si>
    <t>Best Staff - Dec 17</t>
  </si>
  <si>
    <t>CRISTY</t>
  </si>
  <si>
    <t>STELLA</t>
  </si>
  <si>
    <t xml:space="preserve">GENEVA </t>
  </si>
  <si>
    <t>Mistake of Staff - Feb 18</t>
  </si>
  <si>
    <t>Support for perfomance of Staff Party - Lizzy Cashier (DJ)</t>
  </si>
  <si>
    <t>Support for perfomance of Staff Party - Iris Team (Dance Sport)</t>
  </si>
  <si>
    <t>Best Staff for Year 2017</t>
  </si>
  <si>
    <t>MrJohn</t>
  </si>
  <si>
    <t>Mistake of Staff - Mar 18</t>
  </si>
  <si>
    <t>Birthday in Feb: 1.000.000 &amp;  In March : 1.600.000đ</t>
  </si>
  <si>
    <t>Best Staff of Jan 2018</t>
  </si>
  <si>
    <t>Best Staff of Feb 2018</t>
  </si>
  <si>
    <t>Mr.Justin</t>
  </si>
  <si>
    <t>Helen</t>
  </si>
  <si>
    <t xml:space="preserve">SKY </t>
  </si>
  <si>
    <t>RITA</t>
  </si>
  <si>
    <t>Marketing</t>
  </si>
  <si>
    <t>ALAN</t>
  </si>
  <si>
    <t>JACK</t>
  </si>
  <si>
    <t>BI RAIN</t>
  </si>
  <si>
    <t>MARGAN</t>
  </si>
  <si>
    <t>ISSAC</t>
  </si>
  <si>
    <t>CCTV Tech.</t>
  </si>
  <si>
    <t xml:space="preserve">Int. Audit </t>
  </si>
  <si>
    <t xml:space="preserve">Int. Audit Sr.Sup </t>
  </si>
  <si>
    <t xml:space="preserve">Helen </t>
  </si>
  <si>
    <t>Mistake of Staff - April 18</t>
  </si>
  <si>
    <t xml:space="preserve"> </t>
  </si>
  <si>
    <t>Birthday of Staffs in April 2018</t>
  </si>
  <si>
    <t>Best Staff in Mar 2018</t>
  </si>
  <si>
    <t>Kitty</t>
  </si>
  <si>
    <t>Mistake of Staff - May 18</t>
  </si>
  <si>
    <t>Best Staff in April 2018</t>
  </si>
  <si>
    <t>Birthday of Staffs in May 2018</t>
  </si>
  <si>
    <t>BILL</t>
  </si>
  <si>
    <t>ROBERT</t>
  </si>
  <si>
    <t>Sr.Ch.Acc.</t>
  </si>
  <si>
    <t>Funeral Ms.Erica's Father (Funding: 1Mill &amp; Flower:600k)-Dealer</t>
  </si>
  <si>
    <t>Funeral Ms.Rebeca's Father (Funding: 1Mill &amp; Flower:600k)-Cashier</t>
  </si>
  <si>
    <t>Best Staff May 2018</t>
  </si>
  <si>
    <t>Birthday June 2018</t>
  </si>
  <si>
    <t xml:space="preserve">DONALD </t>
  </si>
  <si>
    <t xml:space="preserve">JOE </t>
  </si>
  <si>
    <t>JOLIE</t>
  </si>
  <si>
    <t>VERA</t>
  </si>
  <si>
    <t>JAMIE</t>
  </si>
  <si>
    <t>SWEET</t>
  </si>
  <si>
    <t>ALIZABETH</t>
  </si>
  <si>
    <t>DORIS</t>
  </si>
  <si>
    <t>HANAH</t>
  </si>
  <si>
    <t>TOM</t>
  </si>
  <si>
    <t>TIGER</t>
  </si>
  <si>
    <t>SUN</t>
  </si>
  <si>
    <t>BOB</t>
  </si>
  <si>
    <t>APPLE</t>
  </si>
  <si>
    <t>JOHNNY</t>
  </si>
  <si>
    <t>RAY</t>
  </si>
  <si>
    <t>Mistake of Staff - June 18</t>
  </si>
  <si>
    <t>Ms. Vivian</t>
  </si>
  <si>
    <t>TIP DAILY 15 JUNE 2017 to 15 JULY 2018</t>
  </si>
  <si>
    <t>Extra of JUNE 2018</t>
  </si>
  <si>
    <t>TIP MONEY JULY-2018</t>
  </si>
  <si>
    <t xml:space="preserve">1 Late </t>
  </si>
  <si>
    <t xml:space="preserve">1 Change shift , 1 Late , 1 Warning </t>
  </si>
  <si>
    <t xml:space="preserve">1 Change shift </t>
  </si>
  <si>
    <t xml:space="preserve"> 2 Change shift</t>
  </si>
  <si>
    <t>1 Change shift</t>
  </si>
  <si>
    <t>RS Urgen</t>
  </si>
  <si>
    <t>3 UP</t>
  </si>
  <si>
    <t xml:space="preserve">1 SL , 2 Change shift </t>
  </si>
  <si>
    <t>1 SL</t>
  </si>
  <si>
    <t>1 Warning - 100%</t>
  </si>
  <si>
    <t xml:space="preserve">1 SL </t>
  </si>
  <si>
    <t>1 Warning ,1 UP</t>
  </si>
  <si>
    <t>3 Change shift</t>
  </si>
  <si>
    <t xml:space="preserve">2 Change shift </t>
  </si>
  <si>
    <t xml:space="preserve">2 SL,1 Late </t>
  </si>
  <si>
    <t>7 Change shift</t>
  </si>
  <si>
    <t xml:space="preserve">1 SL, 1 Change shift </t>
  </si>
  <si>
    <t>3 Change shift,Last day 10/07/2018</t>
  </si>
  <si>
    <t>Last day 25/06/2018</t>
  </si>
  <si>
    <t>CINDY</t>
  </si>
  <si>
    <t>1 không vớ , 2 SL(toa thuốc)</t>
  </si>
  <si>
    <t>1 Warning -20%</t>
  </si>
  <si>
    <t xml:space="preserve">3 UP , 1 Warning -20% </t>
  </si>
  <si>
    <t>1 Warning -10%</t>
  </si>
  <si>
    <t xml:space="preserve">1 Warning - 20% , 1 Late </t>
  </si>
  <si>
    <t>JUNO</t>
  </si>
  <si>
    <t>CANDY</t>
  </si>
  <si>
    <t>Last day 25 June 18</t>
  </si>
  <si>
    <t>Starting 2 July 18</t>
  </si>
  <si>
    <t>Last day 3 July</t>
  </si>
  <si>
    <t>G.R.O</t>
  </si>
  <si>
    <t>Mistake of Staff - July 18</t>
  </si>
  <si>
    <t>Happy Webding' Maria - Marketing</t>
  </si>
  <si>
    <t>Funeral Ms.Lolita Father (Funding: 1Mill &amp; Flower:600k)-Dealer</t>
  </si>
  <si>
    <t>Funeral Ms.Allana's Mother (Funding: 1Mill &amp; Flower:600k)-Sup</t>
  </si>
  <si>
    <t>Best Staff June 2018</t>
  </si>
  <si>
    <t>Birthday July 2018</t>
  </si>
  <si>
    <t>EXTRA OF JULY 18</t>
  </si>
  <si>
    <t>Date : 16 JULY, 2018</t>
  </si>
  <si>
    <t>Date : 15 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</si>
</sst>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color indexed="72"/>
      <name val="Arial"/>
      <family val="2"/>
    </font>
    <font>
      <sz val="11"/>
      <name val="Times New Roman"/>
      <family val="1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25"/>
      <color theme="1"/>
      <name val="Times New Roman"/>
      <family val="1"/>
    </font>
    <font>
      <b/>
      <sz val="10"/>
      <name val="Times New Roman"/>
      <family val="1"/>
    </font>
    <font>
      <sz val="19"/>
      <color theme="1"/>
      <name val="Times New Roman"/>
      <family val="1"/>
    </font>
    <font>
      <sz val="12"/>
      <name val="Calibri"/>
      <family val="2"/>
      <scheme val="minor"/>
    </font>
    <font>
      <sz val="10"/>
      <name val="Times New Roman"/>
      <family val="1"/>
    </font>
    <font>
      <b/>
      <sz val="9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Times New Roman"/>
      <family val="1"/>
    </font>
    <font>
      <sz val="13"/>
      <name val="Calibri"/>
      <family val="2"/>
      <scheme val="minor"/>
    </font>
    <font>
      <b/>
      <sz val="16"/>
      <color theme="1"/>
      <name val="Times New Roman"/>
      <family val="1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  <charset val="163"/>
    </font>
    <font>
      <b/>
      <sz val="10"/>
      <name val="Times New Roman"/>
      <family val="1"/>
      <charset val="163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Times New Roman"/>
      <family val="1"/>
    </font>
    <font>
      <sz val="12"/>
      <name val="Times New Roman"/>
      <family val="1"/>
      <charset val="163"/>
    </font>
    <font>
      <b/>
      <i/>
      <sz val="18"/>
      <color theme="1"/>
      <name val="Times New Roman"/>
      <family val="1"/>
      <charset val="163"/>
    </font>
    <font>
      <b/>
      <sz val="10"/>
      <name val="Cambria"/>
      <family val="1"/>
    </font>
    <font>
      <b/>
      <sz val="16"/>
      <name val="Times New Roman"/>
      <family val="1"/>
    </font>
    <font>
      <sz val="10"/>
      <name val="Times New Roman"/>
      <family val="1"/>
      <charset val="163"/>
    </font>
    <font>
      <sz val="9"/>
      <name val="Calibri"/>
      <family val="2"/>
      <scheme val="minor"/>
    </font>
    <font>
      <b/>
      <sz val="30"/>
      <name val="Times New Roman"/>
      <family val="1"/>
    </font>
    <font>
      <b/>
      <sz val="36"/>
      <name val="Times New Roman"/>
      <family val="1"/>
    </font>
    <font>
      <b/>
      <i/>
      <u/>
      <sz val="13"/>
      <name val="Times New Roman"/>
      <family val="1"/>
      <charset val="163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b/>
      <u val="singleAccounting"/>
      <sz val="11"/>
      <color theme="1"/>
      <name val="Times New Roman"/>
      <family val="1"/>
      <charset val="163"/>
    </font>
    <font>
      <b/>
      <sz val="12"/>
      <name val="Times New Roman"/>
      <family val="1"/>
      <charset val="163"/>
    </font>
    <font>
      <sz val="11"/>
      <name val="Times New Roman"/>
      <family val="1"/>
      <charset val="163"/>
    </font>
    <font>
      <b/>
      <sz val="10"/>
      <color theme="1"/>
      <name val="Times New Roman"/>
      <family val="1"/>
    </font>
    <font>
      <b/>
      <sz val="11"/>
      <name val="Times New Roman"/>
      <family val="1"/>
      <charset val="163"/>
    </font>
    <font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sz val="12"/>
      <color theme="5"/>
      <name val="Times New Roman"/>
      <family val="1"/>
      <charset val="163"/>
    </font>
    <font>
      <sz val="9"/>
      <name val="Times New Roman"/>
      <family val="1"/>
      <charset val="163"/>
    </font>
    <font>
      <b/>
      <sz val="36"/>
      <name val="Times New Roman"/>
      <family val="1"/>
      <charset val="163"/>
    </font>
    <font>
      <b/>
      <sz val="30"/>
      <name val="Times New Roman"/>
      <family val="1"/>
      <charset val="163"/>
    </font>
    <font>
      <b/>
      <sz val="9"/>
      <name val="Times New Roman"/>
      <family val="1"/>
      <charset val="163"/>
    </font>
    <font>
      <sz val="16"/>
      <name val="Times New Roman"/>
      <family val="1"/>
      <charset val="163"/>
    </font>
    <font>
      <sz val="14"/>
      <name val="Times New Roman"/>
      <family val="1"/>
      <charset val="163"/>
    </font>
    <font>
      <b/>
      <sz val="14"/>
      <name val="Times New Roman"/>
      <family val="1"/>
      <charset val="163"/>
    </font>
    <font>
      <b/>
      <sz val="8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b/>
      <i/>
      <u/>
      <sz val="16"/>
      <name val="Times New Roman"/>
      <family val="1"/>
      <charset val="163"/>
    </font>
    <font>
      <b/>
      <i/>
      <u/>
      <sz val="14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8"/>
      <name val="Times New Roman"/>
      <family val="1"/>
      <charset val="163"/>
    </font>
    <font>
      <sz val="18"/>
      <name val="Times New Roman"/>
      <family val="1"/>
      <charset val="163"/>
    </font>
    <font>
      <b/>
      <sz val="1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7" fillId="0" borderId="0"/>
  </cellStyleXfs>
  <cellXfs count="512">
    <xf numFmtId="0" fontId="0" fillId="0" borderId="0" xfId="0"/>
    <xf numFmtId="0" fontId="0" fillId="0" borderId="0" xfId="0"/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5" fillId="4" borderId="0" xfId="0" applyNumberFormat="1" applyFont="1" applyFill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165" fontId="4" fillId="4" borderId="0" xfId="1" applyNumberFormat="1" applyFont="1" applyFill="1" applyBorder="1" applyAlignment="1">
      <alignment horizontal="left" vertical="center"/>
    </xf>
    <xf numFmtId="0" fontId="3" fillId="0" borderId="0" xfId="2" applyNumberFormat="1" applyFont="1" applyAlignment="1">
      <alignment horizontal="center" vertical="center" wrapText="1"/>
    </xf>
    <xf numFmtId="9" fontId="3" fillId="0" borderId="0" xfId="2" applyFont="1" applyAlignment="1">
      <alignment horizontal="center" vertical="center"/>
    </xf>
    <xf numFmtId="165" fontId="8" fillId="4" borderId="0" xfId="0" applyNumberFormat="1" applyFont="1" applyFill="1" applyBorder="1" applyAlignment="1">
      <alignment horizontal="left" vertical="center"/>
    </xf>
    <xf numFmtId="164" fontId="8" fillId="4" borderId="0" xfId="0" applyNumberFormat="1" applyFont="1" applyFill="1" applyBorder="1" applyAlignment="1">
      <alignment horizontal="center" vertical="center"/>
    </xf>
    <xf numFmtId="165" fontId="4" fillId="4" borderId="0" xfId="1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5" fontId="11" fillId="0" borderId="1" xfId="1" applyNumberFormat="1" applyFont="1" applyBorder="1" applyAlignment="1">
      <alignment horizontal="center"/>
    </xf>
    <xf numFmtId="0" fontId="11" fillId="0" borderId="1" xfId="0" applyFont="1" applyBorder="1"/>
    <xf numFmtId="165" fontId="14" fillId="3" borderId="1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15" fillId="4" borderId="0" xfId="0" applyFont="1" applyFill="1"/>
    <xf numFmtId="3" fontId="13" fillId="4" borderId="0" xfId="0" applyNumberFormat="1" applyFont="1" applyFill="1" applyBorder="1" applyAlignment="1">
      <alignment horizontal="center" vertical="center"/>
    </xf>
    <xf numFmtId="165" fontId="13" fillId="4" borderId="0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center" vertical="center"/>
    </xf>
    <xf numFmtId="165" fontId="16" fillId="4" borderId="0" xfId="1" applyNumberFormat="1" applyFont="1" applyFill="1" applyBorder="1" applyAlignment="1">
      <alignment horizontal="center" vertical="center"/>
    </xf>
    <xf numFmtId="165" fontId="16" fillId="4" borderId="0" xfId="2" applyNumberFormat="1" applyFont="1" applyFill="1" applyBorder="1" applyAlignment="1">
      <alignment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13" fillId="4" borderId="1" xfId="3" applyFont="1" applyFill="1" applyBorder="1" applyAlignment="1" applyProtection="1">
      <alignment horizontal="center" vertical="center"/>
      <protection locked="0"/>
    </xf>
    <xf numFmtId="0" fontId="13" fillId="2" borderId="1" xfId="3" applyFont="1" applyFill="1" applyBorder="1" applyAlignment="1" applyProtection="1">
      <alignment horizontal="center" vertical="center"/>
      <protection locked="0"/>
    </xf>
    <xf numFmtId="0" fontId="13" fillId="4" borderId="1" xfId="4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3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3" fontId="17" fillId="4" borderId="0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19" fillId="4" borderId="0" xfId="0" applyFont="1" applyFill="1" applyBorder="1" applyAlignment="1">
      <alignment horizontal="center"/>
    </xf>
    <xf numFmtId="9" fontId="13" fillId="0" borderId="1" xfId="2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1" fillId="0" borderId="0" xfId="0" applyFont="1"/>
    <xf numFmtId="165" fontId="10" fillId="0" borderId="1" xfId="1" applyNumberFormat="1" applyFont="1" applyBorder="1" applyAlignment="1">
      <alignment horizontal="center"/>
    </xf>
    <xf numFmtId="165" fontId="0" fillId="0" borderId="0" xfId="1" applyNumberFormat="1" applyFont="1"/>
    <xf numFmtId="165" fontId="11" fillId="4" borderId="1" xfId="1" applyNumberFormat="1" applyFont="1" applyFill="1" applyBorder="1" applyAlignment="1">
      <alignment horizontal="center"/>
    </xf>
    <xf numFmtId="165" fontId="11" fillId="0" borderId="0" xfId="0" applyNumberFormat="1" applyFont="1"/>
    <xf numFmtId="165" fontId="25" fillId="3" borderId="1" xfId="1" applyNumberFormat="1" applyFont="1" applyFill="1" applyBorder="1" applyAlignment="1">
      <alignment horizontal="center" vertical="center"/>
    </xf>
    <xf numFmtId="165" fontId="14" fillId="4" borderId="1" xfId="1" applyNumberFormat="1" applyFont="1" applyFill="1" applyBorder="1" applyAlignment="1">
      <alignment horizontal="center" vertical="center" wrapText="1"/>
    </xf>
    <xf numFmtId="165" fontId="14" fillId="3" borderId="1" xfId="1" applyNumberFormat="1" applyFont="1" applyFill="1" applyBorder="1" applyAlignment="1">
      <alignment vertical="center" wrapText="1"/>
    </xf>
    <xf numFmtId="165" fontId="25" fillId="4" borderId="1" xfId="1" applyNumberFormat="1" applyFont="1" applyFill="1" applyBorder="1" applyAlignment="1">
      <alignment horizontal="center" vertical="center"/>
    </xf>
    <xf numFmtId="165" fontId="25" fillId="5" borderId="1" xfId="1" applyNumberFormat="1" applyFont="1" applyFill="1" applyBorder="1" applyAlignment="1">
      <alignment horizontal="center" vertical="center"/>
    </xf>
    <xf numFmtId="165" fontId="26" fillId="4" borderId="6" xfId="0" applyNumberFormat="1" applyFont="1" applyFill="1" applyBorder="1" applyAlignment="1">
      <alignment horizontal="center" vertical="center"/>
    </xf>
    <xf numFmtId="0" fontId="27" fillId="6" borderId="14" xfId="0" applyFont="1" applyFill="1" applyBorder="1" applyAlignment="1">
      <alignment horizontal="center" vertical="center" wrapText="1"/>
    </xf>
    <xf numFmtId="165" fontId="29" fillId="4" borderId="1" xfId="1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165" fontId="5" fillId="4" borderId="5" xfId="1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28" fillId="4" borderId="0" xfId="1" applyNumberFormat="1" applyFont="1" applyFill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6" fontId="22" fillId="0" borderId="1" xfId="0" quotePrefix="1" applyNumberFormat="1" applyFont="1" applyBorder="1" applyAlignment="1">
      <alignment horizontal="center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/>
    </xf>
    <xf numFmtId="10" fontId="2" fillId="4" borderId="1" xfId="2" applyNumberFormat="1" applyFont="1" applyFill="1" applyBorder="1" applyAlignment="1">
      <alignment horizontal="center" vertical="center"/>
    </xf>
    <xf numFmtId="2" fontId="13" fillId="6" borderId="7" xfId="2" applyNumberFormat="1" applyFont="1" applyFill="1" applyBorder="1" applyAlignment="1">
      <alignment horizontal="center" vertical="center"/>
    </xf>
    <xf numFmtId="2" fontId="20" fillId="6" borderId="7" xfId="2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9" fontId="2" fillId="4" borderId="1" xfId="2" applyNumberFormat="1" applyFont="1" applyFill="1" applyBorder="1" applyAlignment="1">
      <alignment horizontal="center" vertical="center"/>
    </xf>
    <xf numFmtId="10" fontId="29" fillId="4" borderId="1" xfId="2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0" fontId="29" fillId="2" borderId="1" xfId="2" applyNumberFormat="1" applyFont="1" applyFill="1" applyBorder="1" applyAlignment="1">
      <alignment horizontal="center" vertical="center"/>
    </xf>
    <xf numFmtId="9" fontId="29" fillId="4" borderId="1" xfId="2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shrinkToFit="1"/>
    </xf>
    <xf numFmtId="0" fontId="15" fillId="0" borderId="1" xfId="0" applyFont="1" applyBorder="1"/>
    <xf numFmtId="0" fontId="15" fillId="2" borderId="1" xfId="0" applyFont="1" applyFill="1" applyBorder="1"/>
    <xf numFmtId="0" fontId="16" fillId="4" borderId="1" xfId="0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9" fontId="15" fillId="4" borderId="1" xfId="0" applyNumberFormat="1" applyFont="1" applyFill="1" applyBorder="1" applyAlignment="1">
      <alignment horizontal="center"/>
    </xf>
    <xf numFmtId="0" fontId="19" fillId="4" borderId="0" xfId="0" applyFont="1" applyFill="1"/>
    <xf numFmtId="0" fontId="34" fillId="4" borderId="0" xfId="0" applyFont="1" applyFill="1"/>
    <xf numFmtId="0" fontId="19" fillId="4" borderId="0" xfId="0" applyFont="1" applyFill="1" applyAlignment="1">
      <alignment horizontal="center"/>
    </xf>
    <xf numFmtId="0" fontId="18" fillId="4" borderId="0" xfId="0" applyFont="1" applyFill="1"/>
    <xf numFmtId="165" fontId="19" fillId="4" borderId="0" xfId="0" applyNumberFormat="1" applyFont="1" applyFill="1"/>
    <xf numFmtId="0" fontId="36" fillId="0" borderId="0" xfId="0" applyFont="1" applyBorder="1" applyAlignment="1">
      <alignment vertical="center"/>
    </xf>
    <xf numFmtId="165" fontId="13" fillId="0" borderId="4" xfId="0" applyNumberFormat="1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165" fontId="15" fillId="4" borderId="1" xfId="1" applyNumberFormat="1" applyFont="1" applyFill="1" applyBorder="1"/>
    <xf numFmtId="165" fontId="15" fillId="4" borderId="1" xfId="0" applyNumberFormat="1" applyFont="1" applyFill="1" applyBorder="1"/>
    <xf numFmtId="165" fontId="15" fillId="0" borderId="1" xfId="0" applyNumberFormat="1" applyFont="1" applyBorder="1"/>
    <xf numFmtId="0" fontId="15" fillId="0" borderId="0" xfId="0" applyFont="1"/>
    <xf numFmtId="9" fontId="15" fillId="2" borderId="1" xfId="0" applyNumberFormat="1" applyFont="1" applyFill="1" applyBorder="1" applyAlignment="1">
      <alignment horizontal="center"/>
    </xf>
    <xf numFmtId="165" fontId="15" fillId="2" borderId="1" xfId="1" applyNumberFormat="1" applyFont="1" applyFill="1" applyBorder="1"/>
    <xf numFmtId="165" fontId="15" fillId="2" borderId="1" xfId="0" applyNumberFormat="1" applyFont="1" applyFill="1" applyBorder="1"/>
    <xf numFmtId="10" fontId="2" fillId="4" borderId="1" xfId="0" applyNumberFormat="1" applyFont="1" applyFill="1" applyBorder="1"/>
    <xf numFmtId="9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/>
    <xf numFmtId="165" fontId="15" fillId="4" borderId="1" xfId="1" applyNumberFormat="1" applyFont="1" applyFill="1" applyBorder="1" applyAlignment="1">
      <alignment horizontal="center"/>
    </xf>
    <xf numFmtId="165" fontId="18" fillId="4" borderId="1" xfId="1" applyNumberFormat="1" applyFont="1" applyFill="1" applyBorder="1"/>
    <xf numFmtId="165" fontId="15" fillId="3" borderId="1" xfId="1" applyNumberFormat="1" applyFont="1" applyFill="1" applyBorder="1"/>
    <xf numFmtId="165" fontId="15" fillId="8" borderId="1" xfId="1" applyNumberFormat="1" applyFont="1" applyFill="1" applyBorder="1"/>
    <xf numFmtId="165" fontId="19" fillId="4" borderId="0" xfId="1" applyNumberFormat="1" applyFont="1" applyFill="1" applyBorder="1" applyAlignment="1">
      <alignment horizontal="center"/>
    </xf>
    <xf numFmtId="165" fontId="19" fillId="4" borderId="0" xfId="1" applyNumberFormat="1" applyFont="1" applyFill="1" applyBorder="1"/>
    <xf numFmtId="165" fontId="18" fillId="4" borderId="0" xfId="1" applyNumberFormat="1" applyFont="1" applyFill="1" applyBorder="1"/>
    <xf numFmtId="165" fontId="18" fillId="4" borderId="0" xfId="1" applyNumberFormat="1" applyFont="1" applyFill="1" applyBorder="1" applyAlignment="1"/>
    <xf numFmtId="165" fontId="19" fillId="4" borderId="0" xfId="1" applyNumberFormat="1" applyFont="1" applyFill="1" applyBorder="1" applyAlignment="1"/>
    <xf numFmtId="0" fontId="19" fillId="4" borderId="0" xfId="0" applyFont="1" applyFill="1" applyBorder="1"/>
    <xf numFmtId="165" fontId="19" fillId="3" borderId="0" xfId="0" applyNumberFormat="1" applyFont="1" applyFill="1" applyBorder="1"/>
    <xf numFmtId="0" fontId="19" fillId="0" borderId="0" xfId="0" applyFont="1" applyBorder="1"/>
    <xf numFmtId="2" fontId="4" fillId="0" borderId="0" xfId="2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19" fillId="0" borderId="0" xfId="0" applyFont="1"/>
    <xf numFmtId="165" fontId="34" fillId="4" borderId="0" xfId="0" applyNumberFormat="1" applyFont="1" applyFill="1"/>
    <xf numFmtId="0" fontId="37" fillId="0" borderId="15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17" xfId="0" applyFont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8" fillId="4" borderId="0" xfId="0" applyFont="1" applyFill="1"/>
    <xf numFmtId="0" fontId="39" fillId="6" borderId="14" xfId="0" applyFont="1" applyFill="1" applyBorder="1" applyAlignment="1">
      <alignment horizontal="center" vertical="center" wrapText="1"/>
    </xf>
    <xf numFmtId="0" fontId="39" fillId="6" borderId="10" xfId="0" applyFont="1" applyFill="1" applyBorder="1" applyAlignment="1">
      <alignment horizontal="center" vertical="center" wrapText="1"/>
    </xf>
    <xf numFmtId="0" fontId="38" fillId="4" borderId="0" xfId="0" applyFont="1" applyFill="1" applyAlignment="1">
      <alignment horizontal="center"/>
    </xf>
    <xf numFmtId="164" fontId="38" fillId="4" borderId="0" xfId="0" applyNumberFormat="1" applyFont="1" applyFill="1"/>
    <xf numFmtId="164" fontId="38" fillId="4" borderId="0" xfId="0" applyNumberFormat="1" applyFont="1" applyFill="1" applyAlignment="1">
      <alignment horizontal="center"/>
    </xf>
    <xf numFmtId="165" fontId="38" fillId="4" borderId="0" xfId="0" applyNumberFormat="1" applyFont="1" applyFill="1"/>
    <xf numFmtId="0" fontId="40" fillId="0" borderId="0" xfId="0" applyFont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165" fontId="19" fillId="4" borderId="12" xfId="1" applyNumberFormat="1" applyFont="1" applyFill="1" applyBorder="1"/>
    <xf numFmtId="165" fontId="41" fillId="4" borderId="0" xfId="1" applyNumberFormat="1" applyFont="1" applyFill="1"/>
    <xf numFmtId="165" fontId="19" fillId="4" borderId="0" xfId="1" applyNumberFormat="1" applyFont="1" applyFill="1"/>
    <xf numFmtId="165" fontId="19" fillId="4" borderId="5" xfId="1" applyNumberFormat="1" applyFont="1" applyFill="1" applyBorder="1"/>
    <xf numFmtId="165" fontId="19" fillId="4" borderId="1" xfId="1" applyNumberFormat="1" applyFont="1" applyFill="1" applyBorder="1"/>
    <xf numFmtId="165" fontId="41" fillId="4" borderId="0" xfId="0" applyNumberFormat="1" applyFont="1" applyFill="1" applyBorder="1"/>
    <xf numFmtId="165" fontId="20" fillId="4" borderId="5" xfId="1" applyNumberFormat="1" applyFont="1" applyFill="1" applyBorder="1" applyAlignment="1">
      <alignment horizontal="center" vertical="center"/>
    </xf>
    <xf numFmtId="0" fontId="19" fillId="4" borderId="8" xfId="0" applyFont="1" applyFill="1" applyBorder="1" applyAlignment="1"/>
    <xf numFmtId="165" fontId="19" fillId="4" borderId="0" xfId="1" applyNumberFormat="1" applyFont="1" applyFill="1" applyAlignment="1"/>
    <xf numFmtId="0" fontId="19" fillId="4" borderId="0" xfId="0" applyFont="1" applyFill="1" applyAlignment="1"/>
    <xf numFmtId="0" fontId="34" fillId="0" borderId="0" xfId="0" applyFont="1"/>
    <xf numFmtId="165" fontId="18" fillId="4" borderId="0" xfId="0" applyNumberFormat="1" applyFont="1" applyFill="1"/>
    <xf numFmtId="9" fontId="32" fillId="4" borderId="2" xfId="0" applyNumberFormat="1" applyFont="1" applyFill="1" applyBorder="1" applyAlignment="1">
      <alignment vertical="center"/>
    </xf>
    <xf numFmtId="9" fontId="32" fillId="4" borderId="0" xfId="0" applyNumberFormat="1" applyFont="1" applyFill="1" applyBorder="1" applyAlignment="1">
      <alignment vertical="center"/>
    </xf>
    <xf numFmtId="9" fontId="6" fillId="4" borderId="2" xfId="0" applyNumberFormat="1" applyFont="1" applyFill="1" applyBorder="1" applyAlignment="1">
      <alignment vertical="center" wrapText="1"/>
    </xf>
    <xf numFmtId="9" fontId="6" fillId="4" borderId="0" xfId="0" applyNumberFormat="1" applyFont="1" applyFill="1" applyBorder="1" applyAlignment="1">
      <alignment vertical="center" wrapText="1"/>
    </xf>
    <xf numFmtId="9" fontId="32" fillId="4" borderId="2" xfId="0" applyNumberFormat="1" applyFont="1" applyFill="1" applyBorder="1" applyAlignment="1">
      <alignment vertical="center" wrapText="1"/>
    </xf>
    <xf numFmtId="9" fontId="32" fillId="4" borderId="0" xfId="0" applyNumberFormat="1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6" fillId="0" borderId="1" xfId="0" applyFont="1" applyBorder="1"/>
    <xf numFmtId="0" fontId="18" fillId="0" borderId="1" xfId="0" applyFont="1" applyBorder="1"/>
    <xf numFmtId="0" fontId="18" fillId="2" borderId="1" xfId="0" applyFont="1" applyFill="1" applyBorder="1"/>
    <xf numFmtId="0" fontId="16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16" fillId="4" borderId="1" xfId="0" applyFont="1" applyFill="1" applyBorder="1" applyAlignment="1">
      <alignment horizontal="left"/>
    </xf>
    <xf numFmtId="165" fontId="13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165" fontId="2" fillId="0" borderId="0" xfId="1" applyNumberFormat="1" applyFont="1" applyAlignment="1">
      <alignment horizontal="center" vertical="center"/>
    </xf>
    <xf numFmtId="9" fontId="20" fillId="6" borderId="1" xfId="2" applyFont="1" applyFill="1" applyBorder="1" applyAlignment="1">
      <alignment horizontal="center" vertical="center" wrapText="1"/>
    </xf>
    <xf numFmtId="9" fontId="20" fillId="6" borderId="7" xfId="2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165" fontId="43" fillId="4" borderId="1" xfId="1" applyNumberFormat="1" applyFont="1" applyFill="1" applyBorder="1" applyAlignment="1">
      <alignment horizontal="center"/>
    </xf>
    <xf numFmtId="165" fontId="25" fillId="4" borderId="0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9" fillId="4" borderId="0" xfId="0" applyFont="1" applyFill="1" applyAlignment="1"/>
    <xf numFmtId="0" fontId="11" fillId="4" borderId="1" xfId="0" applyFont="1" applyFill="1" applyBorder="1" applyAlignment="1">
      <alignment horizontal="center"/>
    </xf>
    <xf numFmtId="166" fontId="22" fillId="4" borderId="1" xfId="0" quotePrefix="1" applyNumberFormat="1" applyFont="1" applyFill="1" applyBorder="1" applyAlignment="1">
      <alignment horizontal="center" vertical="center" wrapText="1"/>
    </xf>
    <xf numFmtId="165" fontId="10" fillId="4" borderId="1" xfId="1" applyNumberFormat="1" applyFont="1" applyFill="1" applyBorder="1" applyAlignment="1">
      <alignment horizontal="center"/>
    </xf>
    <xf numFmtId="0" fontId="11" fillId="4" borderId="0" xfId="0" applyFont="1" applyFill="1"/>
    <xf numFmtId="0" fontId="0" fillId="4" borderId="0" xfId="0" applyFill="1"/>
    <xf numFmtId="0" fontId="11" fillId="3" borderId="1" xfId="0" applyFont="1" applyFill="1" applyBorder="1" applyAlignment="1">
      <alignment horizontal="left"/>
    </xf>
    <xf numFmtId="165" fontId="11" fillId="2" borderId="1" xfId="1" applyNumberFormat="1" applyFont="1" applyFill="1" applyBorder="1" applyAlignment="1">
      <alignment horizontal="left"/>
    </xf>
    <xf numFmtId="0" fontId="11" fillId="3" borderId="1" xfId="0" applyFont="1" applyFill="1" applyBorder="1"/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/>
    </xf>
    <xf numFmtId="165" fontId="11" fillId="0" borderId="1" xfId="1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165" fontId="11" fillId="3" borderId="1" xfId="1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165" fontId="14" fillId="10" borderId="1" xfId="1" applyNumberFormat="1" applyFont="1" applyFill="1" applyBorder="1" applyAlignment="1">
      <alignment horizontal="center" vertical="center" wrapText="1"/>
    </xf>
    <xf numFmtId="165" fontId="9" fillId="3" borderId="6" xfId="1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center"/>
    </xf>
    <xf numFmtId="0" fontId="11" fillId="11" borderId="1" xfId="0" applyFont="1" applyFill="1" applyBorder="1"/>
    <xf numFmtId="0" fontId="11" fillId="11" borderId="1" xfId="0" applyFont="1" applyFill="1" applyBorder="1" applyAlignment="1">
      <alignment horizontal="left"/>
    </xf>
    <xf numFmtId="165" fontId="14" fillId="11" borderId="1" xfId="1" applyNumberFormat="1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50" fillId="4" borderId="1" xfId="0" applyFont="1" applyFill="1" applyBorder="1" applyAlignment="1">
      <alignment horizontal="center"/>
    </xf>
    <xf numFmtId="165" fontId="50" fillId="2" borderId="1" xfId="0" applyNumberFormat="1" applyFont="1" applyFill="1" applyBorder="1"/>
    <xf numFmtId="0" fontId="50" fillId="2" borderId="1" xfId="0" applyFont="1" applyFill="1" applyBorder="1" applyAlignment="1">
      <alignment horizontal="center"/>
    </xf>
    <xf numFmtId="0" fontId="51" fillId="11" borderId="1" xfId="0" applyFont="1" applyFill="1" applyBorder="1" applyAlignment="1" applyProtection="1">
      <alignment horizontal="center" vertical="center"/>
      <protection locked="0"/>
    </xf>
    <xf numFmtId="0" fontId="50" fillId="11" borderId="1" xfId="0" applyFont="1" applyFill="1" applyBorder="1"/>
    <xf numFmtId="0" fontId="50" fillId="2" borderId="5" xfId="0" applyFont="1" applyFill="1" applyBorder="1"/>
    <xf numFmtId="0" fontId="50" fillId="11" borderId="24" xfId="0" applyFont="1" applyFill="1" applyBorder="1" applyAlignment="1" applyProtection="1">
      <alignment horizontal="center" vertical="center"/>
      <protection locked="0"/>
    </xf>
    <xf numFmtId="0" fontId="50" fillId="11" borderId="25" xfId="0" applyFont="1" applyFill="1" applyBorder="1"/>
    <xf numFmtId="165" fontId="49" fillId="4" borderId="27" xfId="1" applyNumberFormat="1" applyFont="1" applyFill="1" applyBorder="1"/>
    <xf numFmtId="166" fontId="22" fillId="0" borderId="5" xfId="0" quotePrefix="1" applyNumberFormat="1" applyFont="1" applyBorder="1" applyAlignment="1">
      <alignment horizontal="center" vertical="center" wrapText="1"/>
    </xf>
    <xf numFmtId="0" fontId="29" fillId="0" borderId="21" xfId="0" applyFont="1" applyBorder="1" applyAlignment="1" applyProtection="1">
      <alignment horizontal="center" vertical="center"/>
      <protection locked="0"/>
    </xf>
    <xf numFmtId="0" fontId="29" fillId="0" borderId="23" xfId="0" applyFont="1" applyBorder="1"/>
    <xf numFmtId="0" fontId="29" fillId="0" borderId="5" xfId="0" applyFont="1" applyBorder="1"/>
    <xf numFmtId="165" fontId="29" fillId="0" borderId="1" xfId="0" applyNumberFormat="1" applyFont="1" applyBorder="1"/>
    <xf numFmtId="0" fontId="29" fillId="0" borderId="1" xfId="0" applyFont="1" applyBorder="1" applyAlignment="1">
      <alignment horizontal="center"/>
    </xf>
    <xf numFmtId="0" fontId="29" fillId="0" borderId="24" xfId="0" applyFont="1" applyBorder="1" applyAlignment="1" applyProtection="1">
      <alignment horizontal="center" vertical="center"/>
      <protection locked="0"/>
    </xf>
    <xf numFmtId="0" fontId="29" fillId="0" borderId="1" xfId="0" applyFont="1" applyBorder="1" applyAlignment="1" applyProtection="1">
      <alignment horizontal="center" vertical="center"/>
      <protection locked="0"/>
    </xf>
    <xf numFmtId="165" fontId="29" fillId="4" borderId="1" xfId="0" applyNumberFormat="1" applyFont="1" applyFill="1" applyBorder="1"/>
    <xf numFmtId="0" fontId="29" fillId="0" borderId="25" xfId="0" applyFont="1" applyBorder="1"/>
    <xf numFmtId="0" fontId="29" fillId="2" borderId="24" xfId="0" applyFont="1" applyFill="1" applyBorder="1" applyAlignment="1" applyProtection="1">
      <alignment horizontal="center" vertical="center"/>
      <protection locked="0"/>
    </xf>
    <xf numFmtId="165" fontId="29" fillId="2" borderId="1" xfId="0" applyNumberFormat="1" applyFont="1" applyFill="1" applyBorder="1"/>
    <xf numFmtId="0" fontId="29" fillId="2" borderId="25" xfId="0" applyFont="1" applyFill="1" applyBorder="1"/>
    <xf numFmtId="0" fontId="29" fillId="2" borderId="5" xfId="0" applyFont="1" applyFill="1" applyBorder="1"/>
    <xf numFmtId="0" fontId="29" fillId="4" borderId="5" xfId="0" applyFont="1" applyFill="1" applyBorder="1"/>
    <xf numFmtId="0" fontId="29" fillId="4" borderId="25" xfId="0" applyFont="1" applyFill="1" applyBorder="1"/>
    <xf numFmtId="0" fontId="29" fillId="11" borderId="24" xfId="0" applyFont="1" applyFill="1" applyBorder="1" applyAlignment="1" applyProtection="1">
      <alignment horizontal="center" vertical="center"/>
      <protection locked="0"/>
    </xf>
    <xf numFmtId="0" fontId="52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5" fontId="49" fillId="4" borderId="28" xfId="1" applyNumberFormat="1" applyFont="1" applyFill="1" applyBorder="1"/>
    <xf numFmtId="0" fontId="11" fillId="0" borderId="3" xfId="0" applyFont="1" applyBorder="1" applyAlignment="1">
      <alignment horizontal="center"/>
    </xf>
    <xf numFmtId="0" fontId="47" fillId="4" borderId="0" xfId="0" applyFont="1" applyFill="1"/>
    <xf numFmtId="0" fontId="25" fillId="4" borderId="0" xfId="0" applyFont="1" applyFill="1" applyAlignment="1">
      <alignment horizontal="center"/>
    </xf>
    <xf numFmtId="0" fontId="53" fillId="4" borderId="0" xfId="0" applyFont="1" applyFill="1"/>
    <xf numFmtId="0" fontId="47" fillId="4" borderId="0" xfId="0" applyFont="1" applyFill="1" applyAlignment="1">
      <alignment horizontal="center"/>
    </xf>
    <xf numFmtId="0" fontId="33" fillId="4" borderId="0" xfId="0" applyFont="1" applyFill="1"/>
    <xf numFmtId="165" fontId="47" fillId="4" borderId="0" xfId="0" applyNumberFormat="1" applyFont="1" applyFill="1"/>
    <xf numFmtId="0" fontId="54" fillId="0" borderId="0" xfId="0" applyFont="1" applyBorder="1" applyAlignment="1">
      <alignment vertical="center"/>
    </xf>
    <xf numFmtId="0" fontId="55" fillId="0" borderId="4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0" fillId="0" borderId="0" xfId="0" applyFont="1"/>
    <xf numFmtId="2" fontId="25" fillId="6" borderId="7" xfId="2" applyNumberFormat="1" applyFont="1" applyFill="1" applyBorder="1" applyAlignment="1">
      <alignment horizontal="center" vertical="center"/>
    </xf>
    <xf numFmtId="2" fontId="51" fillId="6" borderId="7" xfId="2" applyNumberFormat="1" applyFont="1" applyFill="1" applyBorder="1" applyAlignment="1">
      <alignment horizontal="center" vertical="center"/>
    </xf>
    <xf numFmtId="0" fontId="50" fillId="4" borderId="0" xfId="0" applyFont="1" applyFill="1"/>
    <xf numFmtId="0" fontId="29" fillId="0" borderId="0" xfId="0" applyFont="1"/>
    <xf numFmtId="0" fontId="29" fillId="4" borderId="0" xfId="0" applyFont="1" applyFill="1"/>
    <xf numFmtId="0" fontId="47" fillId="4" borderId="0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165" fontId="47" fillId="4" borderId="0" xfId="1" applyNumberFormat="1" applyFont="1" applyFill="1" applyBorder="1" applyAlignment="1">
      <alignment horizontal="center"/>
    </xf>
    <xf numFmtId="165" fontId="47" fillId="4" borderId="0" xfId="1" applyNumberFormat="1" applyFont="1" applyFill="1" applyBorder="1"/>
    <xf numFmtId="165" fontId="33" fillId="4" borderId="0" xfId="1" applyNumberFormat="1" applyFont="1" applyFill="1" applyBorder="1" applyAlignment="1"/>
    <xf numFmtId="165" fontId="47" fillId="4" borderId="0" xfId="1" applyNumberFormat="1" applyFont="1" applyFill="1" applyBorder="1" applyAlignment="1"/>
    <xf numFmtId="0" fontId="47" fillId="4" borderId="0" xfId="0" applyFont="1" applyFill="1" applyBorder="1"/>
    <xf numFmtId="165" fontId="47" fillId="4" borderId="0" xfId="0" applyNumberFormat="1" applyFont="1" applyFill="1" applyBorder="1"/>
    <xf numFmtId="0" fontId="47" fillId="0" borderId="0" xfId="0" applyFont="1" applyBorder="1"/>
    <xf numFmtId="2" fontId="49" fillId="0" borderId="0" xfId="2" applyNumberFormat="1" applyFont="1" applyBorder="1" applyAlignment="1">
      <alignment horizontal="center" vertical="center"/>
    </xf>
    <xf numFmtId="0" fontId="57" fillId="0" borderId="0" xfId="2" applyNumberFormat="1" applyFont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165" fontId="53" fillId="4" borderId="0" xfId="0" applyNumberFormat="1" applyFont="1" applyFill="1"/>
    <xf numFmtId="0" fontId="47" fillId="0" borderId="0" xfId="0" applyFont="1"/>
    <xf numFmtId="0" fontId="47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165" fontId="47" fillId="0" borderId="0" xfId="1" applyNumberFormat="1" applyFont="1" applyAlignment="1">
      <alignment horizontal="center" vertical="center"/>
    </xf>
    <xf numFmtId="165" fontId="29" fillId="0" borderId="0" xfId="1" applyNumberFormat="1" applyFont="1" applyAlignment="1">
      <alignment horizontal="center" vertical="center"/>
    </xf>
    <xf numFmtId="165" fontId="47" fillId="0" borderId="0" xfId="0" applyNumberFormat="1" applyFont="1"/>
    <xf numFmtId="165" fontId="33" fillId="4" borderId="0" xfId="1" applyNumberFormat="1" applyFont="1" applyFill="1" applyBorder="1"/>
    <xf numFmtId="3" fontId="25" fillId="4" borderId="0" xfId="0" applyNumberFormat="1" applyFont="1" applyFill="1" applyBorder="1" applyAlignment="1">
      <alignment horizontal="center" vertical="center"/>
    </xf>
    <xf numFmtId="3" fontId="56" fillId="4" borderId="0" xfId="0" applyNumberFormat="1" applyFont="1" applyFill="1" applyBorder="1" applyAlignment="1">
      <alignment horizontal="center" vertical="center"/>
    </xf>
    <xf numFmtId="3" fontId="46" fillId="4" borderId="0" xfId="0" applyNumberFormat="1" applyFont="1" applyFill="1" applyBorder="1" applyAlignment="1">
      <alignment horizontal="center" vertical="center"/>
    </xf>
    <xf numFmtId="0" fontId="58" fillId="4" borderId="0" xfId="0" applyFont="1" applyFill="1"/>
    <xf numFmtId="165" fontId="58" fillId="4" borderId="0" xfId="0" applyNumberFormat="1" applyFont="1" applyFill="1"/>
    <xf numFmtId="0" fontId="58" fillId="4" borderId="0" xfId="0" applyFont="1" applyFill="1" applyAlignment="1">
      <alignment horizontal="center"/>
    </xf>
    <xf numFmtId="0" fontId="59" fillId="0" borderId="0" xfId="0" applyFont="1" applyBorder="1" applyAlignment="1">
      <alignment horizontal="center" vertical="center"/>
    </xf>
    <xf numFmtId="165" fontId="46" fillId="4" borderId="0" xfId="0" applyNumberFormat="1" applyFont="1" applyFill="1" applyBorder="1" applyAlignment="1">
      <alignment horizontal="center" vertical="center"/>
    </xf>
    <xf numFmtId="0" fontId="25" fillId="4" borderId="0" xfId="0" applyFont="1" applyFill="1" applyBorder="1" applyAlignment="1"/>
    <xf numFmtId="0" fontId="59" fillId="0" borderId="0" xfId="2" applyNumberFormat="1" applyFont="1" applyBorder="1" applyAlignment="1">
      <alignment horizontal="center" vertical="center" wrapText="1"/>
    </xf>
    <xf numFmtId="165" fontId="60" fillId="4" borderId="0" xfId="1" applyNumberFormat="1" applyFont="1" applyFill="1" applyBorder="1" applyAlignment="1">
      <alignment horizontal="left" vertical="center" wrapText="1"/>
    </xf>
    <xf numFmtId="165" fontId="60" fillId="4" borderId="0" xfId="1" applyNumberFormat="1" applyFont="1" applyFill="1" applyBorder="1" applyAlignment="1">
      <alignment vertical="center" wrapText="1"/>
    </xf>
    <xf numFmtId="0" fontId="25" fillId="0" borderId="0" xfId="0" applyFont="1" applyAlignment="1">
      <alignment horizontal="center"/>
    </xf>
    <xf numFmtId="0" fontId="53" fillId="0" borderId="0" xfId="0" applyFont="1"/>
    <xf numFmtId="165" fontId="33" fillId="4" borderId="0" xfId="0" applyNumberFormat="1" applyFont="1" applyFill="1"/>
    <xf numFmtId="165" fontId="49" fillId="0" borderId="0" xfId="1" applyNumberFormat="1" applyFont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center" vertical="center"/>
    </xf>
    <xf numFmtId="165" fontId="33" fillId="4" borderId="0" xfId="1" applyNumberFormat="1" applyFont="1" applyFill="1" applyBorder="1" applyAlignment="1">
      <alignment horizontal="center" vertical="center"/>
    </xf>
    <xf numFmtId="165" fontId="33" fillId="4" borderId="0" xfId="2" applyNumberFormat="1" applyFont="1" applyFill="1" applyBorder="1" applyAlignment="1">
      <alignment vertical="center"/>
    </xf>
    <xf numFmtId="0" fontId="47" fillId="4" borderId="22" xfId="0" applyFont="1" applyFill="1" applyBorder="1"/>
    <xf numFmtId="0" fontId="47" fillId="4" borderId="1" xfId="0" applyFont="1" applyFill="1" applyBorder="1"/>
    <xf numFmtId="0" fontId="49" fillId="4" borderId="30" xfId="0" applyFont="1" applyFill="1" applyBorder="1"/>
    <xf numFmtId="0" fontId="47" fillId="2" borderId="1" xfId="0" applyFont="1" applyFill="1" applyBorder="1"/>
    <xf numFmtId="0" fontId="47" fillId="2" borderId="1" xfId="0" applyFont="1" applyFill="1" applyBorder="1" applyAlignment="1">
      <alignment horizontal="left"/>
    </xf>
    <xf numFmtId="0" fontId="49" fillId="4" borderId="1" xfId="0" applyFont="1" applyFill="1" applyBorder="1" applyAlignment="1">
      <alignment horizontal="left"/>
    </xf>
    <xf numFmtId="0" fontId="47" fillId="11" borderId="1" xfId="0" applyFont="1" applyFill="1" applyBorder="1" applyAlignment="1">
      <alignment horizontal="left"/>
    </xf>
    <xf numFmtId="0" fontId="47" fillId="4" borderId="1" xfId="0" applyFont="1" applyFill="1" applyBorder="1" applyAlignment="1">
      <alignment horizontal="left"/>
    </xf>
    <xf numFmtId="0" fontId="47" fillId="0" borderId="1" xfId="0" applyFont="1" applyBorder="1" applyAlignment="1">
      <alignment horizontal="left"/>
    </xf>
    <xf numFmtId="0" fontId="47" fillId="0" borderId="1" xfId="0" applyFont="1" applyBorder="1"/>
    <xf numFmtId="0" fontId="33" fillId="2" borderId="1" xfId="0" applyFont="1" applyFill="1" applyBorder="1"/>
    <xf numFmtId="0" fontId="33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166" fontId="22" fillId="0" borderId="5" xfId="0" applyNumberFormat="1" applyFont="1" applyBorder="1" applyAlignment="1">
      <alignment horizontal="center" vertical="center" wrapText="1"/>
    </xf>
    <xf numFmtId="165" fontId="0" fillId="4" borderId="0" xfId="0" applyNumberFormat="1" applyFill="1"/>
    <xf numFmtId="0" fontId="21" fillId="6" borderId="7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7" fillId="0" borderId="3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9" fontId="20" fillId="6" borderId="1" xfId="0" applyNumberFormat="1" applyFont="1" applyFill="1" applyBorder="1" applyAlignment="1">
      <alignment horizontal="center" vertical="center"/>
    </xf>
    <xf numFmtId="9" fontId="20" fillId="6" borderId="1" xfId="2" applyFont="1" applyFill="1" applyBorder="1" applyAlignment="1">
      <alignment horizontal="center" vertical="center" wrapText="1"/>
    </xf>
    <xf numFmtId="2" fontId="20" fillId="6" borderId="1" xfId="2" applyNumberFormat="1" applyFont="1" applyFill="1" applyBorder="1" applyAlignment="1">
      <alignment horizontal="center" vertical="center"/>
    </xf>
    <xf numFmtId="9" fontId="13" fillId="6" borderId="1" xfId="2" applyFont="1" applyFill="1" applyBorder="1" applyAlignment="1">
      <alignment horizontal="center" vertical="center" wrapText="1"/>
    </xf>
    <xf numFmtId="9" fontId="13" fillId="6" borderId="7" xfId="2" applyFont="1" applyFill="1" applyBorder="1" applyAlignment="1">
      <alignment horizontal="center" vertical="center" wrapText="1"/>
    </xf>
    <xf numFmtId="9" fontId="20" fillId="6" borderId="7" xfId="2" applyFont="1" applyFill="1" applyBorder="1" applyAlignment="1">
      <alignment horizontal="center" vertical="center" wrapText="1"/>
    </xf>
    <xf numFmtId="164" fontId="20" fillId="6" borderId="1" xfId="1" applyFont="1" applyFill="1" applyBorder="1" applyAlignment="1">
      <alignment horizontal="center" vertical="center"/>
    </xf>
    <xf numFmtId="164" fontId="20" fillId="6" borderId="7" xfId="1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vertical="center"/>
    </xf>
    <xf numFmtId="9" fontId="20" fillId="6" borderId="7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9" fontId="4" fillId="6" borderId="1" xfId="2" applyFont="1" applyFill="1" applyBorder="1" applyAlignment="1">
      <alignment horizontal="center" vertical="center"/>
    </xf>
    <xf numFmtId="165" fontId="28" fillId="4" borderId="8" xfId="1" applyNumberFormat="1" applyFont="1" applyFill="1" applyBorder="1" applyAlignment="1">
      <alignment horizontal="left" vertical="center" wrapText="1"/>
    </xf>
    <xf numFmtId="165" fontId="28" fillId="4" borderId="0" xfId="1" applyNumberFormat="1" applyFont="1" applyFill="1" applyBorder="1" applyAlignment="1">
      <alignment horizontal="left" vertical="center" wrapText="1"/>
    </xf>
    <xf numFmtId="9" fontId="17" fillId="4" borderId="3" xfId="0" applyNumberFormat="1" applyFont="1" applyFill="1" applyBorder="1" applyAlignment="1">
      <alignment horizontal="left" vertical="center"/>
    </xf>
    <xf numFmtId="9" fontId="17" fillId="4" borderId="4" xfId="0" applyNumberFormat="1" applyFont="1" applyFill="1" applyBorder="1" applyAlignment="1">
      <alignment horizontal="left" vertical="center"/>
    </xf>
    <xf numFmtId="9" fontId="17" fillId="4" borderId="5" xfId="0" applyNumberFormat="1" applyFont="1" applyFill="1" applyBorder="1" applyAlignment="1">
      <alignment horizontal="left" vertical="center"/>
    </xf>
    <xf numFmtId="9" fontId="17" fillId="4" borderId="3" xfId="0" applyNumberFormat="1" applyFont="1" applyFill="1" applyBorder="1" applyAlignment="1">
      <alignment vertical="center" wrapText="1"/>
    </xf>
    <xf numFmtId="9" fontId="17" fillId="4" borderId="4" xfId="0" applyNumberFormat="1" applyFont="1" applyFill="1" applyBorder="1" applyAlignment="1">
      <alignment vertical="center" wrapText="1"/>
    </xf>
    <xf numFmtId="9" fontId="17" fillId="4" borderId="5" xfId="0" applyNumberFormat="1" applyFont="1" applyFill="1" applyBorder="1" applyAlignment="1">
      <alignment vertical="center" wrapText="1"/>
    </xf>
    <xf numFmtId="9" fontId="28" fillId="4" borderId="3" xfId="0" applyNumberFormat="1" applyFont="1" applyFill="1" applyBorder="1" applyAlignment="1">
      <alignment vertical="center" wrapText="1"/>
    </xf>
    <xf numFmtId="9" fontId="28" fillId="4" borderId="4" xfId="0" applyNumberFormat="1" applyFont="1" applyFill="1" applyBorder="1" applyAlignment="1">
      <alignment vertical="center" wrapText="1"/>
    </xf>
    <xf numFmtId="9" fontId="28" fillId="4" borderId="5" xfId="0" applyNumberFormat="1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vertical="center" wrapText="1"/>
    </xf>
    <xf numFmtId="9" fontId="51" fillId="6" borderId="1" xfId="0" applyNumberFormat="1" applyFont="1" applyFill="1" applyBorder="1" applyAlignment="1">
      <alignment horizontal="center" vertical="center"/>
    </xf>
    <xf numFmtId="9" fontId="51" fillId="6" borderId="7" xfId="0" applyNumberFormat="1" applyFont="1" applyFill="1" applyBorder="1" applyAlignment="1">
      <alignment horizontal="center" vertical="center"/>
    </xf>
    <xf numFmtId="0" fontId="51" fillId="6" borderId="1" xfId="0" applyFont="1" applyFill="1" applyBorder="1" applyAlignment="1">
      <alignment horizontal="center" vertical="center"/>
    </xf>
    <xf numFmtId="0" fontId="51" fillId="6" borderId="7" xfId="0" applyFont="1" applyFill="1" applyBorder="1" applyAlignment="1">
      <alignment horizontal="center" vertical="center"/>
    </xf>
    <xf numFmtId="2" fontId="51" fillId="6" borderId="3" xfId="2" applyNumberFormat="1" applyFont="1" applyFill="1" applyBorder="1" applyAlignment="1">
      <alignment horizontal="center" vertical="center"/>
    </xf>
    <xf numFmtId="2" fontId="51" fillId="6" borderId="5" xfId="2" applyNumberFormat="1" applyFont="1" applyFill="1" applyBorder="1" applyAlignment="1">
      <alignment horizontal="center" vertical="center"/>
    </xf>
    <xf numFmtId="9" fontId="51" fillId="6" borderId="7" xfId="2" applyFont="1" applyFill="1" applyBorder="1" applyAlignment="1">
      <alignment horizontal="center" vertical="center" wrapText="1"/>
    </xf>
    <xf numFmtId="9" fontId="51" fillId="6" borderId="9" xfId="2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6" borderId="7" xfId="0" applyFont="1" applyFill="1" applyBorder="1" applyAlignment="1">
      <alignment horizontal="center" vertical="center"/>
    </xf>
    <xf numFmtId="0" fontId="46" fillId="6" borderId="1" xfId="0" applyFont="1" applyFill="1" applyBorder="1" applyAlignment="1">
      <alignment horizontal="center" vertical="center" wrapText="1"/>
    </xf>
    <xf numFmtId="0" fontId="46" fillId="6" borderId="7" xfId="0" applyFont="1" applyFill="1" applyBorder="1" applyAlignment="1">
      <alignment horizontal="center" vertical="center" wrapText="1"/>
    </xf>
    <xf numFmtId="2" fontId="51" fillId="6" borderId="4" xfId="2" applyNumberFormat="1" applyFont="1" applyFill="1" applyBorder="1" applyAlignment="1">
      <alignment horizontal="center" vertical="center"/>
    </xf>
    <xf numFmtId="9" fontId="25" fillId="6" borderId="7" xfId="2" applyFont="1" applyFill="1" applyBorder="1" applyAlignment="1">
      <alignment horizontal="center" vertical="center" wrapText="1"/>
    </xf>
    <xf numFmtId="9" fontId="25" fillId="6" borderId="9" xfId="2" applyFont="1" applyFill="1" applyBorder="1" applyAlignment="1">
      <alignment horizontal="center" vertical="center" wrapText="1"/>
    </xf>
    <xf numFmtId="9" fontId="51" fillId="6" borderId="1" xfId="2" applyFont="1" applyFill="1" applyBorder="1" applyAlignment="1">
      <alignment horizontal="center" vertical="center" wrapText="1"/>
    </xf>
    <xf numFmtId="164" fontId="51" fillId="6" borderId="1" xfId="1" applyFont="1" applyFill="1" applyBorder="1" applyAlignment="1">
      <alignment horizontal="center" vertical="center"/>
    </xf>
    <xf numFmtId="164" fontId="51" fillId="6" borderId="7" xfId="1" applyFont="1" applyFill="1" applyBorder="1" applyAlignment="1">
      <alignment horizontal="center" vertical="center"/>
    </xf>
    <xf numFmtId="0" fontId="51" fillId="6" borderId="5" xfId="0" applyFont="1" applyFill="1" applyBorder="1" applyAlignment="1">
      <alignment horizontal="center" vertical="center"/>
    </xf>
    <xf numFmtId="0" fontId="51" fillId="6" borderId="13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3" fontId="46" fillId="5" borderId="8" xfId="0" applyNumberFormat="1" applyFont="1" applyFill="1" applyBorder="1" applyAlignment="1">
      <alignment horizontal="center" vertical="center"/>
    </xf>
    <xf numFmtId="3" fontId="46" fillId="5" borderId="0" xfId="0" applyNumberFormat="1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50" fillId="6" borderId="7" xfId="0" applyFont="1" applyFill="1" applyBorder="1" applyAlignment="1">
      <alignment horizontal="center" vertical="center" wrapText="1"/>
    </xf>
    <xf numFmtId="0" fontId="50" fillId="6" borderId="9" xfId="0" applyFont="1" applyFill="1" applyBorder="1" applyAlignment="1">
      <alignment horizontal="center" vertical="center" wrapText="1"/>
    </xf>
    <xf numFmtId="0" fontId="50" fillId="6" borderId="6" xfId="0" applyFont="1" applyFill="1" applyBorder="1" applyAlignment="1">
      <alignment horizontal="center" vertical="center" wrapText="1"/>
    </xf>
    <xf numFmtId="0" fontId="47" fillId="4" borderId="8" xfId="0" quotePrefix="1" applyFont="1" applyFill="1" applyBorder="1" applyAlignment="1">
      <alignment horizontal="left"/>
    </xf>
    <xf numFmtId="0" fontId="47" fillId="4" borderId="0" xfId="0" quotePrefix="1" applyFont="1" applyFill="1" applyBorder="1" applyAlignment="1">
      <alignment horizontal="left"/>
    </xf>
    <xf numFmtId="0" fontId="47" fillId="4" borderId="18" xfId="0" applyFont="1" applyFill="1" applyBorder="1" applyAlignment="1">
      <alignment horizontal="left"/>
    </xf>
    <xf numFmtId="0" fontId="47" fillId="4" borderId="8" xfId="0" applyFont="1" applyFill="1" applyBorder="1" applyAlignment="1">
      <alignment horizontal="left"/>
    </xf>
    <xf numFmtId="0" fontId="47" fillId="4" borderId="0" xfId="0" applyFont="1" applyFill="1" applyAlignment="1">
      <alignment horizontal="left"/>
    </xf>
    <xf numFmtId="0" fontId="51" fillId="6" borderId="9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/>
    </xf>
    <xf numFmtId="0" fontId="12" fillId="7" borderId="3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9" fillId="4" borderId="22" xfId="3" applyFont="1" applyFill="1" applyBorder="1" applyAlignment="1" applyProtection="1">
      <alignment horizontal="center" vertical="center"/>
      <protection locked="0"/>
    </xf>
    <xf numFmtId="0" fontId="59" fillId="4" borderId="1" xfId="3" applyFont="1" applyFill="1" applyBorder="1" applyAlignment="1" applyProtection="1">
      <alignment horizontal="center" vertical="center"/>
      <protection locked="0"/>
    </xf>
    <xf numFmtId="0" fontId="59" fillId="4" borderId="1" xfId="0" applyFont="1" applyFill="1" applyBorder="1" applyAlignment="1">
      <alignment horizontal="center" vertical="center"/>
    </xf>
    <xf numFmtId="0" fontId="59" fillId="2" borderId="1" xfId="3" applyFont="1" applyFill="1" applyBorder="1" applyAlignment="1" applyProtection="1">
      <alignment horizontal="center" vertical="center"/>
      <protection locked="0"/>
    </xf>
    <xf numFmtId="0" fontId="59" fillId="15" borderId="1" xfId="0" applyFont="1" applyFill="1" applyBorder="1" applyAlignment="1">
      <alignment horizontal="center" vertical="center"/>
    </xf>
    <xf numFmtId="0" fontId="61" fillId="4" borderId="1" xfId="0" applyFont="1" applyFill="1" applyBorder="1" applyAlignment="1">
      <alignment horizontal="left" vertical="center"/>
    </xf>
    <xf numFmtId="0" fontId="59" fillId="2" borderId="1" xfId="0" applyFont="1" applyFill="1" applyBorder="1" applyAlignment="1">
      <alignment horizontal="center" vertical="center"/>
    </xf>
    <xf numFmtId="0" fontId="59" fillId="4" borderId="1" xfId="0" applyFont="1" applyFill="1" applyBorder="1" applyAlignment="1">
      <alignment horizontal="center" vertical="center" shrinkToFit="1"/>
    </xf>
    <xf numFmtId="0" fontId="61" fillId="4" borderId="1" xfId="0" applyFont="1" applyFill="1" applyBorder="1" applyAlignment="1">
      <alignment horizontal="center" vertical="center" shrinkToFit="1"/>
    </xf>
    <xf numFmtId="0" fontId="59" fillId="4" borderId="1" xfId="0" applyFont="1" applyFill="1" applyBorder="1" applyAlignment="1">
      <alignment horizontal="center"/>
    </xf>
    <xf numFmtId="0" fontId="59" fillId="15" borderId="1" xfId="0" applyFont="1" applyFill="1" applyBorder="1" applyAlignment="1">
      <alignment horizontal="center" vertical="center" shrinkToFit="1"/>
    </xf>
    <xf numFmtId="0" fontId="59" fillId="11" borderId="1" xfId="0" applyFont="1" applyFill="1" applyBorder="1" applyAlignment="1">
      <alignment horizontal="center" vertical="center"/>
    </xf>
    <xf numFmtId="0" fontId="59" fillId="4" borderId="1" xfId="0" applyFont="1" applyFill="1" applyBorder="1" applyAlignment="1" applyProtection="1">
      <alignment horizontal="center" vertical="center"/>
      <protection locked="0"/>
    </xf>
    <xf numFmtId="0" fontId="61" fillId="15" borderId="1" xfId="0" applyFont="1" applyFill="1" applyBorder="1" applyAlignment="1">
      <alignment horizontal="center" vertical="center"/>
    </xf>
    <xf numFmtId="0" fontId="59" fillId="0" borderId="1" xfId="3" applyFont="1" applyFill="1" applyBorder="1" applyAlignment="1" applyProtection="1">
      <alignment horizontal="center" vertical="center"/>
      <protection locked="0"/>
    </xf>
    <xf numFmtId="0" fontId="59" fillId="0" borderId="1" xfId="0" applyFont="1" applyBorder="1" applyAlignment="1" applyProtection="1">
      <alignment horizontal="center" vertical="center"/>
      <protection locked="0"/>
    </xf>
    <xf numFmtId="0" fontId="59" fillId="2" borderId="1" xfId="0" applyFont="1" applyFill="1" applyBorder="1" applyAlignment="1" applyProtection="1">
      <alignment horizontal="center" vertical="center"/>
      <protection locked="0"/>
    </xf>
    <xf numFmtId="0" fontId="61" fillId="13" borderId="1" xfId="0" applyFont="1" applyFill="1" applyBorder="1" applyAlignment="1">
      <alignment horizontal="left" vertical="center"/>
    </xf>
    <xf numFmtId="0" fontId="59" fillId="15" borderId="1" xfId="3" applyFont="1" applyFill="1" applyBorder="1" applyAlignment="1" applyProtection="1">
      <alignment horizontal="center" vertical="center"/>
      <protection locked="0"/>
    </xf>
    <xf numFmtId="0" fontId="20" fillId="11" borderId="1" xfId="0" applyFont="1" applyFill="1" applyBorder="1" applyAlignment="1" applyProtection="1">
      <alignment horizontal="center" vertical="center"/>
      <protection locked="0"/>
    </xf>
    <xf numFmtId="9" fontId="20" fillId="11" borderId="1" xfId="0" applyNumberFormat="1" applyFont="1" applyFill="1" applyBorder="1" applyAlignment="1">
      <alignment horizontal="center"/>
    </xf>
    <xf numFmtId="165" fontId="20" fillId="11" borderId="1" xfId="1" applyNumberFormat="1" applyFont="1" applyFill="1" applyBorder="1"/>
    <xf numFmtId="10" fontId="20" fillId="11" borderId="1" xfId="2" applyNumberFormat="1" applyFont="1" applyFill="1" applyBorder="1" applyAlignment="1">
      <alignment horizontal="center" vertical="center"/>
    </xf>
    <xf numFmtId="165" fontId="4" fillId="11" borderId="1" xfId="0" applyNumberFormat="1" applyFont="1" applyFill="1" applyBorder="1"/>
    <xf numFmtId="165" fontId="4" fillId="11" borderId="1" xfId="1" applyNumberFormat="1" applyFont="1" applyFill="1" applyBorder="1" applyAlignment="1">
      <alignment horizontal="center" vertical="center"/>
    </xf>
    <xf numFmtId="165" fontId="20" fillId="11" borderId="1" xfId="0" applyNumberFormat="1" applyFont="1" applyFill="1" applyBorder="1"/>
    <xf numFmtId="0" fontId="20" fillId="4" borderId="27" xfId="0" applyFont="1" applyFill="1" applyBorder="1" applyAlignment="1">
      <alignment horizontal="center"/>
    </xf>
    <xf numFmtId="165" fontId="20" fillId="4" borderId="27" xfId="1" applyNumberFormat="1" applyFont="1" applyFill="1" applyBorder="1" applyAlignment="1">
      <alignment horizontal="center"/>
    </xf>
    <xf numFmtId="165" fontId="4" fillId="4" borderId="27" xfId="1" applyNumberFormat="1" applyFont="1" applyFill="1" applyBorder="1"/>
    <xf numFmtId="0" fontId="54" fillId="0" borderId="3" xfId="0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62" fillId="0" borderId="3" xfId="0" applyFont="1" applyBorder="1" applyAlignment="1">
      <alignment vertical="center"/>
    </xf>
    <xf numFmtId="0" fontId="62" fillId="0" borderId="4" xfId="0" applyFont="1" applyBorder="1" applyAlignment="1">
      <alignment vertical="center"/>
    </xf>
    <xf numFmtId="0" fontId="32" fillId="0" borderId="0" xfId="2" applyNumberFormat="1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2" fontId="32" fillId="0" borderId="0" xfId="2" applyNumberFormat="1" applyFont="1" applyBorder="1" applyAlignment="1">
      <alignment horizontal="center" vertical="center"/>
    </xf>
    <xf numFmtId="0" fontId="32" fillId="4" borderId="0" xfId="0" applyFont="1" applyFill="1"/>
    <xf numFmtId="0" fontId="32" fillId="0" borderId="0" xfId="0" applyFont="1" applyBorder="1" applyAlignment="1">
      <alignment horizontal="center" vertical="center"/>
    </xf>
    <xf numFmtId="165" fontId="32" fillId="4" borderId="0" xfId="0" applyNumberFormat="1" applyFont="1" applyFill="1"/>
    <xf numFmtId="165" fontId="32" fillId="0" borderId="0" xfId="1" applyNumberFormat="1" applyFont="1" applyAlignment="1">
      <alignment horizontal="center" vertical="center"/>
    </xf>
    <xf numFmtId="0" fontId="63" fillId="0" borderId="15" xfId="0" applyFont="1" applyBorder="1" applyAlignment="1">
      <alignment horizontal="center" vertical="center"/>
    </xf>
    <xf numFmtId="0" fontId="63" fillId="0" borderId="16" xfId="0" applyFont="1" applyBorder="1" applyAlignment="1">
      <alignment horizontal="center" vertical="center"/>
    </xf>
    <xf numFmtId="0" fontId="63" fillId="0" borderId="17" xfId="0" applyFont="1" applyBorder="1" applyAlignment="1">
      <alignment horizontal="center" vertical="center"/>
    </xf>
    <xf numFmtId="0" fontId="65" fillId="6" borderId="19" xfId="0" applyFont="1" applyFill="1" applyBorder="1" applyAlignment="1">
      <alignment horizontal="center" vertical="center" wrapText="1"/>
    </xf>
    <xf numFmtId="0" fontId="65" fillId="4" borderId="0" xfId="0" applyFont="1" applyFill="1" applyBorder="1" applyAlignment="1">
      <alignment horizontal="center" vertical="center" wrapText="1"/>
    </xf>
    <xf numFmtId="0" fontId="66" fillId="4" borderId="0" xfId="0" applyFont="1" applyFill="1"/>
    <xf numFmtId="9" fontId="65" fillId="6" borderId="3" xfId="2" applyFont="1" applyFill="1" applyBorder="1" applyAlignment="1">
      <alignment horizontal="center" vertical="center"/>
    </xf>
    <xf numFmtId="9" fontId="65" fillId="6" borderId="4" xfId="2" applyFont="1" applyFill="1" applyBorder="1" applyAlignment="1">
      <alignment horizontal="center" vertical="center"/>
    </xf>
    <xf numFmtId="9" fontId="65" fillId="6" borderId="5" xfId="2" applyFont="1" applyFill="1" applyBorder="1" applyAlignment="1">
      <alignment horizontal="center" vertical="center"/>
    </xf>
    <xf numFmtId="0" fontId="65" fillId="6" borderId="10" xfId="0" applyFont="1" applyFill="1" applyBorder="1" applyAlignment="1">
      <alignment horizontal="center" vertical="center" wrapText="1"/>
    </xf>
    <xf numFmtId="164" fontId="66" fillId="4" borderId="0" xfId="0" applyNumberFormat="1" applyFont="1" applyFill="1" applyAlignment="1">
      <alignment horizontal="center"/>
    </xf>
    <xf numFmtId="165" fontId="67" fillId="0" borderId="14" xfId="1" applyNumberFormat="1" applyFont="1" applyBorder="1"/>
    <xf numFmtId="1" fontId="64" fillId="12" borderId="20" xfId="0" applyNumberFormat="1" applyFont="1" applyFill="1" applyBorder="1" applyAlignment="1">
      <alignment horizontal="center" vertical="center"/>
    </xf>
    <xf numFmtId="165" fontId="64" fillId="3" borderId="14" xfId="0" applyNumberFormat="1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/>
    </xf>
    <xf numFmtId="165" fontId="64" fillId="5" borderId="6" xfId="1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/>
    </xf>
    <xf numFmtId="0" fontId="57" fillId="0" borderId="0" xfId="0" applyFont="1"/>
    <xf numFmtId="165" fontId="57" fillId="6" borderId="0" xfId="0" applyNumberFormat="1" applyFont="1" applyFill="1" applyAlignment="1">
      <alignment horizontal="center"/>
    </xf>
    <xf numFmtId="0" fontId="32" fillId="4" borderId="3" xfId="0" applyFont="1" applyFill="1" applyBorder="1" applyAlignment="1">
      <alignment vertical="center"/>
    </xf>
    <xf numFmtId="0" fontId="32" fillId="4" borderId="4" xfId="0" applyFont="1" applyFill="1" applyBorder="1" applyAlignment="1">
      <alignment vertical="center"/>
    </xf>
    <xf numFmtId="0" fontId="32" fillId="4" borderId="5" xfId="0" applyFont="1" applyFill="1" applyBorder="1" applyAlignment="1">
      <alignment vertical="center"/>
    </xf>
    <xf numFmtId="9" fontId="32" fillId="4" borderId="3" xfId="0" applyNumberFormat="1" applyFont="1" applyFill="1" applyBorder="1" applyAlignment="1">
      <alignment horizontal="left" vertical="center"/>
    </xf>
    <xf numFmtId="9" fontId="32" fillId="4" borderId="4" xfId="0" applyNumberFormat="1" applyFont="1" applyFill="1" applyBorder="1" applyAlignment="1">
      <alignment horizontal="left" vertical="center"/>
    </xf>
    <xf numFmtId="9" fontId="32" fillId="4" borderId="5" xfId="0" applyNumberFormat="1" applyFont="1" applyFill="1" applyBorder="1" applyAlignment="1">
      <alignment horizontal="left" vertical="center"/>
    </xf>
    <xf numFmtId="9" fontId="32" fillId="3" borderId="3" xfId="0" applyNumberFormat="1" applyFont="1" applyFill="1" applyBorder="1" applyAlignment="1">
      <alignment vertical="center" wrapText="1"/>
    </xf>
    <xf numFmtId="9" fontId="32" fillId="3" borderId="4" xfId="0" applyNumberFormat="1" applyFont="1" applyFill="1" applyBorder="1" applyAlignment="1">
      <alignment vertical="center" wrapText="1"/>
    </xf>
    <xf numFmtId="9" fontId="32" fillId="3" borderId="5" xfId="0" applyNumberFormat="1" applyFont="1" applyFill="1" applyBorder="1" applyAlignment="1">
      <alignment vertical="center" wrapText="1"/>
    </xf>
    <xf numFmtId="0" fontId="32" fillId="4" borderId="3" xfId="0" applyFont="1" applyFill="1" applyBorder="1" applyAlignment="1">
      <alignment vertical="center" wrapText="1"/>
    </xf>
    <xf numFmtId="0" fontId="32" fillId="4" borderId="4" xfId="0" applyFont="1" applyFill="1" applyBorder="1" applyAlignment="1">
      <alignment vertical="center" wrapText="1"/>
    </xf>
    <xf numFmtId="0" fontId="32" fillId="4" borderId="5" xfId="0" applyFont="1" applyFill="1" applyBorder="1" applyAlignment="1">
      <alignment vertical="center" wrapText="1"/>
    </xf>
    <xf numFmtId="165" fontId="32" fillId="4" borderId="12" xfId="1" applyNumberFormat="1" applyFont="1" applyFill="1" applyBorder="1"/>
    <xf numFmtId="165" fontId="32" fillId="4" borderId="5" xfId="1" applyNumberFormat="1" applyFont="1" applyFill="1" applyBorder="1"/>
    <xf numFmtId="165" fontId="32" fillId="3" borderId="5" xfId="1" applyNumberFormat="1" applyFont="1" applyFill="1" applyBorder="1"/>
    <xf numFmtId="165" fontId="32" fillId="4" borderId="4" xfId="1" applyNumberFormat="1" applyFont="1" applyFill="1" applyBorder="1" applyAlignment="1">
      <alignment horizontal="center" vertical="center"/>
    </xf>
    <xf numFmtId="165" fontId="4" fillId="4" borderId="29" xfId="1" applyNumberFormat="1" applyFont="1" applyFill="1" applyBorder="1"/>
    <xf numFmtId="0" fontId="32" fillId="4" borderId="26" xfId="0" applyFont="1" applyFill="1" applyBorder="1" applyAlignment="1">
      <alignment horizontal="center"/>
    </xf>
    <xf numFmtId="0" fontId="32" fillId="4" borderId="27" xfId="0" applyFont="1" applyFill="1" applyBorder="1" applyAlignment="1">
      <alignment horizontal="center"/>
    </xf>
    <xf numFmtId="165" fontId="6" fillId="4" borderId="27" xfId="1" applyNumberFormat="1" applyFont="1" applyFill="1" applyBorder="1"/>
    <xf numFmtId="0" fontId="32" fillId="0" borderId="22" xfId="0" applyFont="1" applyBorder="1" applyAlignment="1" applyProtection="1">
      <alignment horizontal="center" vertical="center"/>
      <protection locked="0"/>
    </xf>
    <xf numFmtId="9" fontId="32" fillId="4" borderId="22" xfId="0" applyNumberFormat="1" applyFont="1" applyFill="1" applyBorder="1" applyAlignment="1">
      <alignment horizontal="center"/>
    </xf>
    <xf numFmtId="165" fontId="32" fillId="4" borderId="22" xfId="1" applyNumberFormat="1" applyFont="1" applyFill="1" applyBorder="1"/>
    <xf numFmtId="9" fontId="32" fillId="4" borderId="22" xfId="2" applyNumberFormat="1" applyFont="1" applyFill="1" applyBorder="1" applyAlignment="1">
      <alignment horizontal="center" vertical="center"/>
    </xf>
    <xf numFmtId="165" fontId="32" fillId="4" borderId="22" xfId="0" applyNumberFormat="1" applyFont="1" applyFill="1" applyBorder="1"/>
    <xf numFmtId="165" fontId="32" fillId="7" borderId="22" xfId="0" applyNumberFormat="1" applyFont="1" applyFill="1" applyBorder="1"/>
    <xf numFmtId="0" fontId="32" fillId="0" borderId="1" xfId="0" applyFont="1" applyBorder="1" applyAlignment="1" applyProtection="1">
      <alignment horizontal="center" vertical="center"/>
      <protection locked="0"/>
    </xf>
    <xf numFmtId="9" fontId="32" fillId="4" borderId="1" xfId="0" applyNumberFormat="1" applyFont="1" applyFill="1" applyBorder="1" applyAlignment="1">
      <alignment horizontal="center"/>
    </xf>
    <xf numFmtId="165" fontId="32" fillId="4" borderId="1" xfId="1" applyNumberFormat="1" applyFont="1" applyFill="1" applyBorder="1"/>
    <xf numFmtId="9" fontId="32" fillId="4" borderId="1" xfId="2" applyNumberFormat="1" applyFont="1" applyFill="1" applyBorder="1" applyAlignment="1">
      <alignment horizontal="center" vertical="center"/>
    </xf>
    <xf numFmtId="165" fontId="32" fillId="4" borderId="1" xfId="0" applyNumberFormat="1" applyFont="1" applyFill="1" applyBorder="1"/>
    <xf numFmtId="165" fontId="32" fillId="7" borderId="1" xfId="0" applyNumberFormat="1" applyFont="1" applyFill="1" applyBorder="1"/>
    <xf numFmtId="0" fontId="32" fillId="2" borderId="1" xfId="0" applyFont="1" applyFill="1" applyBorder="1" applyAlignment="1" applyProtection="1">
      <alignment horizontal="center" vertical="center"/>
      <protection locked="0"/>
    </xf>
    <xf numFmtId="9" fontId="32" fillId="2" borderId="1" xfId="0" applyNumberFormat="1" applyFont="1" applyFill="1" applyBorder="1" applyAlignment="1">
      <alignment horizontal="center"/>
    </xf>
    <xf numFmtId="165" fontId="32" fillId="2" borderId="1" xfId="1" applyNumberFormat="1" applyFont="1" applyFill="1" applyBorder="1"/>
    <xf numFmtId="10" fontId="32" fillId="2" borderId="1" xfId="2" applyNumberFormat="1" applyFont="1" applyFill="1" applyBorder="1" applyAlignment="1">
      <alignment horizontal="center" vertical="center"/>
    </xf>
    <xf numFmtId="165" fontId="32" fillId="2" borderId="1" xfId="0" applyNumberFormat="1" applyFont="1" applyFill="1" applyBorder="1"/>
    <xf numFmtId="165" fontId="32" fillId="2" borderId="1" xfId="1" applyNumberFormat="1" applyFont="1" applyFill="1" applyBorder="1" applyAlignment="1">
      <alignment horizontal="center" vertical="center"/>
    </xf>
    <xf numFmtId="9" fontId="32" fillId="4" borderId="30" xfId="2" applyNumberFormat="1" applyFont="1" applyFill="1" applyBorder="1" applyAlignment="1">
      <alignment horizontal="center" vertical="center"/>
    </xf>
    <xf numFmtId="165" fontId="32" fillId="4" borderId="30" xfId="0" applyNumberFormat="1" applyFont="1" applyFill="1" applyBorder="1"/>
    <xf numFmtId="165" fontId="32" fillId="4" borderId="1" xfId="1" applyNumberFormat="1" applyFont="1" applyFill="1" applyBorder="1" applyAlignment="1">
      <alignment horizontal="center"/>
    </xf>
    <xf numFmtId="165" fontId="32" fillId="15" borderId="1" xfId="1" applyNumberFormat="1" applyFont="1" applyFill="1" applyBorder="1"/>
    <xf numFmtId="9" fontId="32" fillId="14" borderId="30" xfId="2" applyNumberFormat="1" applyFont="1" applyFill="1" applyBorder="1" applyAlignment="1">
      <alignment horizontal="center" vertical="center"/>
    </xf>
    <xf numFmtId="0" fontId="32" fillId="4" borderId="1" xfId="0" applyFont="1" applyFill="1" applyBorder="1" applyAlignment="1" applyProtection="1">
      <alignment horizontal="center" vertical="center"/>
      <protection locked="0"/>
    </xf>
    <xf numFmtId="165" fontId="32" fillId="2" borderId="1" xfId="1" applyNumberFormat="1" applyFont="1" applyFill="1" applyBorder="1" applyAlignment="1">
      <alignment horizontal="center" vertical="center" wrapText="1"/>
    </xf>
    <xf numFmtId="0" fontId="32" fillId="4" borderId="30" xfId="3" applyFont="1" applyFill="1" applyBorder="1" applyAlignment="1" applyProtection="1">
      <alignment horizontal="left" vertical="center"/>
      <protection locked="0"/>
    </xf>
    <xf numFmtId="9" fontId="32" fillId="4" borderId="30" xfId="0" applyNumberFormat="1" applyFont="1" applyFill="1" applyBorder="1" applyAlignment="1">
      <alignment horizontal="center"/>
    </xf>
    <xf numFmtId="9" fontId="32" fillId="2" borderId="1" xfId="2" applyNumberFormat="1" applyFont="1" applyFill="1" applyBorder="1" applyAlignment="1">
      <alignment horizontal="center" vertical="center"/>
    </xf>
    <xf numFmtId="10" fontId="32" fillId="4" borderId="1" xfId="2" applyNumberFormat="1" applyFont="1" applyFill="1" applyBorder="1" applyAlignment="1">
      <alignment horizontal="center" vertical="center"/>
    </xf>
    <xf numFmtId="165" fontId="32" fillId="4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3"/>
    <cellStyle name="Normal 3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6"/>
  <sheetViews>
    <sheetView workbookViewId="0">
      <pane xSplit="3" ySplit="6" topLeftCell="D7" activePane="bottomRight" state="frozen"/>
      <selection pane="topRight" activeCell="D1" sqref="D1"/>
      <selection pane="bottomLeft" activeCell="A8" sqref="A8"/>
      <selection pane="bottomRight" activeCell="E8" sqref="E8"/>
    </sheetView>
  </sheetViews>
  <sheetFormatPr defaultRowHeight="15" x14ac:dyDescent="0.25"/>
  <cols>
    <col min="1" max="1" width="3.85546875" style="119" customWidth="1"/>
    <col min="2" max="2" width="9" style="44" customWidth="1"/>
    <col min="3" max="3" width="7.5703125" style="144" customWidth="1"/>
    <col min="4" max="4" width="11.42578125" style="88" customWidth="1"/>
    <col min="5" max="5" width="14.42578125" style="86" customWidth="1"/>
    <col min="6" max="6" width="5.140625" style="86" customWidth="1"/>
    <col min="7" max="7" width="13.28515625" style="86" customWidth="1"/>
    <col min="8" max="8" width="11.7109375" style="86" customWidth="1"/>
    <col min="9" max="9" width="0.85546875" style="86" customWidth="1"/>
    <col min="10" max="10" width="8.5703125" style="89" customWidth="1"/>
    <col min="11" max="11" width="12.7109375" style="90" customWidth="1"/>
    <col min="12" max="12" width="11.85546875" style="86" customWidth="1"/>
    <col min="13" max="13" width="6.85546875" style="88" customWidth="1"/>
    <col min="14" max="14" width="13" style="86" customWidth="1"/>
    <col min="15" max="15" width="5.7109375" style="88" customWidth="1"/>
    <col min="16" max="16" width="13.7109375" style="86" customWidth="1"/>
    <col min="17" max="17" width="14.28515625" style="119" customWidth="1"/>
    <col min="18" max="18" width="9.42578125" style="119" customWidth="1"/>
    <col min="19" max="19" width="9.140625" style="119" customWidth="1"/>
    <col min="20" max="20" width="15" style="119" customWidth="1"/>
    <col min="21" max="16384" width="9.140625" style="119"/>
  </cols>
  <sheetData>
    <row r="1" spans="1:20" s="86" customFormat="1" x14ac:dyDescent="0.25">
      <c r="B1" s="41"/>
      <c r="C1" s="87"/>
      <c r="D1" s="88"/>
      <c r="J1" s="89"/>
      <c r="K1" s="90"/>
      <c r="M1" s="88"/>
      <c r="O1" s="88"/>
    </row>
    <row r="2" spans="1:20" s="86" customFormat="1" ht="32.25" customHeight="1" x14ac:dyDescent="0.25">
      <c r="A2" s="303" t="s">
        <v>163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5"/>
      <c r="S2" s="91"/>
      <c r="T2" s="91"/>
    </row>
    <row r="3" spans="1:20" s="86" customFormat="1" ht="21" customHeight="1" x14ac:dyDescent="0.25">
      <c r="A3" s="306" t="s">
        <v>164</v>
      </c>
      <c r="B3" s="307"/>
      <c r="C3" s="307"/>
      <c r="D3" s="307"/>
      <c r="E3" s="166"/>
      <c r="F3" s="166"/>
      <c r="G3" s="92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93"/>
      <c r="S3" s="91"/>
      <c r="T3" s="91"/>
    </row>
    <row r="4" spans="1:20" s="45" customFormat="1" ht="25.5" customHeight="1" x14ac:dyDescent="0.3">
      <c r="A4" s="308" t="s">
        <v>75</v>
      </c>
      <c r="B4" s="310" t="s">
        <v>0</v>
      </c>
      <c r="C4" s="312" t="s">
        <v>99</v>
      </c>
      <c r="D4" s="314" t="s">
        <v>76</v>
      </c>
      <c r="E4" s="308"/>
      <c r="F4" s="315" t="s">
        <v>77</v>
      </c>
      <c r="G4" s="315"/>
      <c r="H4" s="315"/>
      <c r="I4" s="315"/>
      <c r="J4" s="316" t="s">
        <v>81</v>
      </c>
      <c r="K4" s="316"/>
      <c r="L4" s="316"/>
      <c r="M4" s="317" t="s">
        <v>2</v>
      </c>
      <c r="N4" s="315" t="s">
        <v>66</v>
      </c>
      <c r="O4" s="315" t="s">
        <v>68</v>
      </c>
      <c r="P4" s="320" t="s">
        <v>120</v>
      </c>
      <c r="Q4" s="322" t="s">
        <v>4</v>
      </c>
      <c r="R4" s="309" t="s">
        <v>5</v>
      </c>
      <c r="S4" s="301" t="s">
        <v>85</v>
      </c>
      <c r="T4" s="301" t="s">
        <v>85</v>
      </c>
    </row>
    <row r="5" spans="1:20" s="45" customFormat="1" ht="18" customHeight="1" x14ac:dyDescent="0.3">
      <c r="A5" s="308"/>
      <c r="B5" s="310"/>
      <c r="C5" s="312"/>
      <c r="D5" s="314" t="s">
        <v>1</v>
      </c>
      <c r="E5" s="308" t="s">
        <v>79</v>
      </c>
      <c r="F5" s="315" t="s">
        <v>1</v>
      </c>
      <c r="G5" s="164"/>
      <c r="H5" s="315" t="s">
        <v>78</v>
      </c>
      <c r="I5" s="164"/>
      <c r="J5" s="316" t="s">
        <v>80</v>
      </c>
      <c r="K5" s="316"/>
      <c r="L5" s="315" t="s">
        <v>65</v>
      </c>
      <c r="M5" s="317"/>
      <c r="N5" s="315"/>
      <c r="O5" s="315"/>
      <c r="P5" s="320"/>
      <c r="Q5" s="322"/>
      <c r="R5" s="324"/>
      <c r="S5" s="302"/>
      <c r="T5" s="302"/>
    </row>
    <row r="6" spans="1:20" s="45" customFormat="1" ht="27" customHeight="1" x14ac:dyDescent="0.3">
      <c r="A6" s="309"/>
      <c r="B6" s="311"/>
      <c r="C6" s="313"/>
      <c r="D6" s="326"/>
      <c r="E6" s="309"/>
      <c r="F6" s="319"/>
      <c r="G6" s="165"/>
      <c r="H6" s="319"/>
      <c r="I6" s="165"/>
      <c r="J6" s="71" t="s">
        <v>1</v>
      </c>
      <c r="K6" s="72" t="s">
        <v>79</v>
      </c>
      <c r="L6" s="319"/>
      <c r="M6" s="318"/>
      <c r="N6" s="319"/>
      <c r="O6" s="319"/>
      <c r="P6" s="321"/>
      <c r="Q6" s="323"/>
      <c r="R6" s="324"/>
      <c r="S6" s="302"/>
      <c r="T6" s="302"/>
    </row>
    <row r="7" spans="1:20" s="97" customFormat="1" ht="17.25" customHeight="1" x14ac:dyDescent="0.25">
      <c r="A7" s="73">
        <v>1</v>
      </c>
      <c r="B7" s="31" t="s">
        <v>149</v>
      </c>
      <c r="C7" s="83" t="s">
        <v>91</v>
      </c>
      <c r="D7" s="85">
        <v>1</v>
      </c>
      <c r="E7" s="94">
        <f>$K$130*D7</f>
        <v>4765000</v>
      </c>
      <c r="F7" s="85">
        <f t="shared" ref="F7:G67" si="0">D7*5%</f>
        <v>0.05</v>
      </c>
      <c r="G7" s="95">
        <f t="shared" si="0"/>
        <v>238250</v>
      </c>
      <c r="H7" s="95">
        <f t="shared" ref="H7:H9" si="1">G7+I7-RIGHT(G7,3)</f>
        <v>239000</v>
      </c>
      <c r="I7" s="95">
        <f t="shared" ref="I7:I9" si="2">IF(VALUE(RIGHT(G7,3))&gt;1,1000,0)</f>
        <v>1000</v>
      </c>
      <c r="J7" s="74"/>
      <c r="K7" s="95">
        <f>E7*J7</f>
        <v>0</v>
      </c>
      <c r="L7" s="4">
        <v>50000</v>
      </c>
      <c r="M7" s="85">
        <f>F7+J7</f>
        <v>0.05</v>
      </c>
      <c r="N7" s="95">
        <f>H7+K7+L7</f>
        <v>289000</v>
      </c>
      <c r="O7" s="85">
        <f t="shared" ref="O7:O9" si="3">D7-M7</f>
        <v>0.95</v>
      </c>
      <c r="P7" s="95">
        <f>E7-N7</f>
        <v>4476000</v>
      </c>
      <c r="Q7" s="154" t="s">
        <v>165</v>
      </c>
      <c r="R7" s="80"/>
      <c r="S7" s="80">
        <v>1</v>
      </c>
      <c r="T7" s="96">
        <f>P7+L7</f>
        <v>4526000</v>
      </c>
    </row>
    <row r="8" spans="1:20" s="97" customFormat="1" ht="17.25" customHeight="1" x14ac:dyDescent="0.25">
      <c r="A8" s="73">
        <v>2</v>
      </c>
      <c r="B8" s="31" t="s">
        <v>150</v>
      </c>
      <c r="C8" s="83" t="s">
        <v>91</v>
      </c>
      <c r="D8" s="85">
        <v>1</v>
      </c>
      <c r="E8" s="94">
        <f>$K$130*D8</f>
        <v>4765000</v>
      </c>
      <c r="F8" s="85">
        <f t="shared" si="0"/>
        <v>0.05</v>
      </c>
      <c r="G8" s="95">
        <f t="shared" si="0"/>
        <v>238250</v>
      </c>
      <c r="H8" s="95">
        <f t="shared" si="1"/>
        <v>239000</v>
      </c>
      <c r="I8" s="95">
        <f t="shared" si="2"/>
        <v>1000</v>
      </c>
      <c r="J8" s="75"/>
      <c r="K8" s="95">
        <f>E8*J8</f>
        <v>0</v>
      </c>
      <c r="L8" s="4"/>
      <c r="M8" s="85">
        <f>F8+J8</f>
        <v>0.05</v>
      </c>
      <c r="N8" s="95">
        <f t="shared" ref="N8:N9" si="4">H8+K8+L8</f>
        <v>239000</v>
      </c>
      <c r="O8" s="85">
        <f t="shared" si="3"/>
        <v>0.95</v>
      </c>
      <c r="P8" s="95">
        <f t="shared" ref="P8:P12" si="5">ROUND(E8-N8,3)</f>
        <v>4526000</v>
      </c>
      <c r="Q8" s="155"/>
      <c r="R8" s="80"/>
      <c r="S8" s="80">
        <v>1</v>
      </c>
      <c r="T8" s="96">
        <f>P8+L8</f>
        <v>4526000</v>
      </c>
    </row>
    <row r="9" spans="1:20" s="97" customFormat="1" ht="17.25" customHeight="1" x14ac:dyDescent="0.25">
      <c r="A9" s="73">
        <f t="shared" ref="A9" si="6">A8+1</f>
        <v>3</v>
      </c>
      <c r="B9" s="31" t="s">
        <v>151</v>
      </c>
      <c r="C9" s="83" t="s">
        <v>91</v>
      </c>
      <c r="D9" s="85">
        <v>1</v>
      </c>
      <c r="E9" s="94">
        <f>$K$130*D9</f>
        <v>4765000</v>
      </c>
      <c r="F9" s="85">
        <f t="shared" si="0"/>
        <v>0.05</v>
      </c>
      <c r="G9" s="95">
        <f t="shared" si="0"/>
        <v>238250</v>
      </c>
      <c r="H9" s="95">
        <f t="shared" si="1"/>
        <v>239000</v>
      </c>
      <c r="I9" s="95">
        <f t="shared" si="2"/>
        <v>1000</v>
      </c>
      <c r="J9" s="75"/>
      <c r="K9" s="95">
        <f>E9*J9</f>
        <v>0</v>
      </c>
      <c r="L9" s="4"/>
      <c r="M9" s="85">
        <f>F9+J9</f>
        <v>0.05</v>
      </c>
      <c r="N9" s="95">
        <f t="shared" si="4"/>
        <v>239000</v>
      </c>
      <c r="O9" s="85">
        <f t="shared" si="3"/>
        <v>0.95</v>
      </c>
      <c r="P9" s="95">
        <f t="shared" si="5"/>
        <v>4526000</v>
      </c>
      <c r="Q9" s="155"/>
      <c r="R9" s="80"/>
      <c r="S9" s="80">
        <v>1</v>
      </c>
      <c r="T9" s="96">
        <f>P9+L9</f>
        <v>4526000</v>
      </c>
    </row>
    <row r="10" spans="1:20" s="24" customFormat="1" ht="6.75" customHeight="1" x14ac:dyDescent="0.25">
      <c r="A10" s="76"/>
      <c r="B10" s="32"/>
      <c r="C10" s="84"/>
      <c r="D10" s="98"/>
      <c r="E10" s="99"/>
      <c r="F10" s="98"/>
      <c r="G10" s="100"/>
      <c r="H10" s="100"/>
      <c r="I10" s="100"/>
      <c r="J10" s="77"/>
      <c r="K10" s="100"/>
      <c r="L10" s="2"/>
      <c r="M10" s="98"/>
      <c r="N10" s="100"/>
      <c r="O10" s="98"/>
      <c r="P10" s="100">
        <f t="shared" si="5"/>
        <v>0</v>
      </c>
      <c r="Q10" s="156"/>
      <c r="R10" s="81"/>
      <c r="S10" s="81"/>
      <c r="T10" s="100"/>
    </row>
    <row r="11" spans="1:20" s="97" customFormat="1" ht="17.25" customHeight="1" x14ac:dyDescent="0.25">
      <c r="A11" s="73">
        <v>1</v>
      </c>
      <c r="B11" s="33" t="s">
        <v>152</v>
      </c>
      <c r="C11" s="83" t="s">
        <v>8</v>
      </c>
      <c r="D11" s="85">
        <v>1</v>
      </c>
      <c r="E11" s="94">
        <f t="shared" ref="E11:E18" si="7">$K$130*D11</f>
        <v>4765000</v>
      </c>
      <c r="F11" s="85">
        <f t="shared" si="0"/>
        <v>0.05</v>
      </c>
      <c r="G11" s="95">
        <f t="shared" si="0"/>
        <v>238250</v>
      </c>
      <c r="H11" s="95">
        <f t="shared" ref="H11:H13" si="8">G11+I11-RIGHT(G11,3)</f>
        <v>239000</v>
      </c>
      <c r="I11" s="95">
        <f t="shared" ref="I11:I13" si="9">IF(VALUE(RIGHT(G11,3))&gt;1,1000,0)</f>
        <v>1000</v>
      </c>
      <c r="J11" s="75"/>
      <c r="K11" s="95">
        <f t="shared" ref="K11:K13" si="10">E11*J11</f>
        <v>0</v>
      </c>
      <c r="L11" s="4"/>
      <c r="M11" s="85">
        <f t="shared" ref="M11:M13" si="11">F11+J11</f>
        <v>0.05</v>
      </c>
      <c r="N11" s="95">
        <f t="shared" ref="N11:N13" si="12">H11+K11+L11</f>
        <v>239000</v>
      </c>
      <c r="O11" s="85">
        <f t="shared" ref="O11:P13" si="13">D11-M11</f>
        <v>0.95</v>
      </c>
      <c r="P11" s="95">
        <f t="shared" si="5"/>
        <v>4526000</v>
      </c>
      <c r="Q11" s="154"/>
      <c r="R11" s="80"/>
      <c r="S11" s="80">
        <v>1</v>
      </c>
      <c r="T11" s="96">
        <f t="shared" ref="T11:T16" si="14">P11+L11</f>
        <v>4526000</v>
      </c>
    </row>
    <row r="12" spans="1:20" s="97" customFormat="1" ht="17.25" customHeight="1" x14ac:dyDescent="0.25">
      <c r="A12" s="73">
        <f>A11+1</f>
        <v>2</v>
      </c>
      <c r="B12" s="34" t="s">
        <v>153</v>
      </c>
      <c r="C12" s="83" t="s">
        <v>8</v>
      </c>
      <c r="D12" s="85">
        <v>1</v>
      </c>
      <c r="E12" s="94">
        <f t="shared" si="7"/>
        <v>4765000</v>
      </c>
      <c r="F12" s="85">
        <f t="shared" si="0"/>
        <v>0.05</v>
      </c>
      <c r="G12" s="95">
        <f t="shared" si="0"/>
        <v>238250</v>
      </c>
      <c r="H12" s="95">
        <f t="shared" si="8"/>
        <v>239000</v>
      </c>
      <c r="I12" s="95">
        <f t="shared" si="9"/>
        <v>1000</v>
      </c>
      <c r="J12" s="78"/>
      <c r="K12" s="95">
        <f t="shared" si="10"/>
        <v>0</v>
      </c>
      <c r="L12" s="4"/>
      <c r="M12" s="85">
        <f t="shared" si="11"/>
        <v>0.05</v>
      </c>
      <c r="N12" s="95">
        <f t="shared" si="12"/>
        <v>239000</v>
      </c>
      <c r="O12" s="85">
        <f t="shared" si="13"/>
        <v>0.95</v>
      </c>
      <c r="P12" s="95">
        <f t="shared" si="5"/>
        <v>4526000</v>
      </c>
      <c r="Q12" s="154"/>
      <c r="R12" s="80"/>
      <c r="S12" s="80">
        <v>1</v>
      </c>
      <c r="T12" s="96">
        <f t="shared" si="14"/>
        <v>4526000</v>
      </c>
    </row>
    <row r="13" spans="1:20" s="97" customFormat="1" ht="17.25" customHeight="1" x14ac:dyDescent="0.25">
      <c r="A13" s="73">
        <f t="shared" ref="A13:A18" si="15">A12+1</f>
        <v>3</v>
      </c>
      <c r="B13" s="34" t="s">
        <v>159</v>
      </c>
      <c r="C13" s="83" t="s">
        <v>8</v>
      </c>
      <c r="D13" s="85">
        <v>1</v>
      </c>
      <c r="E13" s="94">
        <f t="shared" si="7"/>
        <v>4765000</v>
      </c>
      <c r="F13" s="85">
        <f t="shared" si="0"/>
        <v>0.05</v>
      </c>
      <c r="G13" s="95">
        <f t="shared" si="0"/>
        <v>238250</v>
      </c>
      <c r="H13" s="95">
        <f t="shared" si="8"/>
        <v>239000</v>
      </c>
      <c r="I13" s="95">
        <f t="shared" si="9"/>
        <v>1000</v>
      </c>
      <c r="J13" s="78">
        <v>0.05</v>
      </c>
      <c r="K13" s="95">
        <f t="shared" si="10"/>
        <v>238250</v>
      </c>
      <c r="L13" s="4">
        <v>200000</v>
      </c>
      <c r="M13" s="85">
        <f t="shared" si="11"/>
        <v>0.1</v>
      </c>
      <c r="N13" s="95">
        <f t="shared" si="12"/>
        <v>677250</v>
      </c>
      <c r="O13" s="85">
        <f t="shared" si="13"/>
        <v>0.9</v>
      </c>
      <c r="P13" s="95">
        <f t="shared" si="13"/>
        <v>4087750</v>
      </c>
      <c r="Q13" s="157" t="s">
        <v>166</v>
      </c>
      <c r="R13" s="80"/>
      <c r="S13" s="80">
        <v>1</v>
      </c>
      <c r="T13" s="96">
        <f t="shared" si="14"/>
        <v>4287750</v>
      </c>
    </row>
    <row r="14" spans="1:20" s="97" customFormat="1" ht="17.25" customHeight="1" x14ac:dyDescent="0.25">
      <c r="A14" s="73">
        <f t="shared" si="15"/>
        <v>4</v>
      </c>
      <c r="B14" s="33" t="s">
        <v>154</v>
      </c>
      <c r="C14" s="83" t="s">
        <v>8</v>
      </c>
      <c r="D14" s="85">
        <v>1</v>
      </c>
      <c r="E14" s="94">
        <f t="shared" si="7"/>
        <v>4765000</v>
      </c>
      <c r="F14" s="85">
        <f t="shared" si="0"/>
        <v>0.05</v>
      </c>
      <c r="G14" s="95">
        <f t="shared" si="0"/>
        <v>238250</v>
      </c>
      <c r="H14" s="95">
        <f>G14+I14-RIGHT(G14,3)</f>
        <v>239000</v>
      </c>
      <c r="I14" s="95">
        <f>IF(VALUE(RIGHT(G14,3))&gt;1,1000,0)</f>
        <v>1000</v>
      </c>
      <c r="J14" s="78"/>
      <c r="K14" s="95">
        <f>E14*J14</f>
        <v>0</v>
      </c>
      <c r="L14" s="4">
        <v>100000</v>
      </c>
      <c r="M14" s="85">
        <f>F14+J14</f>
        <v>0.05</v>
      </c>
      <c r="N14" s="95">
        <f>H14+K14+L14</f>
        <v>339000</v>
      </c>
      <c r="O14" s="85">
        <f>D14-M14</f>
        <v>0.95</v>
      </c>
      <c r="P14" s="95">
        <f>ROUND(E14-N14,3)</f>
        <v>4426000</v>
      </c>
      <c r="Q14" s="157" t="s">
        <v>167</v>
      </c>
      <c r="R14" s="80"/>
      <c r="S14" s="80">
        <v>1</v>
      </c>
      <c r="T14" s="96">
        <f t="shared" si="14"/>
        <v>4526000</v>
      </c>
    </row>
    <row r="15" spans="1:20" s="97" customFormat="1" ht="17.25" customHeight="1" x14ac:dyDescent="0.25">
      <c r="A15" s="73">
        <f t="shared" si="15"/>
        <v>5</v>
      </c>
      <c r="B15" s="34" t="s">
        <v>158</v>
      </c>
      <c r="C15" s="83" t="s">
        <v>8</v>
      </c>
      <c r="D15" s="85">
        <v>1</v>
      </c>
      <c r="E15" s="94">
        <f t="shared" si="7"/>
        <v>4765000</v>
      </c>
      <c r="F15" s="85">
        <f t="shared" si="0"/>
        <v>0.05</v>
      </c>
      <c r="G15" s="95">
        <f t="shared" si="0"/>
        <v>238250</v>
      </c>
      <c r="H15" s="95">
        <f>G15+I15-RIGHT(G15,3)</f>
        <v>239000</v>
      </c>
      <c r="I15" s="95">
        <f>IF(VALUE(RIGHT(G15,3))&gt;1,1000,0)</f>
        <v>1000</v>
      </c>
      <c r="J15" s="75"/>
      <c r="K15" s="95">
        <f>E15*J15</f>
        <v>0</v>
      </c>
      <c r="L15" s="4">
        <v>50000</v>
      </c>
      <c r="M15" s="85">
        <f>F15+J15</f>
        <v>0.05</v>
      </c>
      <c r="N15" s="95">
        <f>H15+K15+L15</f>
        <v>289000</v>
      </c>
      <c r="O15" s="85">
        <f>D15-M15</f>
        <v>0.95</v>
      </c>
      <c r="P15" s="95">
        <f>E15-N15</f>
        <v>4476000</v>
      </c>
      <c r="Q15" s="157" t="s">
        <v>165</v>
      </c>
      <c r="R15" s="80"/>
      <c r="S15" s="80">
        <v>1</v>
      </c>
      <c r="T15" s="96">
        <f>P15+L15</f>
        <v>4526000</v>
      </c>
    </row>
    <row r="16" spans="1:20" s="97" customFormat="1" ht="17.25" customHeight="1" x14ac:dyDescent="0.25">
      <c r="A16" s="73">
        <f t="shared" si="15"/>
        <v>6</v>
      </c>
      <c r="B16" s="34" t="s">
        <v>157</v>
      </c>
      <c r="C16" s="83" t="s">
        <v>8</v>
      </c>
      <c r="D16" s="85">
        <v>1</v>
      </c>
      <c r="E16" s="94">
        <f t="shared" si="7"/>
        <v>4765000</v>
      </c>
      <c r="F16" s="85">
        <f t="shared" si="0"/>
        <v>0.05</v>
      </c>
      <c r="G16" s="95">
        <f t="shared" si="0"/>
        <v>238250</v>
      </c>
      <c r="H16" s="95">
        <f>G16+I16-RIGHT(G16,3)</f>
        <v>239000</v>
      </c>
      <c r="I16" s="95">
        <f>IF(VALUE(RIGHT(G16,3))&gt;1,1000,0)</f>
        <v>1000</v>
      </c>
      <c r="J16" s="75"/>
      <c r="K16" s="95">
        <f>E16*J16</f>
        <v>0</v>
      </c>
      <c r="L16" s="4"/>
      <c r="M16" s="85">
        <f>F16+J16</f>
        <v>0.05</v>
      </c>
      <c r="N16" s="95">
        <f>H16+K16+L16</f>
        <v>239000</v>
      </c>
      <c r="O16" s="85">
        <f>D16-M16</f>
        <v>0.95</v>
      </c>
      <c r="P16" s="95">
        <f>E16-N16</f>
        <v>4526000</v>
      </c>
      <c r="Q16" s="154"/>
      <c r="R16" s="80"/>
      <c r="S16" s="80">
        <v>1</v>
      </c>
      <c r="T16" s="96">
        <f t="shared" si="14"/>
        <v>4526000</v>
      </c>
    </row>
    <row r="17" spans="1:20" s="97" customFormat="1" ht="17.25" customHeight="1" x14ac:dyDescent="0.25">
      <c r="A17" s="73">
        <f t="shared" si="15"/>
        <v>7</v>
      </c>
      <c r="B17" s="34" t="s">
        <v>156</v>
      </c>
      <c r="C17" s="83" t="s">
        <v>8</v>
      </c>
      <c r="D17" s="85">
        <v>1</v>
      </c>
      <c r="E17" s="94">
        <f t="shared" si="7"/>
        <v>4765000</v>
      </c>
      <c r="F17" s="85">
        <f>D17*5%</f>
        <v>0.05</v>
      </c>
      <c r="G17" s="95">
        <f>E17*5%</f>
        <v>238250</v>
      </c>
      <c r="H17" s="95">
        <f>G17+I17-RIGHT(G17,3)</f>
        <v>239000</v>
      </c>
      <c r="I17" s="95">
        <f>IF(VALUE(RIGHT(G17,3))&gt;1,1000,0)</f>
        <v>1000</v>
      </c>
      <c r="J17" s="75"/>
      <c r="K17" s="95">
        <f>E17*J17</f>
        <v>0</v>
      </c>
      <c r="L17" s="4"/>
      <c r="M17" s="85">
        <f>F17+J17</f>
        <v>0.05</v>
      </c>
      <c r="N17" s="95">
        <f>H17+K17+L17</f>
        <v>239000</v>
      </c>
      <c r="O17" s="85">
        <f>D17-M17</f>
        <v>0.95</v>
      </c>
      <c r="P17" s="95">
        <f>ROUND(E17-N17,3)</f>
        <v>4526000</v>
      </c>
      <c r="Q17" s="154"/>
      <c r="R17" s="80"/>
      <c r="S17" s="80">
        <v>1</v>
      </c>
      <c r="T17" s="96">
        <f>P17+L17</f>
        <v>4526000</v>
      </c>
    </row>
    <row r="18" spans="1:20" s="97" customFormat="1" ht="17.25" customHeight="1" x14ac:dyDescent="0.25">
      <c r="A18" s="73">
        <f t="shared" si="15"/>
        <v>8</v>
      </c>
      <c r="B18" s="34" t="s">
        <v>155</v>
      </c>
      <c r="C18" s="83" t="s">
        <v>8</v>
      </c>
      <c r="D18" s="85">
        <v>1</v>
      </c>
      <c r="E18" s="94">
        <f t="shared" si="7"/>
        <v>4765000</v>
      </c>
      <c r="F18" s="85">
        <f>D18*5%</f>
        <v>0.05</v>
      </c>
      <c r="G18" s="95">
        <f>E18*5%</f>
        <v>238250</v>
      </c>
      <c r="H18" s="95">
        <f>G18+I18-RIGHT(G18,3)</f>
        <v>239000</v>
      </c>
      <c r="I18" s="95">
        <f>IF(VALUE(RIGHT(G18,3))&gt;1,1000,0)</f>
        <v>1000</v>
      </c>
      <c r="J18" s="78"/>
      <c r="K18" s="95">
        <f>E18*J18</f>
        <v>0</v>
      </c>
      <c r="L18" s="4">
        <v>150000</v>
      </c>
      <c r="M18" s="85">
        <f>F18+J18</f>
        <v>0.05</v>
      </c>
      <c r="N18" s="95">
        <f>H18+K18+L18</f>
        <v>389000</v>
      </c>
      <c r="O18" s="85">
        <f>D18-M18</f>
        <v>0.95</v>
      </c>
      <c r="P18" s="95">
        <f>ROUND(E18-N18,3)</f>
        <v>4376000</v>
      </c>
      <c r="Q18" s="154" t="s">
        <v>168</v>
      </c>
      <c r="R18" s="80"/>
      <c r="S18" s="80">
        <v>1</v>
      </c>
      <c r="T18" s="96">
        <f>P18+L18</f>
        <v>4526000</v>
      </c>
    </row>
    <row r="19" spans="1:20" s="24" customFormat="1" ht="6.75" customHeight="1" x14ac:dyDescent="0.25">
      <c r="A19" s="76"/>
      <c r="B19" s="35"/>
      <c r="C19" s="84"/>
      <c r="D19" s="98"/>
      <c r="E19" s="99"/>
      <c r="F19" s="98"/>
      <c r="G19" s="100"/>
      <c r="H19" s="100"/>
      <c r="I19" s="100"/>
      <c r="J19" s="77"/>
      <c r="K19" s="100"/>
      <c r="L19" s="2"/>
      <c r="M19" s="98"/>
      <c r="N19" s="100"/>
      <c r="O19" s="98"/>
      <c r="P19" s="100"/>
      <c r="Q19" s="156"/>
      <c r="R19" s="81"/>
      <c r="S19" s="81"/>
      <c r="T19" s="100"/>
    </row>
    <row r="20" spans="1:20" s="97" customFormat="1" ht="15.75" x14ac:dyDescent="0.25">
      <c r="A20" s="73">
        <v>1</v>
      </c>
      <c r="B20" s="31" t="s">
        <v>9</v>
      </c>
      <c r="C20" s="83" t="s">
        <v>109</v>
      </c>
      <c r="D20" s="85">
        <v>1</v>
      </c>
      <c r="E20" s="94">
        <f t="shared" ref="E20:E25" si="16">$K$130*D20</f>
        <v>4765000</v>
      </c>
      <c r="F20" s="85">
        <f t="shared" ref="F20:G20" si="17">D20*5%</f>
        <v>0.05</v>
      </c>
      <c r="G20" s="95">
        <f t="shared" si="17"/>
        <v>238250</v>
      </c>
      <c r="H20" s="95">
        <f t="shared" ref="H20:H24" si="18">G20+I20-RIGHT(G20,3)</f>
        <v>239000</v>
      </c>
      <c r="I20" s="95">
        <f t="shared" ref="I20:I31" si="19">IF(VALUE(RIGHT(G20,3))&gt;1,1000,0)</f>
        <v>1000</v>
      </c>
      <c r="J20" s="75">
        <v>0.05</v>
      </c>
      <c r="K20" s="95">
        <f t="shared" ref="K20:K24" si="20">E20*J20</f>
        <v>238250</v>
      </c>
      <c r="L20" s="8">
        <v>50000</v>
      </c>
      <c r="M20" s="85">
        <f t="shared" ref="M20:M24" si="21">F20+J20</f>
        <v>0.1</v>
      </c>
      <c r="N20" s="95">
        <f t="shared" ref="N20:N24" si="22">H20+K20+L20</f>
        <v>527250</v>
      </c>
      <c r="O20" s="85">
        <f t="shared" ref="O20:P21" si="23">D20-M20</f>
        <v>0.9</v>
      </c>
      <c r="P20" s="95">
        <f t="shared" si="23"/>
        <v>4237750</v>
      </c>
      <c r="Q20" s="157" t="s">
        <v>169</v>
      </c>
      <c r="R20" s="80"/>
      <c r="S20" s="80">
        <v>1</v>
      </c>
      <c r="T20" s="96">
        <f t="shared" ref="T20:T32" si="24">P20+L20</f>
        <v>4287750</v>
      </c>
    </row>
    <row r="21" spans="1:20" s="97" customFormat="1" ht="15.75" x14ac:dyDescent="0.25">
      <c r="A21" s="73">
        <f>A20+1</f>
        <v>2</v>
      </c>
      <c r="B21" s="31" t="s">
        <v>10</v>
      </c>
      <c r="C21" s="83" t="s">
        <v>109</v>
      </c>
      <c r="D21" s="85">
        <v>1</v>
      </c>
      <c r="E21" s="94">
        <f t="shared" si="16"/>
        <v>4765000</v>
      </c>
      <c r="F21" s="85"/>
      <c r="G21" s="95"/>
      <c r="H21" s="95"/>
      <c r="I21" s="95" t="e">
        <f t="shared" si="19"/>
        <v>#VALUE!</v>
      </c>
      <c r="J21" s="78">
        <v>1</v>
      </c>
      <c r="K21" s="95">
        <f t="shared" si="20"/>
        <v>4765000</v>
      </c>
      <c r="L21" s="4"/>
      <c r="M21" s="85">
        <f t="shared" si="21"/>
        <v>1</v>
      </c>
      <c r="N21" s="95">
        <f t="shared" si="22"/>
        <v>4765000</v>
      </c>
      <c r="O21" s="85">
        <f t="shared" si="23"/>
        <v>0</v>
      </c>
      <c r="P21" s="95">
        <f t="shared" si="23"/>
        <v>0</v>
      </c>
      <c r="Q21" s="157" t="s">
        <v>170</v>
      </c>
      <c r="R21" s="80"/>
      <c r="S21" s="80">
        <v>1</v>
      </c>
      <c r="T21" s="96">
        <f t="shared" si="24"/>
        <v>0</v>
      </c>
    </row>
    <row r="22" spans="1:20" s="97" customFormat="1" ht="18" customHeight="1" x14ac:dyDescent="0.25">
      <c r="A22" s="73">
        <f t="shared" ref="A22:A36" si="25">A21+1</f>
        <v>3</v>
      </c>
      <c r="B22" s="34" t="s">
        <v>11</v>
      </c>
      <c r="C22" s="83" t="s">
        <v>109</v>
      </c>
      <c r="D22" s="85">
        <v>1</v>
      </c>
      <c r="E22" s="94">
        <f t="shared" si="16"/>
        <v>4765000</v>
      </c>
      <c r="F22" s="85">
        <f>D22*5%</f>
        <v>0.05</v>
      </c>
      <c r="G22" s="95">
        <f>E22*5%</f>
        <v>238250</v>
      </c>
      <c r="H22" s="95">
        <f>G22+I22-RIGHT(G22,3)</f>
        <v>239000</v>
      </c>
      <c r="I22" s="95">
        <f>IF(VALUE(RIGHT(G22,3))&gt;1,1000,0)</f>
        <v>1000</v>
      </c>
      <c r="J22" s="78"/>
      <c r="K22" s="95">
        <f>E22*J22</f>
        <v>0</v>
      </c>
      <c r="L22" s="4"/>
      <c r="M22" s="85">
        <f>F22+J22</f>
        <v>0.05</v>
      </c>
      <c r="N22" s="95">
        <f>H22+K22+L22</f>
        <v>239000</v>
      </c>
      <c r="O22" s="85">
        <f>D22-M22</f>
        <v>0.95</v>
      </c>
      <c r="P22" s="95">
        <f>E22-N22</f>
        <v>4526000</v>
      </c>
      <c r="Q22" s="157"/>
      <c r="R22" s="80"/>
      <c r="S22" s="80">
        <v>1</v>
      </c>
      <c r="T22" s="96">
        <f>P22+L22</f>
        <v>4526000</v>
      </c>
    </row>
    <row r="23" spans="1:20" s="97" customFormat="1" ht="15.75" x14ac:dyDescent="0.25">
      <c r="A23" s="73">
        <f t="shared" si="25"/>
        <v>4</v>
      </c>
      <c r="B23" s="34" t="s">
        <v>12</v>
      </c>
      <c r="C23" s="83" t="s">
        <v>109</v>
      </c>
      <c r="D23" s="85">
        <v>1</v>
      </c>
      <c r="E23" s="94">
        <f t="shared" si="16"/>
        <v>4765000</v>
      </c>
      <c r="F23" s="85">
        <f>D23*5%</f>
        <v>0.05</v>
      </c>
      <c r="G23" s="95">
        <f>E23*5%</f>
        <v>238250</v>
      </c>
      <c r="H23" s="95">
        <f>G23+I23-RIGHT(G23,3)</f>
        <v>239000</v>
      </c>
      <c r="I23" s="95">
        <f>IF(VALUE(RIGHT(G23,3))&gt;1,1000,0)</f>
        <v>1000</v>
      </c>
      <c r="J23" s="78"/>
      <c r="K23" s="95">
        <f>E23*J23</f>
        <v>0</v>
      </c>
      <c r="L23" s="4"/>
      <c r="M23" s="85">
        <f>F23+J23</f>
        <v>0.05</v>
      </c>
      <c r="N23" s="95">
        <f>H23+K23+L23</f>
        <v>239000</v>
      </c>
      <c r="O23" s="85">
        <f>D23-M23</f>
        <v>0.95</v>
      </c>
      <c r="P23" s="95">
        <f>E23-N23</f>
        <v>4526000</v>
      </c>
      <c r="Q23" s="157"/>
      <c r="R23" s="80"/>
      <c r="S23" s="80">
        <v>1</v>
      </c>
      <c r="T23" s="96">
        <f>P23+L23</f>
        <v>4526000</v>
      </c>
    </row>
    <row r="24" spans="1:20" s="97" customFormat="1" ht="15.75" x14ac:dyDescent="0.25">
      <c r="A24" s="73">
        <f t="shared" si="25"/>
        <v>5</v>
      </c>
      <c r="B24" s="34" t="s">
        <v>13</v>
      </c>
      <c r="C24" s="83" t="s">
        <v>109</v>
      </c>
      <c r="D24" s="85">
        <v>1</v>
      </c>
      <c r="E24" s="94">
        <f t="shared" si="16"/>
        <v>4765000</v>
      </c>
      <c r="F24" s="85">
        <f t="shared" ref="F24:G24" si="26">D24*5%</f>
        <v>0.05</v>
      </c>
      <c r="G24" s="95">
        <f t="shared" si="26"/>
        <v>238250</v>
      </c>
      <c r="H24" s="95">
        <f t="shared" si="18"/>
        <v>239000</v>
      </c>
      <c r="I24" s="95">
        <f t="shared" si="19"/>
        <v>1000</v>
      </c>
      <c r="J24" s="75"/>
      <c r="K24" s="95">
        <f t="shared" si="20"/>
        <v>0</v>
      </c>
      <c r="L24" s="8"/>
      <c r="M24" s="85">
        <f t="shared" si="21"/>
        <v>0.05</v>
      </c>
      <c r="N24" s="95">
        <f t="shared" si="22"/>
        <v>239000</v>
      </c>
      <c r="O24" s="85">
        <f t="shared" ref="O24:P24" si="27">D24-M24</f>
        <v>0.95</v>
      </c>
      <c r="P24" s="95">
        <f t="shared" si="27"/>
        <v>4526000</v>
      </c>
      <c r="Q24" s="157"/>
      <c r="R24" s="80"/>
      <c r="S24" s="80">
        <v>1</v>
      </c>
      <c r="T24" s="96">
        <f t="shared" si="24"/>
        <v>4526000</v>
      </c>
    </row>
    <row r="25" spans="1:20" s="97" customFormat="1" ht="18" customHeight="1" x14ac:dyDescent="0.25">
      <c r="A25" s="73">
        <f t="shared" si="25"/>
        <v>6</v>
      </c>
      <c r="B25" s="34" t="s">
        <v>22</v>
      </c>
      <c r="C25" s="83" t="s">
        <v>109</v>
      </c>
      <c r="D25" s="85">
        <v>1</v>
      </c>
      <c r="E25" s="94">
        <f t="shared" si="16"/>
        <v>4765000</v>
      </c>
      <c r="F25" s="85">
        <f>D25*5%</f>
        <v>0.05</v>
      </c>
      <c r="G25" s="95">
        <f>E25*5%</f>
        <v>238250</v>
      </c>
      <c r="H25" s="95">
        <f>G25+I25-RIGHT(G25,3)</f>
        <v>239000</v>
      </c>
      <c r="I25" s="95">
        <f t="shared" si="19"/>
        <v>1000</v>
      </c>
      <c r="J25" s="78">
        <v>0.1</v>
      </c>
      <c r="K25" s="95">
        <f>E25*J25</f>
        <v>476500</v>
      </c>
      <c r="L25" s="4">
        <v>200000</v>
      </c>
      <c r="M25" s="85">
        <f>F25+J25</f>
        <v>0.15000000000000002</v>
      </c>
      <c r="N25" s="95">
        <f>H25+K25+L25</f>
        <v>915500</v>
      </c>
      <c r="O25" s="85">
        <f>D25-M25</f>
        <v>0.85</v>
      </c>
      <c r="P25" s="95">
        <f>E25-N25</f>
        <v>3849500</v>
      </c>
      <c r="Q25" s="157" t="s">
        <v>171</v>
      </c>
      <c r="R25" s="80"/>
      <c r="S25" s="80">
        <v>1</v>
      </c>
      <c r="T25" s="96">
        <f t="shared" si="24"/>
        <v>4049500</v>
      </c>
    </row>
    <row r="26" spans="1:20" s="97" customFormat="1" ht="18" customHeight="1" x14ac:dyDescent="0.25">
      <c r="A26" s="73">
        <f t="shared" si="25"/>
        <v>7</v>
      </c>
      <c r="B26" s="34" t="s">
        <v>15</v>
      </c>
      <c r="C26" s="83" t="s">
        <v>109</v>
      </c>
      <c r="D26" s="85">
        <v>0.62</v>
      </c>
      <c r="E26" s="94">
        <v>2292000</v>
      </c>
      <c r="F26" s="85"/>
      <c r="G26" s="95"/>
      <c r="H26" s="95"/>
      <c r="I26" s="95" t="e">
        <f t="shared" si="19"/>
        <v>#VALUE!</v>
      </c>
      <c r="J26" s="78">
        <v>1</v>
      </c>
      <c r="K26" s="95">
        <v>2292000</v>
      </c>
      <c r="L26" s="8"/>
      <c r="M26" s="85">
        <v>0.62</v>
      </c>
      <c r="N26" s="95">
        <f t="shared" ref="N26" si="28">H26+K26+L26</f>
        <v>2292000</v>
      </c>
      <c r="O26" s="85">
        <f t="shared" ref="O26:O27" si="29">D26-M26</f>
        <v>0</v>
      </c>
      <c r="P26" s="95">
        <f>E26-N26</f>
        <v>0</v>
      </c>
      <c r="Q26" s="157"/>
      <c r="R26" s="80"/>
      <c r="S26" s="80">
        <v>1</v>
      </c>
      <c r="T26" s="96">
        <f t="shared" si="24"/>
        <v>0</v>
      </c>
    </row>
    <row r="27" spans="1:20" s="97" customFormat="1" ht="15.75" x14ac:dyDescent="0.25">
      <c r="A27" s="73">
        <f t="shared" si="25"/>
        <v>8</v>
      </c>
      <c r="B27" s="34" t="s">
        <v>16</v>
      </c>
      <c r="C27" s="83" t="s">
        <v>109</v>
      </c>
      <c r="D27" s="85">
        <v>1</v>
      </c>
      <c r="E27" s="94">
        <f t="shared" ref="E27:E33" si="30">$K$130*D27</f>
        <v>4765000</v>
      </c>
      <c r="F27" s="85">
        <f>D27*5%</f>
        <v>0.05</v>
      </c>
      <c r="G27" s="95">
        <f>E27*5%</f>
        <v>238250</v>
      </c>
      <c r="H27" s="95">
        <f t="shared" ref="H27" si="31">G27+I27-RIGHT(G27,3)</f>
        <v>239000</v>
      </c>
      <c r="I27" s="95">
        <f t="shared" si="19"/>
        <v>1000</v>
      </c>
      <c r="J27" s="78"/>
      <c r="K27" s="95">
        <f>E27*J27</f>
        <v>0</v>
      </c>
      <c r="L27" s="4"/>
      <c r="M27" s="85">
        <f>F27+J27</f>
        <v>0.05</v>
      </c>
      <c r="N27" s="95">
        <f>H27+K27+L27</f>
        <v>239000</v>
      </c>
      <c r="O27" s="85">
        <f t="shared" si="29"/>
        <v>0.95</v>
      </c>
      <c r="P27" s="95">
        <f>E27-N27</f>
        <v>4526000</v>
      </c>
      <c r="Q27" s="157"/>
      <c r="R27" s="80"/>
      <c r="S27" s="80">
        <v>1</v>
      </c>
      <c r="T27" s="96">
        <f t="shared" si="24"/>
        <v>4526000</v>
      </c>
    </row>
    <row r="28" spans="1:20" s="97" customFormat="1" ht="15.75" x14ac:dyDescent="0.25">
      <c r="A28" s="73">
        <f t="shared" si="25"/>
        <v>9</v>
      </c>
      <c r="B28" s="34" t="s">
        <v>19</v>
      </c>
      <c r="C28" s="83" t="s">
        <v>109</v>
      </c>
      <c r="D28" s="85">
        <v>1</v>
      </c>
      <c r="E28" s="94">
        <f t="shared" si="30"/>
        <v>4765000</v>
      </c>
      <c r="F28" s="85">
        <f>D28*5%</f>
        <v>0.05</v>
      </c>
      <c r="G28" s="95">
        <f>E28*5%</f>
        <v>238250</v>
      </c>
      <c r="H28" s="95">
        <f>G28+I28-RIGHT(G28,3)</f>
        <v>239000</v>
      </c>
      <c r="I28" s="95">
        <f t="shared" si="19"/>
        <v>1000</v>
      </c>
      <c r="J28" s="75"/>
      <c r="K28" s="95">
        <f>E28*J28</f>
        <v>0</v>
      </c>
      <c r="L28" s="4"/>
      <c r="M28" s="85">
        <f>F28+J28</f>
        <v>0.05</v>
      </c>
      <c r="N28" s="95">
        <f>H28+K28+L28</f>
        <v>239000</v>
      </c>
      <c r="O28" s="85">
        <f>D28-M28</f>
        <v>0.95</v>
      </c>
      <c r="P28" s="95">
        <f>E28-N28</f>
        <v>4526000</v>
      </c>
      <c r="Q28" s="157"/>
      <c r="R28" s="80"/>
      <c r="S28" s="80">
        <v>1</v>
      </c>
      <c r="T28" s="96">
        <f t="shared" si="24"/>
        <v>4526000</v>
      </c>
    </row>
    <row r="29" spans="1:20" s="97" customFormat="1" ht="18" customHeight="1" x14ac:dyDescent="0.25">
      <c r="A29" s="73">
        <f t="shared" si="25"/>
        <v>10</v>
      </c>
      <c r="B29" s="34" t="s">
        <v>23</v>
      </c>
      <c r="C29" s="83" t="s">
        <v>109</v>
      </c>
      <c r="D29" s="85">
        <v>1</v>
      </c>
      <c r="E29" s="94">
        <f t="shared" si="30"/>
        <v>4765000</v>
      </c>
      <c r="F29" s="85">
        <f t="shared" ref="F29:G29" si="32">D29*5%</f>
        <v>0.05</v>
      </c>
      <c r="G29" s="95">
        <f t="shared" si="32"/>
        <v>238250</v>
      </c>
      <c r="H29" s="95">
        <f t="shared" ref="H29" si="33">G29+I29-RIGHT(G29,3)</f>
        <v>239000</v>
      </c>
      <c r="I29" s="95">
        <f t="shared" si="19"/>
        <v>1000</v>
      </c>
      <c r="J29" s="75"/>
      <c r="K29" s="95">
        <f>E29*J29</f>
        <v>0</v>
      </c>
      <c r="L29" s="4">
        <v>100000</v>
      </c>
      <c r="M29" s="85">
        <f>F29+J29</f>
        <v>0.05</v>
      </c>
      <c r="N29" s="95">
        <f>H29+K29+L29</f>
        <v>339000</v>
      </c>
      <c r="O29" s="85">
        <f t="shared" ref="O29:P29" si="34">D29-M29</f>
        <v>0.95</v>
      </c>
      <c r="P29" s="95">
        <f t="shared" si="34"/>
        <v>4426000</v>
      </c>
      <c r="Q29" s="157" t="s">
        <v>167</v>
      </c>
      <c r="R29" s="80"/>
      <c r="S29" s="80">
        <v>1</v>
      </c>
      <c r="T29" s="96">
        <f t="shared" si="24"/>
        <v>4526000</v>
      </c>
    </row>
    <row r="30" spans="1:20" s="97" customFormat="1" ht="15.75" x14ac:dyDescent="0.25">
      <c r="A30" s="73">
        <f t="shared" si="25"/>
        <v>11</v>
      </c>
      <c r="B30" s="34" t="s">
        <v>134</v>
      </c>
      <c r="C30" s="83" t="s">
        <v>109</v>
      </c>
      <c r="D30" s="85">
        <v>1</v>
      </c>
      <c r="E30" s="94">
        <f t="shared" si="30"/>
        <v>4765000</v>
      </c>
      <c r="F30" s="85">
        <f>D30*5%</f>
        <v>0.05</v>
      </c>
      <c r="G30" s="95">
        <f>E30*5%</f>
        <v>238250</v>
      </c>
      <c r="H30" s="95">
        <f>G30+I30-RIGHT(G30,3)</f>
        <v>239000</v>
      </c>
      <c r="I30" s="95">
        <f t="shared" si="19"/>
        <v>1000</v>
      </c>
      <c r="J30" s="75"/>
      <c r="K30" s="95">
        <f>E30*J30</f>
        <v>0</v>
      </c>
      <c r="L30" s="4"/>
      <c r="M30" s="85">
        <f>F30+J30</f>
        <v>0.05</v>
      </c>
      <c r="N30" s="95">
        <f>H30+K30+L30</f>
        <v>239000</v>
      </c>
      <c r="O30" s="85">
        <f>D30-M30</f>
        <v>0.95</v>
      </c>
      <c r="P30" s="95">
        <f>E30-N30</f>
        <v>4526000</v>
      </c>
      <c r="Q30" s="157"/>
      <c r="R30" s="80"/>
      <c r="S30" s="80">
        <v>1</v>
      </c>
      <c r="T30" s="96">
        <f t="shared" si="24"/>
        <v>4526000</v>
      </c>
    </row>
    <row r="31" spans="1:20" s="97" customFormat="1" ht="15.75" x14ac:dyDescent="0.25">
      <c r="A31" s="73">
        <f t="shared" si="25"/>
        <v>12</v>
      </c>
      <c r="B31" s="34" t="s">
        <v>133</v>
      </c>
      <c r="C31" s="83" t="s">
        <v>109</v>
      </c>
      <c r="D31" s="85">
        <v>1</v>
      </c>
      <c r="E31" s="94">
        <f t="shared" si="30"/>
        <v>4765000</v>
      </c>
      <c r="F31" s="85">
        <f t="shared" ref="F31:G36" si="35">D31*5%</f>
        <v>0.05</v>
      </c>
      <c r="G31" s="95">
        <f t="shared" si="35"/>
        <v>238250</v>
      </c>
      <c r="H31" s="95">
        <f t="shared" ref="H31" si="36">G31+I31-RIGHT(G31,3)</f>
        <v>239000</v>
      </c>
      <c r="I31" s="95">
        <f t="shared" si="19"/>
        <v>1000</v>
      </c>
      <c r="J31" s="75"/>
      <c r="K31" s="95">
        <f t="shared" ref="K31" si="37">E31*J31</f>
        <v>0</v>
      </c>
      <c r="L31" s="4"/>
      <c r="M31" s="85">
        <f t="shared" ref="M31" si="38">F31+J31</f>
        <v>0.05</v>
      </c>
      <c r="N31" s="95">
        <f t="shared" ref="N31" si="39">H31+K31+L31</f>
        <v>239000</v>
      </c>
      <c r="O31" s="85">
        <f t="shared" ref="O31:P36" si="40">D31-M31</f>
        <v>0.95</v>
      </c>
      <c r="P31" s="95">
        <f t="shared" si="40"/>
        <v>4526000</v>
      </c>
      <c r="Q31" s="157"/>
      <c r="R31" s="80"/>
      <c r="S31" s="80">
        <v>1</v>
      </c>
      <c r="T31" s="96">
        <f t="shared" si="24"/>
        <v>4526000</v>
      </c>
    </row>
    <row r="32" spans="1:20" s="97" customFormat="1" ht="15.75" x14ac:dyDescent="0.25">
      <c r="A32" s="73">
        <f t="shared" si="25"/>
        <v>13</v>
      </c>
      <c r="B32" s="34" t="s">
        <v>24</v>
      </c>
      <c r="C32" s="83" t="s">
        <v>109</v>
      </c>
      <c r="D32" s="85">
        <v>1</v>
      </c>
      <c r="E32" s="94">
        <f t="shared" si="30"/>
        <v>4765000</v>
      </c>
      <c r="F32" s="85">
        <f t="shared" si="35"/>
        <v>0.05</v>
      </c>
      <c r="G32" s="95">
        <f t="shared" si="35"/>
        <v>238250</v>
      </c>
      <c r="H32" s="95">
        <f>G32+I32-RIGHT(G32,3)</f>
        <v>239000</v>
      </c>
      <c r="I32" s="95">
        <f>IF(VALUE(RIGHT(G32,3))&gt;1,1000,0)</f>
        <v>1000</v>
      </c>
      <c r="J32" s="75"/>
      <c r="K32" s="95">
        <f>E32*J32</f>
        <v>0</v>
      </c>
      <c r="L32" s="4">
        <v>50000</v>
      </c>
      <c r="M32" s="85">
        <f>F32+J32</f>
        <v>0.05</v>
      </c>
      <c r="N32" s="95">
        <f>H32+K32+L32</f>
        <v>289000</v>
      </c>
      <c r="O32" s="85">
        <f t="shared" si="40"/>
        <v>0.95</v>
      </c>
      <c r="P32" s="95">
        <f t="shared" si="40"/>
        <v>4476000</v>
      </c>
      <c r="Q32" s="157" t="s">
        <v>165</v>
      </c>
      <c r="R32" s="80"/>
      <c r="S32" s="80">
        <v>1</v>
      </c>
      <c r="T32" s="96">
        <f t="shared" si="24"/>
        <v>4526000</v>
      </c>
    </row>
    <row r="33" spans="1:20" s="97" customFormat="1" ht="15.75" x14ac:dyDescent="0.25">
      <c r="A33" s="73">
        <f t="shared" si="25"/>
        <v>14</v>
      </c>
      <c r="B33" s="34" t="s">
        <v>26</v>
      </c>
      <c r="C33" s="83" t="s">
        <v>109</v>
      </c>
      <c r="D33" s="85">
        <v>1</v>
      </c>
      <c r="E33" s="94">
        <f t="shared" si="30"/>
        <v>4765000</v>
      </c>
      <c r="F33" s="85">
        <f t="shared" si="35"/>
        <v>0.05</v>
      </c>
      <c r="G33" s="95">
        <f t="shared" si="35"/>
        <v>238250</v>
      </c>
      <c r="H33" s="95">
        <f>G33+I33-RIGHT(G33,3)</f>
        <v>239000</v>
      </c>
      <c r="I33" s="95">
        <f>IF(VALUE(RIGHT(G33,3))&gt;1,1000,0)</f>
        <v>1000</v>
      </c>
      <c r="J33" s="75"/>
      <c r="K33" s="95">
        <f>E33*J33</f>
        <v>0</v>
      </c>
      <c r="L33" s="4">
        <v>100000</v>
      </c>
      <c r="M33" s="85">
        <f>F33+J33</f>
        <v>0.05</v>
      </c>
      <c r="N33" s="95">
        <f>H33+K33+L33</f>
        <v>339000</v>
      </c>
      <c r="O33" s="85">
        <f t="shared" si="40"/>
        <v>0.95</v>
      </c>
      <c r="P33" s="95">
        <f t="shared" si="40"/>
        <v>4426000</v>
      </c>
      <c r="Q33" s="157" t="s">
        <v>172</v>
      </c>
      <c r="R33" s="80"/>
      <c r="S33" s="80">
        <v>1</v>
      </c>
      <c r="T33" s="96">
        <f>P33+L33</f>
        <v>4526000</v>
      </c>
    </row>
    <row r="34" spans="1:20" s="97" customFormat="1" ht="15.75" customHeight="1" x14ac:dyDescent="0.25">
      <c r="A34" s="73">
        <f t="shared" si="25"/>
        <v>15</v>
      </c>
      <c r="B34" s="34" t="s">
        <v>27</v>
      </c>
      <c r="C34" s="83" t="s">
        <v>109</v>
      </c>
      <c r="D34" s="85">
        <v>0.62</v>
      </c>
      <c r="E34" s="94">
        <v>2292000</v>
      </c>
      <c r="F34" s="85">
        <f t="shared" si="35"/>
        <v>3.1E-2</v>
      </c>
      <c r="G34" s="95">
        <f t="shared" si="35"/>
        <v>114600</v>
      </c>
      <c r="H34" s="95">
        <f>G34+I34-RIGHT(G34,3)</f>
        <v>115000</v>
      </c>
      <c r="I34" s="95">
        <f>IF(VALUE(RIGHT(G34,3))&gt;1,1000,0)</f>
        <v>1000</v>
      </c>
      <c r="J34" s="75"/>
      <c r="K34" s="95">
        <f>E34*J34</f>
        <v>0</v>
      </c>
      <c r="L34" s="4"/>
      <c r="M34" s="85">
        <f>F34+J34</f>
        <v>3.1E-2</v>
      </c>
      <c r="N34" s="95">
        <f>H34+K34+L34</f>
        <v>115000</v>
      </c>
      <c r="O34" s="85">
        <f t="shared" si="40"/>
        <v>0.58899999999999997</v>
      </c>
      <c r="P34" s="95">
        <f t="shared" si="40"/>
        <v>2177000</v>
      </c>
      <c r="Q34" s="157"/>
      <c r="R34" s="80"/>
      <c r="S34" s="80">
        <v>1</v>
      </c>
      <c r="T34" s="96">
        <f>P34+L34</f>
        <v>2177000</v>
      </c>
    </row>
    <row r="35" spans="1:20" s="24" customFormat="1" ht="15.75" x14ac:dyDescent="0.25">
      <c r="A35" s="73">
        <f t="shared" si="25"/>
        <v>16</v>
      </c>
      <c r="B35" s="34" t="s">
        <v>17</v>
      </c>
      <c r="C35" s="82" t="s">
        <v>109</v>
      </c>
      <c r="D35" s="85">
        <v>0</v>
      </c>
      <c r="E35" s="94"/>
      <c r="F35" s="85">
        <f t="shared" si="35"/>
        <v>0</v>
      </c>
      <c r="G35" s="95">
        <f t="shared" si="35"/>
        <v>0</v>
      </c>
      <c r="H35" s="95">
        <f>G35+I35-RIGHT(G35,3)</f>
        <v>0</v>
      </c>
      <c r="I35" s="95">
        <f>IF(VALUE(RIGHT(G35,3))&gt;1,1000,0)</f>
        <v>0</v>
      </c>
      <c r="J35" s="78"/>
      <c r="K35" s="95">
        <f t="shared" ref="K35:K36" si="41">E35*J35</f>
        <v>0</v>
      </c>
      <c r="L35" s="57"/>
      <c r="M35" s="85">
        <f t="shared" ref="M35:M36" si="42">F35+J35</f>
        <v>0</v>
      </c>
      <c r="N35" s="95">
        <f t="shared" ref="N35:N36" si="43">H35+K35+L35</f>
        <v>0</v>
      </c>
      <c r="O35" s="85">
        <f t="shared" si="40"/>
        <v>0</v>
      </c>
      <c r="P35" s="95">
        <f t="shared" si="40"/>
        <v>0</v>
      </c>
      <c r="Q35" s="158"/>
      <c r="R35" s="80"/>
      <c r="S35" s="80">
        <v>1</v>
      </c>
      <c r="T35" s="96">
        <f>P35+L35</f>
        <v>0</v>
      </c>
    </row>
    <row r="36" spans="1:20" s="97" customFormat="1" ht="18" customHeight="1" x14ac:dyDescent="0.25">
      <c r="A36" s="73">
        <f t="shared" si="25"/>
        <v>17</v>
      </c>
      <c r="B36" s="34" t="s">
        <v>14</v>
      </c>
      <c r="C36" s="82" t="s">
        <v>109</v>
      </c>
      <c r="D36" s="85">
        <v>0</v>
      </c>
      <c r="E36" s="94"/>
      <c r="F36" s="85">
        <f t="shared" si="35"/>
        <v>0</v>
      </c>
      <c r="G36" s="95">
        <f t="shared" si="35"/>
        <v>0</v>
      </c>
      <c r="H36" s="95">
        <f>G36+I36-RIGHT(G36,3)</f>
        <v>0</v>
      </c>
      <c r="I36" s="95">
        <f t="shared" ref="I36" si="44">IF(VALUE(RIGHT(G36,3))&gt;1,1000,0)</f>
        <v>0</v>
      </c>
      <c r="J36" s="78"/>
      <c r="K36" s="95">
        <f t="shared" si="41"/>
        <v>0</v>
      </c>
      <c r="L36" s="57"/>
      <c r="M36" s="85">
        <f t="shared" si="42"/>
        <v>0</v>
      </c>
      <c r="N36" s="95">
        <f t="shared" si="43"/>
        <v>0</v>
      </c>
      <c r="O36" s="85">
        <f t="shared" si="40"/>
        <v>0</v>
      </c>
      <c r="P36" s="95">
        <f t="shared" si="40"/>
        <v>0</v>
      </c>
      <c r="Q36" s="158"/>
      <c r="R36" s="80"/>
      <c r="S36" s="80">
        <v>1</v>
      </c>
      <c r="T36" s="96">
        <f>P36+L36</f>
        <v>0</v>
      </c>
    </row>
    <row r="37" spans="1:20" s="24" customFormat="1" ht="3.75" customHeight="1" x14ac:dyDescent="0.25">
      <c r="A37" s="76"/>
      <c r="B37" s="35"/>
      <c r="C37" s="84"/>
      <c r="D37" s="98"/>
      <c r="E37" s="99"/>
      <c r="F37" s="98"/>
      <c r="G37" s="100"/>
      <c r="H37" s="100"/>
      <c r="I37" s="100"/>
      <c r="J37" s="69"/>
      <c r="K37" s="100"/>
      <c r="L37" s="3"/>
      <c r="M37" s="98"/>
      <c r="N37" s="100"/>
      <c r="O37" s="98"/>
      <c r="P37" s="100"/>
      <c r="Q37" s="156"/>
      <c r="R37" s="81"/>
      <c r="S37" s="81"/>
      <c r="T37" s="100"/>
    </row>
    <row r="38" spans="1:20" s="97" customFormat="1" ht="15.75" x14ac:dyDescent="0.25">
      <c r="A38" s="73">
        <v>1</v>
      </c>
      <c r="B38" s="34" t="s">
        <v>25</v>
      </c>
      <c r="C38" s="83" t="s">
        <v>108</v>
      </c>
      <c r="D38" s="85">
        <v>1</v>
      </c>
      <c r="E38" s="94">
        <f t="shared" ref="E38:E45" si="45">$K$130*D38</f>
        <v>4765000</v>
      </c>
      <c r="F38" s="85">
        <f t="shared" ref="F38:G49" si="46">D38*5%</f>
        <v>0.05</v>
      </c>
      <c r="G38" s="95">
        <f t="shared" si="46"/>
        <v>238250</v>
      </c>
      <c r="H38" s="95">
        <f t="shared" ref="H38:H49" si="47">G38+I38-RIGHT(G38,3)</f>
        <v>239000</v>
      </c>
      <c r="I38" s="95">
        <f t="shared" ref="I38:I49" si="48">IF(VALUE(RIGHT(G38,3))&gt;1,1000,0)</f>
        <v>1000</v>
      </c>
      <c r="J38" s="74"/>
      <c r="K38" s="95">
        <f t="shared" ref="K38:K49" si="49">E38*J38</f>
        <v>0</v>
      </c>
      <c r="L38" s="4"/>
      <c r="M38" s="85">
        <f t="shared" ref="M38:M49" si="50">F38+J38</f>
        <v>0.05</v>
      </c>
      <c r="N38" s="95">
        <f t="shared" ref="N38:N49" si="51">H38+K38+L38</f>
        <v>239000</v>
      </c>
      <c r="O38" s="85">
        <f t="shared" ref="O38:P49" si="52">D38-M38</f>
        <v>0.95</v>
      </c>
      <c r="P38" s="95">
        <f t="shared" si="52"/>
        <v>4526000</v>
      </c>
      <c r="Q38" s="157"/>
      <c r="R38" s="80"/>
      <c r="S38" s="80">
        <v>1</v>
      </c>
      <c r="T38" s="96">
        <f t="shared" ref="T38:T46" si="53">P38+L38</f>
        <v>4526000</v>
      </c>
    </row>
    <row r="39" spans="1:20" s="97" customFormat="1" ht="15.75" x14ac:dyDescent="0.25">
      <c r="A39" s="73">
        <f>A38+1</f>
        <v>2</v>
      </c>
      <c r="B39" s="58" t="s">
        <v>123</v>
      </c>
      <c r="C39" s="83" t="s">
        <v>108</v>
      </c>
      <c r="D39" s="85">
        <v>1</v>
      </c>
      <c r="E39" s="94">
        <f t="shared" si="45"/>
        <v>4765000</v>
      </c>
      <c r="F39" s="85">
        <f t="shared" si="46"/>
        <v>0.05</v>
      </c>
      <c r="G39" s="95">
        <f t="shared" si="46"/>
        <v>238250</v>
      </c>
      <c r="H39" s="95">
        <f t="shared" si="47"/>
        <v>239000</v>
      </c>
      <c r="I39" s="95">
        <f t="shared" si="48"/>
        <v>1000</v>
      </c>
      <c r="J39" s="74"/>
      <c r="K39" s="95">
        <f t="shared" si="49"/>
        <v>0</v>
      </c>
      <c r="L39" s="4">
        <v>50000</v>
      </c>
      <c r="M39" s="85">
        <f t="shared" si="50"/>
        <v>0.05</v>
      </c>
      <c r="N39" s="95">
        <f t="shared" si="51"/>
        <v>289000</v>
      </c>
      <c r="O39" s="85">
        <f t="shared" si="52"/>
        <v>0.95</v>
      </c>
      <c r="P39" s="95">
        <f t="shared" si="52"/>
        <v>4476000</v>
      </c>
      <c r="Q39" s="157" t="s">
        <v>165</v>
      </c>
      <c r="R39" s="80"/>
      <c r="S39" s="80">
        <v>1</v>
      </c>
      <c r="T39" s="96">
        <f t="shared" si="53"/>
        <v>4526000</v>
      </c>
    </row>
    <row r="40" spans="1:20" s="97" customFormat="1" ht="15.75" x14ac:dyDescent="0.25">
      <c r="A40" s="73">
        <f t="shared" ref="A40:A49" si="54">A39+1</f>
        <v>3</v>
      </c>
      <c r="B40" s="34" t="s">
        <v>21</v>
      </c>
      <c r="C40" s="83" t="s">
        <v>108</v>
      </c>
      <c r="D40" s="85">
        <v>1</v>
      </c>
      <c r="E40" s="94">
        <f t="shared" si="45"/>
        <v>4765000</v>
      </c>
      <c r="F40" s="85">
        <f t="shared" si="46"/>
        <v>0.05</v>
      </c>
      <c r="G40" s="95">
        <f t="shared" si="46"/>
        <v>238250</v>
      </c>
      <c r="H40" s="95">
        <f t="shared" si="47"/>
        <v>239000</v>
      </c>
      <c r="I40" s="95">
        <f t="shared" si="48"/>
        <v>1000</v>
      </c>
      <c r="J40" s="74"/>
      <c r="K40" s="95">
        <f t="shared" si="49"/>
        <v>0</v>
      </c>
      <c r="L40" s="4"/>
      <c r="M40" s="85">
        <f t="shared" si="50"/>
        <v>0.05</v>
      </c>
      <c r="N40" s="95">
        <f t="shared" si="51"/>
        <v>239000</v>
      </c>
      <c r="O40" s="85">
        <f t="shared" si="52"/>
        <v>0.95</v>
      </c>
      <c r="P40" s="95">
        <f t="shared" si="52"/>
        <v>4526000</v>
      </c>
      <c r="Q40" s="157"/>
      <c r="R40" s="80"/>
      <c r="S40" s="80">
        <v>1</v>
      </c>
      <c r="T40" s="96">
        <f t="shared" si="53"/>
        <v>4526000</v>
      </c>
    </row>
    <row r="41" spans="1:20" s="97" customFormat="1" ht="15.75" x14ac:dyDescent="0.25">
      <c r="A41" s="73">
        <f t="shared" si="54"/>
        <v>4</v>
      </c>
      <c r="B41" s="34" t="s">
        <v>20</v>
      </c>
      <c r="C41" s="83" t="s">
        <v>108</v>
      </c>
      <c r="D41" s="85">
        <v>1</v>
      </c>
      <c r="E41" s="94">
        <f t="shared" si="45"/>
        <v>4765000</v>
      </c>
      <c r="F41" s="85">
        <f t="shared" si="46"/>
        <v>0.05</v>
      </c>
      <c r="G41" s="95">
        <f t="shared" si="46"/>
        <v>238250</v>
      </c>
      <c r="H41" s="95">
        <f t="shared" si="47"/>
        <v>239000</v>
      </c>
      <c r="I41" s="95">
        <f t="shared" si="48"/>
        <v>1000</v>
      </c>
      <c r="J41" s="74"/>
      <c r="K41" s="95">
        <f t="shared" si="49"/>
        <v>0</v>
      </c>
      <c r="L41" s="4"/>
      <c r="M41" s="85">
        <f t="shared" si="50"/>
        <v>0.05</v>
      </c>
      <c r="N41" s="95">
        <f t="shared" si="51"/>
        <v>239000</v>
      </c>
      <c r="O41" s="85">
        <f t="shared" si="52"/>
        <v>0.95</v>
      </c>
      <c r="P41" s="95">
        <f t="shared" si="52"/>
        <v>4526000</v>
      </c>
      <c r="Q41" s="157"/>
      <c r="R41" s="80"/>
      <c r="S41" s="80">
        <v>1</v>
      </c>
      <c r="T41" s="96">
        <f t="shared" si="53"/>
        <v>4526000</v>
      </c>
    </row>
    <row r="42" spans="1:20" s="97" customFormat="1" ht="16.5" customHeight="1" x14ac:dyDescent="0.25">
      <c r="A42" s="73">
        <f t="shared" si="54"/>
        <v>5</v>
      </c>
      <c r="B42" s="34" t="s">
        <v>28</v>
      </c>
      <c r="C42" s="83" t="s">
        <v>108</v>
      </c>
      <c r="D42" s="85">
        <v>1</v>
      </c>
      <c r="E42" s="94">
        <f t="shared" si="45"/>
        <v>4765000</v>
      </c>
      <c r="F42" s="85">
        <f t="shared" si="46"/>
        <v>0.05</v>
      </c>
      <c r="G42" s="95">
        <f t="shared" si="46"/>
        <v>238250</v>
      </c>
      <c r="H42" s="95">
        <f t="shared" si="47"/>
        <v>239000</v>
      </c>
      <c r="I42" s="95">
        <f t="shared" si="48"/>
        <v>1000</v>
      </c>
      <c r="J42" s="74"/>
      <c r="K42" s="95">
        <f t="shared" si="49"/>
        <v>0</v>
      </c>
      <c r="L42" s="8"/>
      <c r="M42" s="85">
        <f t="shared" si="50"/>
        <v>0.05</v>
      </c>
      <c r="N42" s="95">
        <f t="shared" si="51"/>
        <v>239000</v>
      </c>
      <c r="O42" s="85">
        <f t="shared" si="52"/>
        <v>0.95</v>
      </c>
      <c r="P42" s="95">
        <f t="shared" si="52"/>
        <v>4526000</v>
      </c>
      <c r="Q42" s="157"/>
      <c r="R42" s="80"/>
      <c r="S42" s="80">
        <v>1</v>
      </c>
      <c r="T42" s="96">
        <f t="shared" si="53"/>
        <v>4526000</v>
      </c>
    </row>
    <row r="43" spans="1:20" s="97" customFormat="1" ht="15.75" x14ac:dyDescent="0.25">
      <c r="A43" s="73">
        <f t="shared" si="54"/>
        <v>6</v>
      </c>
      <c r="B43" s="79" t="s">
        <v>130</v>
      </c>
      <c r="C43" s="83" t="s">
        <v>108</v>
      </c>
      <c r="D43" s="85">
        <v>1</v>
      </c>
      <c r="E43" s="94">
        <f t="shared" si="45"/>
        <v>4765000</v>
      </c>
      <c r="F43" s="85">
        <f t="shared" si="46"/>
        <v>0.05</v>
      </c>
      <c r="G43" s="95">
        <f t="shared" si="46"/>
        <v>238250</v>
      </c>
      <c r="H43" s="95">
        <f t="shared" si="47"/>
        <v>239000</v>
      </c>
      <c r="I43" s="95">
        <f t="shared" si="48"/>
        <v>1000</v>
      </c>
      <c r="J43" s="70"/>
      <c r="K43" s="95">
        <f t="shared" si="49"/>
        <v>0</v>
      </c>
      <c r="L43" s="8"/>
      <c r="M43" s="85">
        <f t="shared" si="50"/>
        <v>0.05</v>
      </c>
      <c r="N43" s="95">
        <f t="shared" si="51"/>
        <v>239000</v>
      </c>
      <c r="O43" s="85">
        <f t="shared" si="52"/>
        <v>0.95</v>
      </c>
      <c r="P43" s="95">
        <f t="shared" si="52"/>
        <v>4526000</v>
      </c>
      <c r="Q43" s="157"/>
      <c r="R43" s="80"/>
      <c r="S43" s="80">
        <v>1</v>
      </c>
      <c r="T43" s="96">
        <f t="shared" si="53"/>
        <v>4526000</v>
      </c>
    </row>
    <row r="44" spans="1:20" s="97" customFormat="1" ht="16.5" customHeight="1" x14ac:dyDescent="0.25">
      <c r="A44" s="73">
        <f t="shared" si="54"/>
        <v>7</v>
      </c>
      <c r="B44" s="34" t="s">
        <v>18</v>
      </c>
      <c r="C44" s="83" t="s">
        <v>108</v>
      </c>
      <c r="D44" s="85">
        <v>1</v>
      </c>
      <c r="E44" s="94">
        <f t="shared" si="45"/>
        <v>4765000</v>
      </c>
      <c r="F44" s="85">
        <f t="shared" si="46"/>
        <v>0.05</v>
      </c>
      <c r="G44" s="95">
        <f t="shared" si="46"/>
        <v>238250</v>
      </c>
      <c r="H44" s="95">
        <f t="shared" si="47"/>
        <v>239000</v>
      </c>
      <c r="I44" s="95">
        <f t="shared" si="48"/>
        <v>1000</v>
      </c>
      <c r="J44" s="70"/>
      <c r="K44" s="95">
        <f t="shared" si="49"/>
        <v>0</v>
      </c>
      <c r="L44" s="8"/>
      <c r="M44" s="85">
        <f t="shared" si="50"/>
        <v>0.05</v>
      </c>
      <c r="N44" s="95">
        <f t="shared" si="51"/>
        <v>239000</v>
      </c>
      <c r="O44" s="85">
        <f t="shared" si="52"/>
        <v>0.95</v>
      </c>
      <c r="P44" s="95">
        <f t="shared" si="52"/>
        <v>4526000</v>
      </c>
      <c r="Q44" s="157"/>
      <c r="R44" s="80"/>
      <c r="S44" s="80">
        <v>1</v>
      </c>
      <c r="T44" s="96">
        <f t="shared" si="53"/>
        <v>4526000</v>
      </c>
    </row>
    <row r="45" spans="1:20" s="97" customFormat="1" ht="15.75" x14ac:dyDescent="0.25">
      <c r="A45" s="73">
        <f t="shared" si="54"/>
        <v>8</v>
      </c>
      <c r="B45" s="58" t="s">
        <v>121</v>
      </c>
      <c r="C45" s="83" t="s">
        <v>108</v>
      </c>
      <c r="D45" s="85">
        <v>1</v>
      </c>
      <c r="E45" s="94">
        <f t="shared" si="45"/>
        <v>4765000</v>
      </c>
      <c r="F45" s="85">
        <f t="shared" si="46"/>
        <v>0.05</v>
      </c>
      <c r="G45" s="95">
        <f t="shared" si="46"/>
        <v>238250</v>
      </c>
      <c r="H45" s="95">
        <f t="shared" si="47"/>
        <v>239000</v>
      </c>
      <c r="I45" s="95">
        <f t="shared" si="48"/>
        <v>1000</v>
      </c>
      <c r="J45" s="74"/>
      <c r="K45" s="95">
        <f t="shared" si="49"/>
        <v>0</v>
      </c>
      <c r="L45" s="8"/>
      <c r="M45" s="85">
        <f t="shared" si="50"/>
        <v>0.05</v>
      </c>
      <c r="N45" s="95">
        <f t="shared" si="51"/>
        <v>239000</v>
      </c>
      <c r="O45" s="85">
        <f t="shared" si="52"/>
        <v>0.95</v>
      </c>
      <c r="P45" s="95">
        <f t="shared" si="52"/>
        <v>4526000</v>
      </c>
      <c r="Q45" s="157"/>
      <c r="R45" s="80"/>
      <c r="S45" s="80">
        <v>1</v>
      </c>
      <c r="T45" s="96">
        <f t="shared" si="53"/>
        <v>4526000</v>
      </c>
    </row>
    <row r="46" spans="1:20" s="97" customFormat="1" ht="15.75" x14ac:dyDescent="0.25">
      <c r="A46" s="73">
        <f t="shared" si="54"/>
        <v>9</v>
      </c>
      <c r="B46" s="58" t="s">
        <v>124</v>
      </c>
      <c r="C46" s="83" t="s">
        <v>108</v>
      </c>
      <c r="D46" s="85">
        <v>0.61</v>
      </c>
      <c r="E46" s="94">
        <v>2276000</v>
      </c>
      <c r="F46" s="85">
        <f t="shared" si="46"/>
        <v>3.0499999999999999E-2</v>
      </c>
      <c r="G46" s="95">
        <f t="shared" si="46"/>
        <v>113800</v>
      </c>
      <c r="H46" s="95">
        <f t="shared" si="47"/>
        <v>114000</v>
      </c>
      <c r="I46" s="95">
        <f t="shared" si="48"/>
        <v>1000</v>
      </c>
      <c r="J46" s="74"/>
      <c r="K46" s="95">
        <f t="shared" si="49"/>
        <v>0</v>
      </c>
      <c r="L46" s="8">
        <v>50000</v>
      </c>
      <c r="M46" s="85">
        <f t="shared" si="50"/>
        <v>3.0499999999999999E-2</v>
      </c>
      <c r="N46" s="95">
        <f t="shared" si="51"/>
        <v>164000</v>
      </c>
      <c r="O46" s="85">
        <f t="shared" si="52"/>
        <v>0.57950000000000002</v>
      </c>
      <c r="P46" s="95">
        <f t="shared" si="52"/>
        <v>2112000</v>
      </c>
      <c r="Q46" s="157" t="s">
        <v>165</v>
      </c>
      <c r="R46" s="80"/>
      <c r="S46" s="80">
        <v>1</v>
      </c>
      <c r="T46" s="96">
        <f t="shared" si="53"/>
        <v>2162000</v>
      </c>
    </row>
    <row r="47" spans="1:20" s="97" customFormat="1" ht="15.75" x14ac:dyDescent="0.25">
      <c r="A47" s="73">
        <f t="shared" si="54"/>
        <v>10</v>
      </c>
      <c r="B47" s="79" t="s">
        <v>129</v>
      </c>
      <c r="C47" s="83" t="s">
        <v>108</v>
      </c>
      <c r="D47" s="85">
        <v>0.61</v>
      </c>
      <c r="E47" s="94">
        <v>2276000</v>
      </c>
      <c r="F47" s="85">
        <f t="shared" si="46"/>
        <v>3.0499999999999999E-2</v>
      </c>
      <c r="G47" s="95">
        <f t="shared" si="46"/>
        <v>113800</v>
      </c>
      <c r="H47" s="95">
        <f t="shared" si="47"/>
        <v>114000</v>
      </c>
      <c r="I47" s="95">
        <f t="shared" si="48"/>
        <v>1000</v>
      </c>
      <c r="J47" s="70"/>
      <c r="K47" s="95">
        <f t="shared" si="49"/>
        <v>0</v>
      </c>
      <c r="L47" s="8"/>
      <c r="M47" s="85">
        <f t="shared" si="50"/>
        <v>3.0499999999999999E-2</v>
      </c>
      <c r="N47" s="95">
        <f t="shared" si="51"/>
        <v>114000</v>
      </c>
      <c r="O47" s="85">
        <f t="shared" si="52"/>
        <v>0.57950000000000002</v>
      </c>
      <c r="P47" s="95">
        <f t="shared" si="52"/>
        <v>2162000</v>
      </c>
      <c r="Q47" s="157"/>
      <c r="R47" s="80"/>
      <c r="S47" s="80">
        <v>1</v>
      </c>
      <c r="T47" s="96">
        <f>P47+L47</f>
        <v>2162000</v>
      </c>
    </row>
    <row r="48" spans="1:20" s="97" customFormat="1" ht="15.75" x14ac:dyDescent="0.25">
      <c r="A48" s="73">
        <f t="shared" si="54"/>
        <v>11</v>
      </c>
      <c r="B48" s="79" t="s">
        <v>131</v>
      </c>
      <c r="C48" s="83" t="s">
        <v>108</v>
      </c>
      <c r="D48" s="85">
        <v>1</v>
      </c>
      <c r="E48" s="94">
        <f>$K$130*D48</f>
        <v>4765000</v>
      </c>
      <c r="F48" s="85">
        <f t="shared" si="46"/>
        <v>0.05</v>
      </c>
      <c r="G48" s="95">
        <f t="shared" si="46"/>
        <v>238250</v>
      </c>
      <c r="H48" s="95">
        <f t="shared" si="47"/>
        <v>239000</v>
      </c>
      <c r="I48" s="95">
        <f t="shared" si="48"/>
        <v>1000</v>
      </c>
      <c r="J48" s="70"/>
      <c r="K48" s="95">
        <f t="shared" si="49"/>
        <v>0</v>
      </c>
      <c r="L48" s="8"/>
      <c r="M48" s="85">
        <f t="shared" si="50"/>
        <v>0.05</v>
      </c>
      <c r="N48" s="95">
        <f t="shared" si="51"/>
        <v>239000</v>
      </c>
      <c r="O48" s="85">
        <f t="shared" si="52"/>
        <v>0.95</v>
      </c>
      <c r="P48" s="95">
        <f t="shared" si="52"/>
        <v>4526000</v>
      </c>
      <c r="Q48" s="157"/>
      <c r="R48" s="80"/>
      <c r="S48" s="80">
        <v>1</v>
      </c>
      <c r="T48" s="96">
        <f t="shared" ref="T48:T49" si="55">P48+L48</f>
        <v>4526000</v>
      </c>
    </row>
    <row r="49" spans="1:20" s="97" customFormat="1" ht="15.75" x14ac:dyDescent="0.25">
      <c r="A49" s="73">
        <f t="shared" si="54"/>
        <v>12</v>
      </c>
      <c r="B49" s="79" t="s">
        <v>173</v>
      </c>
      <c r="C49" s="83" t="s">
        <v>108</v>
      </c>
      <c r="D49" s="85">
        <v>1</v>
      </c>
      <c r="E49" s="94">
        <f>$K$130*D49</f>
        <v>4765000</v>
      </c>
      <c r="F49" s="85">
        <f t="shared" si="46"/>
        <v>0.05</v>
      </c>
      <c r="G49" s="95">
        <f t="shared" si="46"/>
        <v>238250</v>
      </c>
      <c r="H49" s="95">
        <f t="shared" si="47"/>
        <v>239000</v>
      </c>
      <c r="I49" s="95">
        <f t="shared" si="48"/>
        <v>1000</v>
      </c>
      <c r="J49" s="70">
        <v>0.6</v>
      </c>
      <c r="K49" s="95">
        <f t="shared" si="49"/>
        <v>2859000</v>
      </c>
      <c r="L49" s="8">
        <v>150000</v>
      </c>
      <c r="M49" s="85">
        <f t="shared" si="50"/>
        <v>0.65</v>
      </c>
      <c r="N49" s="95">
        <f t="shared" si="51"/>
        <v>3248000</v>
      </c>
      <c r="O49" s="85">
        <f t="shared" si="52"/>
        <v>0.35</v>
      </c>
      <c r="P49" s="95">
        <f t="shared" si="52"/>
        <v>1517000</v>
      </c>
      <c r="Q49" s="157" t="s">
        <v>174</v>
      </c>
      <c r="R49" s="80"/>
      <c r="S49" s="80">
        <v>1</v>
      </c>
      <c r="T49" s="96">
        <f t="shared" si="55"/>
        <v>1667000</v>
      </c>
    </row>
    <row r="50" spans="1:20" s="24" customFormat="1" ht="7.5" customHeight="1" x14ac:dyDescent="0.25">
      <c r="A50" s="76"/>
      <c r="B50" s="35"/>
      <c r="C50" s="84"/>
      <c r="D50" s="98"/>
      <c r="E50" s="99"/>
      <c r="F50" s="98"/>
      <c r="G50" s="100"/>
      <c r="H50" s="100"/>
      <c r="I50" s="100"/>
      <c r="J50" s="69"/>
      <c r="K50" s="100"/>
      <c r="L50" s="2"/>
      <c r="M50" s="98"/>
      <c r="N50" s="100"/>
      <c r="O50" s="98"/>
      <c r="P50" s="100"/>
      <c r="Q50" s="156"/>
      <c r="R50" s="81"/>
      <c r="S50" s="81"/>
      <c r="T50" s="100"/>
    </row>
    <row r="51" spans="1:20" s="97" customFormat="1" ht="15.75" x14ac:dyDescent="0.25">
      <c r="A51" s="73">
        <v>1</v>
      </c>
      <c r="B51" s="31" t="s">
        <v>29</v>
      </c>
      <c r="C51" s="83" t="s">
        <v>105</v>
      </c>
      <c r="D51" s="85">
        <v>1</v>
      </c>
      <c r="E51" s="94">
        <f t="shared" ref="E51:E64" si="56">$K$130*D51</f>
        <v>4765000</v>
      </c>
      <c r="F51" s="85">
        <f t="shared" si="0"/>
        <v>0.05</v>
      </c>
      <c r="G51" s="95">
        <f t="shared" si="0"/>
        <v>238250</v>
      </c>
      <c r="H51" s="95">
        <f t="shared" ref="H51:H64" si="57">G51+I51-RIGHT(G51,3)</f>
        <v>239000</v>
      </c>
      <c r="I51" s="95">
        <f t="shared" ref="I51:I64" si="58">IF(VALUE(RIGHT(G51,3))&gt;1,1000,0)</f>
        <v>1000</v>
      </c>
      <c r="J51" s="101"/>
      <c r="K51" s="95">
        <f t="shared" ref="K51:K64" si="59">E51*J51</f>
        <v>0</v>
      </c>
      <c r="L51" s="8"/>
      <c r="M51" s="85">
        <f t="shared" ref="M51:M64" si="60">F51+J51</f>
        <v>0.05</v>
      </c>
      <c r="N51" s="95">
        <f t="shared" ref="N51:N64" si="61">H51+K51+L51</f>
        <v>239000</v>
      </c>
      <c r="O51" s="85">
        <f t="shared" ref="O51:P64" si="62">D51-M51</f>
        <v>0.95</v>
      </c>
      <c r="P51" s="95">
        <f t="shared" si="62"/>
        <v>4526000</v>
      </c>
      <c r="Q51" s="157"/>
      <c r="R51" s="80"/>
      <c r="S51" s="80">
        <v>1</v>
      </c>
      <c r="T51" s="96">
        <f>P51+L51</f>
        <v>4526000</v>
      </c>
    </row>
    <row r="52" spans="1:20" s="97" customFormat="1" ht="15.75" x14ac:dyDescent="0.25">
      <c r="A52" s="73">
        <f>A51+1</f>
        <v>2</v>
      </c>
      <c r="B52" s="31" t="s">
        <v>30</v>
      </c>
      <c r="C52" s="83" t="s">
        <v>105</v>
      </c>
      <c r="D52" s="85">
        <v>1</v>
      </c>
      <c r="E52" s="94">
        <f t="shared" si="56"/>
        <v>4765000</v>
      </c>
      <c r="F52" s="85">
        <f t="shared" si="0"/>
        <v>0.05</v>
      </c>
      <c r="G52" s="95">
        <f t="shared" si="0"/>
        <v>238250</v>
      </c>
      <c r="H52" s="95">
        <f t="shared" si="57"/>
        <v>239000</v>
      </c>
      <c r="I52" s="95">
        <f t="shared" si="58"/>
        <v>1000</v>
      </c>
      <c r="J52" s="102">
        <v>0.05</v>
      </c>
      <c r="K52" s="95">
        <f t="shared" si="59"/>
        <v>238250</v>
      </c>
      <c r="L52" s="8">
        <v>50000</v>
      </c>
      <c r="M52" s="85">
        <f t="shared" si="60"/>
        <v>0.1</v>
      </c>
      <c r="N52" s="95">
        <f t="shared" si="61"/>
        <v>527250</v>
      </c>
      <c r="O52" s="85">
        <f t="shared" si="62"/>
        <v>0.9</v>
      </c>
      <c r="P52" s="95">
        <f t="shared" si="62"/>
        <v>4237750</v>
      </c>
      <c r="Q52" s="157" t="s">
        <v>175</v>
      </c>
      <c r="R52" s="80"/>
      <c r="S52" s="80">
        <v>1</v>
      </c>
      <c r="T52" s="96">
        <f>P52+L52</f>
        <v>4287750</v>
      </c>
    </row>
    <row r="53" spans="1:20" s="97" customFormat="1" ht="15.75" x14ac:dyDescent="0.25">
      <c r="A53" s="73">
        <f t="shared" ref="A53:A64" si="63">A52+1</f>
        <v>3</v>
      </c>
      <c r="B53" s="31" t="s">
        <v>31</v>
      </c>
      <c r="C53" s="83" t="s">
        <v>105</v>
      </c>
      <c r="D53" s="85">
        <v>1</v>
      </c>
      <c r="E53" s="94">
        <f t="shared" si="56"/>
        <v>4765000</v>
      </c>
      <c r="F53" s="85">
        <f t="shared" si="0"/>
        <v>0.05</v>
      </c>
      <c r="G53" s="95">
        <f t="shared" si="0"/>
        <v>238250</v>
      </c>
      <c r="H53" s="95">
        <f t="shared" si="57"/>
        <v>239000</v>
      </c>
      <c r="I53" s="95">
        <f t="shared" si="58"/>
        <v>1000</v>
      </c>
      <c r="J53" s="101">
        <v>0.05</v>
      </c>
      <c r="K53" s="95">
        <f t="shared" si="59"/>
        <v>238250</v>
      </c>
      <c r="L53" s="8">
        <v>200000</v>
      </c>
      <c r="M53" s="85">
        <f t="shared" si="60"/>
        <v>0.1</v>
      </c>
      <c r="N53" s="95">
        <f t="shared" si="61"/>
        <v>677250</v>
      </c>
      <c r="O53" s="85">
        <f t="shared" si="62"/>
        <v>0.9</v>
      </c>
      <c r="P53" s="95">
        <f t="shared" si="62"/>
        <v>4087750</v>
      </c>
      <c r="Q53" s="157" t="s">
        <v>176</v>
      </c>
      <c r="R53" s="80"/>
      <c r="S53" s="80">
        <v>1</v>
      </c>
      <c r="T53" s="96">
        <f>P53+L53</f>
        <v>4287750</v>
      </c>
    </row>
    <row r="54" spans="1:20" s="24" customFormat="1" ht="15.75" x14ac:dyDescent="0.25">
      <c r="A54" s="73">
        <f t="shared" si="63"/>
        <v>4</v>
      </c>
      <c r="B54" s="68" t="s">
        <v>38</v>
      </c>
      <c r="C54" s="83" t="s">
        <v>105</v>
      </c>
      <c r="D54" s="85">
        <v>1</v>
      </c>
      <c r="E54" s="94">
        <f t="shared" si="56"/>
        <v>4765000</v>
      </c>
      <c r="F54" s="85">
        <f t="shared" si="0"/>
        <v>0.05</v>
      </c>
      <c r="G54" s="95">
        <f t="shared" si="0"/>
        <v>238250</v>
      </c>
      <c r="H54" s="95">
        <f t="shared" si="57"/>
        <v>239000</v>
      </c>
      <c r="I54" s="95">
        <f>IF(VALUE(RIGHT(G54,3))&gt;1,1000,0)</f>
        <v>1000</v>
      </c>
      <c r="J54" s="102">
        <v>0.65</v>
      </c>
      <c r="K54" s="95">
        <f>E54*J54</f>
        <v>3097250</v>
      </c>
      <c r="L54" s="8"/>
      <c r="M54" s="85">
        <f>F54+J54</f>
        <v>0.70000000000000007</v>
      </c>
      <c r="N54" s="95">
        <f>H54+K54+L54</f>
        <v>3336250</v>
      </c>
      <c r="O54" s="85">
        <f>D54-M54</f>
        <v>0.29999999999999993</v>
      </c>
      <c r="P54" s="95">
        <f>E54-N54</f>
        <v>1428750</v>
      </c>
      <c r="Q54" s="159" t="s">
        <v>177</v>
      </c>
      <c r="R54" s="80"/>
      <c r="S54" s="80">
        <v>1</v>
      </c>
      <c r="T54" s="96">
        <f>P54+L54</f>
        <v>1428750</v>
      </c>
    </row>
    <row r="55" spans="1:20" s="24" customFormat="1" ht="15.75" x14ac:dyDescent="0.25">
      <c r="A55" s="73">
        <f t="shared" si="63"/>
        <v>5</v>
      </c>
      <c r="B55" s="34" t="s">
        <v>39</v>
      </c>
      <c r="C55" s="83" t="s">
        <v>105</v>
      </c>
      <c r="D55" s="85">
        <v>1</v>
      </c>
      <c r="E55" s="94">
        <f t="shared" si="56"/>
        <v>4765000</v>
      </c>
      <c r="F55" s="85">
        <f t="shared" si="0"/>
        <v>0.05</v>
      </c>
      <c r="G55" s="95">
        <f t="shared" si="0"/>
        <v>238250</v>
      </c>
      <c r="H55" s="95">
        <f t="shared" si="57"/>
        <v>239000</v>
      </c>
      <c r="I55" s="95">
        <f t="shared" si="58"/>
        <v>1000</v>
      </c>
      <c r="J55" s="101"/>
      <c r="K55" s="95">
        <f t="shared" ref="K55:K56" si="64">E55*J55</f>
        <v>0</v>
      </c>
      <c r="L55" s="8"/>
      <c r="M55" s="85">
        <f t="shared" ref="M55:M56" si="65">F55+J55</f>
        <v>0.05</v>
      </c>
      <c r="N55" s="95">
        <f t="shared" ref="N55:N56" si="66">H55+K55+L55</f>
        <v>239000</v>
      </c>
      <c r="O55" s="85">
        <f t="shared" si="62"/>
        <v>0.95</v>
      </c>
      <c r="P55" s="95">
        <f t="shared" si="62"/>
        <v>4526000</v>
      </c>
      <c r="Q55" s="159"/>
      <c r="R55" s="80"/>
      <c r="S55" s="80">
        <v>1</v>
      </c>
      <c r="T55" s="96">
        <f>P55+L55</f>
        <v>4526000</v>
      </c>
    </row>
    <row r="56" spans="1:20" s="97" customFormat="1" ht="15.75" x14ac:dyDescent="0.25">
      <c r="A56" s="73">
        <f t="shared" si="63"/>
        <v>6</v>
      </c>
      <c r="B56" s="34" t="s">
        <v>132</v>
      </c>
      <c r="C56" s="83" t="s">
        <v>105</v>
      </c>
      <c r="D56" s="85">
        <v>1</v>
      </c>
      <c r="E56" s="94">
        <f t="shared" si="56"/>
        <v>4765000</v>
      </c>
      <c r="F56" s="85">
        <f t="shared" si="0"/>
        <v>0.05</v>
      </c>
      <c r="G56" s="95">
        <f t="shared" si="0"/>
        <v>238250</v>
      </c>
      <c r="H56" s="95">
        <f t="shared" si="57"/>
        <v>239000</v>
      </c>
      <c r="I56" s="95">
        <f t="shared" si="58"/>
        <v>1000</v>
      </c>
      <c r="J56" s="101"/>
      <c r="K56" s="95">
        <f t="shared" si="64"/>
        <v>0</v>
      </c>
      <c r="L56" s="8">
        <v>200000</v>
      </c>
      <c r="M56" s="85">
        <f t="shared" si="65"/>
        <v>0.05</v>
      </c>
      <c r="N56" s="95">
        <f t="shared" si="66"/>
        <v>439000</v>
      </c>
      <c r="O56" s="85">
        <f t="shared" si="62"/>
        <v>0.95</v>
      </c>
      <c r="P56" s="95">
        <f t="shared" si="62"/>
        <v>4326000</v>
      </c>
      <c r="Q56" s="159" t="s">
        <v>178</v>
      </c>
      <c r="R56" s="80"/>
      <c r="S56" s="80">
        <v>1</v>
      </c>
      <c r="T56" s="96">
        <f t="shared" ref="T56:T64" si="67">P56+L56</f>
        <v>4526000</v>
      </c>
    </row>
    <row r="57" spans="1:20" s="97" customFormat="1" ht="15.75" x14ac:dyDescent="0.25">
      <c r="A57" s="73">
        <f t="shared" si="63"/>
        <v>7</v>
      </c>
      <c r="B57" s="31" t="s">
        <v>32</v>
      </c>
      <c r="C57" s="83" t="s">
        <v>106</v>
      </c>
      <c r="D57" s="85">
        <v>1</v>
      </c>
      <c r="E57" s="94">
        <f t="shared" si="56"/>
        <v>4765000</v>
      </c>
      <c r="F57" s="85">
        <f>D57*5%</f>
        <v>0.05</v>
      </c>
      <c r="G57" s="95">
        <f>E57*5%</f>
        <v>238250</v>
      </c>
      <c r="H57" s="95">
        <f>G57+I57-RIGHT(G57,3)</f>
        <v>239000</v>
      </c>
      <c r="I57" s="95">
        <f>IF(VALUE(RIGHT(G57,3))&gt;1,1000,0)</f>
        <v>1000</v>
      </c>
      <c r="J57" s="101"/>
      <c r="K57" s="95">
        <f>E57*J57</f>
        <v>0</v>
      </c>
      <c r="L57" s="8">
        <v>50000</v>
      </c>
      <c r="M57" s="85">
        <f>F57+J57</f>
        <v>0.05</v>
      </c>
      <c r="N57" s="95">
        <f>H57+K57+L57</f>
        <v>289000</v>
      </c>
      <c r="O57" s="85">
        <f>D57-M57</f>
        <v>0.95</v>
      </c>
      <c r="P57" s="95">
        <f>E57-N57</f>
        <v>4476000</v>
      </c>
      <c r="Q57" s="157" t="s">
        <v>165</v>
      </c>
      <c r="R57" s="80"/>
      <c r="S57" s="80">
        <v>1</v>
      </c>
      <c r="T57" s="96">
        <f t="shared" si="67"/>
        <v>4526000</v>
      </c>
    </row>
    <row r="58" spans="1:20" s="97" customFormat="1" ht="15.75" x14ac:dyDescent="0.25">
      <c r="A58" s="73">
        <f t="shared" si="63"/>
        <v>8</v>
      </c>
      <c r="B58" s="31" t="s">
        <v>33</v>
      </c>
      <c r="C58" s="83" t="s">
        <v>106</v>
      </c>
      <c r="D58" s="85">
        <v>1</v>
      </c>
      <c r="E58" s="94">
        <f t="shared" si="56"/>
        <v>4765000</v>
      </c>
      <c r="F58" s="85">
        <f t="shared" ref="F58:G58" si="68">D58*5%</f>
        <v>0.05</v>
      </c>
      <c r="G58" s="95">
        <f t="shared" si="68"/>
        <v>238250</v>
      </c>
      <c r="H58" s="95">
        <f t="shared" ref="H58" si="69">G58+I58-RIGHT(G58,3)</f>
        <v>239000</v>
      </c>
      <c r="I58" s="95">
        <f>IF(VALUE(RIGHT(G58,3))&gt;1,1000,0)</f>
        <v>1000</v>
      </c>
      <c r="J58" s="103"/>
      <c r="K58" s="95">
        <f>E58*J58</f>
        <v>0</v>
      </c>
      <c r="L58" s="8">
        <v>50000</v>
      </c>
      <c r="M58" s="85">
        <f>F58+J58</f>
        <v>0.05</v>
      </c>
      <c r="N58" s="95">
        <f>H58+K58+L58</f>
        <v>289000</v>
      </c>
      <c r="O58" s="85">
        <f>D58-M58</f>
        <v>0.95</v>
      </c>
      <c r="P58" s="95">
        <f>E58-N58</f>
        <v>4476000</v>
      </c>
      <c r="Q58" s="157" t="s">
        <v>165</v>
      </c>
      <c r="R58" s="80"/>
      <c r="S58" s="80">
        <v>1</v>
      </c>
      <c r="T58" s="96">
        <f t="shared" si="67"/>
        <v>4526000</v>
      </c>
    </row>
    <row r="59" spans="1:20" s="97" customFormat="1" ht="15.75" x14ac:dyDescent="0.25">
      <c r="A59" s="73">
        <f t="shared" si="63"/>
        <v>9</v>
      </c>
      <c r="B59" s="34" t="s">
        <v>34</v>
      </c>
      <c r="C59" s="83" t="s">
        <v>106</v>
      </c>
      <c r="D59" s="85">
        <v>1</v>
      </c>
      <c r="E59" s="94">
        <f t="shared" si="56"/>
        <v>4765000</v>
      </c>
      <c r="F59" s="85">
        <f t="shared" si="0"/>
        <v>0.05</v>
      </c>
      <c r="G59" s="95">
        <f t="shared" si="0"/>
        <v>238250</v>
      </c>
      <c r="H59" s="95">
        <f t="shared" si="57"/>
        <v>239000</v>
      </c>
      <c r="I59" s="95">
        <f t="shared" si="58"/>
        <v>1000</v>
      </c>
      <c r="J59" s="101"/>
      <c r="K59" s="95">
        <f t="shared" si="59"/>
        <v>0</v>
      </c>
      <c r="L59" s="8"/>
      <c r="M59" s="85">
        <f t="shared" si="60"/>
        <v>0.05</v>
      </c>
      <c r="N59" s="95">
        <f t="shared" si="61"/>
        <v>239000</v>
      </c>
      <c r="O59" s="85">
        <f t="shared" si="62"/>
        <v>0.95</v>
      </c>
      <c r="P59" s="95">
        <f t="shared" si="62"/>
        <v>4526000</v>
      </c>
      <c r="Q59" s="157"/>
      <c r="R59" s="80"/>
      <c r="S59" s="80">
        <v>1</v>
      </c>
      <c r="T59" s="96">
        <f t="shared" si="67"/>
        <v>4526000</v>
      </c>
    </row>
    <row r="60" spans="1:20" s="97" customFormat="1" ht="15.75" x14ac:dyDescent="0.25">
      <c r="A60" s="73">
        <f t="shared" si="63"/>
        <v>10</v>
      </c>
      <c r="B60" s="31" t="s">
        <v>35</v>
      </c>
      <c r="C60" s="83" t="s">
        <v>106</v>
      </c>
      <c r="D60" s="85">
        <v>1</v>
      </c>
      <c r="E60" s="94">
        <f t="shared" si="56"/>
        <v>4765000</v>
      </c>
      <c r="F60" s="85">
        <f t="shared" si="0"/>
        <v>0.05</v>
      </c>
      <c r="G60" s="95">
        <f t="shared" si="0"/>
        <v>238250</v>
      </c>
      <c r="H60" s="95">
        <f t="shared" si="57"/>
        <v>239000</v>
      </c>
      <c r="I60" s="95">
        <f t="shared" si="58"/>
        <v>1000</v>
      </c>
      <c r="J60" s="101"/>
      <c r="K60" s="95">
        <f t="shared" si="59"/>
        <v>0</v>
      </c>
      <c r="L60" s="8">
        <v>50000</v>
      </c>
      <c r="M60" s="85">
        <f t="shared" si="60"/>
        <v>0.05</v>
      </c>
      <c r="N60" s="95">
        <f t="shared" si="61"/>
        <v>289000</v>
      </c>
      <c r="O60" s="85">
        <f t="shared" si="62"/>
        <v>0.95</v>
      </c>
      <c r="P60" s="95">
        <f t="shared" si="62"/>
        <v>4476000</v>
      </c>
      <c r="Q60" s="157" t="s">
        <v>179</v>
      </c>
      <c r="R60" s="80"/>
      <c r="S60" s="80">
        <v>1</v>
      </c>
      <c r="T60" s="96">
        <f t="shared" si="67"/>
        <v>4526000</v>
      </c>
    </row>
    <row r="61" spans="1:20" s="97" customFormat="1" ht="15.75" x14ac:dyDescent="0.25">
      <c r="A61" s="73">
        <f t="shared" si="63"/>
        <v>11</v>
      </c>
      <c r="B61" s="31" t="s">
        <v>36</v>
      </c>
      <c r="C61" s="83" t="s">
        <v>106</v>
      </c>
      <c r="D61" s="85">
        <v>1</v>
      </c>
      <c r="E61" s="94">
        <f t="shared" si="56"/>
        <v>4765000</v>
      </c>
      <c r="F61" s="85">
        <f t="shared" si="0"/>
        <v>0.05</v>
      </c>
      <c r="G61" s="95">
        <f t="shared" si="0"/>
        <v>238250</v>
      </c>
      <c r="H61" s="95">
        <f t="shared" si="57"/>
        <v>239000</v>
      </c>
      <c r="I61" s="95">
        <f t="shared" si="58"/>
        <v>1000</v>
      </c>
      <c r="J61" s="101"/>
      <c r="K61" s="95">
        <f t="shared" si="59"/>
        <v>0</v>
      </c>
      <c r="L61" s="8"/>
      <c r="M61" s="85">
        <f t="shared" si="60"/>
        <v>0.05</v>
      </c>
      <c r="N61" s="95">
        <f t="shared" si="61"/>
        <v>239000</v>
      </c>
      <c r="O61" s="85">
        <f t="shared" si="62"/>
        <v>0.95</v>
      </c>
      <c r="P61" s="95">
        <f t="shared" si="62"/>
        <v>4526000</v>
      </c>
      <c r="Q61" s="157"/>
      <c r="R61" s="80"/>
      <c r="S61" s="80">
        <v>1</v>
      </c>
      <c r="T61" s="96">
        <f t="shared" si="67"/>
        <v>4526000</v>
      </c>
    </row>
    <row r="62" spans="1:20" s="24" customFormat="1" ht="15.75" x14ac:dyDescent="0.25">
      <c r="A62" s="73">
        <f t="shared" si="63"/>
        <v>12</v>
      </c>
      <c r="B62" s="67" t="s">
        <v>116</v>
      </c>
      <c r="C62" s="83" t="s">
        <v>106</v>
      </c>
      <c r="D62" s="85">
        <v>1</v>
      </c>
      <c r="E62" s="94">
        <f t="shared" si="56"/>
        <v>4765000</v>
      </c>
      <c r="F62" s="85"/>
      <c r="G62" s="95">
        <f t="shared" si="0"/>
        <v>238250</v>
      </c>
      <c r="H62" s="95"/>
      <c r="I62" s="95">
        <f t="shared" si="58"/>
        <v>1000</v>
      </c>
      <c r="J62" s="102">
        <v>1</v>
      </c>
      <c r="K62" s="95">
        <f t="shared" si="59"/>
        <v>4765000</v>
      </c>
      <c r="L62" s="8"/>
      <c r="M62" s="85">
        <f t="shared" si="60"/>
        <v>1</v>
      </c>
      <c r="N62" s="95">
        <f t="shared" si="61"/>
        <v>4765000</v>
      </c>
      <c r="O62" s="85">
        <f t="shared" si="62"/>
        <v>0</v>
      </c>
      <c r="P62" s="95">
        <f t="shared" si="62"/>
        <v>0</v>
      </c>
      <c r="Q62" s="157" t="s">
        <v>170</v>
      </c>
      <c r="R62" s="80"/>
      <c r="S62" s="80">
        <v>1</v>
      </c>
      <c r="T62" s="96">
        <f t="shared" si="67"/>
        <v>0</v>
      </c>
    </row>
    <row r="63" spans="1:20" s="24" customFormat="1" ht="15.75" x14ac:dyDescent="0.25">
      <c r="A63" s="73">
        <f t="shared" si="63"/>
        <v>13</v>
      </c>
      <c r="B63" s="30" t="s">
        <v>37</v>
      </c>
      <c r="C63" s="83" t="s">
        <v>106</v>
      </c>
      <c r="D63" s="85">
        <v>1</v>
      </c>
      <c r="E63" s="94">
        <f t="shared" si="56"/>
        <v>4765000</v>
      </c>
      <c r="F63" s="85">
        <f t="shared" si="0"/>
        <v>0.05</v>
      </c>
      <c r="G63" s="95">
        <f t="shared" si="0"/>
        <v>238250</v>
      </c>
      <c r="H63" s="95">
        <f t="shared" si="57"/>
        <v>239000</v>
      </c>
      <c r="I63" s="95">
        <f t="shared" si="58"/>
        <v>1000</v>
      </c>
      <c r="J63" s="101"/>
      <c r="K63" s="95">
        <f t="shared" si="59"/>
        <v>0</v>
      </c>
      <c r="L63" s="8">
        <v>200000</v>
      </c>
      <c r="M63" s="85">
        <f t="shared" si="60"/>
        <v>0.05</v>
      </c>
      <c r="N63" s="95">
        <f t="shared" si="61"/>
        <v>439000</v>
      </c>
      <c r="O63" s="85">
        <f t="shared" si="62"/>
        <v>0.95</v>
      </c>
      <c r="P63" s="95">
        <f t="shared" si="62"/>
        <v>4326000</v>
      </c>
      <c r="Q63" s="159" t="s">
        <v>178</v>
      </c>
      <c r="R63" s="80"/>
      <c r="S63" s="80">
        <v>1</v>
      </c>
      <c r="T63" s="96">
        <f t="shared" si="67"/>
        <v>4526000</v>
      </c>
    </row>
    <row r="64" spans="1:20" s="24" customFormat="1" ht="15.75" x14ac:dyDescent="0.25">
      <c r="A64" s="73">
        <f t="shared" si="63"/>
        <v>14</v>
      </c>
      <c r="B64" s="34" t="s">
        <v>97</v>
      </c>
      <c r="C64" s="82" t="s">
        <v>107</v>
      </c>
      <c r="D64" s="85">
        <v>1</v>
      </c>
      <c r="E64" s="94">
        <f t="shared" si="56"/>
        <v>4765000</v>
      </c>
      <c r="F64" s="85">
        <f t="shared" si="0"/>
        <v>0.05</v>
      </c>
      <c r="G64" s="95">
        <f t="shared" si="0"/>
        <v>238250</v>
      </c>
      <c r="H64" s="95">
        <f t="shared" si="57"/>
        <v>239000</v>
      </c>
      <c r="I64" s="95">
        <f t="shared" si="58"/>
        <v>1000</v>
      </c>
      <c r="J64" s="101"/>
      <c r="K64" s="95">
        <f t="shared" si="59"/>
        <v>0</v>
      </c>
      <c r="L64" s="8"/>
      <c r="M64" s="85">
        <f t="shared" si="60"/>
        <v>0.05</v>
      </c>
      <c r="N64" s="95">
        <f t="shared" si="61"/>
        <v>239000</v>
      </c>
      <c r="O64" s="85">
        <f t="shared" si="62"/>
        <v>0.95</v>
      </c>
      <c r="P64" s="95">
        <f t="shared" si="62"/>
        <v>4526000</v>
      </c>
      <c r="Q64" s="159"/>
      <c r="R64" s="80"/>
      <c r="S64" s="80">
        <v>1</v>
      </c>
      <c r="T64" s="96">
        <f t="shared" si="67"/>
        <v>4526000</v>
      </c>
    </row>
    <row r="65" spans="1:20" s="24" customFormat="1" ht="7.5" customHeight="1" x14ac:dyDescent="0.25">
      <c r="A65" s="76"/>
      <c r="B65" s="35"/>
      <c r="C65" s="84"/>
      <c r="D65" s="98"/>
      <c r="E65" s="99"/>
      <c r="F65" s="98"/>
      <c r="G65" s="100"/>
      <c r="H65" s="100"/>
      <c r="I65" s="100"/>
      <c r="J65" s="69"/>
      <c r="K65" s="100"/>
      <c r="L65" s="3"/>
      <c r="M65" s="98"/>
      <c r="N65" s="100"/>
      <c r="O65" s="98"/>
      <c r="P65" s="100"/>
      <c r="Q65" s="156"/>
      <c r="R65" s="81"/>
      <c r="S65" s="81"/>
      <c r="T65" s="100"/>
    </row>
    <row r="66" spans="1:20" s="97" customFormat="1" ht="15.75" x14ac:dyDescent="0.25">
      <c r="A66" s="73">
        <v>1</v>
      </c>
      <c r="B66" s="36" t="s">
        <v>140</v>
      </c>
      <c r="C66" s="83" t="s">
        <v>104</v>
      </c>
      <c r="D66" s="85">
        <v>0.61</v>
      </c>
      <c r="E66" s="94">
        <v>2276000</v>
      </c>
      <c r="F66" s="85">
        <f t="shared" si="0"/>
        <v>3.0499999999999999E-2</v>
      </c>
      <c r="G66" s="95">
        <f t="shared" si="0"/>
        <v>113800</v>
      </c>
      <c r="H66" s="95">
        <f t="shared" ref="H66:H89" si="70">G66+I66-RIGHT(G66,3)</f>
        <v>114000</v>
      </c>
      <c r="I66" s="95">
        <f t="shared" ref="I66:I74" si="71">IF(VALUE(RIGHT(G66,3))&gt;1,1000,0)</f>
        <v>1000</v>
      </c>
      <c r="J66" s="74"/>
      <c r="K66" s="95">
        <f t="shared" ref="K66:K74" si="72">E66*J66</f>
        <v>0</v>
      </c>
      <c r="L66" s="4"/>
      <c r="M66" s="85">
        <f t="shared" ref="M66:M74" si="73">F66+J66</f>
        <v>3.0499999999999999E-2</v>
      </c>
      <c r="N66" s="95">
        <f t="shared" ref="N66:N74" si="74">H66+K66+L66</f>
        <v>114000</v>
      </c>
      <c r="O66" s="85">
        <f t="shared" ref="O66:P74" si="75">D66-M66</f>
        <v>0.57950000000000002</v>
      </c>
      <c r="P66" s="95">
        <f t="shared" si="75"/>
        <v>2162000</v>
      </c>
      <c r="Q66" s="154"/>
      <c r="R66" s="80"/>
      <c r="S66" s="80">
        <v>1</v>
      </c>
      <c r="T66" s="96">
        <f>P66+L66</f>
        <v>2162000</v>
      </c>
    </row>
    <row r="67" spans="1:20" s="97" customFormat="1" ht="15.75" x14ac:dyDescent="0.25">
      <c r="A67" s="73">
        <f t="shared" ref="A67:A72" si="76">A66+1</f>
        <v>2</v>
      </c>
      <c r="B67" s="37" t="s">
        <v>141</v>
      </c>
      <c r="C67" s="83" t="s">
        <v>104</v>
      </c>
      <c r="D67" s="85">
        <v>1</v>
      </c>
      <c r="E67" s="94">
        <f>$K$130*D67</f>
        <v>4765000</v>
      </c>
      <c r="F67" s="85">
        <f t="shared" si="0"/>
        <v>0.05</v>
      </c>
      <c r="G67" s="95">
        <f t="shared" si="0"/>
        <v>238250</v>
      </c>
      <c r="H67" s="95">
        <f t="shared" si="70"/>
        <v>239000</v>
      </c>
      <c r="I67" s="95">
        <f t="shared" si="71"/>
        <v>1000</v>
      </c>
      <c r="J67" s="70"/>
      <c r="K67" s="95">
        <f t="shared" si="72"/>
        <v>0</v>
      </c>
      <c r="L67" s="8">
        <v>50000</v>
      </c>
      <c r="M67" s="85">
        <f t="shared" si="73"/>
        <v>0.05</v>
      </c>
      <c r="N67" s="95">
        <f t="shared" si="74"/>
        <v>289000</v>
      </c>
      <c r="O67" s="85">
        <f t="shared" si="75"/>
        <v>0.95</v>
      </c>
      <c r="P67" s="95">
        <f t="shared" si="75"/>
        <v>4476000</v>
      </c>
      <c r="Q67" s="157" t="s">
        <v>165</v>
      </c>
      <c r="R67" s="80"/>
      <c r="S67" s="80">
        <v>1</v>
      </c>
      <c r="T67" s="96">
        <f>P67+L67</f>
        <v>4526000</v>
      </c>
    </row>
    <row r="68" spans="1:20" s="97" customFormat="1" ht="15.75" x14ac:dyDescent="0.25">
      <c r="A68" s="73">
        <f t="shared" si="76"/>
        <v>3</v>
      </c>
      <c r="B68" s="36" t="s">
        <v>142</v>
      </c>
      <c r="C68" s="83" t="s">
        <v>104</v>
      </c>
      <c r="D68" s="85">
        <v>1</v>
      </c>
      <c r="E68" s="94">
        <f>$K$130*D68</f>
        <v>4765000</v>
      </c>
      <c r="F68" s="85">
        <f t="shared" ref="F68:G113" si="77">D68*5%</f>
        <v>0.05</v>
      </c>
      <c r="G68" s="95">
        <f t="shared" si="77"/>
        <v>238250</v>
      </c>
      <c r="H68" s="95">
        <f t="shared" si="70"/>
        <v>239000</v>
      </c>
      <c r="I68" s="95">
        <f t="shared" si="71"/>
        <v>1000</v>
      </c>
      <c r="J68" s="70"/>
      <c r="K68" s="95">
        <f t="shared" si="72"/>
        <v>0</v>
      </c>
      <c r="L68" s="4"/>
      <c r="M68" s="85">
        <f t="shared" si="73"/>
        <v>0.05</v>
      </c>
      <c r="N68" s="95">
        <f t="shared" si="74"/>
        <v>239000</v>
      </c>
      <c r="O68" s="85">
        <f t="shared" si="75"/>
        <v>0.95</v>
      </c>
      <c r="P68" s="95">
        <f t="shared" si="75"/>
        <v>4526000</v>
      </c>
      <c r="Q68" s="154"/>
      <c r="R68" s="80"/>
      <c r="S68" s="80">
        <v>1</v>
      </c>
      <c r="T68" s="96">
        <f>P68+L68</f>
        <v>4526000</v>
      </c>
    </row>
    <row r="69" spans="1:20" s="97" customFormat="1" ht="15.75" x14ac:dyDescent="0.25">
      <c r="A69" s="73">
        <f t="shared" si="76"/>
        <v>4</v>
      </c>
      <c r="B69" s="37" t="s">
        <v>143</v>
      </c>
      <c r="C69" s="83" t="s">
        <v>104</v>
      </c>
      <c r="D69" s="85">
        <v>1</v>
      </c>
      <c r="E69" s="94">
        <f>$K$130*D69</f>
        <v>4765000</v>
      </c>
      <c r="F69" s="85">
        <f t="shared" si="77"/>
        <v>0.05</v>
      </c>
      <c r="G69" s="95">
        <f t="shared" si="77"/>
        <v>238250</v>
      </c>
      <c r="H69" s="95">
        <f t="shared" si="70"/>
        <v>239000</v>
      </c>
      <c r="I69" s="95">
        <f t="shared" si="71"/>
        <v>1000</v>
      </c>
      <c r="J69" s="70"/>
      <c r="K69" s="95">
        <f t="shared" si="72"/>
        <v>0</v>
      </c>
      <c r="L69" s="4"/>
      <c r="M69" s="85">
        <f t="shared" si="73"/>
        <v>0.05</v>
      </c>
      <c r="N69" s="95">
        <f t="shared" si="74"/>
        <v>239000</v>
      </c>
      <c r="O69" s="85">
        <f t="shared" si="75"/>
        <v>0.95</v>
      </c>
      <c r="P69" s="95">
        <f t="shared" si="75"/>
        <v>4526000</v>
      </c>
      <c r="Q69" s="154"/>
      <c r="R69" s="80"/>
      <c r="S69" s="80">
        <v>1</v>
      </c>
      <c r="T69" s="96">
        <f>P69+L69</f>
        <v>4526000</v>
      </c>
    </row>
    <row r="70" spans="1:20" s="97" customFormat="1" ht="15.75" x14ac:dyDescent="0.25">
      <c r="A70" s="73">
        <f>A73+1</f>
        <v>6</v>
      </c>
      <c r="B70" s="37" t="s">
        <v>145</v>
      </c>
      <c r="C70" s="83" t="s">
        <v>104</v>
      </c>
      <c r="D70" s="85">
        <v>1</v>
      </c>
      <c r="E70" s="94">
        <f>$K$130*D70</f>
        <v>4765000</v>
      </c>
      <c r="F70" s="85">
        <f t="shared" si="77"/>
        <v>0.05</v>
      </c>
      <c r="G70" s="95">
        <f t="shared" si="77"/>
        <v>238250</v>
      </c>
      <c r="H70" s="95">
        <f t="shared" si="70"/>
        <v>239000</v>
      </c>
      <c r="I70" s="95">
        <f t="shared" si="71"/>
        <v>1000</v>
      </c>
      <c r="J70" s="70">
        <v>0.15</v>
      </c>
      <c r="K70" s="95">
        <f t="shared" si="72"/>
        <v>714750</v>
      </c>
      <c r="L70" s="8">
        <v>50000</v>
      </c>
      <c r="M70" s="85">
        <f t="shared" si="73"/>
        <v>0.2</v>
      </c>
      <c r="N70" s="95">
        <f t="shared" si="74"/>
        <v>1003750</v>
      </c>
      <c r="O70" s="85">
        <f>D70-M70</f>
        <v>0.8</v>
      </c>
      <c r="P70" s="95">
        <f t="shared" si="75"/>
        <v>3761250</v>
      </c>
      <c r="Q70" s="157" t="s">
        <v>180</v>
      </c>
      <c r="R70" s="80"/>
      <c r="S70" s="80">
        <v>1</v>
      </c>
      <c r="T70" s="96">
        <f t="shared" ref="T70:T113" si="78">P70+L70</f>
        <v>3811250</v>
      </c>
    </row>
    <row r="71" spans="1:20" s="97" customFormat="1" ht="15.75" x14ac:dyDescent="0.25">
      <c r="A71" s="73">
        <f t="shared" si="76"/>
        <v>7</v>
      </c>
      <c r="B71" s="37" t="s">
        <v>146</v>
      </c>
      <c r="C71" s="83" t="s">
        <v>104</v>
      </c>
      <c r="D71" s="85">
        <v>1</v>
      </c>
      <c r="E71" s="94">
        <f>$K$130*D71</f>
        <v>4765000</v>
      </c>
      <c r="F71" s="85">
        <f t="shared" si="77"/>
        <v>0.05</v>
      </c>
      <c r="G71" s="95">
        <f t="shared" si="77"/>
        <v>238250</v>
      </c>
      <c r="H71" s="95">
        <f t="shared" si="70"/>
        <v>239000</v>
      </c>
      <c r="I71" s="95">
        <f t="shared" si="71"/>
        <v>1000</v>
      </c>
      <c r="J71" s="70"/>
      <c r="K71" s="95">
        <f t="shared" si="72"/>
        <v>0</v>
      </c>
      <c r="L71" s="8"/>
      <c r="M71" s="85">
        <f t="shared" si="73"/>
        <v>0.05</v>
      </c>
      <c r="N71" s="95">
        <f t="shared" si="74"/>
        <v>239000</v>
      </c>
      <c r="O71" s="85">
        <f t="shared" si="75"/>
        <v>0.95</v>
      </c>
      <c r="P71" s="95">
        <f t="shared" si="75"/>
        <v>4526000</v>
      </c>
      <c r="Q71" s="154"/>
      <c r="R71" s="80"/>
      <c r="S71" s="80">
        <v>1</v>
      </c>
      <c r="T71" s="96">
        <f t="shared" si="78"/>
        <v>4526000</v>
      </c>
    </row>
    <row r="72" spans="1:20" s="97" customFormat="1" ht="15.75" x14ac:dyDescent="0.25">
      <c r="A72" s="73">
        <f t="shared" si="76"/>
        <v>8</v>
      </c>
      <c r="B72" s="37" t="s">
        <v>147</v>
      </c>
      <c r="C72" s="83" t="s">
        <v>104</v>
      </c>
      <c r="D72" s="85">
        <v>1</v>
      </c>
      <c r="E72" s="94">
        <f t="shared" ref="E72" si="79">$K$130*D72</f>
        <v>4765000</v>
      </c>
      <c r="F72" s="85">
        <f t="shared" si="77"/>
        <v>0.05</v>
      </c>
      <c r="G72" s="95">
        <f t="shared" si="77"/>
        <v>238250</v>
      </c>
      <c r="H72" s="95">
        <f t="shared" si="70"/>
        <v>239000</v>
      </c>
      <c r="I72" s="95">
        <f t="shared" si="71"/>
        <v>1000</v>
      </c>
      <c r="J72" s="74"/>
      <c r="K72" s="95">
        <f t="shared" si="72"/>
        <v>0</v>
      </c>
      <c r="L72" s="8"/>
      <c r="M72" s="85">
        <f t="shared" si="73"/>
        <v>0.05</v>
      </c>
      <c r="N72" s="95">
        <f t="shared" si="74"/>
        <v>239000</v>
      </c>
      <c r="O72" s="85">
        <f t="shared" si="75"/>
        <v>0.95</v>
      </c>
      <c r="P72" s="95">
        <f t="shared" si="75"/>
        <v>4526000</v>
      </c>
      <c r="Q72" s="154"/>
      <c r="R72" s="80"/>
      <c r="S72" s="80">
        <v>1</v>
      </c>
      <c r="T72" s="96">
        <f t="shared" si="78"/>
        <v>4526000</v>
      </c>
    </row>
    <row r="73" spans="1:20" s="97" customFormat="1" ht="15.75" x14ac:dyDescent="0.25">
      <c r="A73" s="73">
        <f>A69+1</f>
        <v>5</v>
      </c>
      <c r="B73" s="37" t="s">
        <v>144</v>
      </c>
      <c r="C73" s="83" t="s">
        <v>104</v>
      </c>
      <c r="D73" s="85">
        <v>1</v>
      </c>
      <c r="E73" s="94">
        <f>$K$130*D73</f>
        <v>4765000</v>
      </c>
      <c r="F73" s="85">
        <f t="shared" si="77"/>
        <v>0.05</v>
      </c>
      <c r="G73" s="95">
        <f t="shared" si="77"/>
        <v>238250</v>
      </c>
      <c r="H73" s="95">
        <f t="shared" si="70"/>
        <v>239000</v>
      </c>
      <c r="I73" s="95">
        <f t="shared" si="71"/>
        <v>1000</v>
      </c>
      <c r="J73" s="74"/>
      <c r="K73" s="95">
        <f t="shared" si="72"/>
        <v>0</v>
      </c>
      <c r="L73" s="8"/>
      <c r="M73" s="85">
        <f t="shared" si="73"/>
        <v>0.05</v>
      </c>
      <c r="N73" s="95">
        <f t="shared" si="74"/>
        <v>239000</v>
      </c>
      <c r="O73" s="85">
        <f>D73-M73</f>
        <v>0.95</v>
      </c>
      <c r="P73" s="95">
        <f t="shared" si="75"/>
        <v>4526000</v>
      </c>
      <c r="Q73" s="154"/>
      <c r="R73" s="80"/>
      <c r="S73" s="80">
        <v>1</v>
      </c>
      <c r="T73" s="96">
        <f t="shared" si="78"/>
        <v>4526000</v>
      </c>
    </row>
    <row r="74" spans="1:20" s="97" customFormat="1" ht="15.75" x14ac:dyDescent="0.25">
      <c r="A74" s="73">
        <f>A72+1</f>
        <v>9</v>
      </c>
      <c r="B74" s="37" t="s">
        <v>148</v>
      </c>
      <c r="C74" s="83" t="s">
        <v>104</v>
      </c>
      <c r="D74" s="85">
        <v>1</v>
      </c>
      <c r="E74" s="94">
        <f t="shared" ref="E74" si="80">$K$130*D74</f>
        <v>4765000</v>
      </c>
      <c r="F74" s="85">
        <f t="shared" si="77"/>
        <v>0.05</v>
      </c>
      <c r="G74" s="95">
        <f t="shared" si="77"/>
        <v>238250</v>
      </c>
      <c r="H74" s="95">
        <f t="shared" si="70"/>
        <v>239000</v>
      </c>
      <c r="I74" s="95">
        <f t="shared" si="71"/>
        <v>1000</v>
      </c>
      <c r="J74" s="74"/>
      <c r="K74" s="95">
        <f t="shared" si="72"/>
        <v>0</v>
      </c>
      <c r="L74" s="8">
        <v>50000</v>
      </c>
      <c r="M74" s="85">
        <f t="shared" si="73"/>
        <v>0.05</v>
      </c>
      <c r="N74" s="95">
        <f t="shared" si="74"/>
        <v>289000</v>
      </c>
      <c r="O74" s="85">
        <f t="shared" ref="O74" si="81">D74-M74</f>
        <v>0.95</v>
      </c>
      <c r="P74" s="95">
        <f t="shared" si="75"/>
        <v>4476000</v>
      </c>
      <c r="Q74" s="157" t="s">
        <v>165</v>
      </c>
      <c r="R74" s="80"/>
      <c r="S74" s="80">
        <v>1</v>
      </c>
      <c r="T74" s="96">
        <f t="shared" si="78"/>
        <v>4526000</v>
      </c>
    </row>
    <row r="75" spans="1:20" s="24" customFormat="1" ht="6.75" customHeight="1" x14ac:dyDescent="0.25">
      <c r="A75" s="76"/>
      <c r="B75" s="32"/>
      <c r="C75" s="84"/>
      <c r="D75" s="98"/>
      <c r="E75" s="99"/>
      <c r="F75" s="98"/>
      <c r="G75" s="100"/>
      <c r="H75" s="100"/>
      <c r="I75" s="100"/>
      <c r="J75" s="69"/>
      <c r="K75" s="100"/>
      <c r="L75" s="3"/>
      <c r="M75" s="98"/>
      <c r="N75" s="100"/>
      <c r="O75" s="98"/>
      <c r="P75" s="100"/>
      <c r="Q75" s="156"/>
      <c r="R75" s="81"/>
      <c r="S75" s="81"/>
      <c r="T75" s="100"/>
    </row>
    <row r="76" spans="1:20" s="97" customFormat="1" ht="14.25" customHeight="1" x14ac:dyDescent="0.25">
      <c r="A76" s="73">
        <v>1</v>
      </c>
      <c r="B76" s="34" t="s">
        <v>40</v>
      </c>
      <c r="C76" s="83" t="s">
        <v>103</v>
      </c>
      <c r="D76" s="85">
        <v>0.8</v>
      </c>
      <c r="E76" s="94">
        <f t="shared" ref="E76:E84" si="82">$K$130*D76</f>
        <v>3812000</v>
      </c>
      <c r="F76" s="85">
        <f t="shared" si="77"/>
        <v>4.0000000000000008E-2</v>
      </c>
      <c r="G76" s="95">
        <f t="shared" si="77"/>
        <v>190600</v>
      </c>
      <c r="H76" s="95">
        <f t="shared" si="70"/>
        <v>191000</v>
      </c>
      <c r="I76" s="95">
        <f t="shared" ref="I76:I85" si="83">IF(VALUE(RIGHT(G76,3))&gt;1,1000,0)</f>
        <v>1000</v>
      </c>
      <c r="J76" s="74"/>
      <c r="K76" s="95">
        <f t="shared" ref="K76:K85" si="84">E76*J76</f>
        <v>0</v>
      </c>
      <c r="L76" s="4"/>
      <c r="M76" s="85">
        <f t="shared" ref="M76:M85" si="85">F76+J76</f>
        <v>4.0000000000000008E-2</v>
      </c>
      <c r="N76" s="95">
        <f t="shared" ref="N76:N89" si="86">H76+K76+L76</f>
        <v>191000</v>
      </c>
      <c r="O76" s="85">
        <f t="shared" ref="O76:P89" si="87">D76-M76</f>
        <v>0.76</v>
      </c>
      <c r="P76" s="95">
        <f t="shared" si="87"/>
        <v>3621000</v>
      </c>
      <c r="Q76" s="157"/>
      <c r="R76" s="80"/>
      <c r="S76" s="80">
        <v>1</v>
      </c>
      <c r="T76" s="96">
        <f t="shared" si="78"/>
        <v>3621000</v>
      </c>
    </row>
    <row r="77" spans="1:20" s="97" customFormat="1" ht="14.25" customHeight="1" x14ac:dyDescent="0.25">
      <c r="A77" s="73">
        <f>A76+1</f>
        <v>2</v>
      </c>
      <c r="B77" s="34" t="s">
        <v>41</v>
      </c>
      <c r="C77" s="83" t="s">
        <v>103</v>
      </c>
      <c r="D77" s="85">
        <v>0.8</v>
      </c>
      <c r="E77" s="94">
        <f t="shared" si="82"/>
        <v>3812000</v>
      </c>
      <c r="F77" s="85">
        <f t="shared" si="77"/>
        <v>4.0000000000000008E-2</v>
      </c>
      <c r="G77" s="95">
        <f t="shared" si="77"/>
        <v>190600</v>
      </c>
      <c r="H77" s="95">
        <f t="shared" si="70"/>
        <v>191000</v>
      </c>
      <c r="I77" s="95">
        <f t="shared" si="83"/>
        <v>1000</v>
      </c>
      <c r="J77" s="70"/>
      <c r="K77" s="95">
        <f t="shared" si="84"/>
        <v>0</v>
      </c>
      <c r="L77" s="4"/>
      <c r="M77" s="85">
        <f t="shared" si="85"/>
        <v>4.0000000000000008E-2</v>
      </c>
      <c r="N77" s="95">
        <f t="shared" si="86"/>
        <v>191000</v>
      </c>
      <c r="O77" s="85">
        <f t="shared" si="87"/>
        <v>0.76</v>
      </c>
      <c r="P77" s="95">
        <f t="shared" si="87"/>
        <v>3621000</v>
      </c>
      <c r="Q77" s="157"/>
      <c r="R77" s="80"/>
      <c r="S77" s="80">
        <v>1</v>
      </c>
      <c r="T77" s="96">
        <f t="shared" si="78"/>
        <v>3621000</v>
      </c>
    </row>
    <row r="78" spans="1:20" s="97" customFormat="1" ht="14.25" customHeight="1" x14ac:dyDescent="0.25">
      <c r="A78" s="73">
        <f t="shared" ref="A78:A89" si="88">A77+1</f>
        <v>3</v>
      </c>
      <c r="B78" s="34" t="s">
        <v>42</v>
      </c>
      <c r="C78" s="83" t="s">
        <v>103</v>
      </c>
      <c r="D78" s="85">
        <v>0.8</v>
      </c>
      <c r="E78" s="94">
        <f t="shared" si="82"/>
        <v>3812000</v>
      </c>
      <c r="F78" s="85">
        <f t="shared" si="77"/>
        <v>4.0000000000000008E-2</v>
      </c>
      <c r="G78" s="95">
        <f t="shared" si="77"/>
        <v>190600</v>
      </c>
      <c r="H78" s="95">
        <f t="shared" si="70"/>
        <v>191000</v>
      </c>
      <c r="I78" s="95">
        <f t="shared" si="83"/>
        <v>1000</v>
      </c>
      <c r="J78" s="70"/>
      <c r="K78" s="95">
        <f t="shared" si="84"/>
        <v>0</v>
      </c>
      <c r="L78" s="4"/>
      <c r="M78" s="85">
        <f t="shared" si="85"/>
        <v>4.0000000000000008E-2</v>
      </c>
      <c r="N78" s="95">
        <f t="shared" si="86"/>
        <v>191000</v>
      </c>
      <c r="O78" s="85">
        <f t="shared" si="87"/>
        <v>0.76</v>
      </c>
      <c r="P78" s="95">
        <f t="shared" si="87"/>
        <v>3621000</v>
      </c>
      <c r="Q78" s="157"/>
      <c r="R78" s="80"/>
      <c r="S78" s="80">
        <v>1</v>
      </c>
      <c r="T78" s="96">
        <f t="shared" si="78"/>
        <v>3621000</v>
      </c>
    </row>
    <row r="79" spans="1:20" s="97" customFormat="1" ht="14.25" customHeight="1" x14ac:dyDescent="0.25">
      <c r="A79" s="73">
        <f t="shared" si="88"/>
        <v>4</v>
      </c>
      <c r="B79" s="34" t="s">
        <v>43</v>
      </c>
      <c r="C79" s="83" t="s">
        <v>103</v>
      </c>
      <c r="D79" s="85">
        <v>0.8</v>
      </c>
      <c r="E79" s="94">
        <f t="shared" si="82"/>
        <v>3812000</v>
      </c>
      <c r="F79" s="85">
        <f t="shared" si="77"/>
        <v>4.0000000000000008E-2</v>
      </c>
      <c r="G79" s="95">
        <f t="shared" si="77"/>
        <v>190600</v>
      </c>
      <c r="H79" s="95">
        <f t="shared" si="70"/>
        <v>191000</v>
      </c>
      <c r="I79" s="95">
        <f t="shared" si="83"/>
        <v>1000</v>
      </c>
      <c r="J79" s="70"/>
      <c r="K79" s="95">
        <f t="shared" si="84"/>
        <v>0</v>
      </c>
      <c r="L79" s="4"/>
      <c r="M79" s="85">
        <f t="shared" si="85"/>
        <v>4.0000000000000008E-2</v>
      </c>
      <c r="N79" s="95">
        <f t="shared" si="86"/>
        <v>191000</v>
      </c>
      <c r="O79" s="85">
        <f t="shared" si="87"/>
        <v>0.76</v>
      </c>
      <c r="P79" s="95">
        <f t="shared" si="87"/>
        <v>3621000</v>
      </c>
      <c r="Q79" s="157"/>
      <c r="R79" s="80"/>
      <c r="S79" s="80">
        <v>1</v>
      </c>
      <c r="T79" s="96">
        <f t="shared" si="78"/>
        <v>3621000</v>
      </c>
    </row>
    <row r="80" spans="1:20" s="97" customFormat="1" ht="14.25" customHeight="1" x14ac:dyDescent="0.25">
      <c r="A80" s="73">
        <f t="shared" si="88"/>
        <v>5</v>
      </c>
      <c r="B80" s="34" t="s">
        <v>44</v>
      </c>
      <c r="C80" s="83" t="s">
        <v>103</v>
      </c>
      <c r="D80" s="85">
        <v>0.8</v>
      </c>
      <c r="E80" s="94">
        <f t="shared" si="82"/>
        <v>3812000</v>
      </c>
      <c r="F80" s="85">
        <f t="shared" si="77"/>
        <v>4.0000000000000008E-2</v>
      </c>
      <c r="G80" s="95">
        <f t="shared" si="77"/>
        <v>190600</v>
      </c>
      <c r="H80" s="95">
        <f t="shared" si="70"/>
        <v>191000</v>
      </c>
      <c r="I80" s="95">
        <f t="shared" si="83"/>
        <v>1000</v>
      </c>
      <c r="J80" s="70"/>
      <c r="K80" s="95">
        <f t="shared" si="84"/>
        <v>0</v>
      </c>
      <c r="L80" s="4"/>
      <c r="M80" s="85">
        <f t="shared" si="85"/>
        <v>4.0000000000000008E-2</v>
      </c>
      <c r="N80" s="95">
        <f t="shared" si="86"/>
        <v>191000</v>
      </c>
      <c r="O80" s="85">
        <f t="shared" si="87"/>
        <v>0.76</v>
      </c>
      <c r="P80" s="95">
        <f t="shared" si="87"/>
        <v>3621000</v>
      </c>
      <c r="Q80" s="157"/>
      <c r="R80" s="80"/>
      <c r="S80" s="80">
        <v>1</v>
      </c>
      <c r="T80" s="96">
        <f t="shared" si="78"/>
        <v>3621000</v>
      </c>
    </row>
    <row r="81" spans="1:20" s="97" customFormat="1" ht="14.25" customHeight="1" x14ac:dyDescent="0.25">
      <c r="A81" s="73">
        <f t="shared" si="88"/>
        <v>6</v>
      </c>
      <c r="B81" s="34" t="s">
        <v>45</v>
      </c>
      <c r="C81" s="83" t="s">
        <v>103</v>
      </c>
      <c r="D81" s="85">
        <v>0.8</v>
      </c>
      <c r="E81" s="94">
        <f t="shared" si="82"/>
        <v>3812000</v>
      </c>
      <c r="F81" s="85">
        <f t="shared" si="77"/>
        <v>4.0000000000000008E-2</v>
      </c>
      <c r="G81" s="95">
        <f t="shared" si="77"/>
        <v>190600</v>
      </c>
      <c r="H81" s="95">
        <f t="shared" si="70"/>
        <v>191000</v>
      </c>
      <c r="I81" s="95">
        <f t="shared" si="83"/>
        <v>1000</v>
      </c>
      <c r="J81" s="70"/>
      <c r="K81" s="95">
        <f t="shared" si="84"/>
        <v>0</v>
      </c>
      <c r="L81" s="4"/>
      <c r="M81" s="85">
        <f t="shared" si="85"/>
        <v>4.0000000000000008E-2</v>
      </c>
      <c r="N81" s="95">
        <f t="shared" si="86"/>
        <v>191000</v>
      </c>
      <c r="O81" s="85">
        <f t="shared" si="87"/>
        <v>0.76</v>
      </c>
      <c r="P81" s="95">
        <f t="shared" si="87"/>
        <v>3621000</v>
      </c>
      <c r="Q81" s="157"/>
      <c r="R81" s="80"/>
      <c r="S81" s="80">
        <v>1</v>
      </c>
      <c r="T81" s="96">
        <f t="shared" si="78"/>
        <v>3621000</v>
      </c>
    </row>
    <row r="82" spans="1:20" s="97" customFormat="1" ht="14.25" customHeight="1" x14ac:dyDescent="0.25">
      <c r="A82" s="73">
        <f t="shared" si="88"/>
        <v>7</v>
      </c>
      <c r="B82" s="34" t="s">
        <v>46</v>
      </c>
      <c r="C82" s="83" t="s">
        <v>103</v>
      </c>
      <c r="D82" s="85">
        <v>0.8</v>
      </c>
      <c r="E82" s="94">
        <f t="shared" si="82"/>
        <v>3812000</v>
      </c>
      <c r="F82" s="85">
        <f t="shared" si="77"/>
        <v>4.0000000000000008E-2</v>
      </c>
      <c r="G82" s="95">
        <f t="shared" si="77"/>
        <v>190600</v>
      </c>
      <c r="H82" s="95">
        <f t="shared" si="70"/>
        <v>191000</v>
      </c>
      <c r="I82" s="95">
        <f t="shared" si="83"/>
        <v>1000</v>
      </c>
      <c r="J82" s="70"/>
      <c r="K82" s="95">
        <f t="shared" si="84"/>
        <v>0</v>
      </c>
      <c r="L82" s="4"/>
      <c r="M82" s="85">
        <f t="shared" si="85"/>
        <v>4.0000000000000008E-2</v>
      </c>
      <c r="N82" s="95">
        <f t="shared" si="86"/>
        <v>191000</v>
      </c>
      <c r="O82" s="85">
        <f t="shared" si="87"/>
        <v>0.76</v>
      </c>
      <c r="P82" s="95">
        <f t="shared" si="87"/>
        <v>3621000</v>
      </c>
      <c r="Q82" s="157"/>
      <c r="R82" s="80"/>
      <c r="S82" s="80">
        <v>1</v>
      </c>
      <c r="T82" s="96">
        <f t="shared" si="78"/>
        <v>3621000</v>
      </c>
    </row>
    <row r="83" spans="1:20" s="97" customFormat="1" ht="14.25" customHeight="1" x14ac:dyDescent="0.25">
      <c r="A83" s="73">
        <f t="shared" si="88"/>
        <v>8</v>
      </c>
      <c r="B83" s="34" t="s">
        <v>47</v>
      </c>
      <c r="C83" s="83" t="s">
        <v>103</v>
      </c>
      <c r="D83" s="85">
        <v>0.8</v>
      </c>
      <c r="E83" s="94">
        <f t="shared" si="82"/>
        <v>3812000</v>
      </c>
      <c r="F83" s="85">
        <f t="shared" si="77"/>
        <v>4.0000000000000008E-2</v>
      </c>
      <c r="G83" s="95">
        <f t="shared" si="77"/>
        <v>190600</v>
      </c>
      <c r="H83" s="95">
        <f t="shared" si="70"/>
        <v>191000</v>
      </c>
      <c r="I83" s="95">
        <f t="shared" si="83"/>
        <v>1000</v>
      </c>
      <c r="J83" s="74"/>
      <c r="K83" s="95">
        <f t="shared" si="84"/>
        <v>0</v>
      </c>
      <c r="L83" s="4"/>
      <c r="M83" s="85">
        <f t="shared" si="85"/>
        <v>4.0000000000000008E-2</v>
      </c>
      <c r="N83" s="95">
        <f t="shared" si="86"/>
        <v>191000</v>
      </c>
      <c r="O83" s="85">
        <f t="shared" si="87"/>
        <v>0.76</v>
      </c>
      <c r="P83" s="95">
        <f t="shared" si="87"/>
        <v>3621000</v>
      </c>
      <c r="Q83" s="157"/>
      <c r="R83" s="80"/>
      <c r="S83" s="80">
        <v>1</v>
      </c>
      <c r="T83" s="96">
        <f t="shared" si="78"/>
        <v>3621000</v>
      </c>
    </row>
    <row r="84" spans="1:20" s="97" customFormat="1" ht="14.25" customHeight="1" x14ac:dyDescent="0.25">
      <c r="A84" s="73">
        <f t="shared" si="88"/>
        <v>9</v>
      </c>
      <c r="B84" s="34" t="s">
        <v>139</v>
      </c>
      <c r="C84" s="83" t="s">
        <v>103</v>
      </c>
      <c r="D84" s="85">
        <v>0.8</v>
      </c>
      <c r="E84" s="94">
        <f t="shared" si="82"/>
        <v>3812000</v>
      </c>
      <c r="F84" s="85">
        <f t="shared" si="77"/>
        <v>4.0000000000000008E-2</v>
      </c>
      <c r="G84" s="95">
        <f t="shared" si="77"/>
        <v>190600</v>
      </c>
      <c r="H84" s="95">
        <f t="shared" si="70"/>
        <v>191000</v>
      </c>
      <c r="I84" s="95">
        <f t="shared" si="83"/>
        <v>1000</v>
      </c>
      <c r="J84" s="70"/>
      <c r="K84" s="95">
        <f t="shared" si="84"/>
        <v>0</v>
      </c>
      <c r="L84" s="4">
        <v>50000</v>
      </c>
      <c r="M84" s="85">
        <f t="shared" si="85"/>
        <v>4.0000000000000008E-2</v>
      </c>
      <c r="N84" s="95">
        <f t="shared" si="86"/>
        <v>241000</v>
      </c>
      <c r="O84" s="85">
        <f t="shared" si="87"/>
        <v>0.76</v>
      </c>
      <c r="P84" s="95">
        <f t="shared" si="87"/>
        <v>3571000</v>
      </c>
      <c r="Q84" s="157" t="s">
        <v>165</v>
      </c>
      <c r="R84" s="80"/>
      <c r="S84" s="80">
        <v>1</v>
      </c>
      <c r="T84" s="96">
        <f t="shared" si="78"/>
        <v>3621000</v>
      </c>
    </row>
    <row r="85" spans="1:20" s="97" customFormat="1" ht="14.25" customHeight="1" x14ac:dyDescent="0.25">
      <c r="A85" s="73">
        <f t="shared" si="88"/>
        <v>10</v>
      </c>
      <c r="B85" s="34" t="s">
        <v>98</v>
      </c>
      <c r="C85" s="83" t="s">
        <v>103</v>
      </c>
      <c r="D85" s="85">
        <v>0.6</v>
      </c>
      <c r="E85" s="94">
        <v>3560000</v>
      </c>
      <c r="F85" s="85">
        <f t="shared" si="77"/>
        <v>0.03</v>
      </c>
      <c r="G85" s="95">
        <f t="shared" si="77"/>
        <v>178000</v>
      </c>
      <c r="H85" s="95">
        <f t="shared" si="70"/>
        <v>178000</v>
      </c>
      <c r="I85" s="95">
        <f t="shared" si="83"/>
        <v>0</v>
      </c>
      <c r="J85" s="74">
        <v>0.2</v>
      </c>
      <c r="K85" s="95">
        <f t="shared" si="84"/>
        <v>712000</v>
      </c>
      <c r="L85" s="4"/>
      <c r="M85" s="85">
        <f t="shared" si="85"/>
        <v>0.23</v>
      </c>
      <c r="N85" s="95">
        <f t="shared" si="86"/>
        <v>890000</v>
      </c>
      <c r="O85" s="85">
        <f t="shared" si="87"/>
        <v>0.37</v>
      </c>
      <c r="P85" s="95">
        <f t="shared" si="87"/>
        <v>2670000</v>
      </c>
      <c r="Q85" s="157" t="s">
        <v>181</v>
      </c>
      <c r="R85" s="80"/>
      <c r="S85" s="80">
        <v>1</v>
      </c>
      <c r="T85" s="96">
        <f t="shared" si="78"/>
        <v>2670000</v>
      </c>
    </row>
    <row r="86" spans="1:20" s="97" customFormat="1" ht="14.25" customHeight="1" x14ac:dyDescent="0.25">
      <c r="A86" s="73">
        <f t="shared" si="88"/>
        <v>11</v>
      </c>
      <c r="B86" s="34" t="s">
        <v>114</v>
      </c>
      <c r="C86" s="83" t="s">
        <v>103</v>
      </c>
      <c r="D86" s="85">
        <v>0.8</v>
      </c>
      <c r="E86" s="94">
        <f>$K$130*D86</f>
        <v>3812000</v>
      </c>
      <c r="F86" s="85">
        <f t="shared" si="77"/>
        <v>4.0000000000000008E-2</v>
      </c>
      <c r="G86" s="95">
        <f t="shared" si="77"/>
        <v>190600</v>
      </c>
      <c r="H86" s="95">
        <f t="shared" si="70"/>
        <v>191000</v>
      </c>
      <c r="I86" s="95">
        <f>IF(VALUE(RIGHT(G86,3))&gt;1,1000,0)</f>
        <v>1000</v>
      </c>
      <c r="J86" s="70">
        <v>0.05</v>
      </c>
      <c r="K86" s="95">
        <f>E86*J86</f>
        <v>190600</v>
      </c>
      <c r="L86" s="4"/>
      <c r="M86" s="85">
        <f>F86+J86</f>
        <v>9.0000000000000011E-2</v>
      </c>
      <c r="N86" s="95">
        <f t="shared" si="86"/>
        <v>381600</v>
      </c>
      <c r="O86" s="85">
        <f t="shared" si="87"/>
        <v>0.71000000000000008</v>
      </c>
      <c r="P86" s="95">
        <f t="shared" si="87"/>
        <v>3430400</v>
      </c>
      <c r="Q86" s="157" t="s">
        <v>182</v>
      </c>
      <c r="R86" s="80"/>
      <c r="S86" s="80">
        <v>1</v>
      </c>
      <c r="T86" s="96">
        <f t="shared" si="78"/>
        <v>3430400</v>
      </c>
    </row>
    <row r="87" spans="1:20" s="97" customFormat="1" ht="14.25" customHeight="1" x14ac:dyDescent="0.25">
      <c r="A87" s="73">
        <f t="shared" si="88"/>
        <v>12</v>
      </c>
      <c r="B87" s="34" t="s">
        <v>113</v>
      </c>
      <c r="C87" s="83" t="s">
        <v>103</v>
      </c>
      <c r="D87" s="85">
        <v>0.8</v>
      </c>
      <c r="E87" s="94">
        <f>$K$130*D87</f>
        <v>3812000</v>
      </c>
      <c r="F87" s="85">
        <f t="shared" si="77"/>
        <v>4.0000000000000008E-2</v>
      </c>
      <c r="G87" s="95">
        <f t="shared" si="77"/>
        <v>190600</v>
      </c>
      <c r="H87" s="95">
        <f t="shared" si="70"/>
        <v>191000</v>
      </c>
      <c r="I87" s="95">
        <f>IF(VALUE(RIGHT(G87,3))&gt;1,1000,0)</f>
        <v>1000</v>
      </c>
      <c r="J87" s="70"/>
      <c r="K87" s="95">
        <f>E87*J87</f>
        <v>0</v>
      </c>
      <c r="L87" s="4"/>
      <c r="M87" s="85">
        <f>F87+J87</f>
        <v>4.0000000000000008E-2</v>
      </c>
      <c r="N87" s="95">
        <f t="shared" si="86"/>
        <v>191000</v>
      </c>
      <c r="O87" s="85">
        <f t="shared" si="87"/>
        <v>0.76</v>
      </c>
      <c r="P87" s="95">
        <f t="shared" si="87"/>
        <v>3621000</v>
      </c>
      <c r="Q87" s="157"/>
      <c r="R87" s="80"/>
      <c r="S87" s="80">
        <v>1</v>
      </c>
      <c r="T87" s="96">
        <f t="shared" si="78"/>
        <v>3621000</v>
      </c>
    </row>
    <row r="88" spans="1:20" s="97" customFormat="1" ht="14.25" customHeight="1" x14ac:dyDescent="0.25">
      <c r="A88" s="73">
        <f t="shared" si="88"/>
        <v>13</v>
      </c>
      <c r="B88" s="34" t="s">
        <v>115</v>
      </c>
      <c r="C88" s="83" t="s">
        <v>103</v>
      </c>
      <c r="D88" s="85">
        <v>0.8</v>
      </c>
      <c r="E88" s="94">
        <f>$K$130*D88</f>
        <v>3812000</v>
      </c>
      <c r="F88" s="85">
        <f t="shared" si="77"/>
        <v>4.0000000000000008E-2</v>
      </c>
      <c r="G88" s="95">
        <f t="shared" si="77"/>
        <v>190600</v>
      </c>
      <c r="H88" s="95">
        <f t="shared" si="70"/>
        <v>191000</v>
      </c>
      <c r="I88" s="95">
        <f>IF(VALUE(RIGHT(G88,3))&gt;1,1000,0)</f>
        <v>1000</v>
      </c>
      <c r="J88" s="70"/>
      <c r="K88" s="95">
        <f>E88*J88</f>
        <v>0</v>
      </c>
      <c r="L88" s="4"/>
      <c r="M88" s="85">
        <f>F88+J88</f>
        <v>4.0000000000000008E-2</v>
      </c>
      <c r="N88" s="95">
        <f t="shared" si="86"/>
        <v>191000</v>
      </c>
      <c r="O88" s="85">
        <f t="shared" si="87"/>
        <v>0.76</v>
      </c>
      <c r="P88" s="95">
        <f t="shared" si="87"/>
        <v>3621000</v>
      </c>
      <c r="Q88" s="157"/>
      <c r="R88" s="80"/>
      <c r="S88" s="80">
        <v>1</v>
      </c>
      <c r="T88" s="96">
        <f t="shared" si="78"/>
        <v>3621000</v>
      </c>
    </row>
    <row r="89" spans="1:20" s="97" customFormat="1" ht="14.25" customHeight="1" x14ac:dyDescent="0.25">
      <c r="A89" s="73">
        <f t="shared" si="88"/>
        <v>14</v>
      </c>
      <c r="B89" s="34" t="s">
        <v>122</v>
      </c>
      <c r="C89" s="83" t="s">
        <v>103</v>
      </c>
      <c r="D89" s="85">
        <v>0.8</v>
      </c>
      <c r="E89" s="94">
        <f>$K$130*D89</f>
        <v>3812000</v>
      </c>
      <c r="F89" s="85">
        <f t="shared" si="77"/>
        <v>4.0000000000000008E-2</v>
      </c>
      <c r="G89" s="95">
        <f t="shared" si="77"/>
        <v>190600</v>
      </c>
      <c r="H89" s="95">
        <f t="shared" si="70"/>
        <v>191000</v>
      </c>
      <c r="I89" s="95">
        <f>IF(VALUE(RIGHT(G89,3))&gt;1,1000,0)</f>
        <v>1000</v>
      </c>
      <c r="J89" s="74"/>
      <c r="K89" s="95"/>
      <c r="L89" s="4"/>
      <c r="M89" s="85">
        <f>F89+J89</f>
        <v>4.0000000000000008E-2</v>
      </c>
      <c r="N89" s="95">
        <f t="shared" si="86"/>
        <v>191000</v>
      </c>
      <c r="O89" s="85">
        <f t="shared" si="87"/>
        <v>0.76</v>
      </c>
      <c r="P89" s="95">
        <f t="shared" si="87"/>
        <v>3621000</v>
      </c>
      <c r="Q89" s="157"/>
      <c r="R89" s="80"/>
      <c r="S89" s="80">
        <v>1</v>
      </c>
      <c r="T89" s="96">
        <f t="shared" si="78"/>
        <v>3621000</v>
      </c>
    </row>
    <row r="90" spans="1:20" s="24" customFormat="1" ht="7.5" customHeight="1" x14ac:dyDescent="0.25">
      <c r="A90" s="76"/>
      <c r="B90" s="35"/>
      <c r="C90" s="84"/>
      <c r="D90" s="98"/>
      <c r="E90" s="99"/>
      <c r="F90" s="98"/>
      <c r="G90" s="100"/>
      <c r="H90" s="100"/>
      <c r="I90" s="100"/>
      <c r="J90" s="69"/>
      <c r="K90" s="100"/>
      <c r="L90" s="2"/>
      <c r="M90" s="98"/>
      <c r="N90" s="100"/>
      <c r="O90" s="98"/>
      <c r="P90" s="100"/>
      <c r="Q90" s="156"/>
      <c r="R90" s="81"/>
      <c r="S90" s="81"/>
      <c r="T90" s="100"/>
    </row>
    <row r="91" spans="1:20" s="97" customFormat="1" ht="15.75" x14ac:dyDescent="0.25">
      <c r="A91" s="73">
        <v>1</v>
      </c>
      <c r="B91" s="38" t="s">
        <v>48</v>
      </c>
      <c r="C91" s="83" t="s">
        <v>102</v>
      </c>
      <c r="D91" s="85">
        <v>0.8</v>
      </c>
      <c r="E91" s="94">
        <f>$K$130*D91</f>
        <v>3812000</v>
      </c>
      <c r="F91" s="85">
        <f t="shared" si="77"/>
        <v>4.0000000000000008E-2</v>
      </c>
      <c r="G91" s="95">
        <f t="shared" si="77"/>
        <v>190600</v>
      </c>
      <c r="H91" s="95">
        <f t="shared" ref="H91:H94" si="89">G91+I91-RIGHT(G91,3)</f>
        <v>191000</v>
      </c>
      <c r="I91" s="95">
        <f t="shared" ref="I91:I94" si="90">IF(VALUE(RIGHT(G91,3))&gt;1,1000,0)</f>
        <v>1000</v>
      </c>
      <c r="J91" s="70"/>
      <c r="K91" s="95">
        <f>E91*J91</f>
        <v>0</v>
      </c>
      <c r="L91" s="4">
        <v>50000</v>
      </c>
      <c r="M91" s="85">
        <f>F91+J91</f>
        <v>4.0000000000000008E-2</v>
      </c>
      <c r="N91" s="95">
        <f t="shared" ref="N91:N94" si="91">H91+K91+L91</f>
        <v>241000</v>
      </c>
      <c r="O91" s="85">
        <f t="shared" ref="O91:P94" si="92">D91-M91</f>
        <v>0.76</v>
      </c>
      <c r="P91" s="95">
        <f t="shared" si="92"/>
        <v>3571000</v>
      </c>
      <c r="Q91" s="157" t="s">
        <v>165</v>
      </c>
      <c r="R91" s="80"/>
      <c r="S91" s="80">
        <v>1</v>
      </c>
      <c r="T91" s="96">
        <f t="shared" si="78"/>
        <v>3621000</v>
      </c>
    </row>
    <row r="92" spans="1:20" s="97" customFormat="1" ht="15.75" x14ac:dyDescent="0.25">
      <c r="A92" s="73">
        <f>A91+1</f>
        <v>2</v>
      </c>
      <c r="B92" s="38" t="s">
        <v>49</v>
      </c>
      <c r="C92" s="83" t="s">
        <v>102</v>
      </c>
      <c r="D92" s="85">
        <v>0.8</v>
      </c>
      <c r="E92" s="94">
        <f>$K$130*D92</f>
        <v>3812000</v>
      </c>
      <c r="F92" s="85">
        <f t="shared" si="77"/>
        <v>4.0000000000000008E-2</v>
      </c>
      <c r="G92" s="95">
        <f t="shared" si="77"/>
        <v>190600</v>
      </c>
      <c r="H92" s="95">
        <f t="shared" si="89"/>
        <v>191000</v>
      </c>
      <c r="I92" s="95">
        <f t="shared" si="90"/>
        <v>1000</v>
      </c>
      <c r="J92" s="70"/>
      <c r="K92" s="95">
        <f>E92*J92</f>
        <v>0</v>
      </c>
      <c r="L92" s="4"/>
      <c r="M92" s="85">
        <f>F92+J92</f>
        <v>4.0000000000000008E-2</v>
      </c>
      <c r="N92" s="95">
        <f t="shared" si="91"/>
        <v>191000</v>
      </c>
      <c r="O92" s="85">
        <f t="shared" si="92"/>
        <v>0.76</v>
      </c>
      <c r="P92" s="95">
        <f t="shared" si="92"/>
        <v>3621000</v>
      </c>
      <c r="Q92" s="155"/>
      <c r="R92" s="80"/>
      <c r="S92" s="80">
        <v>1</v>
      </c>
      <c r="T92" s="96">
        <f t="shared" si="78"/>
        <v>3621000</v>
      </c>
    </row>
    <row r="93" spans="1:20" s="97" customFormat="1" ht="15.75" x14ac:dyDescent="0.25">
      <c r="A93" s="73">
        <f t="shared" ref="A93:A94" si="93">A92+1</f>
        <v>3</v>
      </c>
      <c r="B93" s="38" t="s">
        <v>50</v>
      </c>
      <c r="C93" s="83" t="s">
        <v>102</v>
      </c>
      <c r="D93" s="85">
        <v>0.8</v>
      </c>
      <c r="E93" s="94">
        <f>$K$130*D93</f>
        <v>3812000</v>
      </c>
      <c r="F93" s="85">
        <f t="shared" si="77"/>
        <v>4.0000000000000008E-2</v>
      </c>
      <c r="G93" s="95">
        <f t="shared" si="77"/>
        <v>190600</v>
      </c>
      <c r="H93" s="95">
        <f t="shared" si="89"/>
        <v>191000</v>
      </c>
      <c r="I93" s="95">
        <f t="shared" si="90"/>
        <v>1000</v>
      </c>
      <c r="J93" s="70"/>
      <c r="K93" s="95">
        <f>E93*J93</f>
        <v>0</v>
      </c>
      <c r="L93" s="4"/>
      <c r="M93" s="85">
        <f>F93+J93</f>
        <v>4.0000000000000008E-2</v>
      </c>
      <c r="N93" s="95">
        <f t="shared" si="91"/>
        <v>191000</v>
      </c>
      <c r="O93" s="85">
        <f t="shared" si="92"/>
        <v>0.76</v>
      </c>
      <c r="P93" s="95">
        <f t="shared" si="92"/>
        <v>3621000</v>
      </c>
      <c r="Q93" s="155"/>
      <c r="R93" s="80"/>
      <c r="S93" s="80">
        <v>1</v>
      </c>
      <c r="T93" s="96">
        <f t="shared" si="78"/>
        <v>3621000</v>
      </c>
    </row>
    <row r="94" spans="1:20" s="97" customFormat="1" ht="15.75" x14ac:dyDescent="0.25">
      <c r="A94" s="73">
        <f t="shared" si="93"/>
        <v>4</v>
      </c>
      <c r="B94" s="38" t="s">
        <v>51</v>
      </c>
      <c r="C94" s="83" t="s">
        <v>102</v>
      </c>
      <c r="D94" s="85">
        <v>0.8</v>
      </c>
      <c r="E94" s="94">
        <f>$K$130*D94</f>
        <v>3812000</v>
      </c>
      <c r="F94" s="85">
        <f t="shared" si="77"/>
        <v>4.0000000000000008E-2</v>
      </c>
      <c r="G94" s="95">
        <f t="shared" si="77"/>
        <v>190600</v>
      </c>
      <c r="H94" s="95">
        <f t="shared" si="89"/>
        <v>191000</v>
      </c>
      <c r="I94" s="95">
        <f t="shared" si="90"/>
        <v>1000</v>
      </c>
      <c r="J94" s="70"/>
      <c r="K94" s="95">
        <f>E94*J94</f>
        <v>0</v>
      </c>
      <c r="L94" s="4"/>
      <c r="M94" s="85">
        <f>F94+J94</f>
        <v>4.0000000000000008E-2</v>
      </c>
      <c r="N94" s="95">
        <f t="shared" si="91"/>
        <v>191000</v>
      </c>
      <c r="O94" s="85">
        <f t="shared" si="92"/>
        <v>0.76</v>
      </c>
      <c r="P94" s="95">
        <f t="shared" si="92"/>
        <v>3621000</v>
      </c>
      <c r="Q94" s="155"/>
      <c r="R94" s="80"/>
      <c r="S94" s="80">
        <v>1</v>
      </c>
      <c r="T94" s="96">
        <f t="shared" si="78"/>
        <v>3621000</v>
      </c>
    </row>
    <row r="95" spans="1:20" s="24" customFormat="1" ht="7.5" customHeight="1" x14ac:dyDescent="0.25">
      <c r="A95" s="76"/>
      <c r="B95" s="39"/>
      <c r="C95" s="84"/>
      <c r="D95" s="98"/>
      <c r="E95" s="99"/>
      <c r="F95" s="98"/>
      <c r="G95" s="100"/>
      <c r="H95" s="100"/>
      <c r="I95" s="100"/>
      <c r="J95" s="69"/>
      <c r="K95" s="100"/>
      <c r="L95" s="2"/>
      <c r="M95" s="98"/>
      <c r="N95" s="100"/>
      <c r="O95" s="98"/>
      <c r="P95" s="100"/>
      <c r="Q95" s="156"/>
      <c r="R95" s="81"/>
      <c r="S95" s="81"/>
      <c r="T95" s="100"/>
    </row>
    <row r="96" spans="1:20" s="97" customFormat="1" ht="15.75" x14ac:dyDescent="0.25">
      <c r="A96" s="73">
        <v>1</v>
      </c>
      <c r="B96" s="34" t="s">
        <v>135</v>
      </c>
      <c r="C96" s="82" t="s">
        <v>101</v>
      </c>
      <c r="D96" s="85">
        <v>0.8</v>
      </c>
      <c r="E96" s="94">
        <f>$K$130*D96</f>
        <v>3812000</v>
      </c>
      <c r="F96" s="85">
        <f t="shared" ref="F96:G99" si="94">D96*5%</f>
        <v>4.0000000000000008E-2</v>
      </c>
      <c r="G96" s="95">
        <f t="shared" si="94"/>
        <v>190600</v>
      </c>
      <c r="H96" s="95">
        <f>G96+I96-RIGHT(G96,3)</f>
        <v>191000</v>
      </c>
      <c r="I96" s="95">
        <f>IF(VALUE(RIGHT(G96,3))&gt;1,1000,0)</f>
        <v>1000</v>
      </c>
      <c r="J96" s="70"/>
      <c r="K96" s="95">
        <f>E96*J96</f>
        <v>0</v>
      </c>
      <c r="L96" s="4"/>
      <c r="M96" s="85">
        <f>F96+J96</f>
        <v>4.0000000000000008E-2</v>
      </c>
      <c r="N96" s="95">
        <f t="shared" ref="N96:N99" si="95">H96+K96+L96</f>
        <v>191000</v>
      </c>
      <c r="O96" s="85">
        <f t="shared" ref="O96:P99" si="96">D96-M96</f>
        <v>0.76</v>
      </c>
      <c r="P96" s="95">
        <f t="shared" si="96"/>
        <v>3621000</v>
      </c>
      <c r="Q96" s="157"/>
      <c r="R96" s="80"/>
      <c r="S96" s="80">
        <v>1</v>
      </c>
      <c r="T96" s="96">
        <f t="shared" si="78"/>
        <v>3621000</v>
      </c>
    </row>
    <row r="97" spans="1:20" s="97" customFormat="1" ht="15.75" x14ac:dyDescent="0.25">
      <c r="A97" s="73">
        <f>A96+1</f>
        <v>2</v>
      </c>
      <c r="B97" s="34" t="s">
        <v>136</v>
      </c>
      <c r="C97" s="82" t="s">
        <v>52</v>
      </c>
      <c r="D97" s="85">
        <v>0.8</v>
      </c>
      <c r="E97" s="94">
        <f>$K$130*D97</f>
        <v>3812000</v>
      </c>
      <c r="F97" s="85">
        <f t="shared" si="94"/>
        <v>4.0000000000000008E-2</v>
      </c>
      <c r="G97" s="95">
        <f t="shared" si="94"/>
        <v>190600</v>
      </c>
      <c r="H97" s="95">
        <f>G97+I97-RIGHT(G97,3)</f>
        <v>191000</v>
      </c>
      <c r="I97" s="95">
        <f>IF(VALUE(RIGHT(G97,3))&gt;1,1000,0)</f>
        <v>1000</v>
      </c>
      <c r="J97" s="70"/>
      <c r="K97" s="95">
        <f>E97*J97</f>
        <v>0</v>
      </c>
      <c r="L97" s="4"/>
      <c r="M97" s="85">
        <f>F97+J97</f>
        <v>4.0000000000000008E-2</v>
      </c>
      <c r="N97" s="95">
        <f t="shared" si="95"/>
        <v>191000</v>
      </c>
      <c r="O97" s="85">
        <f t="shared" si="96"/>
        <v>0.76</v>
      </c>
      <c r="P97" s="95">
        <f t="shared" si="96"/>
        <v>3621000</v>
      </c>
      <c r="Q97" s="157"/>
      <c r="R97" s="80"/>
      <c r="S97" s="80">
        <v>1</v>
      </c>
      <c r="T97" s="96">
        <f t="shared" si="78"/>
        <v>3621000</v>
      </c>
    </row>
    <row r="98" spans="1:20" s="97" customFormat="1" ht="15.75" x14ac:dyDescent="0.25">
      <c r="A98" s="73">
        <f t="shared" ref="A98:A99" si="97">A97+1</f>
        <v>3</v>
      </c>
      <c r="B98" s="34" t="s">
        <v>137</v>
      </c>
      <c r="C98" s="82" t="s">
        <v>52</v>
      </c>
      <c r="D98" s="85">
        <v>0.8</v>
      </c>
      <c r="E98" s="94">
        <f>$K$130*D98</f>
        <v>3812000</v>
      </c>
      <c r="F98" s="85">
        <f t="shared" si="94"/>
        <v>4.0000000000000008E-2</v>
      </c>
      <c r="G98" s="95">
        <f t="shared" si="94"/>
        <v>190600</v>
      </c>
      <c r="H98" s="95">
        <f>G98+I98-RIGHT(G98,3)</f>
        <v>191000</v>
      </c>
      <c r="I98" s="95">
        <f>IF(VALUE(RIGHT(G98,3))&gt;1,1000,0)</f>
        <v>1000</v>
      </c>
      <c r="J98" s="70"/>
      <c r="K98" s="95">
        <f>E98*J98</f>
        <v>0</v>
      </c>
      <c r="L98" s="4"/>
      <c r="M98" s="85">
        <f>F98+J98</f>
        <v>4.0000000000000008E-2</v>
      </c>
      <c r="N98" s="95">
        <f t="shared" si="95"/>
        <v>191000</v>
      </c>
      <c r="O98" s="85">
        <f t="shared" si="96"/>
        <v>0.76</v>
      </c>
      <c r="P98" s="95">
        <f t="shared" si="96"/>
        <v>3621000</v>
      </c>
      <c r="Q98" s="157"/>
      <c r="R98" s="80"/>
      <c r="S98" s="80">
        <v>1</v>
      </c>
      <c r="T98" s="96">
        <f t="shared" si="78"/>
        <v>3621000</v>
      </c>
    </row>
    <row r="99" spans="1:20" s="97" customFormat="1" ht="15.75" x14ac:dyDescent="0.25">
      <c r="A99" s="73">
        <f t="shared" si="97"/>
        <v>4</v>
      </c>
      <c r="B99" s="34" t="s">
        <v>138</v>
      </c>
      <c r="C99" s="82" t="s">
        <v>52</v>
      </c>
      <c r="D99" s="85">
        <v>0.8</v>
      </c>
      <c r="E99" s="94">
        <f>$K$130*D99</f>
        <v>3812000</v>
      </c>
      <c r="F99" s="85">
        <f t="shared" si="94"/>
        <v>4.0000000000000008E-2</v>
      </c>
      <c r="G99" s="95">
        <f t="shared" si="94"/>
        <v>190600</v>
      </c>
      <c r="H99" s="95">
        <f>G99+I99-RIGHT(G99,3)</f>
        <v>191000</v>
      </c>
      <c r="I99" s="95">
        <f>IF(VALUE(RIGHT(G99,3))&gt;1,1000,0)</f>
        <v>1000</v>
      </c>
      <c r="J99" s="70"/>
      <c r="K99" s="95">
        <f>E99*J99</f>
        <v>0</v>
      </c>
      <c r="L99" s="4"/>
      <c r="M99" s="85">
        <f>F99+J99</f>
        <v>4.0000000000000008E-2</v>
      </c>
      <c r="N99" s="95">
        <f t="shared" si="95"/>
        <v>191000</v>
      </c>
      <c r="O99" s="85">
        <f t="shared" si="96"/>
        <v>0.76</v>
      </c>
      <c r="P99" s="95">
        <f t="shared" si="96"/>
        <v>3621000</v>
      </c>
      <c r="Q99" s="157"/>
      <c r="R99" s="80"/>
      <c r="S99" s="80">
        <v>1</v>
      </c>
      <c r="T99" s="96">
        <f t="shared" si="78"/>
        <v>3621000</v>
      </c>
    </row>
    <row r="100" spans="1:20" s="24" customFormat="1" ht="7.5" customHeight="1" x14ac:dyDescent="0.25">
      <c r="A100" s="76"/>
      <c r="B100" s="35"/>
      <c r="C100" s="84"/>
      <c r="D100" s="98"/>
      <c r="E100" s="99"/>
      <c r="F100" s="98"/>
      <c r="G100" s="100"/>
      <c r="H100" s="100"/>
      <c r="I100" s="100"/>
      <c r="J100" s="69"/>
      <c r="K100" s="100"/>
      <c r="L100" s="3"/>
      <c r="M100" s="98"/>
      <c r="N100" s="100"/>
      <c r="O100" s="98"/>
      <c r="P100" s="100"/>
      <c r="Q100" s="156"/>
      <c r="R100" s="81"/>
      <c r="S100" s="81"/>
      <c r="T100" s="100"/>
    </row>
    <row r="101" spans="1:20" s="97" customFormat="1" ht="15.75" x14ac:dyDescent="0.25">
      <c r="A101" s="73">
        <v>1</v>
      </c>
      <c r="B101" s="31" t="s">
        <v>53</v>
      </c>
      <c r="C101" s="83" t="s">
        <v>54</v>
      </c>
      <c r="D101" s="85">
        <v>0.5</v>
      </c>
      <c r="E101" s="94">
        <v>1477000</v>
      </c>
      <c r="F101" s="85">
        <f t="shared" si="77"/>
        <v>2.5000000000000001E-2</v>
      </c>
      <c r="G101" s="95">
        <f t="shared" si="77"/>
        <v>73850</v>
      </c>
      <c r="H101" s="95">
        <f t="shared" ref="H101:H106" si="98">G101+I101-RIGHT(G101,3)</f>
        <v>74000</v>
      </c>
      <c r="I101" s="95">
        <f t="shared" ref="I101:I106" si="99">IF(VALUE(RIGHT(G101,3))&gt;1,1000,0)</f>
        <v>1000</v>
      </c>
      <c r="J101" s="70"/>
      <c r="K101" s="95">
        <f t="shared" ref="K101:K106" si="100">E101*J101</f>
        <v>0</v>
      </c>
      <c r="L101" s="4"/>
      <c r="M101" s="85">
        <f t="shared" ref="M101:M106" si="101">F101+J101</f>
        <v>2.5000000000000001E-2</v>
      </c>
      <c r="N101" s="95">
        <f t="shared" ref="N101:N106" si="102">H101+K101+L101</f>
        <v>74000</v>
      </c>
      <c r="O101" s="85">
        <f t="shared" ref="O101:P106" si="103">D101-M101</f>
        <v>0.47499999999999998</v>
      </c>
      <c r="P101" s="95">
        <f t="shared" si="103"/>
        <v>1403000</v>
      </c>
      <c r="Q101" s="154"/>
      <c r="R101" s="80"/>
      <c r="S101" s="80">
        <v>1</v>
      </c>
      <c r="T101" s="96">
        <f t="shared" si="78"/>
        <v>1403000</v>
      </c>
    </row>
    <row r="102" spans="1:20" s="97" customFormat="1" ht="15.75" x14ac:dyDescent="0.25">
      <c r="A102" s="73">
        <f>A101+1</f>
        <v>2</v>
      </c>
      <c r="B102" s="31" t="s">
        <v>55</v>
      </c>
      <c r="C102" s="83" t="s">
        <v>54</v>
      </c>
      <c r="D102" s="85">
        <v>0.8</v>
      </c>
      <c r="E102" s="94">
        <f>$K$130*D102</f>
        <v>3812000</v>
      </c>
      <c r="F102" s="85">
        <f t="shared" si="77"/>
        <v>4.0000000000000008E-2</v>
      </c>
      <c r="G102" s="95">
        <f t="shared" si="77"/>
        <v>190600</v>
      </c>
      <c r="H102" s="95">
        <f t="shared" si="98"/>
        <v>191000</v>
      </c>
      <c r="I102" s="95">
        <f t="shared" si="99"/>
        <v>1000</v>
      </c>
      <c r="J102" s="74"/>
      <c r="K102" s="95">
        <f t="shared" si="100"/>
        <v>0</v>
      </c>
      <c r="L102" s="4"/>
      <c r="M102" s="85">
        <f t="shared" si="101"/>
        <v>4.0000000000000008E-2</v>
      </c>
      <c r="N102" s="95">
        <f t="shared" si="102"/>
        <v>191000</v>
      </c>
      <c r="O102" s="85">
        <f t="shared" si="103"/>
        <v>0.76</v>
      </c>
      <c r="P102" s="95">
        <f t="shared" si="103"/>
        <v>3621000</v>
      </c>
      <c r="Q102" s="154"/>
      <c r="R102" s="80"/>
      <c r="S102" s="80">
        <v>1</v>
      </c>
      <c r="T102" s="96">
        <f t="shared" si="78"/>
        <v>3621000</v>
      </c>
    </row>
    <row r="103" spans="1:20" s="97" customFormat="1" ht="15.75" x14ac:dyDescent="0.25">
      <c r="A103" s="73">
        <f t="shared" ref="A103:A106" si="104">A102+1</f>
        <v>3</v>
      </c>
      <c r="B103" s="31" t="s">
        <v>56</v>
      </c>
      <c r="C103" s="83" t="s">
        <v>54</v>
      </c>
      <c r="D103" s="85">
        <v>0.8</v>
      </c>
      <c r="E103" s="94">
        <f>$K$130*D103</f>
        <v>3812000</v>
      </c>
      <c r="F103" s="85">
        <f t="shared" si="77"/>
        <v>4.0000000000000008E-2</v>
      </c>
      <c r="G103" s="95">
        <f t="shared" si="77"/>
        <v>190600</v>
      </c>
      <c r="H103" s="95">
        <f t="shared" si="98"/>
        <v>191000</v>
      </c>
      <c r="I103" s="95">
        <f t="shared" si="99"/>
        <v>1000</v>
      </c>
      <c r="J103" s="74"/>
      <c r="K103" s="95">
        <f t="shared" si="100"/>
        <v>0</v>
      </c>
      <c r="L103" s="4"/>
      <c r="M103" s="85">
        <f t="shared" si="101"/>
        <v>4.0000000000000008E-2</v>
      </c>
      <c r="N103" s="95">
        <f t="shared" si="102"/>
        <v>191000</v>
      </c>
      <c r="O103" s="85">
        <f t="shared" si="103"/>
        <v>0.76</v>
      </c>
      <c r="P103" s="95">
        <f t="shared" si="103"/>
        <v>3621000</v>
      </c>
      <c r="Q103" s="154"/>
      <c r="R103" s="80"/>
      <c r="S103" s="80">
        <v>1</v>
      </c>
      <c r="T103" s="96">
        <f t="shared" si="78"/>
        <v>3621000</v>
      </c>
    </row>
    <row r="104" spans="1:20" s="97" customFormat="1" ht="15.75" x14ac:dyDescent="0.25">
      <c r="A104" s="73">
        <f t="shared" si="104"/>
        <v>4</v>
      </c>
      <c r="B104" s="31" t="s">
        <v>57</v>
      </c>
      <c r="C104" s="83" t="s">
        <v>54</v>
      </c>
      <c r="D104" s="85">
        <v>0.8</v>
      </c>
      <c r="E104" s="94">
        <f>$K$130*D104</f>
        <v>3812000</v>
      </c>
      <c r="F104" s="85">
        <f t="shared" si="77"/>
        <v>4.0000000000000008E-2</v>
      </c>
      <c r="G104" s="95">
        <f t="shared" si="77"/>
        <v>190600</v>
      </c>
      <c r="H104" s="95">
        <f t="shared" si="98"/>
        <v>191000</v>
      </c>
      <c r="I104" s="95">
        <f t="shared" si="99"/>
        <v>1000</v>
      </c>
      <c r="J104" s="70"/>
      <c r="K104" s="95">
        <f t="shared" si="100"/>
        <v>0</v>
      </c>
      <c r="L104" s="4"/>
      <c r="M104" s="85">
        <f t="shared" si="101"/>
        <v>4.0000000000000008E-2</v>
      </c>
      <c r="N104" s="95">
        <f t="shared" si="102"/>
        <v>191000</v>
      </c>
      <c r="O104" s="85">
        <f t="shared" si="103"/>
        <v>0.76</v>
      </c>
      <c r="P104" s="95">
        <f t="shared" si="103"/>
        <v>3621000</v>
      </c>
      <c r="Q104" s="154"/>
      <c r="R104" s="80"/>
      <c r="S104" s="80">
        <v>1</v>
      </c>
      <c r="T104" s="96">
        <f t="shared" si="78"/>
        <v>3621000</v>
      </c>
    </row>
    <row r="105" spans="1:20" s="97" customFormat="1" ht="15.75" x14ac:dyDescent="0.25">
      <c r="A105" s="73">
        <f t="shared" si="104"/>
        <v>5</v>
      </c>
      <c r="B105" s="31" t="s">
        <v>58</v>
      </c>
      <c r="C105" s="83" t="s">
        <v>54</v>
      </c>
      <c r="D105" s="85">
        <v>0.8</v>
      </c>
      <c r="E105" s="94">
        <f>$K$130*D105</f>
        <v>3812000</v>
      </c>
      <c r="F105" s="85">
        <f t="shared" si="77"/>
        <v>4.0000000000000008E-2</v>
      </c>
      <c r="G105" s="95">
        <f t="shared" si="77"/>
        <v>190600</v>
      </c>
      <c r="H105" s="95">
        <f t="shared" si="98"/>
        <v>191000</v>
      </c>
      <c r="I105" s="95">
        <f t="shared" si="99"/>
        <v>1000</v>
      </c>
      <c r="J105" s="70"/>
      <c r="K105" s="95">
        <f t="shared" si="100"/>
        <v>0</v>
      </c>
      <c r="L105" s="4"/>
      <c r="M105" s="85">
        <f t="shared" si="101"/>
        <v>4.0000000000000008E-2</v>
      </c>
      <c r="N105" s="95">
        <f t="shared" si="102"/>
        <v>191000</v>
      </c>
      <c r="O105" s="85">
        <f t="shared" si="103"/>
        <v>0.76</v>
      </c>
      <c r="P105" s="95">
        <f t="shared" si="103"/>
        <v>3621000</v>
      </c>
      <c r="Q105" s="154"/>
      <c r="R105" s="80"/>
      <c r="S105" s="80">
        <v>1</v>
      </c>
      <c r="T105" s="96">
        <f t="shared" si="78"/>
        <v>3621000</v>
      </c>
    </row>
    <row r="106" spans="1:20" s="97" customFormat="1" ht="15.75" x14ac:dyDescent="0.25">
      <c r="A106" s="73">
        <f t="shared" si="104"/>
        <v>6</v>
      </c>
      <c r="B106" s="31" t="s">
        <v>59</v>
      </c>
      <c r="C106" s="83" t="s">
        <v>54</v>
      </c>
      <c r="D106" s="85">
        <v>0.8</v>
      </c>
      <c r="E106" s="94">
        <f>$K$130*D106</f>
        <v>3812000</v>
      </c>
      <c r="F106" s="85">
        <f t="shared" si="77"/>
        <v>4.0000000000000008E-2</v>
      </c>
      <c r="G106" s="95">
        <f t="shared" si="77"/>
        <v>190600</v>
      </c>
      <c r="H106" s="95">
        <f t="shared" si="98"/>
        <v>191000</v>
      </c>
      <c r="I106" s="95">
        <f t="shared" si="99"/>
        <v>1000</v>
      </c>
      <c r="J106" s="74"/>
      <c r="K106" s="95">
        <f t="shared" si="100"/>
        <v>0</v>
      </c>
      <c r="L106" s="4"/>
      <c r="M106" s="85">
        <f t="shared" si="101"/>
        <v>4.0000000000000008E-2</v>
      </c>
      <c r="N106" s="95">
        <f t="shared" si="102"/>
        <v>191000</v>
      </c>
      <c r="O106" s="85">
        <f t="shared" si="103"/>
        <v>0.76</v>
      </c>
      <c r="P106" s="95">
        <f t="shared" si="103"/>
        <v>3621000</v>
      </c>
      <c r="Q106" s="154"/>
      <c r="R106" s="80"/>
      <c r="S106" s="80">
        <v>1</v>
      </c>
      <c r="T106" s="96">
        <f t="shared" si="78"/>
        <v>3621000</v>
      </c>
    </row>
    <row r="107" spans="1:20" s="24" customFormat="1" ht="8.25" customHeight="1" x14ac:dyDescent="0.25">
      <c r="A107" s="76"/>
      <c r="B107" s="32"/>
      <c r="C107" s="84"/>
      <c r="D107" s="98"/>
      <c r="E107" s="99"/>
      <c r="F107" s="98"/>
      <c r="G107" s="100"/>
      <c r="H107" s="100"/>
      <c r="I107" s="100"/>
      <c r="J107" s="69"/>
      <c r="K107" s="100"/>
      <c r="L107" s="2"/>
      <c r="M107" s="98"/>
      <c r="N107" s="100"/>
      <c r="O107" s="98"/>
      <c r="P107" s="100"/>
      <c r="Q107" s="156"/>
      <c r="R107" s="81"/>
      <c r="S107" s="81"/>
      <c r="T107" s="100"/>
    </row>
    <row r="108" spans="1:20" s="97" customFormat="1" ht="15.75" x14ac:dyDescent="0.25">
      <c r="A108" s="73">
        <v>1</v>
      </c>
      <c r="B108" s="30" t="s">
        <v>125</v>
      </c>
      <c r="C108" s="83" t="s">
        <v>100</v>
      </c>
      <c r="D108" s="85">
        <v>0.6</v>
      </c>
      <c r="E108" s="94">
        <f t="shared" ref="E108:E113" si="105">$K$130*D108</f>
        <v>2859000</v>
      </c>
      <c r="F108" s="85">
        <f t="shared" si="77"/>
        <v>0.03</v>
      </c>
      <c r="G108" s="95">
        <f t="shared" si="77"/>
        <v>142950</v>
      </c>
      <c r="H108" s="95">
        <f t="shared" ref="H108:H113" si="106">G108+I108-RIGHT(G108,3)</f>
        <v>143000</v>
      </c>
      <c r="I108" s="95">
        <f t="shared" ref="I108:I113" si="107">IF(VALUE(RIGHT(G108,3))&gt;1,1000,0)</f>
        <v>1000</v>
      </c>
      <c r="J108" s="70">
        <v>0.05</v>
      </c>
      <c r="K108" s="95">
        <f t="shared" ref="K108:K113" si="108">E108*J108</f>
        <v>142950</v>
      </c>
      <c r="L108" s="57">
        <v>200000</v>
      </c>
      <c r="M108" s="85">
        <f t="shared" ref="M108:M113" si="109">F108+J108</f>
        <v>0.08</v>
      </c>
      <c r="N108" s="95">
        <f t="shared" ref="N108:N113" si="110">H108+K108+L108</f>
        <v>485950</v>
      </c>
      <c r="O108" s="85">
        <f t="shared" ref="O108:P113" si="111">D108-M108</f>
        <v>0.52</v>
      </c>
      <c r="P108" s="95">
        <f t="shared" si="111"/>
        <v>2373050</v>
      </c>
      <c r="Q108" s="154"/>
      <c r="R108" s="80"/>
      <c r="S108" s="80">
        <v>1</v>
      </c>
      <c r="T108" s="96">
        <f t="shared" si="78"/>
        <v>2573050</v>
      </c>
    </row>
    <row r="109" spans="1:20" s="97" customFormat="1" ht="15.75" x14ac:dyDescent="0.25">
      <c r="A109" s="73">
        <f>A108+1</f>
        <v>2</v>
      </c>
      <c r="B109" s="30" t="s">
        <v>60</v>
      </c>
      <c r="C109" s="83" t="s">
        <v>100</v>
      </c>
      <c r="D109" s="85">
        <v>0.6</v>
      </c>
      <c r="E109" s="94">
        <f t="shared" si="105"/>
        <v>2859000</v>
      </c>
      <c r="F109" s="85">
        <f t="shared" si="77"/>
        <v>0.03</v>
      </c>
      <c r="G109" s="95">
        <f t="shared" si="77"/>
        <v>142950</v>
      </c>
      <c r="H109" s="95">
        <f t="shared" si="106"/>
        <v>143000</v>
      </c>
      <c r="I109" s="95">
        <f t="shared" si="107"/>
        <v>1000</v>
      </c>
      <c r="J109" s="70"/>
      <c r="K109" s="95">
        <f t="shared" si="108"/>
        <v>0</v>
      </c>
      <c r="L109" s="57"/>
      <c r="M109" s="85">
        <f t="shared" si="109"/>
        <v>0.03</v>
      </c>
      <c r="N109" s="95">
        <f t="shared" si="110"/>
        <v>143000</v>
      </c>
      <c r="O109" s="85">
        <f t="shared" si="111"/>
        <v>0.56999999999999995</v>
      </c>
      <c r="P109" s="95">
        <f t="shared" si="111"/>
        <v>2716000</v>
      </c>
      <c r="Q109" s="154"/>
      <c r="R109" s="80"/>
      <c r="S109" s="80">
        <v>1</v>
      </c>
      <c r="T109" s="96">
        <f t="shared" si="78"/>
        <v>2716000</v>
      </c>
    </row>
    <row r="110" spans="1:20" s="97" customFormat="1" ht="15.75" x14ac:dyDescent="0.25">
      <c r="A110" s="73">
        <f t="shared" ref="A110:A113" si="112">A109+1</f>
        <v>3</v>
      </c>
      <c r="B110" s="30" t="s">
        <v>61</v>
      </c>
      <c r="C110" s="83" t="s">
        <v>100</v>
      </c>
      <c r="D110" s="85">
        <v>0.6</v>
      </c>
      <c r="E110" s="94">
        <f t="shared" si="105"/>
        <v>2859000</v>
      </c>
      <c r="F110" s="85">
        <f t="shared" si="77"/>
        <v>0.03</v>
      </c>
      <c r="G110" s="95">
        <f t="shared" si="77"/>
        <v>142950</v>
      </c>
      <c r="H110" s="95">
        <f t="shared" si="106"/>
        <v>143000</v>
      </c>
      <c r="I110" s="95">
        <f t="shared" si="107"/>
        <v>1000</v>
      </c>
      <c r="J110" s="70"/>
      <c r="K110" s="95">
        <f t="shared" si="108"/>
        <v>0</v>
      </c>
      <c r="L110" s="57"/>
      <c r="M110" s="85">
        <f t="shared" si="109"/>
        <v>0.03</v>
      </c>
      <c r="N110" s="95">
        <f t="shared" si="110"/>
        <v>143000</v>
      </c>
      <c r="O110" s="85">
        <f t="shared" si="111"/>
        <v>0.56999999999999995</v>
      </c>
      <c r="P110" s="95">
        <f t="shared" si="111"/>
        <v>2716000</v>
      </c>
      <c r="Q110" s="154"/>
      <c r="R110" s="80"/>
      <c r="S110" s="80">
        <v>1</v>
      </c>
      <c r="T110" s="96">
        <f t="shared" si="78"/>
        <v>2716000</v>
      </c>
    </row>
    <row r="111" spans="1:20" s="97" customFormat="1" ht="15.75" x14ac:dyDescent="0.25">
      <c r="A111" s="73">
        <f t="shared" si="112"/>
        <v>4</v>
      </c>
      <c r="B111" s="30" t="s">
        <v>62</v>
      </c>
      <c r="C111" s="83" t="s">
        <v>100</v>
      </c>
      <c r="D111" s="85">
        <v>0.6</v>
      </c>
      <c r="E111" s="94">
        <f t="shared" si="105"/>
        <v>2859000</v>
      </c>
      <c r="F111" s="85">
        <f t="shared" si="77"/>
        <v>0.03</v>
      </c>
      <c r="G111" s="95">
        <f t="shared" si="77"/>
        <v>142950</v>
      </c>
      <c r="H111" s="95">
        <f t="shared" si="106"/>
        <v>143000</v>
      </c>
      <c r="I111" s="95">
        <f t="shared" si="107"/>
        <v>1000</v>
      </c>
      <c r="J111" s="70"/>
      <c r="K111" s="95">
        <f t="shared" si="108"/>
        <v>0</v>
      </c>
      <c r="L111" s="4"/>
      <c r="M111" s="85">
        <f t="shared" si="109"/>
        <v>0.03</v>
      </c>
      <c r="N111" s="95">
        <f t="shared" si="110"/>
        <v>143000</v>
      </c>
      <c r="O111" s="85">
        <f t="shared" si="111"/>
        <v>0.56999999999999995</v>
      </c>
      <c r="P111" s="95">
        <f t="shared" si="111"/>
        <v>2716000</v>
      </c>
      <c r="Q111" s="154"/>
      <c r="R111" s="80"/>
      <c r="S111" s="80">
        <v>1</v>
      </c>
      <c r="T111" s="96">
        <f t="shared" si="78"/>
        <v>2716000</v>
      </c>
    </row>
    <row r="112" spans="1:20" s="97" customFormat="1" ht="15.75" x14ac:dyDescent="0.25">
      <c r="A112" s="73">
        <f t="shared" si="112"/>
        <v>5</v>
      </c>
      <c r="B112" s="30" t="s">
        <v>63</v>
      </c>
      <c r="C112" s="83" t="s">
        <v>100</v>
      </c>
      <c r="D112" s="85">
        <v>0.8</v>
      </c>
      <c r="E112" s="94">
        <f t="shared" si="105"/>
        <v>3812000</v>
      </c>
      <c r="F112" s="85">
        <f t="shared" si="77"/>
        <v>4.0000000000000008E-2</v>
      </c>
      <c r="G112" s="95">
        <f t="shared" si="77"/>
        <v>190600</v>
      </c>
      <c r="H112" s="95">
        <f t="shared" si="106"/>
        <v>191000</v>
      </c>
      <c r="I112" s="95">
        <f t="shared" si="107"/>
        <v>1000</v>
      </c>
      <c r="J112" s="70"/>
      <c r="K112" s="95">
        <f t="shared" si="108"/>
        <v>0</v>
      </c>
      <c r="L112" s="4"/>
      <c r="M112" s="85">
        <f t="shared" si="109"/>
        <v>4.0000000000000008E-2</v>
      </c>
      <c r="N112" s="95">
        <f t="shared" si="110"/>
        <v>191000</v>
      </c>
      <c r="O112" s="85">
        <f t="shared" si="111"/>
        <v>0.76</v>
      </c>
      <c r="P112" s="95">
        <f t="shared" si="111"/>
        <v>3621000</v>
      </c>
      <c r="Q112" s="155"/>
      <c r="R112" s="80"/>
      <c r="S112" s="80">
        <v>1</v>
      </c>
      <c r="T112" s="96">
        <f t="shared" si="78"/>
        <v>3621000</v>
      </c>
    </row>
    <row r="113" spans="1:20" s="97" customFormat="1" ht="15.75" x14ac:dyDescent="0.25">
      <c r="A113" s="73">
        <f t="shared" si="112"/>
        <v>6</v>
      </c>
      <c r="B113" s="30" t="s">
        <v>64</v>
      </c>
      <c r="C113" s="83" t="s">
        <v>100</v>
      </c>
      <c r="D113" s="85">
        <v>0.8</v>
      </c>
      <c r="E113" s="94">
        <f t="shared" si="105"/>
        <v>3812000</v>
      </c>
      <c r="F113" s="85">
        <f t="shared" si="77"/>
        <v>4.0000000000000008E-2</v>
      </c>
      <c r="G113" s="95">
        <f t="shared" si="77"/>
        <v>190600</v>
      </c>
      <c r="H113" s="95">
        <f t="shared" si="106"/>
        <v>191000</v>
      </c>
      <c r="I113" s="95">
        <f t="shared" si="107"/>
        <v>1000</v>
      </c>
      <c r="J113" s="70"/>
      <c r="K113" s="95">
        <f t="shared" si="108"/>
        <v>0</v>
      </c>
      <c r="L113" s="4"/>
      <c r="M113" s="85">
        <f t="shared" si="109"/>
        <v>4.0000000000000008E-2</v>
      </c>
      <c r="N113" s="95">
        <f t="shared" si="110"/>
        <v>191000</v>
      </c>
      <c r="O113" s="85">
        <f t="shared" si="111"/>
        <v>0.76</v>
      </c>
      <c r="P113" s="95">
        <f t="shared" si="111"/>
        <v>3621000</v>
      </c>
      <c r="Q113" s="155"/>
      <c r="R113" s="80"/>
      <c r="S113" s="80">
        <v>1</v>
      </c>
      <c r="T113" s="96">
        <f t="shared" si="78"/>
        <v>3621000</v>
      </c>
    </row>
    <row r="114" spans="1:20" s="86" customFormat="1" ht="17.25" customHeight="1" x14ac:dyDescent="0.25">
      <c r="A114" s="327" t="s">
        <v>67</v>
      </c>
      <c r="B114" s="327"/>
      <c r="C114" s="162">
        <v>97</v>
      </c>
      <c r="D114" s="104"/>
      <c r="E114" s="94">
        <f>SUM(E7:E113)</f>
        <v>401461000</v>
      </c>
      <c r="F114" s="94"/>
      <c r="G114" s="94">
        <f t="shared" ref="G114:I114" si="113">SUM(G7:G113)</f>
        <v>19720200</v>
      </c>
      <c r="H114" s="105">
        <f>SUM(H7:H113)</f>
        <v>19535000</v>
      </c>
      <c r="I114" s="94" t="e">
        <f t="shared" si="113"/>
        <v>#VALUE!</v>
      </c>
      <c r="J114" s="94"/>
      <c r="K114" s="105">
        <f t="shared" ref="K114:L114" si="114">SUM(K7:K113)</f>
        <v>20968050</v>
      </c>
      <c r="L114" s="105">
        <f t="shared" si="114"/>
        <v>2550000</v>
      </c>
      <c r="M114" s="94"/>
      <c r="N114" s="94">
        <f>SUM(N7:N113)</f>
        <v>43053050</v>
      </c>
      <c r="O114" s="94"/>
      <c r="P114" s="106">
        <f>SUM(P7:P113)</f>
        <v>358407950</v>
      </c>
      <c r="Q114" s="94">
        <f t="shared" ref="Q114:T114" si="115">SUM(Q7:Q113)</f>
        <v>0</v>
      </c>
      <c r="R114" s="94">
        <f t="shared" si="115"/>
        <v>0</v>
      </c>
      <c r="S114" s="107">
        <f t="shared" si="115"/>
        <v>97</v>
      </c>
      <c r="T114" s="107">
        <f t="shared" si="115"/>
        <v>360957950</v>
      </c>
    </row>
    <row r="115" spans="1:20" s="86" customFormat="1" ht="17.25" customHeight="1" x14ac:dyDescent="0.25">
      <c r="A115" s="42"/>
      <c r="B115" s="42"/>
      <c r="C115" s="42"/>
      <c r="D115" s="108"/>
      <c r="E115" s="109"/>
      <c r="F115" s="109"/>
      <c r="G115" s="109"/>
      <c r="H115" s="110"/>
      <c r="I115" s="109"/>
      <c r="J115" s="111"/>
      <c r="K115" s="109"/>
      <c r="L115" s="108"/>
      <c r="M115" s="112"/>
      <c r="N115" s="109"/>
      <c r="O115" s="112"/>
      <c r="P115" s="108"/>
      <c r="Q115" s="113"/>
      <c r="R115" s="113"/>
      <c r="S115" s="113"/>
      <c r="T115" s="114">
        <f>T114-L114</f>
        <v>358407950</v>
      </c>
    </row>
    <row r="116" spans="1:20" ht="20.25" x14ac:dyDescent="0.25">
      <c r="A116" s="115"/>
      <c r="B116" s="328" t="s">
        <v>82</v>
      </c>
      <c r="C116" s="328"/>
      <c r="D116" s="116"/>
      <c r="E116" s="10"/>
      <c r="F116" s="11"/>
      <c r="G116" s="5" t="s">
        <v>83</v>
      </c>
      <c r="H116" s="117"/>
      <c r="I116" s="118"/>
      <c r="J116" s="5" t="s">
        <v>83</v>
      </c>
      <c r="K116" s="119"/>
      <c r="M116" s="86"/>
      <c r="N116" s="120"/>
      <c r="O116" s="86"/>
      <c r="P116" s="329" t="s">
        <v>84</v>
      </c>
      <c r="Q116" s="329"/>
    </row>
    <row r="117" spans="1:20" ht="20.25" x14ac:dyDescent="0.25">
      <c r="A117" s="115"/>
      <c r="B117" s="161"/>
      <c r="C117" s="161"/>
      <c r="D117" s="116"/>
      <c r="E117" s="10"/>
      <c r="F117" s="11"/>
      <c r="G117" s="5"/>
      <c r="H117" s="160"/>
      <c r="I117" s="118"/>
      <c r="J117" s="5"/>
      <c r="K117" s="119"/>
      <c r="M117" s="86"/>
      <c r="N117" s="120"/>
      <c r="O117" s="86"/>
      <c r="P117" s="163"/>
      <c r="Q117" s="163"/>
    </row>
    <row r="118" spans="1:20" ht="20.25" x14ac:dyDescent="0.25">
      <c r="A118" s="115"/>
      <c r="B118" s="161"/>
      <c r="C118" s="161"/>
      <c r="D118" s="116"/>
      <c r="E118" s="10"/>
      <c r="F118" s="11"/>
      <c r="G118" s="5"/>
      <c r="H118" s="117"/>
      <c r="I118" s="118"/>
      <c r="J118" s="5"/>
      <c r="K118" s="119"/>
      <c r="M118" s="86"/>
      <c r="N118" s="120"/>
      <c r="O118" s="86"/>
      <c r="P118" s="163"/>
      <c r="Q118" s="163"/>
    </row>
    <row r="119" spans="1:20" ht="20.25" x14ac:dyDescent="0.25">
      <c r="A119" s="115"/>
      <c r="B119" s="161"/>
      <c r="C119" s="161"/>
      <c r="D119" s="116"/>
      <c r="E119" s="10"/>
      <c r="F119" s="11"/>
      <c r="G119" s="5"/>
      <c r="H119" s="117"/>
      <c r="I119" s="118"/>
      <c r="J119" s="5"/>
      <c r="K119" s="119"/>
      <c r="M119" s="86"/>
      <c r="N119" s="120"/>
      <c r="O119" s="86"/>
      <c r="P119" s="163"/>
      <c r="Q119" s="163"/>
    </row>
    <row r="120" spans="1:20" ht="20.25" x14ac:dyDescent="0.25">
      <c r="A120" s="115"/>
      <c r="B120" s="161"/>
      <c r="C120" s="161"/>
      <c r="D120" s="116"/>
      <c r="E120" s="10"/>
      <c r="F120" s="11"/>
      <c r="G120" s="5"/>
      <c r="H120" s="117"/>
      <c r="I120" s="118"/>
      <c r="J120" s="5"/>
      <c r="K120" s="119"/>
      <c r="M120" s="86"/>
      <c r="N120" s="120"/>
      <c r="O120" s="86"/>
      <c r="P120" s="163"/>
      <c r="Q120" s="163"/>
    </row>
    <row r="121" spans="1:20" s="86" customFormat="1" ht="17.25" customHeight="1" x14ac:dyDescent="0.25">
      <c r="A121" s="42"/>
      <c r="B121" s="42"/>
      <c r="C121" s="42"/>
      <c r="D121" s="108"/>
      <c r="E121" s="109"/>
      <c r="F121" s="109"/>
      <c r="G121" s="109"/>
      <c r="H121" s="110"/>
      <c r="I121" s="109"/>
      <c r="J121" s="111"/>
      <c r="K121" s="109"/>
      <c r="L121" s="109"/>
      <c r="M121" s="112"/>
      <c r="N121" s="109"/>
      <c r="O121" s="112"/>
      <c r="P121" s="109"/>
      <c r="Q121" s="113"/>
      <c r="R121" s="113"/>
      <c r="S121" s="113"/>
      <c r="T121" s="113"/>
    </row>
    <row r="122" spans="1:20" s="86" customFormat="1" ht="17.25" customHeight="1" x14ac:dyDescent="0.25">
      <c r="A122" s="42"/>
      <c r="B122" s="42"/>
      <c r="C122" s="42"/>
      <c r="D122" s="108"/>
      <c r="E122" s="109"/>
      <c r="F122" s="109"/>
      <c r="G122" s="109"/>
      <c r="H122" s="110"/>
      <c r="I122" s="109"/>
      <c r="J122" s="111"/>
      <c r="K122" s="109"/>
      <c r="L122" s="109"/>
      <c r="M122" s="112"/>
      <c r="N122" s="109"/>
      <c r="O122" s="112"/>
      <c r="P122" s="109"/>
      <c r="Q122" s="113"/>
      <c r="R122" s="113"/>
      <c r="S122" s="113"/>
      <c r="T122" s="113"/>
    </row>
    <row r="123" spans="1:20" s="86" customFormat="1" ht="17.25" customHeight="1" x14ac:dyDescent="0.25">
      <c r="A123" s="42"/>
      <c r="B123" s="42"/>
      <c r="C123" s="42"/>
      <c r="D123" s="108"/>
      <c r="E123" s="109"/>
      <c r="F123" s="109"/>
      <c r="G123" s="109"/>
      <c r="H123" s="110"/>
      <c r="I123" s="109"/>
      <c r="J123" s="111"/>
      <c r="K123" s="109"/>
      <c r="L123" s="109"/>
      <c r="M123" s="112"/>
      <c r="N123" s="109"/>
      <c r="O123" s="112"/>
      <c r="P123" s="109"/>
      <c r="Q123" s="113"/>
      <c r="R123" s="113"/>
      <c r="S123" s="113"/>
      <c r="T123" s="113"/>
    </row>
    <row r="124" spans="1:20" s="86" customFormat="1" ht="17.25" customHeight="1" thickBot="1" x14ac:dyDescent="0.3">
      <c r="A124" s="42"/>
      <c r="B124" s="42"/>
      <c r="C124" s="42"/>
      <c r="D124" s="108"/>
      <c r="E124" s="109"/>
      <c r="F124" s="109"/>
      <c r="G124" s="109"/>
      <c r="H124" s="110"/>
      <c r="I124" s="109"/>
      <c r="J124" s="111"/>
      <c r="K124" s="109"/>
      <c r="L124" s="109"/>
      <c r="M124" s="112"/>
      <c r="N124" s="109"/>
      <c r="O124" s="112"/>
      <c r="P124" s="109"/>
      <c r="Q124" s="113"/>
      <c r="R124" s="113"/>
      <c r="S124" s="113"/>
      <c r="T124" s="113"/>
    </row>
    <row r="125" spans="1:20" s="86" customFormat="1" ht="18" thickTop="1" x14ac:dyDescent="0.25">
      <c r="A125" s="113"/>
      <c r="B125" s="121" t="s">
        <v>164</v>
      </c>
      <c r="C125" s="122"/>
      <c r="D125" s="123"/>
      <c r="E125" s="124"/>
      <c r="F125" s="109"/>
      <c r="G125" s="109"/>
      <c r="H125" s="109"/>
      <c r="I125" s="109"/>
      <c r="J125" s="110"/>
      <c r="K125" s="109"/>
      <c r="L125" s="109"/>
      <c r="M125" s="108"/>
      <c r="N125" s="109"/>
      <c r="O125" s="108"/>
      <c r="P125" s="109"/>
    </row>
    <row r="126" spans="1:20" s="86" customFormat="1" ht="17.25" customHeight="1" x14ac:dyDescent="0.25">
      <c r="B126" s="330" t="s">
        <v>73</v>
      </c>
      <c r="C126" s="330"/>
      <c r="D126" s="330"/>
      <c r="E126" s="330"/>
      <c r="F126" s="330"/>
      <c r="G126" s="330"/>
      <c r="H126" s="330"/>
      <c r="I126" s="330"/>
      <c r="J126" s="330"/>
      <c r="K126" s="330"/>
      <c r="M126" s="88"/>
      <c r="N126" s="86">
        <v>1</v>
      </c>
      <c r="O126" s="88"/>
      <c r="P126" s="90"/>
    </row>
    <row r="127" spans="1:20" s="86" customFormat="1" ht="16.5" thickBot="1" x14ac:dyDescent="0.3">
      <c r="B127" s="25"/>
      <c r="C127" s="40"/>
      <c r="D127" s="6"/>
      <c r="E127" s="6"/>
      <c r="F127" s="6"/>
      <c r="G127" s="6"/>
      <c r="H127" s="6"/>
      <c r="I127" s="6"/>
      <c r="J127" s="25"/>
      <c r="K127" s="6"/>
      <c r="M127" s="88"/>
      <c r="O127" s="88"/>
      <c r="P127" s="90"/>
    </row>
    <row r="128" spans="1:20" s="125" customFormat="1" ht="39.75" customHeight="1" thickTop="1" thickBot="1" x14ac:dyDescent="0.35">
      <c r="B128" s="56" t="s">
        <v>72</v>
      </c>
      <c r="C128" s="126" t="s">
        <v>94</v>
      </c>
      <c r="D128" s="126" t="s">
        <v>95</v>
      </c>
      <c r="E128" s="126" t="s">
        <v>96</v>
      </c>
      <c r="F128" s="88"/>
      <c r="G128" s="90"/>
      <c r="H128" s="331" t="s">
        <v>74</v>
      </c>
      <c r="I128" s="331"/>
      <c r="J128" s="331"/>
      <c r="K128" s="127" t="s">
        <v>3</v>
      </c>
      <c r="M128" s="128"/>
      <c r="N128" s="129"/>
      <c r="O128" s="130"/>
      <c r="P128" s="131"/>
    </row>
    <row r="129" spans="1:18" ht="16.5" customHeight="1" thickTop="1" x14ac:dyDescent="0.25">
      <c r="A129" s="132"/>
      <c r="B129" s="85">
        <v>0.95</v>
      </c>
      <c r="C129" s="133">
        <f t="shared" ref="C129:C143" si="116">SUMIF($O$7:$O$114,B129,$S$7:$S$114)</f>
        <v>46</v>
      </c>
      <c r="D129" s="55">
        <f t="shared" ref="D129:D143" si="117">VLOOKUP(B129,$O$7:$T$113,6,0)</f>
        <v>4526000</v>
      </c>
      <c r="E129" s="55">
        <f t="shared" ref="E129:E143" si="118">SUMIF($O$7:$O$114,B129,$P$7:$P$114)</f>
        <v>206896000</v>
      </c>
      <c r="F129" s="12"/>
      <c r="G129" s="13"/>
      <c r="H129" s="325" t="s">
        <v>69</v>
      </c>
      <c r="I129" s="325"/>
      <c r="J129" s="325"/>
      <c r="K129" s="134">
        <f>'DAILY TIP'!C37</f>
        <v>163120000</v>
      </c>
      <c r="L129" s="135">
        <f>K129*5%</f>
        <v>8156000</v>
      </c>
      <c r="M129" s="136"/>
      <c r="O129" s="86"/>
      <c r="P129" s="119"/>
    </row>
    <row r="130" spans="1:18" ht="16.5" customHeight="1" x14ac:dyDescent="0.25">
      <c r="A130" s="132"/>
      <c r="B130" s="85">
        <v>0.9</v>
      </c>
      <c r="C130" s="133">
        <f t="shared" si="116"/>
        <v>4</v>
      </c>
      <c r="D130" s="55">
        <f t="shared" si="117"/>
        <v>4287750</v>
      </c>
      <c r="E130" s="55">
        <f t="shared" si="118"/>
        <v>16651000</v>
      </c>
      <c r="F130" s="9"/>
      <c r="G130" s="14"/>
      <c r="H130" s="334" t="s">
        <v>70</v>
      </c>
      <c r="I130" s="335"/>
      <c r="J130" s="336"/>
      <c r="K130" s="137">
        <v>4765000</v>
      </c>
      <c r="L130" s="135"/>
      <c r="M130" s="136"/>
      <c r="O130" s="86"/>
      <c r="P130" s="119"/>
    </row>
    <row r="131" spans="1:18" ht="16.5" customHeight="1" x14ac:dyDescent="0.25">
      <c r="A131" s="132"/>
      <c r="B131" s="85">
        <v>0</v>
      </c>
      <c r="C131" s="133">
        <f t="shared" si="116"/>
        <v>5</v>
      </c>
      <c r="D131" s="55">
        <f t="shared" si="117"/>
        <v>0</v>
      </c>
      <c r="E131" s="55">
        <f t="shared" si="118"/>
        <v>0</v>
      </c>
      <c r="F131" s="9"/>
      <c r="G131" s="14"/>
      <c r="H131" s="334">
        <v>0.05</v>
      </c>
      <c r="I131" s="335"/>
      <c r="J131" s="336"/>
      <c r="K131" s="137">
        <f>H114</f>
        <v>19535000</v>
      </c>
      <c r="M131" s="136"/>
      <c r="N131" s="90"/>
      <c r="O131" s="86"/>
      <c r="P131" s="119"/>
    </row>
    <row r="132" spans="1:18" ht="16.5" customHeight="1" x14ac:dyDescent="0.25">
      <c r="A132" s="117"/>
      <c r="B132" s="85">
        <v>0.85</v>
      </c>
      <c r="C132" s="133">
        <f t="shared" si="116"/>
        <v>1</v>
      </c>
      <c r="D132" s="55">
        <f t="shared" si="117"/>
        <v>4049500</v>
      </c>
      <c r="E132" s="55">
        <f t="shared" si="118"/>
        <v>3849500</v>
      </c>
      <c r="F132" s="9"/>
      <c r="G132" s="14"/>
      <c r="H132" s="337" t="s">
        <v>161</v>
      </c>
      <c r="I132" s="338"/>
      <c r="J132" s="339"/>
      <c r="K132" s="137">
        <f>K114+L114</f>
        <v>23518050</v>
      </c>
      <c r="M132" s="136"/>
      <c r="O132" s="86"/>
      <c r="P132" s="119"/>
    </row>
    <row r="133" spans="1:18" ht="15.75" customHeight="1" x14ac:dyDescent="0.25">
      <c r="A133" s="117"/>
      <c r="B133" s="85">
        <v>0.58899999999999997</v>
      </c>
      <c r="C133" s="133">
        <f t="shared" si="116"/>
        <v>1</v>
      </c>
      <c r="D133" s="55">
        <f t="shared" si="117"/>
        <v>2177000</v>
      </c>
      <c r="E133" s="55">
        <f t="shared" si="118"/>
        <v>2177000</v>
      </c>
      <c r="F133" s="9"/>
      <c r="G133" s="14"/>
      <c r="H133" s="340" t="s">
        <v>160</v>
      </c>
      <c r="I133" s="341"/>
      <c r="J133" s="342"/>
      <c r="K133" s="138">
        <f>K131+K132</f>
        <v>43053050</v>
      </c>
      <c r="L133" s="139"/>
      <c r="M133" s="136"/>
      <c r="O133" s="86"/>
    </row>
    <row r="134" spans="1:18" ht="16.5" customHeight="1" x14ac:dyDescent="0.25">
      <c r="A134" s="132"/>
      <c r="B134" s="85">
        <v>0.57950000000000002</v>
      </c>
      <c r="C134" s="133">
        <f t="shared" si="116"/>
        <v>3</v>
      </c>
      <c r="D134" s="55">
        <f t="shared" si="117"/>
        <v>2162000</v>
      </c>
      <c r="E134" s="55">
        <f t="shared" si="118"/>
        <v>6436000</v>
      </c>
      <c r="F134" s="9"/>
      <c r="G134" s="14"/>
      <c r="H134" s="343" t="s">
        <v>162</v>
      </c>
      <c r="I134" s="344"/>
      <c r="J134" s="345"/>
      <c r="K134" s="140">
        <v>0</v>
      </c>
      <c r="L134" s="141" t="s">
        <v>183</v>
      </c>
      <c r="M134" s="142"/>
      <c r="N134" s="143"/>
      <c r="O134" s="143"/>
      <c r="P134" s="119"/>
    </row>
    <row r="135" spans="1:18" ht="16.5" customHeight="1" x14ac:dyDescent="0.25">
      <c r="A135" s="132"/>
      <c r="B135" s="85">
        <v>0.35</v>
      </c>
      <c r="C135" s="133">
        <f t="shared" si="116"/>
        <v>1</v>
      </c>
      <c r="D135" s="55">
        <f t="shared" si="117"/>
        <v>1667000</v>
      </c>
      <c r="E135" s="55">
        <f t="shared" si="118"/>
        <v>1517000</v>
      </c>
      <c r="F135" s="9"/>
      <c r="G135" s="14"/>
      <c r="H135" s="343" t="s">
        <v>71</v>
      </c>
      <c r="I135" s="344"/>
      <c r="J135" s="345"/>
      <c r="K135" s="59">
        <f>K129-P114-K133-K134</f>
        <v>-238341000</v>
      </c>
      <c r="M135" s="136"/>
      <c r="O135" s="86"/>
      <c r="P135" s="119"/>
    </row>
    <row r="136" spans="1:18" ht="16.5" customHeight="1" x14ac:dyDescent="0.25">
      <c r="A136" s="132"/>
      <c r="B136" s="85">
        <v>0.29999999999999993</v>
      </c>
      <c r="C136" s="133">
        <f t="shared" si="116"/>
        <v>1</v>
      </c>
      <c r="D136" s="55">
        <f t="shared" si="117"/>
        <v>1428750</v>
      </c>
      <c r="E136" s="55">
        <f t="shared" si="118"/>
        <v>1428750</v>
      </c>
      <c r="F136" s="9"/>
      <c r="G136" s="14"/>
      <c r="H136" s="14"/>
      <c r="I136" s="14"/>
      <c r="J136" s="26"/>
      <c r="M136" s="86"/>
      <c r="O136" s="86"/>
      <c r="P136" s="119"/>
    </row>
    <row r="137" spans="1:18" ht="16.5" customHeight="1" x14ac:dyDescent="0.25">
      <c r="A137" s="132"/>
      <c r="B137" s="85">
        <v>0.8</v>
      </c>
      <c r="C137" s="133">
        <f t="shared" si="116"/>
        <v>1</v>
      </c>
      <c r="D137" s="55">
        <f t="shared" si="117"/>
        <v>3811250</v>
      </c>
      <c r="E137" s="55">
        <f t="shared" si="118"/>
        <v>3761250</v>
      </c>
      <c r="F137" s="9"/>
      <c r="G137" s="14"/>
      <c r="H137" s="14"/>
      <c r="I137" s="14"/>
      <c r="J137" s="26"/>
      <c r="M137" s="86"/>
      <c r="O137" s="86"/>
      <c r="P137" s="119"/>
    </row>
    <row r="138" spans="1:18" ht="16.5" customHeight="1" x14ac:dyDescent="0.25">
      <c r="A138" s="7"/>
      <c r="B138" s="85">
        <v>0.76</v>
      </c>
      <c r="C138" s="133">
        <f t="shared" si="116"/>
        <v>27</v>
      </c>
      <c r="D138" s="55">
        <f t="shared" si="117"/>
        <v>3621000</v>
      </c>
      <c r="E138" s="55">
        <f t="shared" si="118"/>
        <v>97667000</v>
      </c>
      <c r="F138" s="9"/>
      <c r="G138" s="14"/>
      <c r="H138" s="14"/>
      <c r="I138" s="14"/>
      <c r="J138" s="26"/>
      <c r="M138" s="86"/>
      <c r="O138" s="86"/>
      <c r="P138" s="119"/>
    </row>
    <row r="139" spans="1:18" ht="16.5" customHeight="1" x14ac:dyDescent="0.25">
      <c r="A139" s="7"/>
      <c r="B139" s="85">
        <v>0.37</v>
      </c>
      <c r="C139" s="133">
        <f t="shared" si="116"/>
        <v>1</v>
      </c>
      <c r="D139" s="55">
        <f t="shared" si="117"/>
        <v>2670000</v>
      </c>
      <c r="E139" s="55">
        <f t="shared" si="118"/>
        <v>2670000</v>
      </c>
      <c r="F139" s="9"/>
      <c r="G139" s="14"/>
      <c r="H139" s="14"/>
      <c r="I139" s="14"/>
      <c r="J139" s="26"/>
      <c r="M139" s="86"/>
      <c r="O139" s="86"/>
      <c r="P139" s="119"/>
    </row>
    <row r="140" spans="1:18" ht="16.5" customHeight="1" x14ac:dyDescent="0.25">
      <c r="A140" s="7"/>
      <c r="B140" s="85">
        <v>0.71000000000000008</v>
      </c>
      <c r="C140" s="133">
        <f t="shared" si="116"/>
        <v>1</v>
      </c>
      <c r="D140" s="55">
        <f t="shared" si="117"/>
        <v>3430400</v>
      </c>
      <c r="E140" s="55">
        <f t="shared" si="118"/>
        <v>3430400</v>
      </c>
      <c r="F140" s="9"/>
      <c r="G140" s="14"/>
      <c r="H140" s="14"/>
      <c r="I140" s="14"/>
      <c r="J140" s="26"/>
      <c r="M140" s="86"/>
      <c r="O140" s="86"/>
      <c r="P140" s="119"/>
    </row>
    <row r="141" spans="1:18" ht="16.5" customHeight="1" x14ac:dyDescent="0.25">
      <c r="A141" s="7"/>
      <c r="B141" s="85">
        <v>0.47499999999999998</v>
      </c>
      <c r="C141" s="133">
        <f t="shared" si="116"/>
        <v>1</v>
      </c>
      <c r="D141" s="55">
        <f t="shared" si="117"/>
        <v>1403000</v>
      </c>
      <c r="E141" s="55">
        <f t="shared" si="118"/>
        <v>1403000</v>
      </c>
      <c r="F141" s="9"/>
      <c r="G141" s="14"/>
      <c r="H141" s="14"/>
      <c r="I141" s="14"/>
      <c r="J141" s="26"/>
      <c r="M141" s="86"/>
      <c r="O141" s="86"/>
      <c r="P141" s="119"/>
    </row>
    <row r="142" spans="1:18" ht="16.5" customHeight="1" x14ac:dyDescent="0.25">
      <c r="A142" s="7"/>
      <c r="B142" s="85">
        <v>0.52</v>
      </c>
      <c r="C142" s="133">
        <f t="shared" si="116"/>
        <v>1</v>
      </c>
      <c r="D142" s="55">
        <f t="shared" si="117"/>
        <v>2573050</v>
      </c>
      <c r="E142" s="55">
        <f t="shared" si="118"/>
        <v>2373050</v>
      </c>
      <c r="F142" s="9"/>
      <c r="G142" s="14"/>
      <c r="H142" s="14"/>
      <c r="I142" s="14"/>
      <c r="J142" s="26"/>
      <c r="M142" s="86"/>
      <c r="O142" s="86"/>
      <c r="P142" s="119"/>
    </row>
    <row r="143" spans="1:18" ht="16.5" customHeight="1" x14ac:dyDescent="0.25">
      <c r="A143" s="7"/>
      <c r="B143" s="85">
        <v>0.56999999999999995</v>
      </c>
      <c r="C143" s="133">
        <f t="shared" si="116"/>
        <v>3</v>
      </c>
      <c r="D143" s="55">
        <f t="shared" si="117"/>
        <v>2716000</v>
      </c>
      <c r="E143" s="55">
        <f t="shared" si="118"/>
        <v>8148000</v>
      </c>
      <c r="F143" s="9"/>
      <c r="G143" s="14"/>
      <c r="H143" s="14"/>
      <c r="I143" s="14"/>
      <c r="J143" s="26"/>
      <c r="M143" s="86"/>
      <c r="O143" s="86"/>
      <c r="P143" s="119"/>
    </row>
    <row r="144" spans="1:18" ht="20.25" customHeight="1" x14ac:dyDescent="0.25">
      <c r="A144" s="7"/>
      <c r="B144" s="43" t="s">
        <v>67</v>
      </c>
      <c r="C144" s="54">
        <f>SUM(C129:C143)</f>
        <v>97</v>
      </c>
      <c r="D144" s="53"/>
      <c r="E144" s="50">
        <f>SUM(E129:E143)</f>
        <v>358407950</v>
      </c>
      <c r="F144" s="332"/>
      <c r="G144" s="333"/>
      <c r="H144" s="333"/>
      <c r="I144" s="333"/>
      <c r="J144" s="333"/>
      <c r="K144" s="333"/>
      <c r="L144" s="333"/>
      <c r="M144" s="62"/>
      <c r="N144" s="62"/>
      <c r="O144" s="62"/>
      <c r="P144" s="62"/>
      <c r="Q144" s="62"/>
      <c r="R144" s="62"/>
    </row>
    <row r="145" spans="1:17" x14ac:dyDescent="0.25">
      <c r="E145" s="145"/>
      <c r="H145" s="113"/>
      <c r="J145" s="26"/>
      <c r="K145" s="86"/>
      <c r="M145" s="86"/>
      <c r="O145" s="86"/>
      <c r="P145" s="119"/>
    </row>
    <row r="146" spans="1:17" ht="21" thickBot="1" x14ac:dyDescent="0.3">
      <c r="A146" s="115"/>
      <c r="B146" s="328" t="s">
        <v>82</v>
      </c>
      <c r="C146" s="328"/>
      <c r="D146" s="116"/>
      <c r="E146" s="10"/>
      <c r="F146" s="11"/>
      <c r="G146" s="5" t="s">
        <v>83</v>
      </c>
      <c r="H146" s="117"/>
      <c r="I146" s="118"/>
      <c r="J146" s="5" t="s">
        <v>83</v>
      </c>
      <c r="K146" s="119"/>
      <c r="M146" s="86"/>
      <c r="O146" s="86"/>
      <c r="P146" s="163" t="s">
        <v>84</v>
      </c>
      <c r="Q146" s="163"/>
    </row>
    <row r="147" spans="1:17" ht="21" thickBot="1" x14ac:dyDescent="0.3">
      <c r="A147" s="115"/>
      <c r="D147" s="108"/>
      <c r="G147" s="146"/>
      <c r="H147" s="147"/>
      <c r="I147" s="109"/>
      <c r="K147" s="86"/>
      <c r="M147" s="86"/>
      <c r="O147" s="86"/>
      <c r="P147" s="119"/>
    </row>
    <row r="148" spans="1:17" ht="21" thickBot="1" x14ac:dyDescent="0.3">
      <c r="A148" s="115"/>
      <c r="D148" s="108"/>
      <c r="G148" s="146"/>
      <c r="H148" s="147"/>
      <c r="I148" s="109"/>
      <c r="K148" s="86"/>
      <c r="M148" s="86"/>
      <c r="O148" s="86"/>
      <c r="P148" s="119"/>
    </row>
    <row r="149" spans="1:17" ht="19.5" customHeight="1" thickBot="1" x14ac:dyDescent="0.3">
      <c r="A149" s="115"/>
      <c r="D149" s="108"/>
      <c r="G149" s="148"/>
      <c r="H149" s="149"/>
      <c r="I149" s="109"/>
      <c r="K149" s="86"/>
      <c r="M149" s="86"/>
      <c r="O149" s="86"/>
      <c r="P149" s="119"/>
    </row>
    <row r="150" spans="1:17" ht="21" customHeight="1" thickBot="1" x14ac:dyDescent="0.3">
      <c r="A150" s="115"/>
      <c r="D150" s="108"/>
      <c r="G150" s="150"/>
      <c r="H150" s="151"/>
      <c r="I150" s="109"/>
      <c r="K150" s="86"/>
      <c r="M150" s="86"/>
      <c r="O150" s="86"/>
      <c r="P150" s="119"/>
    </row>
    <row r="151" spans="1:17" s="86" customFormat="1" ht="19.5" thickBot="1" x14ac:dyDescent="0.3">
      <c r="B151" s="41"/>
      <c r="C151" s="87"/>
      <c r="D151" s="88"/>
      <c r="G151" s="152"/>
      <c r="H151" s="153"/>
      <c r="I151" s="90"/>
      <c r="J151" s="89"/>
    </row>
    <row r="152" spans="1:17" x14ac:dyDescent="0.25">
      <c r="H152" s="113"/>
      <c r="J152" s="26"/>
    </row>
    <row r="153" spans="1:17" x14ac:dyDescent="0.25">
      <c r="J153" s="26"/>
    </row>
    <row r="154" spans="1:17" x14ac:dyDescent="0.25">
      <c r="J154" s="27"/>
    </row>
    <row r="155" spans="1:17" x14ac:dyDescent="0.25">
      <c r="J155" s="28"/>
    </row>
    <row r="156" spans="1:17" x14ac:dyDescent="0.25">
      <c r="J156" s="29"/>
    </row>
  </sheetData>
  <autoFilter ref="A4:T116">
    <filterColumn colId="3" showButton="0"/>
    <filterColumn colId="5" showButton="0"/>
    <filterColumn colId="6" showButton="0"/>
    <filterColumn colId="7" showButton="0"/>
    <filterColumn colId="9" showButton="0"/>
    <filterColumn colId="10" showButton="0"/>
  </autoFilter>
  <mergeCells count="36">
    <mergeCell ref="F144:L144"/>
    <mergeCell ref="B146:C146"/>
    <mergeCell ref="H130:J130"/>
    <mergeCell ref="H131:J131"/>
    <mergeCell ref="H132:J132"/>
    <mergeCell ref="H133:J133"/>
    <mergeCell ref="H134:J134"/>
    <mergeCell ref="H135:J135"/>
    <mergeCell ref="A114:B114"/>
    <mergeCell ref="B116:C116"/>
    <mergeCell ref="P116:Q116"/>
    <mergeCell ref="B126:K126"/>
    <mergeCell ref="H128:J128"/>
    <mergeCell ref="R4:R6"/>
    <mergeCell ref="H129:J129"/>
    <mergeCell ref="D5:D6"/>
    <mergeCell ref="E5:E6"/>
    <mergeCell ref="F5:F6"/>
    <mergeCell ref="H5:H6"/>
    <mergeCell ref="J5:K5"/>
    <mergeCell ref="S4:S6"/>
    <mergeCell ref="T4:T6"/>
    <mergeCell ref="A2:R2"/>
    <mergeCell ref="A3:D3"/>
    <mergeCell ref="A4:A6"/>
    <mergeCell ref="B4:B6"/>
    <mergeCell ref="C4:C6"/>
    <mergeCell ref="D4:E4"/>
    <mergeCell ref="F4:I4"/>
    <mergeCell ref="J4:L4"/>
    <mergeCell ref="M4:M6"/>
    <mergeCell ref="N4:N6"/>
    <mergeCell ref="L5:L6"/>
    <mergeCell ref="O4:O6"/>
    <mergeCell ref="P4:P6"/>
    <mergeCell ref="Q4:Q6"/>
  </mergeCells>
  <pageMargins left="0.2" right="0.2" top="0.28000000000000003" bottom="0.23" header="0.3" footer="0.2"/>
  <pageSetup paperSize="9" scale="9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3"/>
  <sheetViews>
    <sheetView tabSelected="1" topLeftCell="A22" zoomScale="80" zoomScaleNormal="80" workbookViewId="0">
      <selection activeCell="C7" sqref="C7:L119"/>
    </sheetView>
  </sheetViews>
  <sheetFormatPr defaultRowHeight="15" x14ac:dyDescent="0.25"/>
  <cols>
    <col min="1" max="1" width="6.42578125" style="259" customWidth="1"/>
    <col min="2" max="2" width="20.5703125" style="278" customWidth="1"/>
    <col min="3" max="3" width="22" style="279" customWidth="1"/>
    <col min="4" max="4" width="17.7109375" style="234" customWidth="1"/>
    <col min="5" max="5" width="17.85546875" style="231" customWidth="1"/>
    <col min="6" max="6" width="9.140625" style="235" customWidth="1"/>
    <col min="7" max="7" width="14.7109375" style="236" customWidth="1"/>
    <col min="8" max="8" width="15.85546875" style="231" customWidth="1"/>
    <col min="9" max="9" width="9.7109375" style="234" customWidth="1"/>
    <col min="10" max="10" width="20.5703125" style="231" customWidth="1"/>
    <col min="11" max="11" width="9.5703125" style="234" customWidth="1"/>
    <col min="12" max="12" width="18.7109375" style="231" customWidth="1"/>
    <col min="13" max="13" width="33.85546875" style="259" customWidth="1"/>
    <col min="14" max="14" width="28.42578125" style="259" customWidth="1"/>
    <col min="15" max="15" width="9.140625" style="259" hidden="1" customWidth="1"/>
    <col min="16" max="16" width="15" style="259" hidden="1" customWidth="1"/>
    <col min="17" max="17" width="9.140625" style="260" hidden="1" customWidth="1"/>
    <col min="18" max="18" width="12.7109375" style="259" bestFit="1" customWidth="1"/>
    <col min="19" max="16384" width="9.140625" style="259"/>
  </cols>
  <sheetData>
    <row r="1" spans="1:22" s="231" customFormat="1" ht="8.25" customHeight="1" x14ac:dyDescent="0.25">
      <c r="B1" s="232"/>
      <c r="C1" s="233"/>
      <c r="D1" s="234"/>
      <c r="F1" s="235"/>
      <c r="G1" s="236"/>
      <c r="I1" s="234"/>
      <c r="K1" s="234"/>
      <c r="Q1" s="234"/>
    </row>
    <row r="2" spans="1:22" s="231" customFormat="1" ht="44.25" customHeight="1" x14ac:dyDescent="0.25">
      <c r="A2" s="431" t="s">
        <v>348</v>
      </c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3"/>
      <c r="O2" s="237"/>
      <c r="P2" s="237"/>
      <c r="Q2" s="234"/>
    </row>
    <row r="3" spans="1:22" s="231" customFormat="1" ht="28.5" customHeight="1" x14ac:dyDescent="0.25">
      <c r="A3" s="434" t="s">
        <v>387</v>
      </c>
      <c r="B3" s="435"/>
      <c r="C3" s="435"/>
      <c r="D3" s="435"/>
      <c r="E3" s="238"/>
      <c r="F3" s="238"/>
      <c r="G3" s="238"/>
      <c r="H3" s="238"/>
      <c r="I3" s="238"/>
      <c r="J3" s="238"/>
      <c r="K3" s="238"/>
      <c r="L3" s="238"/>
      <c r="M3" s="238"/>
      <c r="N3" s="239"/>
      <c r="O3" s="237"/>
      <c r="P3" s="237"/>
      <c r="Q3" s="234"/>
    </row>
    <row r="4" spans="1:22" s="240" customFormat="1" ht="21.75" customHeight="1" x14ac:dyDescent="0.25">
      <c r="A4" s="348" t="s">
        <v>75</v>
      </c>
      <c r="B4" s="354" t="s">
        <v>0</v>
      </c>
      <c r="C4" s="356" t="s">
        <v>246</v>
      </c>
      <c r="D4" s="346" t="s">
        <v>76</v>
      </c>
      <c r="E4" s="348"/>
      <c r="F4" s="350" t="s">
        <v>81</v>
      </c>
      <c r="G4" s="358"/>
      <c r="H4" s="351"/>
      <c r="I4" s="359" t="s">
        <v>2</v>
      </c>
      <c r="J4" s="352" t="s">
        <v>66</v>
      </c>
      <c r="K4" s="361" t="s">
        <v>68</v>
      </c>
      <c r="L4" s="362" t="s">
        <v>120</v>
      </c>
      <c r="M4" s="364" t="s">
        <v>4</v>
      </c>
      <c r="N4" s="349" t="s">
        <v>5</v>
      </c>
      <c r="O4" s="371" t="s">
        <v>85</v>
      </c>
      <c r="P4" s="371" t="s">
        <v>85</v>
      </c>
      <c r="Q4" s="371" t="s">
        <v>85</v>
      </c>
    </row>
    <row r="5" spans="1:22" s="240" customFormat="1" ht="18" customHeight="1" x14ac:dyDescent="0.25">
      <c r="A5" s="348"/>
      <c r="B5" s="354"/>
      <c r="C5" s="356"/>
      <c r="D5" s="346" t="s">
        <v>1</v>
      </c>
      <c r="E5" s="348" t="s">
        <v>79</v>
      </c>
      <c r="F5" s="350" t="s">
        <v>80</v>
      </c>
      <c r="G5" s="351"/>
      <c r="H5" s="352" t="s">
        <v>65</v>
      </c>
      <c r="I5" s="360"/>
      <c r="J5" s="353"/>
      <c r="K5" s="361"/>
      <c r="L5" s="362"/>
      <c r="M5" s="364"/>
      <c r="N5" s="379"/>
      <c r="O5" s="372"/>
      <c r="P5" s="372"/>
      <c r="Q5" s="372"/>
    </row>
    <row r="6" spans="1:22" s="240" customFormat="1" ht="16.5" customHeight="1" thickBot="1" x14ac:dyDescent="0.3">
      <c r="A6" s="349"/>
      <c r="B6" s="355"/>
      <c r="C6" s="357"/>
      <c r="D6" s="347"/>
      <c r="E6" s="349"/>
      <c r="F6" s="241" t="s">
        <v>1</v>
      </c>
      <c r="G6" s="242" t="s">
        <v>79</v>
      </c>
      <c r="H6" s="353"/>
      <c r="I6" s="360"/>
      <c r="J6" s="353"/>
      <c r="K6" s="352"/>
      <c r="L6" s="363"/>
      <c r="M6" s="365"/>
      <c r="N6" s="379"/>
      <c r="O6" s="372"/>
      <c r="P6" s="372"/>
      <c r="Q6" s="373"/>
      <c r="R6" s="243"/>
      <c r="S6" s="243"/>
      <c r="T6" s="243"/>
      <c r="U6" s="243"/>
      <c r="V6" s="243"/>
    </row>
    <row r="7" spans="1:22" s="244" customFormat="1" ht="26.25" customHeight="1" thickTop="1" x14ac:dyDescent="0.3">
      <c r="A7" s="211">
        <v>1</v>
      </c>
      <c r="B7" s="402" t="s">
        <v>150</v>
      </c>
      <c r="C7" s="482" t="s">
        <v>198</v>
      </c>
      <c r="D7" s="483">
        <v>1</v>
      </c>
      <c r="E7" s="484">
        <f>$J$143*D7</f>
        <v>1820000</v>
      </c>
      <c r="F7" s="485"/>
      <c r="G7" s="486">
        <f>ROUND((E7*F7),-3)</f>
        <v>0</v>
      </c>
      <c r="H7" s="486"/>
      <c r="I7" s="483">
        <f>F7</f>
        <v>0</v>
      </c>
      <c r="J7" s="486">
        <f>G7+H7</f>
        <v>0</v>
      </c>
      <c r="K7" s="483">
        <f>D7-I7</f>
        <v>1</v>
      </c>
      <c r="L7" s="487">
        <f>ROUND((E7-J7),-3)</f>
        <v>1820000</v>
      </c>
      <c r="M7" s="285"/>
      <c r="N7" s="212"/>
      <c r="O7" s="213">
        <v>1</v>
      </c>
      <c r="P7" s="214">
        <f>L7+H7</f>
        <v>1820000</v>
      </c>
      <c r="Q7" s="215" t="e">
        <f>VLOOKUP(L7,$B$143:$C$168,2,0)</f>
        <v>#N/A</v>
      </c>
    </row>
    <row r="8" spans="1:22" s="244" customFormat="1" ht="26.25" customHeight="1" x14ac:dyDescent="0.3">
      <c r="A8" s="216">
        <f>A7+1</f>
        <v>2</v>
      </c>
      <c r="B8" s="403" t="s">
        <v>149</v>
      </c>
      <c r="C8" s="488" t="s">
        <v>91</v>
      </c>
      <c r="D8" s="489">
        <v>1</v>
      </c>
      <c r="E8" s="490">
        <f>$J$143*D8</f>
        <v>1820000</v>
      </c>
      <c r="F8" s="491"/>
      <c r="G8" s="492">
        <f>ROUND((E8*F8),-3)</f>
        <v>0</v>
      </c>
      <c r="H8" s="492"/>
      <c r="I8" s="489">
        <f t="shared" ref="I8" si="0">F8</f>
        <v>0</v>
      </c>
      <c r="J8" s="492">
        <f>G8+H8</f>
        <v>0</v>
      </c>
      <c r="K8" s="489">
        <f>D8-I8</f>
        <v>1</v>
      </c>
      <c r="L8" s="493">
        <f>ROUND((E8-J8),-3)</f>
        <v>1820000</v>
      </c>
      <c r="M8" s="286"/>
      <c r="N8" s="219"/>
      <c r="O8" s="213">
        <v>1</v>
      </c>
      <c r="P8" s="214">
        <f>L8+H8</f>
        <v>1820000</v>
      </c>
      <c r="Q8" s="215" t="e">
        <f t="shared" ref="Q8:Q71" si="1">VLOOKUP(L8,$B$143:$C$168,2,0)</f>
        <v>#N/A</v>
      </c>
    </row>
    <row r="9" spans="1:22" s="244" customFormat="1" ht="26.25" customHeight="1" x14ac:dyDescent="0.3">
      <c r="A9" s="216">
        <f t="shared" ref="A9:A10" si="2">A8+1</f>
        <v>3</v>
      </c>
      <c r="B9" s="404" t="s">
        <v>153</v>
      </c>
      <c r="C9" s="488" t="s">
        <v>91</v>
      </c>
      <c r="D9" s="489">
        <v>1</v>
      </c>
      <c r="E9" s="490">
        <f>$J$143*D9</f>
        <v>1820000</v>
      </c>
      <c r="F9" s="491"/>
      <c r="G9" s="492">
        <f>ROUND((E9*F9),-3)</f>
        <v>0</v>
      </c>
      <c r="H9" s="492"/>
      <c r="I9" s="489">
        <f>F9</f>
        <v>0</v>
      </c>
      <c r="J9" s="492">
        <f>G9+H9</f>
        <v>0</v>
      </c>
      <c r="K9" s="489">
        <f>D9-I9</f>
        <v>1</v>
      </c>
      <c r="L9" s="493">
        <f>ROUND((E9-J9),-3)</f>
        <v>1820000</v>
      </c>
      <c r="M9" s="286"/>
      <c r="N9" s="219"/>
      <c r="O9" s="213">
        <v>1</v>
      </c>
      <c r="P9" s="214">
        <f>L9+H9</f>
        <v>1820000</v>
      </c>
      <c r="Q9" s="215" t="e">
        <f t="shared" si="1"/>
        <v>#N/A</v>
      </c>
    </row>
    <row r="10" spans="1:22" s="244" customFormat="1" ht="26.25" customHeight="1" x14ac:dyDescent="0.3">
      <c r="A10" s="216">
        <f t="shared" si="2"/>
        <v>4</v>
      </c>
      <c r="B10" s="404" t="s">
        <v>159</v>
      </c>
      <c r="C10" s="488" t="s">
        <v>8</v>
      </c>
      <c r="D10" s="489">
        <v>1</v>
      </c>
      <c r="E10" s="490">
        <f>$J$143*D10</f>
        <v>1820000</v>
      </c>
      <c r="F10" s="491"/>
      <c r="G10" s="492">
        <f>ROUND((E10*F10),-3)</f>
        <v>0</v>
      </c>
      <c r="H10" s="492">
        <v>50000</v>
      </c>
      <c r="I10" s="489">
        <f>F10</f>
        <v>0</v>
      </c>
      <c r="J10" s="492">
        <f>G10+H10</f>
        <v>50000</v>
      </c>
      <c r="K10" s="489">
        <f>D10-I10</f>
        <v>1</v>
      </c>
      <c r="L10" s="493">
        <f>ROUND((E10-J10),-3)</f>
        <v>1770000</v>
      </c>
      <c r="M10" s="287" t="s">
        <v>349</v>
      </c>
      <c r="N10" s="219"/>
      <c r="O10" s="213">
        <v>1</v>
      </c>
      <c r="P10" s="214">
        <f>L10+H10</f>
        <v>1820000</v>
      </c>
      <c r="Q10" s="215">
        <f t="shared" si="1"/>
        <v>4</v>
      </c>
    </row>
    <row r="11" spans="1:22" s="245" customFormat="1" ht="26.25" customHeight="1" x14ac:dyDescent="0.3">
      <c r="A11" s="220"/>
      <c r="B11" s="405"/>
      <c r="C11" s="494"/>
      <c r="D11" s="495"/>
      <c r="E11" s="496"/>
      <c r="F11" s="497"/>
      <c r="G11" s="498"/>
      <c r="H11" s="499"/>
      <c r="I11" s="495"/>
      <c r="J11" s="498"/>
      <c r="K11" s="495"/>
      <c r="L11" s="498"/>
      <c r="M11" s="288"/>
      <c r="N11" s="222"/>
      <c r="O11" s="223"/>
      <c r="P11" s="221"/>
      <c r="Q11" s="215" t="e">
        <f t="shared" si="1"/>
        <v>#N/A</v>
      </c>
    </row>
    <row r="12" spans="1:22" s="244" customFormat="1" ht="26.25" customHeight="1" x14ac:dyDescent="0.3">
      <c r="A12" s="216">
        <v>1</v>
      </c>
      <c r="B12" s="404" t="s">
        <v>16</v>
      </c>
      <c r="C12" s="488" t="s">
        <v>8</v>
      </c>
      <c r="D12" s="489">
        <v>1</v>
      </c>
      <c r="E12" s="490">
        <f t="shared" ref="E12:E18" si="3">$J$143*D12</f>
        <v>1820000</v>
      </c>
      <c r="F12" s="500">
        <v>0.5</v>
      </c>
      <c r="G12" s="492">
        <f>ROUND((E12*F12),-3)</f>
        <v>910000</v>
      </c>
      <c r="H12" s="501">
        <v>150000</v>
      </c>
      <c r="I12" s="489">
        <f>F12</f>
        <v>0.5</v>
      </c>
      <c r="J12" s="492">
        <f t="shared" ref="J12:J20" si="4">G12+H12</f>
        <v>1060000</v>
      </c>
      <c r="K12" s="489">
        <f t="shared" ref="K12:K18" si="5">D12-I12</f>
        <v>0.5</v>
      </c>
      <c r="L12" s="493">
        <f t="shared" ref="L12:L20" si="6">ROUND((E12-J12),-3)</f>
        <v>760000</v>
      </c>
      <c r="M12" s="287" t="s">
        <v>350</v>
      </c>
      <c r="N12" s="219"/>
      <c r="O12" s="213">
        <v>1</v>
      </c>
      <c r="P12" s="214">
        <f>L12+H12</f>
        <v>910000</v>
      </c>
      <c r="Q12" s="215">
        <f t="shared" si="1"/>
        <v>1</v>
      </c>
    </row>
    <row r="13" spans="1:22" s="244" customFormat="1" ht="26.25" customHeight="1" x14ac:dyDescent="0.3">
      <c r="A13" s="216">
        <f>A14+1</f>
        <v>8</v>
      </c>
      <c r="B13" s="404" t="s">
        <v>212</v>
      </c>
      <c r="C13" s="488" t="s">
        <v>8</v>
      </c>
      <c r="D13" s="489">
        <v>1</v>
      </c>
      <c r="E13" s="490">
        <f t="shared" si="3"/>
        <v>1820000</v>
      </c>
      <c r="F13" s="500"/>
      <c r="G13" s="492">
        <f>ROUND((E13*F13),-3)</f>
        <v>0</v>
      </c>
      <c r="H13" s="501">
        <v>100000</v>
      </c>
      <c r="I13" s="489">
        <f>F13</f>
        <v>0</v>
      </c>
      <c r="J13" s="492">
        <f t="shared" si="4"/>
        <v>100000</v>
      </c>
      <c r="K13" s="489">
        <f t="shared" si="5"/>
        <v>1</v>
      </c>
      <c r="L13" s="493">
        <f t="shared" si="6"/>
        <v>1720000</v>
      </c>
      <c r="M13" s="287" t="s">
        <v>351</v>
      </c>
      <c r="N13" s="219"/>
      <c r="O13" s="213">
        <v>1</v>
      </c>
      <c r="P13" s="214">
        <f>L13+H13</f>
        <v>1820000</v>
      </c>
      <c r="Q13" s="215">
        <f t="shared" si="1"/>
        <v>3</v>
      </c>
    </row>
    <row r="14" spans="1:22" s="245" customFormat="1" ht="26.25" customHeight="1" x14ac:dyDescent="0.3">
      <c r="A14" s="216">
        <f t="shared" ref="A14:A20" si="7">A15+1</f>
        <v>7</v>
      </c>
      <c r="B14" s="404" t="s">
        <v>214</v>
      </c>
      <c r="C14" s="488" t="s">
        <v>8</v>
      </c>
      <c r="D14" s="489">
        <v>1</v>
      </c>
      <c r="E14" s="490">
        <f t="shared" si="3"/>
        <v>1820000</v>
      </c>
      <c r="F14" s="500"/>
      <c r="G14" s="492">
        <f>ROUND((E14*F14),-3)</f>
        <v>0</v>
      </c>
      <c r="H14" s="501">
        <v>100000</v>
      </c>
      <c r="I14" s="489">
        <f>F14</f>
        <v>0</v>
      </c>
      <c r="J14" s="492">
        <f t="shared" si="4"/>
        <v>100000</v>
      </c>
      <c r="K14" s="489">
        <f t="shared" si="5"/>
        <v>1</v>
      </c>
      <c r="L14" s="493">
        <f t="shared" si="6"/>
        <v>1720000</v>
      </c>
      <c r="M14" s="287" t="s">
        <v>351</v>
      </c>
      <c r="N14" s="219"/>
      <c r="O14" s="224">
        <v>1</v>
      </c>
      <c r="P14" s="218">
        <f>L14+H14</f>
        <v>1820000</v>
      </c>
      <c r="Q14" s="215">
        <f t="shared" si="1"/>
        <v>3</v>
      </c>
    </row>
    <row r="15" spans="1:22" s="244" customFormat="1" ht="26.25" customHeight="1" x14ac:dyDescent="0.3">
      <c r="A15" s="216">
        <f t="shared" si="7"/>
        <v>6</v>
      </c>
      <c r="B15" s="404" t="s">
        <v>23</v>
      </c>
      <c r="C15" s="488" t="s">
        <v>8</v>
      </c>
      <c r="D15" s="489">
        <v>1</v>
      </c>
      <c r="E15" s="490">
        <f t="shared" si="3"/>
        <v>1820000</v>
      </c>
      <c r="F15" s="500"/>
      <c r="G15" s="492">
        <f>ROUND((E15*F15),-3)</f>
        <v>0</v>
      </c>
      <c r="H15" s="501"/>
      <c r="I15" s="489">
        <f t="shared" ref="I15" si="8">F15</f>
        <v>0</v>
      </c>
      <c r="J15" s="492">
        <f t="shared" si="4"/>
        <v>0</v>
      </c>
      <c r="K15" s="489">
        <f t="shared" si="5"/>
        <v>1</v>
      </c>
      <c r="L15" s="493">
        <f t="shared" si="6"/>
        <v>1820000</v>
      </c>
      <c r="M15" s="287"/>
      <c r="N15" s="219"/>
      <c r="O15" s="213">
        <v>1</v>
      </c>
      <c r="P15" s="214">
        <f>L15+H15</f>
        <v>1820000</v>
      </c>
      <c r="Q15" s="215" t="e">
        <f t="shared" si="1"/>
        <v>#N/A</v>
      </c>
    </row>
    <row r="16" spans="1:22" s="244" customFormat="1" ht="26.25" customHeight="1" x14ac:dyDescent="0.3">
      <c r="A16" s="216">
        <f t="shared" si="7"/>
        <v>5</v>
      </c>
      <c r="B16" s="404" t="s">
        <v>30</v>
      </c>
      <c r="C16" s="488" t="s">
        <v>8</v>
      </c>
      <c r="D16" s="489">
        <v>1</v>
      </c>
      <c r="E16" s="490">
        <f t="shared" si="3"/>
        <v>1820000</v>
      </c>
      <c r="F16" s="500"/>
      <c r="G16" s="492">
        <f t="shared" ref="G16" si="9">ROUND((E16*F16),-3)</f>
        <v>0</v>
      </c>
      <c r="H16" s="501">
        <v>200000</v>
      </c>
      <c r="I16" s="489">
        <f t="shared" ref="I16" si="10">F16</f>
        <v>0</v>
      </c>
      <c r="J16" s="492">
        <f t="shared" si="4"/>
        <v>200000</v>
      </c>
      <c r="K16" s="489">
        <f t="shared" si="5"/>
        <v>1</v>
      </c>
      <c r="L16" s="493">
        <f t="shared" si="6"/>
        <v>1620000</v>
      </c>
      <c r="M16" s="287" t="s">
        <v>352</v>
      </c>
      <c r="N16" s="219"/>
      <c r="O16" s="213">
        <v>1</v>
      </c>
      <c r="P16" s="214">
        <f t="shared" ref="P16" si="11">L16+H16</f>
        <v>1820000</v>
      </c>
      <c r="Q16" s="215">
        <f t="shared" si="1"/>
        <v>2</v>
      </c>
    </row>
    <row r="17" spans="1:17" s="244" customFormat="1" ht="26.25" customHeight="1" x14ac:dyDescent="0.3">
      <c r="A17" s="216">
        <f t="shared" si="7"/>
        <v>4</v>
      </c>
      <c r="B17" s="404" t="s">
        <v>21</v>
      </c>
      <c r="C17" s="488" t="s">
        <v>8</v>
      </c>
      <c r="D17" s="489">
        <v>1</v>
      </c>
      <c r="E17" s="490">
        <f t="shared" si="3"/>
        <v>1820000</v>
      </c>
      <c r="F17" s="500"/>
      <c r="G17" s="492">
        <f>ROUND((E17*F17),-3)</f>
        <v>0</v>
      </c>
      <c r="H17" s="501">
        <v>100000</v>
      </c>
      <c r="I17" s="489">
        <f>F17</f>
        <v>0</v>
      </c>
      <c r="J17" s="492">
        <f t="shared" si="4"/>
        <v>100000</v>
      </c>
      <c r="K17" s="489">
        <f t="shared" si="5"/>
        <v>1</v>
      </c>
      <c r="L17" s="493">
        <f t="shared" si="6"/>
        <v>1720000</v>
      </c>
      <c r="M17" s="287" t="s">
        <v>353</v>
      </c>
      <c r="N17" s="219"/>
      <c r="O17" s="213">
        <v>1</v>
      </c>
      <c r="P17" s="214">
        <f>L17+H17</f>
        <v>1820000</v>
      </c>
      <c r="Q17" s="215">
        <f t="shared" si="1"/>
        <v>3</v>
      </c>
    </row>
    <row r="18" spans="1:17" s="245" customFormat="1" ht="26.25" customHeight="1" x14ac:dyDescent="0.3">
      <c r="A18" s="216">
        <f t="shared" si="7"/>
        <v>3</v>
      </c>
      <c r="B18" s="404" t="s">
        <v>35</v>
      </c>
      <c r="C18" s="488" t="s">
        <v>8</v>
      </c>
      <c r="D18" s="489">
        <v>1</v>
      </c>
      <c r="E18" s="490">
        <f t="shared" si="3"/>
        <v>1820000</v>
      </c>
      <c r="F18" s="500"/>
      <c r="G18" s="492">
        <f>ROUND((E18*F18),-3)</f>
        <v>0</v>
      </c>
      <c r="H18" s="501">
        <v>50000</v>
      </c>
      <c r="I18" s="489">
        <f>F18</f>
        <v>0</v>
      </c>
      <c r="J18" s="492">
        <f t="shared" si="4"/>
        <v>50000</v>
      </c>
      <c r="K18" s="489">
        <f t="shared" si="5"/>
        <v>1</v>
      </c>
      <c r="L18" s="493">
        <f t="shared" si="6"/>
        <v>1770000</v>
      </c>
      <c r="M18" s="287" t="s">
        <v>349</v>
      </c>
      <c r="N18" s="219"/>
      <c r="O18" s="224">
        <v>1</v>
      </c>
      <c r="P18" s="218">
        <f>L18+H18</f>
        <v>1820000</v>
      </c>
      <c r="Q18" s="215">
        <f t="shared" si="1"/>
        <v>4</v>
      </c>
    </row>
    <row r="19" spans="1:17" s="244" customFormat="1" ht="26.25" customHeight="1" x14ac:dyDescent="0.3">
      <c r="A19" s="216">
        <f t="shared" si="7"/>
        <v>2</v>
      </c>
      <c r="B19" s="406" t="s">
        <v>158</v>
      </c>
      <c r="C19" s="502" t="s">
        <v>101</v>
      </c>
      <c r="D19" s="489">
        <v>0.43099999999999999</v>
      </c>
      <c r="E19" s="503">
        <v>784420</v>
      </c>
      <c r="F19" s="504">
        <v>1</v>
      </c>
      <c r="G19" s="492">
        <f t="shared" ref="G19" si="12">ROUND((E19*F19),-3)</f>
        <v>784000</v>
      </c>
      <c r="H19" s="501"/>
      <c r="I19" s="489">
        <f t="shared" ref="I19" si="13">F19</f>
        <v>1</v>
      </c>
      <c r="J19" s="492">
        <f t="shared" si="4"/>
        <v>784000</v>
      </c>
      <c r="K19" s="489">
        <v>0</v>
      </c>
      <c r="L19" s="493">
        <f t="shared" si="6"/>
        <v>0</v>
      </c>
      <c r="M19" s="287" t="s">
        <v>354</v>
      </c>
      <c r="N19" s="219"/>
      <c r="O19" s="213">
        <v>1</v>
      </c>
      <c r="P19" s="214">
        <f t="shared" ref="P19" si="14">L19+H19</f>
        <v>0</v>
      </c>
      <c r="Q19" s="215" t="e">
        <f t="shared" si="1"/>
        <v>#N/A</v>
      </c>
    </row>
    <row r="20" spans="1:17" s="244" customFormat="1" ht="26.25" customHeight="1" x14ac:dyDescent="0.3">
      <c r="A20" s="216">
        <f t="shared" si="7"/>
        <v>1</v>
      </c>
      <c r="B20" s="407" t="s">
        <v>328</v>
      </c>
      <c r="C20" s="488" t="s">
        <v>8</v>
      </c>
      <c r="D20" s="489">
        <v>1</v>
      </c>
      <c r="E20" s="490">
        <f>$J$143*D20</f>
        <v>1820000</v>
      </c>
      <c r="F20" s="500">
        <v>0.15</v>
      </c>
      <c r="G20" s="492">
        <f>ROUND((E20*F20),-3)</f>
        <v>273000</v>
      </c>
      <c r="H20" s="501"/>
      <c r="I20" s="489">
        <f>F20</f>
        <v>0.15</v>
      </c>
      <c r="J20" s="492">
        <f t="shared" si="4"/>
        <v>273000</v>
      </c>
      <c r="K20" s="489">
        <f>D20-I20</f>
        <v>0.85</v>
      </c>
      <c r="L20" s="493">
        <f t="shared" si="6"/>
        <v>1547000</v>
      </c>
      <c r="M20" s="287" t="s">
        <v>355</v>
      </c>
      <c r="N20" s="219"/>
      <c r="O20" s="213">
        <v>1</v>
      </c>
      <c r="P20" s="214">
        <f>L20+H20</f>
        <v>1547000</v>
      </c>
      <c r="Q20" s="215">
        <f t="shared" si="1"/>
        <v>1</v>
      </c>
    </row>
    <row r="21" spans="1:17" s="245" customFormat="1" ht="26.25" customHeight="1" x14ac:dyDescent="0.3">
      <c r="A21" s="220"/>
      <c r="B21" s="408"/>
      <c r="C21" s="494"/>
      <c r="D21" s="495"/>
      <c r="E21" s="496"/>
      <c r="F21" s="497"/>
      <c r="G21" s="498"/>
      <c r="H21" s="499"/>
      <c r="I21" s="495"/>
      <c r="J21" s="498"/>
      <c r="K21" s="495"/>
      <c r="L21" s="498"/>
      <c r="M21" s="288"/>
      <c r="N21" s="222"/>
      <c r="O21" s="223"/>
      <c r="P21" s="221"/>
      <c r="Q21" s="215" t="e">
        <f t="shared" si="1"/>
        <v>#N/A</v>
      </c>
    </row>
    <row r="22" spans="1:17" s="245" customFormat="1" ht="26.25" customHeight="1" x14ac:dyDescent="0.3">
      <c r="A22" s="216">
        <v>1</v>
      </c>
      <c r="B22" s="404" t="s">
        <v>301</v>
      </c>
      <c r="C22" s="488" t="s">
        <v>109</v>
      </c>
      <c r="D22" s="489">
        <v>1</v>
      </c>
      <c r="E22" s="490">
        <f>$J$143*D22</f>
        <v>1820000</v>
      </c>
      <c r="F22" s="500"/>
      <c r="G22" s="492">
        <f>ROUND((E22*F22),-3)</f>
        <v>0</v>
      </c>
      <c r="H22" s="492"/>
      <c r="I22" s="489">
        <f>F22</f>
        <v>0</v>
      </c>
      <c r="J22" s="492">
        <f t="shared" ref="J22:J63" si="15">G22+H22</f>
        <v>0</v>
      </c>
      <c r="K22" s="489">
        <f t="shared" ref="K22:K50" si="16">D22-I22</f>
        <v>1</v>
      </c>
      <c r="L22" s="493">
        <f t="shared" ref="L22:L50" si="17">ROUND((E22-J22),-3)</f>
        <v>1820000</v>
      </c>
      <c r="M22" s="287"/>
      <c r="N22" s="219"/>
      <c r="O22" s="224">
        <v>1</v>
      </c>
      <c r="P22" s="218">
        <f>L22+H22</f>
        <v>1820000</v>
      </c>
      <c r="Q22" s="215" t="e">
        <f t="shared" si="1"/>
        <v>#N/A</v>
      </c>
    </row>
    <row r="23" spans="1:17" s="244" customFormat="1" ht="26.25" customHeight="1" x14ac:dyDescent="0.3">
      <c r="A23" s="216">
        <f>A22+1</f>
        <v>2</v>
      </c>
      <c r="B23" s="403" t="s">
        <v>10</v>
      </c>
      <c r="C23" s="488" t="s">
        <v>109</v>
      </c>
      <c r="D23" s="489">
        <v>1</v>
      </c>
      <c r="E23" s="490">
        <f>$J$143*D23</f>
        <v>1820000</v>
      </c>
      <c r="F23" s="500">
        <v>0.05</v>
      </c>
      <c r="G23" s="492">
        <f t="shared" ref="G23:G65" si="18">ROUND((E23*F23),-3)</f>
        <v>91000</v>
      </c>
      <c r="H23" s="492">
        <v>200000</v>
      </c>
      <c r="I23" s="489">
        <f t="shared" ref="I23" si="19">F23</f>
        <v>0.05</v>
      </c>
      <c r="J23" s="492">
        <f t="shared" si="15"/>
        <v>291000</v>
      </c>
      <c r="K23" s="489">
        <f t="shared" si="16"/>
        <v>0.95</v>
      </c>
      <c r="L23" s="493">
        <f t="shared" si="17"/>
        <v>1529000</v>
      </c>
      <c r="M23" s="287" t="s">
        <v>356</v>
      </c>
      <c r="N23" s="219"/>
      <c r="O23" s="213">
        <v>1</v>
      </c>
      <c r="P23" s="214">
        <f t="shared" ref="P23" si="20">L23+H23</f>
        <v>1729000</v>
      </c>
      <c r="Q23" s="215">
        <f t="shared" si="1"/>
        <v>1</v>
      </c>
    </row>
    <row r="24" spans="1:17" s="245" customFormat="1" ht="26.25" customHeight="1" x14ac:dyDescent="0.3">
      <c r="A24" s="216">
        <f t="shared" ref="A24:A33" si="21">A23+1</f>
        <v>3</v>
      </c>
      <c r="B24" s="404" t="s">
        <v>279</v>
      </c>
      <c r="C24" s="488" t="s">
        <v>109</v>
      </c>
      <c r="D24" s="489">
        <v>1</v>
      </c>
      <c r="E24" s="490">
        <f>$J$143*D24</f>
        <v>1820000</v>
      </c>
      <c r="F24" s="500">
        <v>0.05</v>
      </c>
      <c r="G24" s="492">
        <f>ROUND((E24*F24),-3)</f>
        <v>91000</v>
      </c>
      <c r="H24" s="492"/>
      <c r="I24" s="489">
        <f t="shared" ref="I24" si="22">F24</f>
        <v>0.05</v>
      </c>
      <c r="J24" s="492">
        <f t="shared" si="15"/>
        <v>91000</v>
      </c>
      <c r="K24" s="489">
        <f t="shared" si="16"/>
        <v>0.95</v>
      </c>
      <c r="L24" s="493">
        <f t="shared" si="17"/>
        <v>1729000</v>
      </c>
      <c r="M24" s="287" t="s">
        <v>357</v>
      </c>
      <c r="N24" s="219"/>
      <c r="O24" s="224">
        <v>1</v>
      </c>
      <c r="P24" s="218">
        <f t="shared" ref="P24" si="23">L24+H24</f>
        <v>1729000</v>
      </c>
      <c r="Q24" s="215">
        <f t="shared" si="1"/>
        <v>4</v>
      </c>
    </row>
    <row r="25" spans="1:17" s="245" customFormat="1" ht="26.25" customHeight="1" x14ac:dyDescent="0.3">
      <c r="A25" s="216">
        <f t="shared" si="21"/>
        <v>4</v>
      </c>
      <c r="B25" s="404" t="s">
        <v>192</v>
      </c>
      <c r="C25" s="488" t="s">
        <v>109</v>
      </c>
      <c r="D25" s="489">
        <v>1</v>
      </c>
      <c r="E25" s="490">
        <f>$J$143*D25</f>
        <v>1820000</v>
      </c>
      <c r="F25" s="504">
        <v>1</v>
      </c>
      <c r="G25" s="492">
        <f>ROUND((E25*F25),-3)</f>
        <v>1820000</v>
      </c>
      <c r="H25" s="492"/>
      <c r="I25" s="489">
        <f>F25</f>
        <v>1</v>
      </c>
      <c r="J25" s="492">
        <f t="shared" si="15"/>
        <v>1820000</v>
      </c>
      <c r="K25" s="489">
        <f t="shared" si="16"/>
        <v>0</v>
      </c>
      <c r="L25" s="493">
        <f t="shared" si="17"/>
        <v>0</v>
      </c>
      <c r="M25" s="287" t="s">
        <v>358</v>
      </c>
      <c r="N25" s="219"/>
      <c r="O25" s="224">
        <v>1</v>
      </c>
      <c r="P25" s="218">
        <f>L25+H25</f>
        <v>0</v>
      </c>
      <c r="Q25" s="215" t="e">
        <f t="shared" si="1"/>
        <v>#N/A</v>
      </c>
    </row>
    <row r="26" spans="1:17" s="244" customFormat="1" ht="26.25" customHeight="1" x14ac:dyDescent="0.3">
      <c r="A26" s="216">
        <f t="shared" si="21"/>
        <v>5</v>
      </c>
      <c r="B26" s="404" t="s">
        <v>269</v>
      </c>
      <c r="C26" s="488" t="s">
        <v>109</v>
      </c>
      <c r="D26" s="489">
        <v>1</v>
      </c>
      <c r="E26" s="490">
        <f>$J$143*D26</f>
        <v>1820000</v>
      </c>
      <c r="F26" s="500">
        <v>0.05</v>
      </c>
      <c r="G26" s="492">
        <f>ROUND((E26*F26),-3)</f>
        <v>91000</v>
      </c>
      <c r="H26" s="492"/>
      <c r="I26" s="489">
        <f>F26</f>
        <v>0.05</v>
      </c>
      <c r="J26" s="492">
        <f t="shared" si="15"/>
        <v>91000</v>
      </c>
      <c r="K26" s="489">
        <f t="shared" si="16"/>
        <v>0.95</v>
      </c>
      <c r="L26" s="493">
        <f t="shared" si="17"/>
        <v>1729000</v>
      </c>
      <c r="M26" s="287" t="s">
        <v>357</v>
      </c>
      <c r="N26" s="219"/>
      <c r="O26" s="213">
        <v>1</v>
      </c>
      <c r="P26" s="214">
        <f>L26+H26</f>
        <v>1729000</v>
      </c>
      <c r="Q26" s="215">
        <f t="shared" si="1"/>
        <v>4</v>
      </c>
    </row>
    <row r="27" spans="1:17" s="245" customFormat="1" ht="26.25" customHeight="1" x14ac:dyDescent="0.3">
      <c r="A27" s="216">
        <f t="shared" si="21"/>
        <v>6</v>
      </c>
      <c r="B27" s="404" t="s">
        <v>329</v>
      </c>
      <c r="C27" s="488" t="s">
        <v>109</v>
      </c>
      <c r="D27" s="489">
        <v>1</v>
      </c>
      <c r="E27" s="490">
        <f t="shared" ref="E27:E30" si="24">$J$143*D27</f>
        <v>1820000</v>
      </c>
      <c r="F27" s="500"/>
      <c r="G27" s="492">
        <f t="shared" ref="G27" si="25">ROUND((E27*F27),-3)</f>
        <v>0</v>
      </c>
      <c r="H27" s="492"/>
      <c r="I27" s="489">
        <f t="shared" ref="I27" si="26">F27</f>
        <v>0</v>
      </c>
      <c r="J27" s="492">
        <f t="shared" si="15"/>
        <v>0</v>
      </c>
      <c r="K27" s="489">
        <f t="shared" si="16"/>
        <v>1</v>
      </c>
      <c r="L27" s="493">
        <f t="shared" si="17"/>
        <v>1820000</v>
      </c>
      <c r="M27" s="287"/>
      <c r="N27" s="219"/>
      <c r="O27" s="224">
        <v>1</v>
      </c>
      <c r="P27" s="218">
        <f>L27+H27</f>
        <v>1820000</v>
      </c>
      <c r="Q27" s="215" t="e">
        <f t="shared" si="1"/>
        <v>#N/A</v>
      </c>
    </row>
    <row r="28" spans="1:17" s="245" customFormat="1" ht="26.25" customHeight="1" x14ac:dyDescent="0.3">
      <c r="A28" s="216">
        <f t="shared" si="21"/>
        <v>7</v>
      </c>
      <c r="B28" s="404" t="s">
        <v>205</v>
      </c>
      <c r="C28" s="488" t="s">
        <v>109</v>
      </c>
      <c r="D28" s="489">
        <v>1</v>
      </c>
      <c r="E28" s="490">
        <f t="shared" si="24"/>
        <v>1820000</v>
      </c>
      <c r="F28" s="500">
        <v>0.05</v>
      </c>
      <c r="G28" s="492">
        <f>ROUND((E28*F28),-3)</f>
        <v>91000</v>
      </c>
      <c r="H28" s="492"/>
      <c r="I28" s="489">
        <f>F28</f>
        <v>0.05</v>
      </c>
      <c r="J28" s="492">
        <f t="shared" si="15"/>
        <v>91000</v>
      </c>
      <c r="K28" s="489">
        <f t="shared" si="16"/>
        <v>0.95</v>
      </c>
      <c r="L28" s="493">
        <f t="shared" si="17"/>
        <v>1729000</v>
      </c>
      <c r="M28" s="287" t="s">
        <v>359</v>
      </c>
      <c r="N28" s="219"/>
      <c r="O28" s="224">
        <v>1</v>
      </c>
      <c r="P28" s="218">
        <f t="shared" ref="P28" si="27">L28+H28</f>
        <v>1729000</v>
      </c>
      <c r="Q28" s="215">
        <f t="shared" si="1"/>
        <v>4</v>
      </c>
    </row>
    <row r="29" spans="1:17" s="244" customFormat="1" ht="26.25" customHeight="1" x14ac:dyDescent="0.3">
      <c r="A29" s="216">
        <f t="shared" si="21"/>
        <v>8</v>
      </c>
      <c r="B29" s="404" t="s">
        <v>121</v>
      </c>
      <c r="C29" s="488" t="s">
        <v>109</v>
      </c>
      <c r="D29" s="489">
        <v>1</v>
      </c>
      <c r="E29" s="490">
        <f t="shared" si="24"/>
        <v>1820000</v>
      </c>
      <c r="F29" s="500"/>
      <c r="G29" s="492">
        <f t="shared" ref="G29" si="28">ROUND((E29*F29),-3)</f>
        <v>0</v>
      </c>
      <c r="H29" s="492"/>
      <c r="I29" s="489">
        <f>F29</f>
        <v>0</v>
      </c>
      <c r="J29" s="492">
        <f t="shared" si="15"/>
        <v>0</v>
      </c>
      <c r="K29" s="489">
        <f t="shared" si="16"/>
        <v>1</v>
      </c>
      <c r="L29" s="493">
        <f t="shared" si="17"/>
        <v>1820000</v>
      </c>
      <c r="M29" s="287"/>
      <c r="N29" s="219"/>
      <c r="O29" s="213">
        <v>1</v>
      </c>
      <c r="P29" s="214">
        <f>L29+H29</f>
        <v>1820000</v>
      </c>
      <c r="Q29" s="215" t="e">
        <f t="shared" si="1"/>
        <v>#N/A</v>
      </c>
    </row>
    <row r="30" spans="1:17" s="244" customFormat="1" ht="26.25" customHeight="1" x14ac:dyDescent="0.3">
      <c r="A30" s="216">
        <f t="shared" si="21"/>
        <v>9</v>
      </c>
      <c r="B30" s="404" t="s">
        <v>14</v>
      </c>
      <c r="C30" s="488" t="s">
        <v>109</v>
      </c>
      <c r="D30" s="489">
        <v>1</v>
      </c>
      <c r="E30" s="490">
        <f t="shared" si="24"/>
        <v>1820000</v>
      </c>
      <c r="F30" s="500"/>
      <c r="G30" s="492">
        <f>ROUND((E30*F30),-3)</f>
        <v>0</v>
      </c>
      <c r="H30" s="492"/>
      <c r="I30" s="489">
        <f>F30</f>
        <v>0</v>
      </c>
      <c r="J30" s="492">
        <f t="shared" si="15"/>
        <v>0</v>
      </c>
      <c r="K30" s="489">
        <f t="shared" si="16"/>
        <v>1</v>
      </c>
      <c r="L30" s="493">
        <f t="shared" si="17"/>
        <v>1820000</v>
      </c>
      <c r="M30" s="287"/>
      <c r="N30" s="219"/>
      <c r="O30" s="213">
        <v>1</v>
      </c>
      <c r="P30" s="214">
        <f>L30+H30</f>
        <v>1820000</v>
      </c>
      <c r="Q30" s="215" t="e">
        <f t="shared" si="1"/>
        <v>#N/A</v>
      </c>
    </row>
    <row r="31" spans="1:17" s="245" customFormat="1" ht="26.25" customHeight="1" x14ac:dyDescent="0.3">
      <c r="A31" s="216">
        <f t="shared" si="21"/>
        <v>10</v>
      </c>
      <c r="B31" s="404" t="s">
        <v>302</v>
      </c>
      <c r="C31" s="488" t="s">
        <v>109</v>
      </c>
      <c r="D31" s="489">
        <v>1</v>
      </c>
      <c r="E31" s="490">
        <f t="shared" ref="E31:E48" si="29">$J$143*D31</f>
        <v>1820000</v>
      </c>
      <c r="F31" s="500">
        <v>0.25</v>
      </c>
      <c r="G31" s="492">
        <f t="shared" ref="G31" si="30">ROUND((E31*F31),-3)</f>
        <v>455000</v>
      </c>
      <c r="H31" s="492"/>
      <c r="I31" s="489">
        <f t="shared" ref="I31" si="31">F31</f>
        <v>0.25</v>
      </c>
      <c r="J31" s="492">
        <f t="shared" si="15"/>
        <v>455000</v>
      </c>
      <c r="K31" s="489">
        <f t="shared" si="16"/>
        <v>0.75</v>
      </c>
      <c r="L31" s="493">
        <f t="shared" si="17"/>
        <v>1365000</v>
      </c>
      <c r="M31" s="287" t="s">
        <v>360</v>
      </c>
      <c r="N31" s="219"/>
      <c r="O31" s="224">
        <v>1</v>
      </c>
      <c r="P31" s="218">
        <f t="shared" ref="P31" si="32">L31+H31</f>
        <v>1365000</v>
      </c>
      <c r="Q31" s="215">
        <f t="shared" si="1"/>
        <v>1</v>
      </c>
    </row>
    <row r="32" spans="1:17" s="245" customFormat="1" ht="26.25" customHeight="1" x14ac:dyDescent="0.3">
      <c r="A32" s="216">
        <f t="shared" si="21"/>
        <v>11</v>
      </c>
      <c r="B32" s="404" t="s">
        <v>213</v>
      </c>
      <c r="C32" s="488" t="s">
        <v>109</v>
      </c>
      <c r="D32" s="489">
        <v>1</v>
      </c>
      <c r="E32" s="490">
        <f t="shared" si="29"/>
        <v>1820000</v>
      </c>
      <c r="F32" s="500"/>
      <c r="G32" s="492">
        <f>ROUND((E32*F32),-3)</f>
        <v>0</v>
      </c>
      <c r="H32" s="492"/>
      <c r="I32" s="489">
        <f>F32</f>
        <v>0</v>
      </c>
      <c r="J32" s="492">
        <f t="shared" si="15"/>
        <v>0</v>
      </c>
      <c r="K32" s="489">
        <f t="shared" si="16"/>
        <v>1</v>
      </c>
      <c r="L32" s="493">
        <f t="shared" si="17"/>
        <v>1820000</v>
      </c>
      <c r="M32" s="287"/>
      <c r="N32" s="219"/>
      <c r="O32" s="224">
        <v>1</v>
      </c>
      <c r="P32" s="218">
        <f t="shared" ref="P32" si="33">L32+H32</f>
        <v>1820000</v>
      </c>
      <c r="Q32" s="215" t="e">
        <f t="shared" si="1"/>
        <v>#N/A</v>
      </c>
    </row>
    <row r="33" spans="1:17" s="245" customFormat="1" ht="26.25" customHeight="1" x14ac:dyDescent="0.3">
      <c r="A33" s="216">
        <f t="shared" si="21"/>
        <v>12</v>
      </c>
      <c r="B33" s="404" t="s">
        <v>17</v>
      </c>
      <c r="C33" s="505" t="s">
        <v>109</v>
      </c>
      <c r="D33" s="489">
        <v>1</v>
      </c>
      <c r="E33" s="490">
        <f t="shared" si="29"/>
        <v>1820000</v>
      </c>
      <c r="F33" s="500"/>
      <c r="G33" s="492">
        <f>ROUND((E33*F33),-3)</f>
        <v>0</v>
      </c>
      <c r="H33" s="492"/>
      <c r="I33" s="489">
        <f t="shared" ref="I33" si="34">F33</f>
        <v>0</v>
      </c>
      <c r="J33" s="492">
        <f t="shared" si="15"/>
        <v>0</v>
      </c>
      <c r="K33" s="489">
        <f t="shared" si="16"/>
        <v>1</v>
      </c>
      <c r="L33" s="493">
        <f t="shared" si="17"/>
        <v>1820000</v>
      </c>
      <c r="M33" s="287"/>
      <c r="N33" s="225"/>
      <c r="O33" s="224">
        <v>1</v>
      </c>
      <c r="P33" s="218">
        <f>L33+H33</f>
        <v>1820000</v>
      </c>
      <c r="Q33" s="215" t="e">
        <f t="shared" si="1"/>
        <v>#N/A</v>
      </c>
    </row>
    <row r="34" spans="1:17" s="245" customFormat="1" ht="26.25" customHeight="1" x14ac:dyDescent="0.3">
      <c r="A34" s="220"/>
      <c r="B34" s="408"/>
      <c r="C34" s="494"/>
      <c r="D34" s="495"/>
      <c r="E34" s="496">
        <f t="shared" si="29"/>
        <v>0</v>
      </c>
      <c r="F34" s="497"/>
      <c r="G34" s="498"/>
      <c r="H34" s="506"/>
      <c r="I34" s="495">
        <f t="shared" ref="I34" si="35">F34</f>
        <v>0</v>
      </c>
      <c r="J34" s="498">
        <f t="shared" si="15"/>
        <v>0</v>
      </c>
      <c r="K34" s="495">
        <f t="shared" si="16"/>
        <v>0</v>
      </c>
      <c r="L34" s="498">
        <f t="shared" si="17"/>
        <v>0</v>
      </c>
      <c r="M34" s="288"/>
      <c r="N34" s="222"/>
      <c r="O34" s="223"/>
      <c r="P34" s="221"/>
      <c r="Q34" s="215" t="e">
        <f t="shared" si="1"/>
        <v>#N/A</v>
      </c>
    </row>
    <row r="35" spans="1:17" s="244" customFormat="1" ht="26.25" customHeight="1" x14ac:dyDescent="0.3">
      <c r="A35" s="216">
        <v>1</v>
      </c>
      <c r="B35" s="409" t="s">
        <v>191</v>
      </c>
      <c r="C35" s="488" t="s">
        <v>108</v>
      </c>
      <c r="D35" s="489">
        <v>1</v>
      </c>
      <c r="E35" s="490">
        <f t="shared" si="29"/>
        <v>1820000</v>
      </c>
      <c r="F35" s="500"/>
      <c r="G35" s="492">
        <f>ROUND((E35*F35),-3)</f>
        <v>0</v>
      </c>
      <c r="H35" s="501">
        <v>300000</v>
      </c>
      <c r="I35" s="489">
        <f>F35</f>
        <v>0</v>
      </c>
      <c r="J35" s="492">
        <f t="shared" si="15"/>
        <v>300000</v>
      </c>
      <c r="K35" s="489">
        <f t="shared" si="16"/>
        <v>1</v>
      </c>
      <c r="L35" s="493">
        <f t="shared" si="17"/>
        <v>1520000</v>
      </c>
      <c r="M35" s="287" t="s">
        <v>361</v>
      </c>
      <c r="N35" s="219"/>
      <c r="O35" s="213">
        <v>1</v>
      </c>
      <c r="P35" s="214">
        <f t="shared" ref="P35:P40" si="36">L35+H35</f>
        <v>1820000</v>
      </c>
      <c r="Q35" s="215">
        <f t="shared" si="1"/>
        <v>1</v>
      </c>
    </row>
    <row r="36" spans="1:17" s="244" customFormat="1" ht="26.25" customHeight="1" x14ac:dyDescent="0.3">
      <c r="A36" s="216">
        <f>A35+1</f>
        <v>2</v>
      </c>
      <c r="B36" s="410" t="s">
        <v>332</v>
      </c>
      <c r="C36" s="488" t="s">
        <v>108</v>
      </c>
      <c r="D36" s="489">
        <v>1</v>
      </c>
      <c r="E36" s="490">
        <f t="shared" si="29"/>
        <v>1820000</v>
      </c>
      <c r="F36" s="500"/>
      <c r="G36" s="492">
        <f>ROUND((E36*F36),-3)</f>
        <v>0</v>
      </c>
      <c r="H36" s="501">
        <v>200000</v>
      </c>
      <c r="I36" s="489">
        <f>F36</f>
        <v>0</v>
      </c>
      <c r="J36" s="492">
        <f t="shared" si="15"/>
        <v>200000</v>
      </c>
      <c r="K36" s="489">
        <f t="shared" si="16"/>
        <v>1</v>
      </c>
      <c r="L36" s="493">
        <f t="shared" si="17"/>
        <v>1620000</v>
      </c>
      <c r="M36" s="287" t="s">
        <v>362</v>
      </c>
      <c r="N36" s="219"/>
      <c r="O36" s="213">
        <v>1</v>
      </c>
      <c r="P36" s="214">
        <f t="shared" si="36"/>
        <v>1820000</v>
      </c>
      <c r="Q36" s="215">
        <f t="shared" si="1"/>
        <v>2</v>
      </c>
    </row>
    <row r="37" spans="1:17" s="244" customFormat="1" ht="26.25" customHeight="1" x14ac:dyDescent="0.3">
      <c r="A37" s="216">
        <f t="shared" ref="A37:A50" si="37">A36+1</f>
        <v>3</v>
      </c>
      <c r="B37" s="409" t="s">
        <v>130</v>
      </c>
      <c r="C37" s="488" t="s">
        <v>108</v>
      </c>
      <c r="D37" s="489">
        <v>1</v>
      </c>
      <c r="E37" s="490">
        <f t="shared" si="29"/>
        <v>1820000</v>
      </c>
      <c r="F37" s="500"/>
      <c r="G37" s="492">
        <f>ROUND((E37*F37),-3)</f>
        <v>0</v>
      </c>
      <c r="H37" s="501"/>
      <c r="I37" s="489">
        <f>F37</f>
        <v>0</v>
      </c>
      <c r="J37" s="492">
        <f t="shared" si="15"/>
        <v>0</v>
      </c>
      <c r="K37" s="489">
        <f t="shared" si="16"/>
        <v>1</v>
      </c>
      <c r="L37" s="493">
        <f t="shared" si="17"/>
        <v>1820000</v>
      </c>
      <c r="M37" s="287"/>
      <c r="N37" s="219"/>
      <c r="O37" s="213">
        <v>1</v>
      </c>
      <c r="P37" s="214">
        <f t="shared" si="36"/>
        <v>1820000</v>
      </c>
      <c r="Q37" s="215" t="e">
        <f t="shared" si="1"/>
        <v>#N/A</v>
      </c>
    </row>
    <row r="38" spans="1:17" s="244" customFormat="1" ht="26.25" customHeight="1" x14ac:dyDescent="0.3">
      <c r="A38" s="216">
        <f t="shared" si="37"/>
        <v>4</v>
      </c>
      <c r="B38" s="410" t="s">
        <v>331</v>
      </c>
      <c r="C38" s="488" t="s">
        <v>108</v>
      </c>
      <c r="D38" s="489">
        <v>1</v>
      </c>
      <c r="E38" s="490">
        <f t="shared" si="29"/>
        <v>1820000</v>
      </c>
      <c r="F38" s="500"/>
      <c r="G38" s="492">
        <f>ROUND((E38*F38),-3)</f>
        <v>0</v>
      </c>
      <c r="H38" s="501">
        <v>50000</v>
      </c>
      <c r="I38" s="489">
        <f>F38</f>
        <v>0</v>
      </c>
      <c r="J38" s="492">
        <f t="shared" si="15"/>
        <v>50000</v>
      </c>
      <c r="K38" s="489">
        <f t="shared" si="16"/>
        <v>1</v>
      </c>
      <c r="L38" s="493">
        <f t="shared" si="17"/>
        <v>1770000</v>
      </c>
      <c r="M38" s="287" t="s">
        <v>349</v>
      </c>
      <c r="N38" s="219"/>
      <c r="O38" s="213">
        <v>1</v>
      </c>
      <c r="P38" s="214">
        <f t="shared" si="36"/>
        <v>1820000</v>
      </c>
      <c r="Q38" s="215">
        <f t="shared" si="1"/>
        <v>4</v>
      </c>
    </row>
    <row r="39" spans="1:17" s="244" customFormat="1" ht="26.25" customHeight="1" x14ac:dyDescent="0.3">
      <c r="A39" s="216">
        <f t="shared" si="37"/>
        <v>5</v>
      </c>
      <c r="B39" s="411" t="s">
        <v>217</v>
      </c>
      <c r="C39" s="488" t="s">
        <v>108</v>
      </c>
      <c r="D39" s="489">
        <v>1</v>
      </c>
      <c r="E39" s="490">
        <f t="shared" si="29"/>
        <v>1820000</v>
      </c>
      <c r="F39" s="500"/>
      <c r="G39" s="492">
        <f>ROUND((E39*F39),-3)</f>
        <v>0</v>
      </c>
      <c r="H39" s="501"/>
      <c r="I39" s="489">
        <f>F39</f>
        <v>0</v>
      </c>
      <c r="J39" s="492">
        <f t="shared" si="15"/>
        <v>0</v>
      </c>
      <c r="K39" s="489">
        <f t="shared" si="16"/>
        <v>1</v>
      </c>
      <c r="L39" s="493">
        <f t="shared" si="17"/>
        <v>1820000</v>
      </c>
      <c r="M39" s="287"/>
      <c r="N39" s="219"/>
      <c r="O39" s="213">
        <v>1</v>
      </c>
      <c r="P39" s="214">
        <f t="shared" si="36"/>
        <v>1820000</v>
      </c>
      <c r="Q39" s="215" t="e">
        <f t="shared" si="1"/>
        <v>#N/A</v>
      </c>
    </row>
    <row r="40" spans="1:17" s="244" customFormat="1" ht="26.25" customHeight="1" x14ac:dyDescent="0.3">
      <c r="A40" s="216">
        <f t="shared" si="37"/>
        <v>6</v>
      </c>
      <c r="B40" s="410" t="s">
        <v>330</v>
      </c>
      <c r="C40" s="488" t="s">
        <v>108</v>
      </c>
      <c r="D40" s="489">
        <v>1</v>
      </c>
      <c r="E40" s="490">
        <f t="shared" si="29"/>
        <v>1820000</v>
      </c>
      <c r="F40" s="500"/>
      <c r="G40" s="492">
        <f t="shared" ref="G40" si="38">ROUND((E40*F40),-3)</f>
        <v>0</v>
      </c>
      <c r="H40" s="501"/>
      <c r="I40" s="489">
        <f t="shared" ref="I40" si="39">F40</f>
        <v>0</v>
      </c>
      <c r="J40" s="492">
        <f t="shared" si="15"/>
        <v>0</v>
      </c>
      <c r="K40" s="489">
        <f t="shared" si="16"/>
        <v>1</v>
      </c>
      <c r="L40" s="493">
        <f t="shared" si="17"/>
        <v>1820000</v>
      </c>
      <c r="M40" s="287"/>
      <c r="N40" s="219"/>
      <c r="O40" s="213">
        <v>1</v>
      </c>
      <c r="P40" s="214">
        <f t="shared" si="36"/>
        <v>1820000</v>
      </c>
      <c r="Q40" s="215" t="e">
        <f t="shared" si="1"/>
        <v>#N/A</v>
      </c>
    </row>
    <row r="41" spans="1:17" s="244" customFormat="1" ht="26.25" customHeight="1" x14ac:dyDescent="0.3">
      <c r="A41" s="216">
        <f t="shared" si="37"/>
        <v>7</v>
      </c>
      <c r="B41" s="409" t="s">
        <v>144</v>
      </c>
      <c r="C41" s="488" t="s">
        <v>108</v>
      </c>
      <c r="D41" s="489">
        <v>1</v>
      </c>
      <c r="E41" s="490">
        <f t="shared" si="29"/>
        <v>1820000</v>
      </c>
      <c r="F41" s="500"/>
      <c r="G41" s="492">
        <f t="shared" ref="G41" si="40">ROUND((E41*F41),-3)</f>
        <v>0</v>
      </c>
      <c r="H41" s="501"/>
      <c r="I41" s="489">
        <f t="shared" ref="I41" si="41">F41</f>
        <v>0</v>
      </c>
      <c r="J41" s="492">
        <f t="shared" si="15"/>
        <v>0</v>
      </c>
      <c r="K41" s="489">
        <f t="shared" si="16"/>
        <v>1</v>
      </c>
      <c r="L41" s="493">
        <f t="shared" si="17"/>
        <v>1820000</v>
      </c>
      <c r="M41" s="287"/>
      <c r="N41" s="219"/>
      <c r="O41" s="213">
        <v>1</v>
      </c>
      <c r="P41" s="214">
        <f t="shared" ref="P41" si="42">L41+H41</f>
        <v>1820000</v>
      </c>
      <c r="Q41" s="215" t="e">
        <f t="shared" si="1"/>
        <v>#N/A</v>
      </c>
    </row>
    <row r="42" spans="1:17" s="244" customFormat="1" ht="26.25" customHeight="1" x14ac:dyDescent="0.3">
      <c r="A42" s="216">
        <f t="shared" si="37"/>
        <v>8</v>
      </c>
      <c r="B42" s="404" t="s">
        <v>280</v>
      </c>
      <c r="C42" s="488" t="s">
        <v>108</v>
      </c>
      <c r="D42" s="489">
        <v>1</v>
      </c>
      <c r="E42" s="490">
        <f t="shared" si="29"/>
        <v>1820000</v>
      </c>
      <c r="F42" s="500"/>
      <c r="G42" s="492">
        <f>ROUND((E42*F42),-3)</f>
        <v>0</v>
      </c>
      <c r="H42" s="501"/>
      <c r="I42" s="489">
        <f t="shared" ref="I42" si="43">F42</f>
        <v>0</v>
      </c>
      <c r="J42" s="492">
        <f t="shared" si="15"/>
        <v>0</v>
      </c>
      <c r="K42" s="489">
        <f t="shared" si="16"/>
        <v>1</v>
      </c>
      <c r="L42" s="493">
        <f t="shared" si="17"/>
        <v>1820000</v>
      </c>
      <c r="M42" s="287"/>
      <c r="N42" s="219"/>
      <c r="O42" s="213">
        <v>1</v>
      </c>
      <c r="P42" s="214">
        <f t="shared" ref="P42" si="44">L42+H42</f>
        <v>1820000</v>
      </c>
      <c r="Q42" s="215" t="e">
        <f t="shared" si="1"/>
        <v>#N/A</v>
      </c>
    </row>
    <row r="43" spans="1:17" s="244" customFormat="1" ht="26.25" customHeight="1" x14ac:dyDescent="0.3">
      <c r="A43" s="216">
        <f t="shared" si="37"/>
        <v>9</v>
      </c>
      <c r="B43" s="409" t="s">
        <v>270</v>
      </c>
      <c r="C43" s="488" t="s">
        <v>108</v>
      </c>
      <c r="D43" s="489">
        <v>1</v>
      </c>
      <c r="E43" s="490">
        <f t="shared" si="29"/>
        <v>1820000</v>
      </c>
      <c r="F43" s="500"/>
      <c r="G43" s="492">
        <f t="shared" ref="G43" si="45">ROUND((E43*F43),-3)</f>
        <v>0</v>
      </c>
      <c r="H43" s="501"/>
      <c r="I43" s="489">
        <f t="shared" ref="I43" si="46">F43</f>
        <v>0</v>
      </c>
      <c r="J43" s="492">
        <f t="shared" si="15"/>
        <v>0</v>
      </c>
      <c r="K43" s="489">
        <f t="shared" si="16"/>
        <v>1</v>
      </c>
      <c r="L43" s="493">
        <f t="shared" si="17"/>
        <v>1820000</v>
      </c>
      <c r="M43" s="287"/>
      <c r="N43" s="219"/>
      <c r="O43" s="213">
        <v>1</v>
      </c>
      <c r="P43" s="214">
        <f t="shared" ref="P43" si="47">L43+H43</f>
        <v>1820000</v>
      </c>
      <c r="Q43" s="215" t="e">
        <f t="shared" si="1"/>
        <v>#N/A</v>
      </c>
    </row>
    <row r="44" spans="1:17" s="244" customFormat="1" ht="26.25" customHeight="1" x14ac:dyDescent="0.3">
      <c r="A44" s="216">
        <f t="shared" si="37"/>
        <v>10</v>
      </c>
      <c r="B44" s="409" t="s">
        <v>206</v>
      </c>
      <c r="C44" s="488" t="s">
        <v>108</v>
      </c>
      <c r="D44" s="489">
        <v>1</v>
      </c>
      <c r="E44" s="490">
        <f t="shared" si="29"/>
        <v>1820000</v>
      </c>
      <c r="F44" s="500"/>
      <c r="G44" s="492">
        <f>ROUND((E44*F44),-3)</f>
        <v>0</v>
      </c>
      <c r="H44" s="501"/>
      <c r="I44" s="489">
        <f>F44</f>
        <v>0</v>
      </c>
      <c r="J44" s="492">
        <f t="shared" si="15"/>
        <v>0</v>
      </c>
      <c r="K44" s="489">
        <f t="shared" si="16"/>
        <v>1</v>
      </c>
      <c r="L44" s="493">
        <f t="shared" si="17"/>
        <v>1820000</v>
      </c>
      <c r="M44" s="287"/>
      <c r="N44" s="219"/>
      <c r="O44" s="213">
        <v>1</v>
      </c>
      <c r="P44" s="214">
        <f t="shared" ref="P44" si="48">L44+H44</f>
        <v>1820000</v>
      </c>
      <c r="Q44" s="215" t="e">
        <f t="shared" si="1"/>
        <v>#N/A</v>
      </c>
    </row>
    <row r="45" spans="1:17" s="244" customFormat="1" ht="26.25" customHeight="1" x14ac:dyDescent="0.3">
      <c r="A45" s="216">
        <f t="shared" si="37"/>
        <v>11</v>
      </c>
      <c r="B45" s="409" t="s">
        <v>97</v>
      </c>
      <c r="C45" s="488" t="s">
        <v>108</v>
      </c>
      <c r="D45" s="489">
        <v>1</v>
      </c>
      <c r="E45" s="490">
        <f t="shared" si="29"/>
        <v>1820000</v>
      </c>
      <c r="F45" s="500">
        <v>0.1</v>
      </c>
      <c r="G45" s="492">
        <f>ROUND((E45*F45),-3)</f>
        <v>182000</v>
      </c>
      <c r="H45" s="501">
        <v>50000</v>
      </c>
      <c r="I45" s="489">
        <f>F45</f>
        <v>0.1</v>
      </c>
      <c r="J45" s="492">
        <f t="shared" si="15"/>
        <v>232000</v>
      </c>
      <c r="K45" s="489">
        <f t="shared" si="16"/>
        <v>0.9</v>
      </c>
      <c r="L45" s="493">
        <f t="shared" si="17"/>
        <v>1588000</v>
      </c>
      <c r="M45" s="287" t="s">
        <v>363</v>
      </c>
      <c r="N45" s="219"/>
      <c r="O45" s="213">
        <v>1</v>
      </c>
      <c r="P45" s="214">
        <f>L45+H45</f>
        <v>1638000</v>
      </c>
      <c r="Q45" s="215">
        <f t="shared" si="1"/>
        <v>1</v>
      </c>
    </row>
    <row r="46" spans="1:17" s="244" customFormat="1" ht="26.25" customHeight="1" x14ac:dyDescent="0.3">
      <c r="A46" s="216">
        <f t="shared" si="37"/>
        <v>12</v>
      </c>
      <c r="B46" s="409" t="s">
        <v>38</v>
      </c>
      <c r="C46" s="488" t="s">
        <v>108</v>
      </c>
      <c r="D46" s="489">
        <v>1</v>
      </c>
      <c r="E46" s="490">
        <f t="shared" si="29"/>
        <v>1820000</v>
      </c>
      <c r="F46" s="500"/>
      <c r="G46" s="492">
        <f>ROUND((E46*F46),-3)</f>
        <v>0</v>
      </c>
      <c r="H46" s="501">
        <v>700000</v>
      </c>
      <c r="I46" s="489">
        <f t="shared" ref="I46" si="49">F46</f>
        <v>0</v>
      </c>
      <c r="J46" s="492">
        <f t="shared" si="15"/>
        <v>700000</v>
      </c>
      <c r="K46" s="489">
        <f t="shared" si="16"/>
        <v>1</v>
      </c>
      <c r="L46" s="493">
        <f t="shared" si="17"/>
        <v>1120000</v>
      </c>
      <c r="M46" s="287" t="s">
        <v>364</v>
      </c>
      <c r="N46" s="219"/>
      <c r="O46" s="213">
        <v>1</v>
      </c>
      <c r="P46" s="214">
        <f t="shared" ref="P46" si="50">L46+H46</f>
        <v>1820000</v>
      </c>
      <c r="Q46" s="215">
        <f t="shared" si="1"/>
        <v>1</v>
      </c>
    </row>
    <row r="47" spans="1:17" s="244" customFormat="1" ht="26.25" customHeight="1" x14ac:dyDescent="0.3">
      <c r="A47" s="216">
        <f t="shared" si="37"/>
        <v>13</v>
      </c>
      <c r="B47" s="409" t="s">
        <v>216</v>
      </c>
      <c r="C47" s="488" t="s">
        <v>108</v>
      </c>
      <c r="D47" s="489">
        <v>1</v>
      </c>
      <c r="E47" s="490">
        <f t="shared" si="29"/>
        <v>1820000</v>
      </c>
      <c r="F47" s="500">
        <v>0.05</v>
      </c>
      <c r="G47" s="492">
        <f>ROUND((E47*F47),-3)</f>
        <v>91000</v>
      </c>
      <c r="H47" s="501">
        <v>100000</v>
      </c>
      <c r="I47" s="489">
        <f>F47</f>
        <v>0.05</v>
      </c>
      <c r="J47" s="492">
        <f t="shared" si="15"/>
        <v>191000</v>
      </c>
      <c r="K47" s="489">
        <f t="shared" si="16"/>
        <v>0.95</v>
      </c>
      <c r="L47" s="493">
        <f t="shared" si="17"/>
        <v>1629000</v>
      </c>
      <c r="M47" s="287" t="s">
        <v>365</v>
      </c>
      <c r="N47" s="219"/>
      <c r="O47" s="213">
        <v>1</v>
      </c>
      <c r="P47" s="214">
        <f>L47+H47</f>
        <v>1729000</v>
      </c>
      <c r="Q47" s="215">
        <f t="shared" si="1"/>
        <v>1</v>
      </c>
    </row>
    <row r="48" spans="1:17" s="244" customFormat="1" ht="26.25" customHeight="1" x14ac:dyDescent="0.3">
      <c r="A48" s="216">
        <f t="shared" si="37"/>
        <v>14</v>
      </c>
      <c r="B48" s="409" t="s">
        <v>215</v>
      </c>
      <c r="C48" s="488" t="s">
        <v>108</v>
      </c>
      <c r="D48" s="489">
        <v>1</v>
      </c>
      <c r="E48" s="490">
        <f t="shared" si="29"/>
        <v>1820000</v>
      </c>
      <c r="F48" s="500">
        <v>0.05</v>
      </c>
      <c r="G48" s="492">
        <f>ROUND((E48*F48),-3)</f>
        <v>91000</v>
      </c>
      <c r="H48" s="501"/>
      <c r="I48" s="489">
        <f t="shared" ref="I48" si="51">F48</f>
        <v>0.05</v>
      </c>
      <c r="J48" s="492">
        <f t="shared" si="15"/>
        <v>91000</v>
      </c>
      <c r="K48" s="489">
        <f t="shared" si="16"/>
        <v>0.95</v>
      </c>
      <c r="L48" s="493">
        <f t="shared" si="17"/>
        <v>1729000</v>
      </c>
      <c r="M48" s="287" t="s">
        <v>357</v>
      </c>
      <c r="N48" s="219"/>
      <c r="O48" s="213">
        <v>1</v>
      </c>
      <c r="P48" s="214">
        <f t="shared" ref="P48" si="52">L48+H48</f>
        <v>1729000</v>
      </c>
      <c r="Q48" s="215">
        <f t="shared" si="1"/>
        <v>4</v>
      </c>
    </row>
    <row r="49" spans="1:18" s="244" customFormat="1" ht="26.25" customHeight="1" x14ac:dyDescent="0.3">
      <c r="A49" s="216">
        <f t="shared" si="37"/>
        <v>15</v>
      </c>
      <c r="B49" s="406" t="s">
        <v>140</v>
      </c>
      <c r="C49" s="502" t="s">
        <v>108</v>
      </c>
      <c r="D49" s="489">
        <v>0.77110000000000001</v>
      </c>
      <c r="E49" s="503">
        <v>1403402</v>
      </c>
      <c r="F49" s="500"/>
      <c r="G49" s="492">
        <f t="shared" si="18"/>
        <v>0</v>
      </c>
      <c r="H49" s="501">
        <v>300000</v>
      </c>
      <c r="I49" s="489">
        <f t="shared" ref="I49" si="53">F49</f>
        <v>0</v>
      </c>
      <c r="J49" s="492">
        <f t="shared" si="15"/>
        <v>300000</v>
      </c>
      <c r="K49" s="489">
        <f t="shared" si="16"/>
        <v>0.77110000000000001</v>
      </c>
      <c r="L49" s="493">
        <f t="shared" si="17"/>
        <v>1103000</v>
      </c>
      <c r="M49" s="287" t="s">
        <v>366</v>
      </c>
      <c r="N49" s="219"/>
      <c r="O49" s="213">
        <v>1</v>
      </c>
      <c r="P49" s="214">
        <f t="shared" ref="P49" si="54">L49+H49</f>
        <v>1403000</v>
      </c>
      <c r="Q49" s="215">
        <f t="shared" si="1"/>
        <v>1</v>
      </c>
    </row>
    <row r="50" spans="1:18" s="244" customFormat="1" ht="26.25" customHeight="1" x14ac:dyDescent="0.3">
      <c r="A50" s="216">
        <f t="shared" si="37"/>
        <v>16</v>
      </c>
      <c r="B50" s="412" t="s">
        <v>287</v>
      </c>
      <c r="C50" s="502" t="s">
        <v>108</v>
      </c>
      <c r="D50" s="489">
        <v>0.28249999999999997</v>
      </c>
      <c r="E50" s="503">
        <v>514149.99999999994</v>
      </c>
      <c r="F50" s="507"/>
      <c r="G50" s="492">
        <f>ROUND((E50*F50),-3)</f>
        <v>0</v>
      </c>
      <c r="H50" s="507"/>
      <c r="I50" s="489">
        <f>F50</f>
        <v>0</v>
      </c>
      <c r="J50" s="492">
        <f t="shared" si="15"/>
        <v>0</v>
      </c>
      <c r="K50" s="489">
        <f t="shared" si="16"/>
        <v>0.28249999999999997</v>
      </c>
      <c r="L50" s="493">
        <f t="shared" si="17"/>
        <v>514000</v>
      </c>
      <c r="M50" s="287" t="s">
        <v>367</v>
      </c>
      <c r="N50" s="219"/>
      <c r="O50" s="213">
        <v>1</v>
      </c>
      <c r="P50" s="214">
        <f>L50+H50</f>
        <v>514000</v>
      </c>
      <c r="Q50" s="215">
        <f t="shared" si="1"/>
        <v>1</v>
      </c>
    </row>
    <row r="51" spans="1:18" s="245" customFormat="1" ht="26.25" customHeight="1" x14ac:dyDescent="0.3">
      <c r="A51" s="226"/>
      <c r="B51" s="413"/>
      <c r="C51" s="494"/>
      <c r="D51" s="495"/>
      <c r="E51" s="496">
        <f>$J$143*D51</f>
        <v>0</v>
      </c>
      <c r="F51" s="497"/>
      <c r="G51" s="498">
        <f t="shared" ref="G51" si="55">ROUND((E51*F51),-3)</f>
        <v>0</v>
      </c>
      <c r="H51" s="499"/>
      <c r="I51" s="495"/>
      <c r="J51" s="498">
        <f t="shared" si="15"/>
        <v>0</v>
      </c>
      <c r="K51" s="495"/>
      <c r="L51" s="498"/>
      <c r="M51" s="289"/>
      <c r="N51" s="222"/>
      <c r="O51" s="223"/>
      <c r="P51" s="221"/>
      <c r="Q51" s="215" t="e">
        <f t="shared" si="1"/>
        <v>#N/A</v>
      </c>
    </row>
    <row r="52" spans="1:18" s="244" customFormat="1" ht="26.25" customHeight="1" x14ac:dyDescent="0.3">
      <c r="A52" s="216">
        <v>1</v>
      </c>
      <c r="B52" s="403" t="s">
        <v>36</v>
      </c>
      <c r="C52" s="488" t="s">
        <v>199</v>
      </c>
      <c r="D52" s="508">
        <v>1</v>
      </c>
      <c r="E52" s="490">
        <f>$J$143*D52</f>
        <v>1820000</v>
      </c>
      <c r="F52" s="491"/>
      <c r="G52" s="492">
        <f t="shared" si="18"/>
        <v>0</v>
      </c>
      <c r="H52" s="492"/>
      <c r="I52" s="489">
        <f t="shared" ref="I52:I53" si="56">F52</f>
        <v>0</v>
      </c>
      <c r="J52" s="492">
        <f t="shared" si="15"/>
        <v>0</v>
      </c>
      <c r="K52" s="489">
        <f t="shared" ref="K52:K63" si="57">D52-I52</f>
        <v>1</v>
      </c>
      <c r="L52" s="493">
        <f t="shared" ref="L52:L63" si="58">ROUND((E52-J52),-3)</f>
        <v>1820000</v>
      </c>
      <c r="M52" s="290"/>
      <c r="N52" s="219"/>
      <c r="O52" s="213">
        <v>1</v>
      </c>
      <c r="P52" s="214">
        <f>L52+H52</f>
        <v>1820000</v>
      </c>
      <c r="Q52" s="215" t="e">
        <f t="shared" si="1"/>
        <v>#N/A</v>
      </c>
    </row>
    <row r="53" spans="1:18" s="244" customFormat="1" ht="26.25" customHeight="1" x14ac:dyDescent="0.3">
      <c r="A53" s="216">
        <f>A52+1</f>
        <v>2</v>
      </c>
      <c r="B53" s="403" t="s">
        <v>33</v>
      </c>
      <c r="C53" s="488" t="s">
        <v>303</v>
      </c>
      <c r="D53" s="508">
        <v>1</v>
      </c>
      <c r="E53" s="490">
        <f>$J$143*D53</f>
        <v>1820000</v>
      </c>
      <c r="F53" s="491"/>
      <c r="G53" s="492">
        <f t="shared" si="18"/>
        <v>0</v>
      </c>
      <c r="H53" s="492"/>
      <c r="I53" s="489">
        <f t="shared" si="56"/>
        <v>0</v>
      </c>
      <c r="J53" s="492">
        <f t="shared" si="15"/>
        <v>0</v>
      </c>
      <c r="K53" s="489">
        <f t="shared" si="57"/>
        <v>1</v>
      </c>
      <c r="L53" s="493">
        <f t="shared" si="58"/>
        <v>1820000</v>
      </c>
      <c r="M53" s="290"/>
      <c r="N53" s="219"/>
      <c r="O53" s="213">
        <v>1</v>
      </c>
      <c r="P53" s="214">
        <f>L53+H53</f>
        <v>1820000</v>
      </c>
      <c r="Q53" s="215" t="e">
        <f t="shared" si="1"/>
        <v>#N/A</v>
      </c>
    </row>
    <row r="54" spans="1:18" s="244" customFormat="1" ht="26.25" customHeight="1" x14ac:dyDescent="0.3">
      <c r="A54" s="216">
        <f t="shared" ref="A54:A63" si="59">A53+1</f>
        <v>3</v>
      </c>
      <c r="B54" s="403" t="s">
        <v>29</v>
      </c>
      <c r="C54" s="488" t="s">
        <v>105</v>
      </c>
      <c r="D54" s="508">
        <v>1</v>
      </c>
      <c r="E54" s="490">
        <f>$J$143*D54</f>
        <v>1820000</v>
      </c>
      <c r="F54" s="491"/>
      <c r="G54" s="492">
        <f>ROUND((E54*F54),-3)</f>
        <v>0</v>
      </c>
      <c r="H54" s="492"/>
      <c r="I54" s="489">
        <f>F54</f>
        <v>0</v>
      </c>
      <c r="J54" s="492">
        <f t="shared" si="15"/>
        <v>0</v>
      </c>
      <c r="K54" s="489">
        <f t="shared" si="57"/>
        <v>1</v>
      </c>
      <c r="L54" s="493">
        <f t="shared" si="58"/>
        <v>1820000</v>
      </c>
      <c r="M54" s="290"/>
      <c r="N54" s="219"/>
      <c r="O54" s="213">
        <v>1</v>
      </c>
      <c r="P54" s="214">
        <f>L54+H54</f>
        <v>1820000</v>
      </c>
      <c r="Q54" s="215" t="e">
        <f t="shared" si="1"/>
        <v>#N/A</v>
      </c>
    </row>
    <row r="55" spans="1:18" s="244" customFormat="1" ht="26.25" customHeight="1" x14ac:dyDescent="0.3">
      <c r="A55" s="216">
        <f t="shared" si="59"/>
        <v>4</v>
      </c>
      <c r="B55" s="404" t="s">
        <v>288</v>
      </c>
      <c r="C55" s="488" t="s">
        <v>303</v>
      </c>
      <c r="D55" s="508">
        <v>1</v>
      </c>
      <c r="E55" s="490">
        <f t="shared" ref="E55" si="60">$J$143*D55</f>
        <v>1820000</v>
      </c>
      <c r="F55" s="491"/>
      <c r="G55" s="492">
        <f t="shared" ref="G55" si="61">ROUND((E55*F55),-3)</f>
        <v>0</v>
      </c>
      <c r="H55" s="492"/>
      <c r="I55" s="489">
        <f t="shared" ref="I55" si="62">F55</f>
        <v>0</v>
      </c>
      <c r="J55" s="492">
        <f t="shared" si="15"/>
        <v>0</v>
      </c>
      <c r="K55" s="489">
        <f t="shared" si="57"/>
        <v>1</v>
      </c>
      <c r="L55" s="493">
        <f t="shared" si="58"/>
        <v>1820000</v>
      </c>
      <c r="M55" s="290"/>
      <c r="N55" s="219"/>
      <c r="O55" s="213">
        <v>1</v>
      </c>
      <c r="P55" s="214">
        <f t="shared" ref="P55" si="63">L55+H55</f>
        <v>1820000</v>
      </c>
      <c r="Q55" s="215" t="e">
        <f t="shared" si="1"/>
        <v>#N/A</v>
      </c>
    </row>
    <row r="56" spans="1:18" s="244" customFormat="1" ht="26.25" customHeight="1" x14ac:dyDescent="0.3">
      <c r="A56" s="216">
        <f t="shared" si="59"/>
        <v>5</v>
      </c>
      <c r="B56" s="404" t="s">
        <v>157</v>
      </c>
      <c r="C56" s="488" t="s">
        <v>303</v>
      </c>
      <c r="D56" s="508">
        <v>1</v>
      </c>
      <c r="E56" s="490">
        <f>$J$143*D56</f>
        <v>1820000</v>
      </c>
      <c r="F56" s="491"/>
      <c r="G56" s="492">
        <f t="shared" ref="G56:G61" si="64">ROUND((E56*F56),-3)</f>
        <v>0</v>
      </c>
      <c r="H56" s="492"/>
      <c r="I56" s="489">
        <f t="shared" ref="I56:I61" si="65">F56</f>
        <v>0</v>
      </c>
      <c r="J56" s="492">
        <f t="shared" si="15"/>
        <v>0</v>
      </c>
      <c r="K56" s="489">
        <f t="shared" si="57"/>
        <v>1</v>
      </c>
      <c r="L56" s="493">
        <f t="shared" si="58"/>
        <v>1820000</v>
      </c>
      <c r="M56" s="290"/>
      <c r="N56" s="219"/>
      <c r="O56" s="213">
        <v>1</v>
      </c>
      <c r="P56" s="214">
        <f t="shared" ref="P56:P61" si="66">L56+H56</f>
        <v>1820000</v>
      </c>
      <c r="Q56" s="215" t="e">
        <f t="shared" si="1"/>
        <v>#N/A</v>
      </c>
    </row>
    <row r="57" spans="1:18" s="244" customFormat="1" ht="26.25" customHeight="1" x14ac:dyDescent="0.3">
      <c r="A57" s="216">
        <f t="shared" si="59"/>
        <v>6</v>
      </c>
      <c r="B57" s="403" t="s">
        <v>145</v>
      </c>
      <c r="C57" s="488" t="s">
        <v>105</v>
      </c>
      <c r="D57" s="508">
        <v>1</v>
      </c>
      <c r="E57" s="490">
        <f>$J$143*D57</f>
        <v>1820000</v>
      </c>
      <c r="F57" s="491"/>
      <c r="G57" s="492">
        <f>ROUND((E57*F57),-3)</f>
        <v>0</v>
      </c>
      <c r="H57" s="492"/>
      <c r="I57" s="489">
        <f>F57</f>
        <v>0</v>
      </c>
      <c r="J57" s="492">
        <f t="shared" si="15"/>
        <v>0</v>
      </c>
      <c r="K57" s="489">
        <f t="shared" si="57"/>
        <v>1</v>
      </c>
      <c r="L57" s="493">
        <f t="shared" si="58"/>
        <v>1820000</v>
      </c>
      <c r="M57" s="290"/>
      <c r="N57" s="219"/>
      <c r="O57" s="213">
        <v>1</v>
      </c>
      <c r="P57" s="214">
        <f>L57+H57</f>
        <v>1820000</v>
      </c>
      <c r="Q57" s="215" t="e">
        <f t="shared" si="1"/>
        <v>#N/A</v>
      </c>
    </row>
    <row r="58" spans="1:18" s="244" customFormat="1" ht="26.25" customHeight="1" x14ac:dyDescent="0.3">
      <c r="A58" s="216">
        <f t="shared" si="59"/>
        <v>7</v>
      </c>
      <c r="B58" s="404" t="s">
        <v>263</v>
      </c>
      <c r="C58" s="505" t="s">
        <v>105</v>
      </c>
      <c r="D58" s="508">
        <v>1</v>
      </c>
      <c r="E58" s="490">
        <f>$J$143*D58</f>
        <v>1820000</v>
      </c>
      <c r="F58" s="491"/>
      <c r="G58" s="492">
        <f>ROUND((E58*F58),-3)</f>
        <v>0</v>
      </c>
      <c r="H58" s="492"/>
      <c r="I58" s="489">
        <f>F58</f>
        <v>0</v>
      </c>
      <c r="J58" s="492">
        <f t="shared" si="15"/>
        <v>0</v>
      </c>
      <c r="K58" s="489">
        <f t="shared" si="57"/>
        <v>1</v>
      </c>
      <c r="L58" s="493">
        <f t="shared" si="58"/>
        <v>1820000</v>
      </c>
      <c r="M58" s="290"/>
      <c r="N58" s="219"/>
      <c r="O58" s="213">
        <v>1</v>
      </c>
      <c r="P58" s="214">
        <f>L58+H58</f>
        <v>1820000</v>
      </c>
      <c r="Q58" s="215" t="e">
        <f t="shared" si="1"/>
        <v>#N/A</v>
      </c>
    </row>
    <row r="59" spans="1:18" s="244" customFormat="1" ht="26.25" customHeight="1" x14ac:dyDescent="0.3">
      <c r="A59" s="216">
        <f t="shared" si="59"/>
        <v>8</v>
      </c>
      <c r="B59" s="404" t="s">
        <v>336</v>
      </c>
      <c r="C59" s="488" t="s">
        <v>218</v>
      </c>
      <c r="D59" s="508">
        <v>0.6</v>
      </c>
      <c r="E59" s="490">
        <f>$J$143*D59</f>
        <v>1092000</v>
      </c>
      <c r="F59" s="491"/>
      <c r="G59" s="492">
        <f>ROUND((E59*F59),-3)</f>
        <v>0</v>
      </c>
      <c r="H59" s="492"/>
      <c r="I59" s="489">
        <f>F59</f>
        <v>0</v>
      </c>
      <c r="J59" s="492">
        <f t="shared" si="15"/>
        <v>0</v>
      </c>
      <c r="K59" s="489">
        <f t="shared" si="57"/>
        <v>0.6</v>
      </c>
      <c r="L59" s="493">
        <f t="shared" si="58"/>
        <v>1092000</v>
      </c>
      <c r="M59" s="290"/>
      <c r="N59" s="219"/>
      <c r="O59" s="213">
        <v>1</v>
      </c>
      <c r="P59" s="214">
        <f>L59+H59</f>
        <v>1092000</v>
      </c>
      <c r="Q59" s="215">
        <f t="shared" si="1"/>
        <v>5</v>
      </c>
    </row>
    <row r="60" spans="1:18" s="245" customFormat="1" ht="26.25" customHeight="1" x14ac:dyDescent="0.3">
      <c r="A60" s="216">
        <f t="shared" si="59"/>
        <v>9</v>
      </c>
      <c r="B60" s="414" t="s">
        <v>333</v>
      </c>
      <c r="C60" s="488" t="s">
        <v>105</v>
      </c>
      <c r="D60" s="508">
        <v>1</v>
      </c>
      <c r="E60" s="490">
        <f t="shared" ref="E60" si="67">$J$143*D60</f>
        <v>1820000</v>
      </c>
      <c r="F60" s="491"/>
      <c r="G60" s="492">
        <f>ROUND((E60*F60),-3)</f>
        <v>0</v>
      </c>
      <c r="H60" s="492"/>
      <c r="I60" s="489">
        <f>F60</f>
        <v>0</v>
      </c>
      <c r="J60" s="492">
        <f t="shared" si="15"/>
        <v>0</v>
      </c>
      <c r="K60" s="489">
        <f t="shared" si="57"/>
        <v>1</v>
      </c>
      <c r="L60" s="493">
        <f t="shared" si="58"/>
        <v>1820000</v>
      </c>
      <c r="M60" s="290"/>
      <c r="N60" s="219"/>
      <c r="O60" s="213">
        <v>1</v>
      </c>
      <c r="P60" s="214">
        <f>L60+H60</f>
        <v>1820000</v>
      </c>
      <c r="Q60" s="215" t="e">
        <f t="shared" si="1"/>
        <v>#N/A</v>
      </c>
    </row>
    <row r="61" spans="1:18" s="244" customFormat="1" ht="26.25" customHeight="1" x14ac:dyDescent="0.3">
      <c r="A61" s="216">
        <f t="shared" si="59"/>
        <v>10</v>
      </c>
      <c r="B61" s="406" t="s">
        <v>368</v>
      </c>
      <c r="C61" s="490" t="s">
        <v>379</v>
      </c>
      <c r="D61" s="508">
        <v>0.622</v>
      </c>
      <c r="E61" s="503">
        <v>1132040</v>
      </c>
      <c r="F61" s="491"/>
      <c r="G61" s="492">
        <f t="shared" si="64"/>
        <v>0</v>
      </c>
      <c r="H61" s="492"/>
      <c r="I61" s="489">
        <f t="shared" si="65"/>
        <v>0</v>
      </c>
      <c r="J61" s="492">
        <f t="shared" si="15"/>
        <v>0</v>
      </c>
      <c r="K61" s="489">
        <f t="shared" si="57"/>
        <v>0.622</v>
      </c>
      <c r="L61" s="493">
        <f t="shared" si="58"/>
        <v>1132000</v>
      </c>
      <c r="M61" s="290"/>
      <c r="N61" s="219"/>
      <c r="O61" s="213">
        <v>1</v>
      </c>
      <c r="P61" s="214">
        <f t="shared" si="66"/>
        <v>1132000</v>
      </c>
      <c r="Q61" s="215">
        <f t="shared" si="1"/>
        <v>1</v>
      </c>
      <c r="R61" s="217"/>
    </row>
    <row r="62" spans="1:18" s="244" customFormat="1" ht="26.25" customHeight="1" x14ac:dyDescent="0.3">
      <c r="A62" s="216">
        <f t="shared" si="59"/>
        <v>11</v>
      </c>
      <c r="B62" s="415" t="s">
        <v>334</v>
      </c>
      <c r="C62" s="490" t="s">
        <v>105</v>
      </c>
      <c r="D62" s="508">
        <v>0.5625</v>
      </c>
      <c r="E62" s="503">
        <v>1023750</v>
      </c>
      <c r="F62" s="491">
        <v>0.6</v>
      </c>
      <c r="G62" s="492">
        <f>ROUND((E62*F62),-3)</f>
        <v>614000</v>
      </c>
      <c r="H62" s="492">
        <v>50000</v>
      </c>
      <c r="I62" s="489">
        <f>F62</f>
        <v>0.6</v>
      </c>
      <c r="J62" s="492">
        <f t="shared" si="15"/>
        <v>664000</v>
      </c>
      <c r="K62" s="489">
        <f t="shared" si="57"/>
        <v>-3.7499999999999978E-2</v>
      </c>
      <c r="L62" s="493">
        <f t="shared" si="58"/>
        <v>360000</v>
      </c>
      <c r="M62" s="287" t="s">
        <v>369</v>
      </c>
      <c r="N62" s="219"/>
      <c r="O62" s="213">
        <v>1</v>
      </c>
      <c r="P62" s="214">
        <f>L62+H62</f>
        <v>410000</v>
      </c>
      <c r="Q62" s="215">
        <f t="shared" si="1"/>
        <v>1</v>
      </c>
      <c r="R62" s="217"/>
    </row>
    <row r="63" spans="1:18" s="244" customFormat="1" ht="26.25" customHeight="1" x14ac:dyDescent="0.3">
      <c r="A63" s="216">
        <f t="shared" si="59"/>
        <v>12</v>
      </c>
      <c r="B63" s="415" t="s">
        <v>335</v>
      </c>
      <c r="C63" s="490" t="s">
        <v>379</v>
      </c>
      <c r="D63" s="508">
        <v>0.503</v>
      </c>
      <c r="E63" s="503">
        <v>915460</v>
      </c>
      <c r="F63" s="491"/>
      <c r="G63" s="492">
        <f>ROUND((E63*F63),-3)</f>
        <v>0</v>
      </c>
      <c r="H63" s="492"/>
      <c r="I63" s="489">
        <f>F63</f>
        <v>0</v>
      </c>
      <c r="J63" s="492">
        <f t="shared" si="15"/>
        <v>0</v>
      </c>
      <c r="K63" s="489">
        <f t="shared" si="57"/>
        <v>0.503</v>
      </c>
      <c r="L63" s="493">
        <f t="shared" si="58"/>
        <v>915000</v>
      </c>
      <c r="M63" s="290" t="s">
        <v>378</v>
      </c>
      <c r="N63" s="219"/>
      <c r="O63" s="213">
        <v>1</v>
      </c>
      <c r="P63" s="214">
        <f>L63+H63</f>
        <v>915000</v>
      </c>
      <c r="Q63" s="215">
        <f t="shared" si="1"/>
        <v>1</v>
      </c>
      <c r="R63" s="217"/>
    </row>
    <row r="64" spans="1:18" s="245" customFormat="1" ht="26.25" customHeight="1" x14ac:dyDescent="0.3">
      <c r="A64" s="226"/>
      <c r="B64" s="408"/>
      <c r="C64" s="494"/>
      <c r="D64" s="495"/>
      <c r="E64" s="496"/>
      <c r="F64" s="509"/>
      <c r="G64" s="498"/>
      <c r="H64" s="506"/>
      <c r="I64" s="495"/>
      <c r="J64" s="498"/>
      <c r="K64" s="495"/>
      <c r="L64" s="498"/>
      <c r="M64" s="291"/>
      <c r="N64" s="222"/>
      <c r="O64" s="223"/>
      <c r="P64" s="221"/>
      <c r="Q64" s="215" t="e">
        <f t="shared" si="1"/>
        <v>#N/A</v>
      </c>
    </row>
    <row r="65" spans="1:17" s="244" customFormat="1" ht="26.25" customHeight="1" x14ac:dyDescent="0.3">
      <c r="A65" s="216">
        <v>1</v>
      </c>
      <c r="B65" s="416" t="s">
        <v>124</v>
      </c>
      <c r="C65" s="488" t="s">
        <v>188</v>
      </c>
      <c r="D65" s="489">
        <v>1</v>
      </c>
      <c r="E65" s="490">
        <f>$J$143*D65</f>
        <v>1820000</v>
      </c>
      <c r="F65" s="491"/>
      <c r="G65" s="492">
        <f t="shared" si="18"/>
        <v>0</v>
      </c>
      <c r="H65" s="492"/>
      <c r="I65" s="489">
        <f t="shared" ref="I65" si="68">F65</f>
        <v>0</v>
      </c>
      <c r="J65" s="492">
        <f t="shared" ref="J65:J73" si="69">G65+H65</f>
        <v>0</v>
      </c>
      <c r="K65" s="489">
        <f t="shared" ref="K65:K73" si="70">D65-I65</f>
        <v>1</v>
      </c>
      <c r="L65" s="493">
        <f t="shared" ref="L65:L73" si="71">ROUND((E65-J65),-3)</f>
        <v>1820000</v>
      </c>
      <c r="M65" s="292"/>
      <c r="N65" s="219"/>
      <c r="O65" s="213">
        <v>1</v>
      </c>
      <c r="P65" s="214">
        <f t="shared" ref="P65" si="72">L65+H65</f>
        <v>1820000</v>
      </c>
      <c r="Q65" s="215" t="e">
        <f t="shared" si="1"/>
        <v>#N/A</v>
      </c>
    </row>
    <row r="66" spans="1:17" s="244" customFormat="1" ht="26.25" customHeight="1" x14ac:dyDescent="0.3">
      <c r="A66" s="216">
        <f>A65+1</f>
        <v>2</v>
      </c>
      <c r="B66" s="416" t="s">
        <v>207</v>
      </c>
      <c r="C66" s="505" t="s">
        <v>104</v>
      </c>
      <c r="D66" s="489">
        <v>1</v>
      </c>
      <c r="E66" s="490">
        <f>$J$143*D66</f>
        <v>1820000</v>
      </c>
      <c r="F66" s="491"/>
      <c r="G66" s="492">
        <f>ROUND((E66*F66),-3)</f>
        <v>0</v>
      </c>
      <c r="H66" s="492"/>
      <c r="I66" s="489">
        <f>F66</f>
        <v>0</v>
      </c>
      <c r="J66" s="492">
        <f t="shared" si="69"/>
        <v>0</v>
      </c>
      <c r="K66" s="489">
        <f t="shared" si="70"/>
        <v>1</v>
      </c>
      <c r="L66" s="493">
        <f t="shared" si="71"/>
        <v>1820000</v>
      </c>
      <c r="M66" s="292"/>
      <c r="N66" s="219"/>
      <c r="O66" s="213">
        <v>1</v>
      </c>
      <c r="P66" s="214">
        <f t="shared" ref="P66" si="73">L66+H66</f>
        <v>1820000</v>
      </c>
      <c r="Q66" s="215" t="e">
        <f t="shared" si="1"/>
        <v>#N/A</v>
      </c>
    </row>
    <row r="67" spans="1:17" s="244" customFormat="1" ht="26.25" customHeight="1" x14ac:dyDescent="0.3">
      <c r="A67" s="216">
        <f t="shared" ref="A67:A73" si="74">A66+1</f>
        <v>3</v>
      </c>
      <c r="B67" s="416" t="s">
        <v>187</v>
      </c>
      <c r="C67" s="488" t="s">
        <v>104</v>
      </c>
      <c r="D67" s="489">
        <v>1</v>
      </c>
      <c r="E67" s="490">
        <f>$J$143*D67</f>
        <v>1820000</v>
      </c>
      <c r="F67" s="491"/>
      <c r="G67" s="492">
        <f>ROUND((E67*F67),-3)</f>
        <v>0</v>
      </c>
      <c r="H67" s="492"/>
      <c r="I67" s="489">
        <f>F67</f>
        <v>0</v>
      </c>
      <c r="J67" s="492">
        <f t="shared" si="69"/>
        <v>0</v>
      </c>
      <c r="K67" s="489">
        <f t="shared" si="70"/>
        <v>1</v>
      </c>
      <c r="L67" s="493">
        <f t="shared" si="71"/>
        <v>1820000</v>
      </c>
      <c r="M67" s="292"/>
      <c r="N67" s="219"/>
      <c r="O67" s="213">
        <v>1</v>
      </c>
      <c r="P67" s="214">
        <f>L67+H67</f>
        <v>1820000</v>
      </c>
      <c r="Q67" s="215" t="e">
        <f t="shared" si="1"/>
        <v>#N/A</v>
      </c>
    </row>
    <row r="68" spans="1:17" s="244" customFormat="1" ht="26.25" customHeight="1" x14ac:dyDescent="0.3">
      <c r="A68" s="216">
        <f t="shared" si="74"/>
        <v>4</v>
      </c>
      <c r="B68" s="403" t="s">
        <v>186</v>
      </c>
      <c r="C68" s="488" t="s">
        <v>104</v>
      </c>
      <c r="D68" s="489">
        <v>1</v>
      </c>
      <c r="E68" s="490">
        <f t="shared" ref="E68" si="75">$J$143*D68</f>
        <v>1820000</v>
      </c>
      <c r="F68" s="491"/>
      <c r="G68" s="492">
        <f>ROUND((E68*F68),-3)</f>
        <v>0</v>
      </c>
      <c r="H68" s="492"/>
      <c r="I68" s="489">
        <f t="shared" ref="I68" si="76">F68</f>
        <v>0</v>
      </c>
      <c r="J68" s="492">
        <f t="shared" si="69"/>
        <v>0</v>
      </c>
      <c r="K68" s="489">
        <f t="shared" si="70"/>
        <v>1</v>
      </c>
      <c r="L68" s="493">
        <f t="shared" si="71"/>
        <v>1820000</v>
      </c>
      <c r="M68" s="292"/>
      <c r="N68" s="219"/>
      <c r="O68" s="213">
        <v>1</v>
      </c>
      <c r="P68" s="214">
        <f t="shared" ref="P68" si="77">L68+H68</f>
        <v>1820000</v>
      </c>
      <c r="Q68" s="215" t="e">
        <f t="shared" si="1"/>
        <v>#N/A</v>
      </c>
    </row>
    <row r="69" spans="1:17" s="244" customFormat="1" ht="26.25" customHeight="1" x14ac:dyDescent="0.3">
      <c r="A69" s="216">
        <f t="shared" si="74"/>
        <v>5</v>
      </c>
      <c r="B69" s="403" t="s">
        <v>31</v>
      </c>
      <c r="C69" s="505" t="s">
        <v>104</v>
      </c>
      <c r="D69" s="489">
        <v>1</v>
      </c>
      <c r="E69" s="490">
        <f>$J$143*D69</f>
        <v>1820000</v>
      </c>
      <c r="F69" s="491"/>
      <c r="G69" s="492">
        <f>ROUND((E69*F69),-3)</f>
        <v>0</v>
      </c>
      <c r="H69" s="492"/>
      <c r="I69" s="489">
        <f>F69</f>
        <v>0</v>
      </c>
      <c r="J69" s="492">
        <f t="shared" si="69"/>
        <v>0</v>
      </c>
      <c r="K69" s="489">
        <f t="shared" si="70"/>
        <v>1</v>
      </c>
      <c r="L69" s="493">
        <f t="shared" si="71"/>
        <v>1820000</v>
      </c>
      <c r="M69" s="292"/>
      <c r="N69" s="219"/>
      <c r="O69" s="213">
        <v>1</v>
      </c>
      <c r="P69" s="214">
        <f>L69+H69</f>
        <v>1820000</v>
      </c>
      <c r="Q69" s="215" t="e">
        <f t="shared" si="1"/>
        <v>#N/A</v>
      </c>
    </row>
    <row r="70" spans="1:17" s="244" customFormat="1" ht="26.25" customHeight="1" x14ac:dyDescent="0.3">
      <c r="A70" s="216">
        <f t="shared" si="74"/>
        <v>6</v>
      </c>
      <c r="B70" s="403" t="s">
        <v>18</v>
      </c>
      <c r="C70" s="505" t="s">
        <v>104</v>
      </c>
      <c r="D70" s="489">
        <v>1</v>
      </c>
      <c r="E70" s="490">
        <f>$J$143*D70</f>
        <v>1820000</v>
      </c>
      <c r="F70" s="491"/>
      <c r="G70" s="492">
        <f t="shared" ref="G70:G73" si="78">ROUND((E70*F70),-3)</f>
        <v>0</v>
      </c>
      <c r="H70" s="492"/>
      <c r="I70" s="489">
        <f t="shared" ref="I70" si="79">F70</f>
        <v>0</v>
      </c>
      <c r="J70" s="492">
        <f t="shared" si="69"/>
        <v>0</v>
      </c>
      <c r="K70" s="489">
        <f t="shared" si="70"/>
        <v>1</v>
      </c>
      <c r="L70" s="493">
        <f t="shared" si="71"/>
        <v>1820000</v>
      </c>
      <c r="M70" s="292"/>
      <c r="N70" s="219"/>
      <c r="O70" s="213">
        <v>1</v>
      </c>
      <c r="P70" s="214">
        <f t="shared" ref="P70" si="80">L70+H70</f>
        <v>1820000</v>
      </c>
      <c r="Q70" s="215" t="e">
        <f t="shared" si="1"/>
        <v>#N/A</v>
      </c>
    </row>
    <row r="71" spans="1:17" s="244" customFormat="1" ht="26.25" customHeight="1" x14ac:dyDescent="0.3">
      <c r="A71" s="216">
        <f t="shared" si="74"/>
        <v>7</v>
      </c>
      <c r="B71" s="404" t="s">
        <v>156</v>
      </c>
      <c r="C71" s="505" t="s">
        <v>104</v>
      </c>
      <c r="D71" s="489">
        <v>1</v>
      </c>
      <c r="E71" s="490">
        <f>$J$143*D71</f>
        <v>1820000</v>
      </c>
      <c r="F71" s="491"/>
      <c r="G71" s="492">
        <f t="shared" si="78"/>
        <v>0</v>
      </c>
      <c r="H71" s="492"/>
      <c r="I71" s="489">
        <f>F71</f>
        <v>0</v>
      </c>
      <c r="J71" s="492">
        <f t="shared" si="69"/>
        <v>0</v>
      </c>
      <c r="K71" s="489">
        <f t="shared" si="70"/>
        <v>1</v>
      </c>
      <c r="L71" s="493">
        <f t="shared" si="71"/>
        <v>1820000</v>
      </c>
      <c r="M71" s="292"/>
      <c r="N71" s="219"/>
      <c r="O71" s="213">
        <v>1</v>
      </c>
      <c r="P71" s="214">
        <f>L71+H71</f>
        <v>1820000</v>
      </c>
      <c r="Q71" s="215" t="e">
        <f t="shared" si="1"/>
        <v>#N/A</v>
      </c>
    </row>
    <row r="72" spans="1:17" s="244" customFormat="1" ht="26.25" customHeight="1" x14ac:dyDescent="0.3">
      <c r="A72" s="216">
        <f t="shared" si="74"/>
        <v>8</v>
      </c>
      <c r="B72" s="404" t="s">
        <v>289</v>
      </c>
      <c r="C72" s="505" t="s">
        <v>104</v>
      </c>
      <c r="D72" s="489">
        <v>1</v>
      </c>
      <c r="E72" s="490">
        <f>$J$143*D72</f>
        <v>1820000</v>
      </c>
      <c r="F72" s="491"/>
      <c r="G72" s="492">
        <f t="shared" si="78"/>
        <v>0</v>
      </c>
      <c r="H72" s="492"/>
      <c r="I72" s="489">
        <f>F72</f>
        <v>0</v>
      </c>
      <c r="J72" s="492">
        <f t="shared" si="69"/>
        <v>0</v>
      </c>
      <c r="K72" s="489">
        <f t="shared" si="70"/>
        <v>1</v>
      </c>
      <c r="L72" s="493">
        <f t="shared" si="71"/>
        <v>1820000</v>
      </c>
      <c r="M72" s="290"/>
      <c r="N72" s="219"/>
      <c r="O72" s="213">
        <v>1</v>
      </c>
      <c r="P72" s="214">
        <f>L72+H72</f>
        <v>1820000</v>
      </c>
      <c r="Q72" s="215" t="e">
        <f t="shared" ref="Q72:Q119" si="81">VLOOKUP(L72,$B$143:$C$168,2,0)</f>
        <v>#N/A</v>
      </c>
    </row>
    <row r="73" spans="1:17" s="244" customFormat="1" ht="26.25" customHeight="1" x14ac:dyDescent="0.3">
      <c r="A73" s="216">
        <f t="shared" si="74"/>
        <v>9</v>
      </c>
      <c r="B73" s="404" t="s">
        <v>13</v>
      </c>
      <c r="C73" s="505" t="s">
        <v>104</v>
      </c>
      <c r="D73" s="489">
        <v>1</v>
      </c>
      <c r="E73" s="490">
        <f>$J$143*D73</f>
        <v>1820000</v>
      </c>
      <c r="F73" s="491"/>
      <c r="G73" s="492">
        <f t="shared" si="78"/>
        <v>0</v>
      </c>
      <c r="H73" s="492">
        <v>50000</v>
      </c>
      <c r="I73" s="489">
        <f>F73</f>
        <v>0</v>
      </c>
      <c r="J73" s="492">
        <f t="shared" si="69"/>
        <v>50000</v>
      </c>
      <c r="K73" s="489">
        <f t="shared" si="70"/>
        <v>1</v>
      </c>
      <c r="L73" s="493">
        <f t="shared" si="71"/>
        <v>1770000</v>
      </c>
      <c r="M73" s="287" t="s">
        <v>349</v>
      </c>
      <c r="N73" s="219"/>
      <c r="O73" s="213">
        <v>1</v>
      </c>
      <c r="P73" s="214">
        <f t="shared" ref="P73" si="82">L73+H73</f>
        <v>1820000</v>
      </c>
      <c r="Q73" s="215">
        <f t="shared" si="81"/>
        <v>4</v>
      </c>
    </row>
    <row r="74" spans="1:17" s="245" customFormat="1" ht="26.25" customHeight="1" x14ac:dyDescent="0.3">
      <c r="A74" s="220"/>
      <c r="B74" s="405"/>
      <c r="C74" s="494"/>
      <c r="D74" s="495"/>
      <c r="E74" s="496"/>
      <c r="F74" s="497"/>
      <c r="G74" s="498"/>
      <c r="H74" s="506"/>
      <c r="I74" s="495"/>
      <c r="J74" s="498"/>
      <c r="K74" s="495"/>
      <c r="L74" s="498"/>
      <c r="M74" s="288"/>
      <c r="N74" s="222"/>
      <c r="O74" s="223"/>
      <c r="P74" s="221"/>
      <c r="Q74" s="215" t="e">
        <f t="shared" si="81"/>
        <v>#N/A</v>
      </c>
    </row>
    <row r="75" spans="1:17" s="244" customFormat="1" ht="26.25" customHeight="1" x14ac:dyDescent="0.3">
      <c r="A75" s="216">
        <v>1</v>
      </c>
      <c r="B75" s="404" t="s">
        <v>40</v>
      </c>
      <c r="C75" s="488" t="s">
        <v>103</v>
      </c>
      <c r="D75" s="489">
        <v>0.8</v>
      </c>
      <c r="E75" s="490">
        <f>$J$143*D75</f>
        <v>1456000</v>
      </c>
      <c r="F75" s="500"/>
      <c r="G75" s="492">
        <f t="shared" ref="G75:G112" si="83">ROUND((E75*F75),-3)</f>
        <v>0</v>
      </c>
      <c r="H75" s="492"/>
      <c r="I75" s="489">
        <f>F75</f>
        <v>0</v>
      </c>
      <c r="J75" s="492">
        <f t="shared" ref="J75:J90" si="84">G75+H75</f>
        <v>0</v>
      </c>
      <c r="K75" s="489">
        <f>D75-I75</f>
        <v>0.8</v>
      </c>
      <c r="L75" s="493">
        <f t="shared" ref="L75:L90" si="85">ROUND((E75-J75),-3)</f>
        <v>1456000</v>
      </c>
      <c r="M75" s="287"/>
      <c r="N75" s="219"/>
      <c r="O75" s="213">
        <v>1</v>
      </c>
      <c r="P75" s="214">
        <f t="shared" ref="P75:P89" si="86">L75+H75</f>
        <v>1456000</v>
      </c>
      <c r="Q75" s="215">
        <f t="shared" si="81"/>
        <v>29</v>
      </c>
    </row>
    <row r="76" spans="1:17" s="244" customFormat="1" ht="26.25" customHeight="1" x14ac:dyDescent="0.3">
      <c r="A76" s="216">
        <f>A75+1</f>
        <v>2</v>
      </c>
      <c r="B76" s="404" t="s">
        <v>45</v>
      </c>
      <c r="C76" s="488" t="s">
        <v>200</v>
      </c>
      <c r="D76" s="489">
        <v>0.8</v>
      </c>
      <c r="E76" s="490">
        <f>$J$143*D76</f>
        <v>1456000</v>
      </c>
      <c r="F76" s="500"/>
      <c r="G76" s="492">
        <f t="shared" ref="G76:G88" si="87">ROUND((E76*F76),-3)</f>
        <v>0</v>
      </c>
      <c r="H76" s="492"/>
      <c r="I76" s="489">
        <f t="shared" ref="I76:I88" si="88">F76</f>
        <v>0</v>
      </c>
      <c r="J76" s="492">
        <f t="shared" si="84"/>
        <v>0</v>
      </c>
      <c r="K76" s="489">
        <f>D76-I76</f>
        <v>0.8</v>
      </c>
      <c r="L76" s="493">
        <f t="shared" si="85"/>
        <v>1456000</v>
      </c>
      <c r="M76" s="287"/>
      <c r="N76" s="219"/>
      <c r="O76" s="213">
        <v>1</v>
      </c>
      <c r="P76" s="214">
        <f t="shared" si="86"/>
        <v>1456000</v>
      </c>
      <c r="Q76" s="215">
        <f t="shared" si="81"/>
        <v>29</v>
      </c>
    </row>
    <row r="77" spans="1:17" s="244" customFormat="1" ht="26.25" customHeight="1" x14ac:dyDescent="0.3">
      <c r="A77" s="216">
        <f t="shared" ref="A77:A90" si="89">A76+1</f>
        <v>3</v>
      </c>
      <c r="B77" s="404" t="s">
        <v>113</v>
      </c>
      <c r="C77" s="505" t="s">
        <v>103</v>
      </c>
      <c r="D77" s="489">
        <v>0.8</v>
      </c>
      <c r="E77" s="490">
        <f>$J$143*D77</f>
        <v>1456000</v>
      </c>
      <c r="F77" s="500"/>
      <c r="G77" s="492">
        <f t="shared" si="87"/>
        <v>0</v>
      </c>
      <c r="H77" s="492"/>
      <c r="I77" s="489">
        <f t="shared" si="88"/>
        <v>0</v>
      </c>
      <c r="J77" s="492">
        <f t="shared" si="84"/>
        <v>0</v>
      </c>
      <c r="K77" s="489">
        <f>D77-I77</f>
        <v>0.8</v>
      </c>
      <c r="L77" s="493">
        <f t="shared" si="85"/>
        <v>1456000</v>
      </c>
      <c r="M77" s="287"/>
      <c r="N77" s="219"/>
      <c r="O77" s="213">
        <v>1</v>
      </c>
      <c r="P77" s="214">
        <f t="shared" ref="P77:P88" si="90">L77+H77</f>
        <v>1456000</v>
      </c>
      <c r="Q77" s="215">
        <f t="shared" si="81"/>
        <v>29</v>
      </c>
    </row>
    <row r="78" spans="1:17" s="244" customFormat="1" ht="26.25" customHeight="1" x14ac:dyDescent="0.3">
      <c r="A78" s="216">
        <f t="shared" si="89"/>
        <v>4</v>
      </c>
      <c r="B78" s="404" t="s">
        <v>46</v>
      </c>
      <c r="C78" s="488" t="s">
        <v>200</v>
      </c>
      <c r="D78" s="489">
        <v>0.8</v>
      </c>
      <c r="E78" s="490">
        <f>$J$143*D78</f>
        <v>1456000</v>
      </c>
      <c r="F78" s="500">
        <v>0.2</v>
      </c>
      <c r="G78" s="492">
        <f>ROUND((E78*F78),-3)</f>
        <v>291000</v>
      </c>
      <c r="H78" s="492"/>
      <c r="I78" s="489">
        <f>F78</f>
        <v>0.2</v>
      </c>
      <c r="J78" s="492">
        <f t="shared" si="84"/>
        <v>291000</v>
      </c>
      <c r="K78" s="489">
        <f>D78-I78</f>
        <v>0.60000000000000009</v>
      </c>
      <c r="L78" s="493">
        <f t="shared" si="85"/>
        <v>1165000</v>
      </c>
      <c r="M78" s="287" t="s">
        <v>370</v>
      </c>
      <c r="N78" s="219"/>
      <c r="O78" s="213">
        <v>1</v>
      </c>
      <c r="P78" s="214">
        <f>L78+H78</f>
        <v>1165000</v>
      </c>
      <c r="Q78" s="215">
        <f t="shared" si="81"/>
        <v>1</v>
      </c>
    </row>
    <row r="79" spans="1:17" s="244" customFormat="1" ht="26.25" customHeight="1" x14ac:dyDescent="0.3">
      <c r="A79" s="216">
        <f t="shared" si="89"/>
        <v>5</v>
      </c>
      <c r="B79" s="404" t="s">
        <v>321</v>
      </c>
      <c r="C79" s="505" t="s">
        <v>103</v>
      </c>
      <c r="D79" s="489">
        <v>0.8</v>
      </c>
      <c r="E79" s="490">
        <f t="shared" ref="E79:E89" si="91">$J$143*D79</f>
        <v>1456000</v>
      </c>
      <c r="F79" s="500"/>
      <c r="G79" s="492">
        <f>ROUND((E79*F79),-3)</f>
        <v>0</v>
      </c>
      <c r="H79" s="492"/>
      <c r="I79" s="489">
        <f>F79</f>
        <v>0</v>
      </c>
      <c r="J79" s="492">
        <f t="shared" si="84"/>
        <v>0</v>
      </c>
      <c r="K79" s="489">
        <v>3</v>
      </c>
      <c r="L79" s="493">
        <f t="shared" si="85"/>
        <v>1456000</v>
      </c>
      <c r="M79" s="287"/>
      <c r="N79" s="219"/>
      <c r="O79" s="213">
        <v>1</v>
      </c>
      <c r="P79" s="214">
        <f>L79+H79</f>
        <v>1456000</v>
      </c>
      <c r="Q79" s="215">
        <f t="shared" si="81"/>
        <v>29</v>
      </c>
    </row>
    <row r="80" spans="1:17" s="244" customFormat="1" ht="26.25" customHeight="1" x14ac:dyDescent="0.3">
      <c r="A80" s="216">
        <f t="shared" si="89"/>
        <v>6</v>
      </c>
      <c r="B80" s="404" t="s">
        <v>43</v>
      </c>
      <c r="C80" s="505" t="s">
        <v>103</v>
      </c>
      <c r="D80" s="489">
        <v>0.8</v>
      </c>
      <c r="E80" s="490">
        <f t="shared" si="91"/>
        <v>1456000</v>
      </c>
      <c r="F80" s="500"/>
      <c r="G80" s="492">
        <f t="shared" si="87"/>
        <v>0</v>
      </c>
      <c r="H80" s="492"/>
      <c r="I80" s="489">
        <f t="shared" si="88"/>
        <v>0</v>
      </c>
      <c r="J80" s="492">
        <f t="shared" si="84"/>
        <v>0</v>
      </c>
      <c r="K80" s="489">
        <f>D80-I80</f>
        <v>0.8</v>
      </c>
      <c r="L80" s="493">
        <f t="shared" si="85"/>
        <v>1456000</v>
      </c>
      <c r="M80" s="287"/>
      <c r="N80" s="219"/>
      <c r="O80" s="213">
        <v>1</v>
      </c>
      <c r="P80" s="214">
        <f t="shared" si="90"/>
        <v>1456000</v>
      </c>
      <c r="Q80" s="215">
        <f t="shared" si="81"/>
        <v>29</v>
      </c>
    </row>
    <row r="81" spans="1:17" s="244" customFormat="1" ht="26.25" customHeight="1" x14ac:dyDescent="0.3">
      <c r="A81" s="216">
        <f t="shared" si="89"/>
        <v>7</v>
      </c>
      <c r="B81" s="404" t="s">
        <v>271</v>
      </c>
      <c r="C81" s="505" t="s">
        <v>103</v>
      </c>
      <c r="D81" s="489">
        <v>0.8</v>
      </c>
      <c r="E81" s="490">
        <f t="shared" si="91"/>
        <v>1456000</v>
      </c>
      <c r="F81" s="500"/>
      <c r="G81" s="492">
        <f>ROUND((E81*F81),-3)</f>
        <v>0</v>
      </c>
      <c r="H81" s="492"/>
      <c r="I81" s="489">
        <f>F81</f>
        <v>0</v>
      </c>
      <c r="J81" s="492">
        <f t="shared" si="84"/>
        <v>0</v>
      </c>
      <c r="K81" s="489">
        <f>D81-I81</f>
        <v>0.8</v>
      </c>
      <c r="L81" s="493">
        <f t="shared" si="85"/>
        <v>1456000</v>
      </c>
      <c r="M81" s="287"/>
      <c r="N81" s="219"/>
      <c r="O81" s="213">
        <v>1</v>
      </c>
      <c r="P81" s="214">
        <f>L81+H81</f>
        <v>1456000</v>
      </c>
      <c r="Q81" s="215">
        <f t="shared" si="81"/>
        <v>29</v>
      </c>
    </row>
    <row r="82" spans="1:17" s="244" customFormat="1" ht="26.25" customHeight="1" x14ac:dyDescent="0.3">
      <c r="A82" s="216">
        <f t="shared" si="89"/>
        <v>8</v>
      </c>
      <c r="B82" s="404" t="s">
        <v>341</v>
      </c>
      <c r="C82" s="505" t="s">
        <v>103</v>
      </c>
      <c r="D82" s="489">
        <v>0.8</v>
      </c>
      <c r="E82" s="490">
        <f t="shared" si="91"/>
        <v>1456000</v>
      </c>
      <c r="F82" s="500"/>
      <c r="G82" s="492">
        <f t="shared" ref="G82" si="92">ROUND((E82*F82),-3)</f>
        <v>0</v>
      </c>
      <c r="H82" s="492"/>
      <c r="I82" s="489">
        <f t="shared" ref="I82" si="93">F82</f>
        <v>0</v>
      </c>
      <c r="J82" s="492">
        <f t="shared" si="84"/>
        <v>0</v>
      </c>
      <c r="K82" s="489">
        <v>9</v>
      </c>
      <c r="L82" s="493">
        <f t="shared" si="85"/>
        <v>1456000</v>
      </c>
      <c r="M82" s="287"/>
      <c r="N82" s="219"/>
      <c r="O82" s="213">
        <v>1</v>
      </c>
      <c r="P82" s="214">
        <f t="shared" ref="P82" si="94">L82+H82</f>
        <v>1456000</v>
      </c>
      <c r="Q82" s="215">
        <f t="shared" si="81"/>
        <v>29</v>
      </c>
    </row>
    <row r="83" spans="1:17" s="244" customFormat="1" ht="26.25" customHeight="1" x14ac:dyDescent="0.3">
      <c r="A83" s="216">
        <f t="shared" si="89"/>
        <v>9</v>
      </c>
      <c r="B83" s="404" t="s">
        <v>338</v>
      </c>
      <c r="C83" s="505" t="s">
        <v>103</v>
      </c>
      <c r="D83" s="489">
        <v>0.8</v>
      </c>
      <c r="E83" s="490">
        <f t="shared" si="91"/>
        <v>1456000</v>
      </c>
      <c r="F83" s="500">
        <v>0.35</v>
      </c>
      <c r="G83" s="492">
        <f>ROUND((E83*F83),-3)</f>
        <v>510000</v>
      </c>
      <c r="H83" s="492"/>
      <c r="I83" s="489">
        <f>F83</f>
        <v>0.35</v>
      </c>
      <c r="J83" s="492">
        <f t="shared" si="84"/>
        <v>510000</v>
      </c>
      <c r="K83" s="489">
        <v>6</v>
      </c>
      <c r="L83" s="493">
        <f t="shared" si="85"/>
        <v>946000</v>
      </c>
      <c r="M83" s="287" t="s">
        <v>371</v>
      </c>
      <c r="N83" s="219"/>
      <c r="O83" s="213">
        <v>1</v>
      </c>
      <c r="P83" s="214">
        <f>L83+H83</f>
        <v>946000</v>
      </c>
      <c r="Q83" s="215">
        <f t="shared" si="81"/>
        <v>1</v>
      </c>
    </row>
    <row r="84" spans="1:17" s="244" customFormat="1" ht="26.25" customHeight="1" x14ac:dyDescent="0.3">
      <c r="A84" s="216">
        <f t="shared" si="89"/>
        <v>10</v>
      </c>
      <c r="B84" s="404" t="s">
        <v>304</v>
      </c>
      <c r="C84" s="505" t="s">
        <v>103</v>
      </c>
      <c r="D84" s="489">
        <v>0.8</v>
      </c>
      <c r="E84" s="490">
        <f t="shared" si="91"/>
        <v>1456000</v>
      </c>
      <c r="F84" s="500">
        <v>0.1</v>
      </c>
      <c r="G84" s="492">
        <f t="shared" si="87"/>
        <v>146000</v>
      </c>
      <c r="H84" s="492"/>
      <c r="I84" s="489">
        <f t="shared" si="88"/>
        <v>0.1</v>
      </c>
      <c r="J84" s="492">
        <f t="shared" si="84"/>
        <v>146000</v>
      </c>
      <c r="K84" s="489">
        <f>D84-I84</f>
        <v>0.70000000000000007</v>
      </c>
      <c r="L84" s="493">
        <f t="shared" si="85"/>
        <v>1310000</v>
      </c>
      <c r="M84" s="287" t="s">
        <v>372</v>
      </c>
      <c r="N84" s="219"/>
      <c r="O84" s="213">
        <v>1</v>
      </c>
      <c r="P84" s="214">
        <f t="shared" si="90"/>
        <v>1310000</v>
      </c>
      <c r="Q84" s="215">
        <f t="shared" si="81"/>
        <v>1</v>
      </c>
    </row>
    <row r="85" spans="1:17" s="244" customFormat="1" ht="26.25" customHeight="1" x14ac:dyDescent="0.3">
      <c r="A85" s="216">
        <f t="shared" si="89"/>
        <v>11</v>
      </c>
      <c r="B85" s="404" t="s">
        <v>339</v>
      </c>
      <c r="C85" s="505" t="s">
        <v>103</v>
      </c>
      <c r="D85" s="489">
        <v>0.8</v>
      </c>
      <c r="E85" s="490">
        <f t="shared" si="91"/>
        <v>1456000</v>
      </c>
      <c r="F85" s="500"/>
      <c r="G85" s="492">
        <f>ROUND((E85*F85),-3)</f>
        <v>0</v>
      </c>
      <c r="H85" s="492"/>
      <c r="I85" s="489">
        <f>F85</f>
        <v>0</v>
      </c>
      <c r="J85" s="492">
        <f t="shared" si="84"/>
        <v>0</v>
      </c>
      <c r="K85" s="489">
        <v>7</v>
      </c>
      <c r="L85" s="493">
        <f t="shared" si="85"/>
        <v>1456000</v>
      </c>
      <c r="M85" s="287"/>
      <c r="N85" s="219"/>
      <c r="O85" s="213">
        <v>1</v>
      </c>
      <c r="P85" s="214">
        <f>L85+H85</f>
        <v>1456000</v>
      </c>
      <c r="Q85" s="215">
        <f t="shared" si="81"/>
        <v>29</v>
      </c>
    </row>
    <row r="86" spans="1:17" s="244" customFormat="1" ht="26.25" customHeight="1" x14ac:dyDescent="0.3">
      <c r="A86" s="216">
        <f t="shared" si="89"/>
        <v>12</v>
      </c>
      <c r="B86" s="404" t="s">
        <v>44</v>
      </c>
      <c r="C86" s="505" t="s">
        <v>103</v>
      </c>
      <c r="D86" s="489">
        <v>0.8</v>
      </c>
      <c r="E86" s="490">
        <f t="shared" si="91"/>
        <v>1456000</v>
      </c>
      <c r="F86" s="500"/>
      <c r="G86" s="492">
        <f>ROUND((E86*F86),-3)</f>
        <v>0</v>
      </c>
      <c r="H86" s="492"/>
      <c r="I86" s="489">
        <f>F86</f>
        <v>0</v>
      </c>
      <c r="J86" s="492">
        <f t="shared" si="84"/>
        <v>0</v>
      </c>
      <c r="K86" s="489">
        <f>D86-I86</f>
        <v>0.8</v>
      </c>
      <c r="L86" s="493">
        <f t="shared" si="85"/>
        <v>1456000</v>
      </c>
      <c r="M86" s="287"/>
      <c r="N86" s="219"/>
      <c r="O86" s="213">
        <v>1</v>
      </c>
      <c r="P86" s="214">
        <f>L86+H86</f>
        <v>1456000</v>
      </c>
      <c r="Q86" s="215">
        <f t="shared" si="81"/>
        <v>29</v>
      </c>
    </row>
    <row r="87" spans="1:17" s="244" customFormat="1" ht="26.25" customHeight="1" x14ac:dyDescent="0.3">
      <c r="A87" s="216">
        <f t="shared" si="89"/>
        <v>13</v>
      </c>
      <c r="B87" s="404" t="s">
        <v>306</v>
      </c>
      <c r="C87" s="505" t="s">
        <v>103</v>
      </c>
      <c r="D87" s="489">
        <v>0.8</v>
      </c>
      <c r="E87" s="490">
        <f t="shared" si="91"/>
        <v>1456000</v>
      </c>
      <c r="F87" s="500"/>
      <c r="G87" s="492">
        <f t="shared" si="87"/>
        <v>0</v>
      </c>
      <c r="H87" s="492"/>
      <c r="I87" s="489">
        <f t="shared" si="88"/>
        <v>0</v>
      </c>
      <c r="J87" s="492">
        <f t="shared" si="84"/>
        <v>0</v>
      </c>
      <c r="K87" s="489">
        <v>0</v>
      </c>
      <c r="L87" s="493">
        <f t="shared" si="85"/>
        <v>1456000</v>
      </c>
      <c r="M87" s="287"/>
      <c r="N87" s="219"/>
      <c r="O87" s="213">
        <v>1</v>
      </c>
      <c r="P87" s="214">
        <f t="shared" si="90"/>
        <v>1456000</v>
      </c>
      <c r="Q87" s="215">
        <f t="shared" si="81"/>
        <v>29</v>
      </c>
    </row>
    <row r="88" spans="1:17" s="244" customFormat="1" ht="26.25" customHeight="1" x14ac:dyDescent="0.3">
      <c r="A88" s="216">
        <f t="shared" si="89"/>
        <v>14</v>
      </c>
      <c r="B88" s="404" t="s">
        <v>305</v>
      </c>
      <c r="C88" s="505" t="s">
        <v>103</v>
      </c>
      <c r="D88" s="489">
        <v>0.8</v>
      </c>
      <c r="E88" s="490">
        <f t="shared" si="91"/>
        <v>1456000</v>
      </c>
      <c r="F88" s="500"/>
      <c r="G88" s="492">
        <f t="shared" si="87"/>
        <v>0</v>
      </c>
      <c r="H88" s="492"/>
      <c r="I88" s="489">
        <f t="shared" si="88"/>
        <v>0</v>
      </c>
      <c r="J88" s="492">
        <f t="shared" si="84"/>
        <v>0</v>
      </c>
      <c r="K88" s="489">
        <v>1</v>
      </c>
      <c r="L88" s="493">
        <f t="shared" si="85"/>
        <v>1456000</v>
      </c>
      <c r="M88" s="287"/>
      <c r="N88" s="219"/>
      <c r="O88" s="213">
        <v>1</v>
      </c>
      <c r="P88" s="214">
        <f t="shared" si="90"/>
        <v>1456000</v>
      </c>
      <c r="Q88" s="215">
        <f t="shared" si="81"/>
        <v>29</v>
      </c>
    </row>
    <row r="89" spans="1:17" s="244" customFormat="1" ht="26.25" customHeight="1" x14ac:dyDescent="0.3">
      <c r="A89" s="216">
        <f t="shared" si="89"/>
        <v>15</v>
      </c>
      <c r="B89" s="404" t="s">
        <v>337</v>
      </c>
      <c r="C89" s="505" t="s">
        <v>103</v>
      </c>
      <c r="D89" s="489">
        <v>0.8</v>
      </c>
      <c r="E89" s="490">
        <f t="shared" si="91"/>
        <v>1456000</v>
      </c>
      <c r="F89" s="500"/>
      <c r="G89" s="492">
        <f t="shared" ref="G89:G90" si="95">ROUND((E89*F89),-3)</f>
        <v>0</v>
      </c>
      <c r="H89" s="492"/>
      <c r="I89" s="489">
        <f>F89</f>
        <v>0</v>
      </c>
      <c r="J89" s="492">
        <f t="shared" si="84"/>
        <v>0</v>
      </c>
      <c r="K89" s="489">
        <v>5</v>
      </c>
      <c r="L89" s="493">
        <f t="shared" si="85"/>
        <v>1456000</v>
      </c>
      <c r="M89" s="287"/>
      <c r="N89" s="219"/>
      <c r="O89" s="213">
        <v>1</v>
      </c>
      <c r="P89" s="214">
        <f t="shared" si="86"/>
        <v>1456000</v>
      </c>
      <c r="Q89" s="215">
        <f t="shared" si="81"/>
        <v>29</v>
      </c>
    </row>
    <row r="90" spans="1:17" s="244" customFormat="1" ht="26.25" customHeight="1" x14ac:dyDescent="0.3">
      <c r="A90" s="216">
        <f t="shared" si="89"/>
        <v>16</v>
      </c>
      <c r="B90" s="406" t="s">
        <v>340</v>
      </c>
      <c r="C90" s="490" t="s">
        <v>103</v>
      </c>
      <c r="D90" s="489">
        <v>0.22600000000000001</v>
      </c>
      <c r="E90" s="503">
        <v>411320</v>
      </c>
      <c r="F90" s="500"/>
      <c r="G90" s="492">
        <f t="shared" si="95"/>
        <v>0</v>
      </c>
      <c r="H90" s="492"/>
      <c r="I90" s="489">
        <f>F90</f>
        <v>0</v>
      </c>
      <c r="J90" s="492">
        <f t="shared" si="84"/>
        <v>0</v>
      </c>
      <c r="K90" s="489">
        <v>8</v>
      </c>
      <c r="L90" s="493">
        <f t="shared" si="85"/>
        <v>411000</v>
      </c>
      <c r="M90" s="287" t="s">
        <v>376</v>
      </c>
      <c r="N90" s="219"/>
      <c r="O90" s="213">
        <v>1</v>
      </c>
      <c r="P90" s="214">
        <f t="shared" ref="P90" si="96">L90+H90</f>
        <v>411000</v>
      </c>
      <c r="Q90" s="215">
        <f t="shared" si="81"/>
        <v>1</v>
      </c>
    </row>
    <row r="91" spans="1:17" s="245" customFormat="1" ht="26.25" customHeight="1" x14ac:dyDescent="0.3">
      <c r="A91" s="220"/>
      <c r="B91" s="408"/>
      <c r="C91" s="494"/>
      <c r="D91" s="495"/>
      <c r="E91" s="496"/>
      <c r="F91" s="497"/>
      <c r="G91" s="498"/>
      <c r="H91" s="498"/>
      <c r="I91" s="495"/>
      <c r="J91" s="498"/>
      <c r="K91" s="495"/>
      <c r="L91" s="498"/>
      <c r="M91" s="289"/>
      <c r="N91" s="222"/>
      <c r="O91" s="223"/>
      <c r="P91" s="221"/>
      <c r="Q91" s="215" t="e">
        <f t="shared" si="81"/>
        <v>#N/A</v>
      </c>
    </row>
    <row r="92" spans="1:17" s="244" customFormat="1" ht="26.25" customHeight="1" x14ac:dyDescent="0.3">
      <c r="A92" s="216">
        <v>1</v>
      </c>
      <c r="B92" s="417" t="s">
        <v>48</v>
      </c>
      <c r="C92" s="488" t="s">
        <v>201</v>
      </c>
      <c r="D92" s="489">
        <v>0.8</v>
      </c>
      <c r="E92" s="490">
        <f>$J$143*D92</f>
        <v>1456000</v>
      </c>
      <c r="F92" s="510"/>
      <c r="G92" s="492">
        <f t="shared" si="83"/>
        <v>0</v>
      </c>
      <c r="H92" s="511"/>
      <c r="I92" s="489">
        <f>F92</f>
        <v>0</v>
      </c>
      <c r="J92" s="492">
        <f>G92+H92</f>
        <v>0</v>
      </c>
      <c r="K92" s="489">
        <f>D92-I92</f>
        <v>0.8</v>
      </c>
      <c r="L92" s="493">
        <f>ROUND((E92-J92),-3)</f>
        <v>1456000</v>
      </c>
      <c r="M92" s="287"/>
      <c r="N92" s="219"/>
      <c r="O92" s="213">
        <v>1</v>
      </c>
      <c r="P92" s="214">
        <f>L92+H92</f>
        <v>1456000</v>
      </c>
      <c r="Q92" s="215">
        <f t="shared" si="81"/>
        <v>29</v>
      </c>
    </row>
    <row r="93" spans="1:17" s="244" customFormat="1" ht="26.25" customHeight="1" x14ac:dyDescent="0.3">
      <c r="A93" s="216">
        <f>A92+1</f>
        <v>2</v>
      </c>
      <c r="B93" s="414" t="s">
        <v>230</v>
      </c>
      <c r="C93" s="488" t="s">
        <v>102</v>
      </c>
      <c r="D93" s="489">
        <v>0.8</v>
      </c>
      <c r="E93" s="490">
        <f>$J$143*D93</f>
        <v>1456000</v>
      </c>
      <c r="F93" s="510"/>
      <c r="G93" s="492">
        <f t="shared" si="83"/>
        <v>0</v>
      </c>
      <c r="H93" s="511"/>
      <c r="I93" s="489">
        <f t="shared" ref="I93:I94" si="97">F93</f>
        <v>0</v>
      </c>
      <c r="J93" s="492">
        <f>G93+H93</f>
        <v>0</v>
      </c>
      <c r="K93" s="489">
        <f>D93-I93</f>
        <v>0.8</v>
      </c>
      <c r="L93" s="493">
        <f>ROUND((E93-J93),-3)</f>
        <v>1456000</v>
      </c>
      <c r="M93" s="292"/>
      <c r="N93" s="219"/>
      <c r="O93" s="213">
        <v>1</v>
      </c>
      <c r="P93" s="214">
        <f t="shared" ref="P93:P94" si="98">L93+H93</f>
        <v>1456000</v>
      </c>
      <c r="Q93" s="215">
        <f t="shared" si="81"/>
        <v>29</v>
      </c>
    </row>
    <row r="94" spans="1:17" s="244" customFormat="1" ht="26.25" customHeight="1" x14ac:dyDescent="0.3">
      <c r="A94" s="216">
        <f t="shared" ref="A94:A96" si="99">A93+1</f>
        <v>3</v>
      </c>
      <c r="B94" s="417" t="s">
        <v>122</v>
      </c>
      <c r="C94" s="488" t="s">
        <v>102</v>
      </c>
      <c r="D94" s="489">
        <v>0.8</v>
      </c>
      <c r="E94" s="490">
        <f>$J$143*D94</f>
        <v>1456000</v>
      </c>
      <c r="F94" s="510"/>
      <c r="G94" s="492">
        <f t="shared" si="83"/>
        <v>0</v>
      </c>
      <c r="H94" s="511"/>
      <c r="I94" s="489">
        <f t="shared" si="97"/>
        <v>0</v>
      </c>
      <c r="J94" s="492">
        <f>G94+H94</f>
        <v>0</v>
      </c>
      <c r="K94" s="489">
        <f>D94-I94</f>
        <v>0.8</v>
      </c>
      <c r="L94" s="493">
        <f>ROUND((E94-J94),-3)</f>
        <v>1456000</v>
      </c>
      <c r="M94" s="292"/>
      <c r="N94" s="219"/>
      <c r="O94" s="213">
        <v>1</v>
      </c>
      <c r="P94" s="214">
        <f t="shared" si="98"/>
        <v>1456000</v>
      </c>
      <c r="Q94" s="215">
        <f t="shared" si="81"/>
        <v>29</v>
      </c>
    </row>
    <row r="95" spans="1:17" s="244" customFormat="1" ht="26.25" customHeight="1" x14ac:dyDescent="0.3">
      <c r="A95" s="216">
        <f t="shared" si="99"/>
        <v>4</v>
      </c>
      <c r="B95" s="417" t="s">
        <v>51</v>
      </c>
      <c r="C95" s="488" t="s">
        <v>102</v>
      </c>
      <c r="D95" s="489">
        <v>0.8</v>
      </c>
      <c r="E95" s="490">
        <f>$J$143*D95</f>
        <v>1456000</v>
      </c>
      <c r="F95" s="491">
        <v>0.2</v>
      </c>
      <c r="G95" s="492">
        <f t="shared" si="83"/>
        <v>291000</v>
      </c>
      <c r="H95" s="511">
        <v>50000</v>
      </c>
      <c r="I95" s="489">
        <f t="shared" ref="I95" si="100">F95</f>
        <v>0.2</v>
      </c>
      <c r="J95" s="492">
        <f>G95+H95</f>
        <v>341000</v>
      </c>
      <c r="K95" s="489">
        <f>D95-I95</f>
        <v>0.60000000000000009</v>
      </c>
      <c r="L95" s="493">
        <f>ROUND((E95-J95),-3)</f>
        <v>1115000</v>
      </c>
      <c r="M95" s="287" t="s">
        <v>373</v>
      </c>
      <c r="N95" s="219"/>
      <c r="O95" s="213">
        <v>1</v>
      </c>
      <c r="P95" s="214">
        <f t="shared" ref="P95" si="101">L95+H95</f>
        <v>1165000</v>
      </c>
      <c r="Q95" s="215">
        <f t="shared" si="81"/>
        <v>1</v>
      </c>
    </row>
    <row r="96" spans="1:17" s="244" customFormat="1" ht="26.25" customHeight="1" x14ac:dyDescent="0.3">
      <c r="A96" s="216">
        <f t="shared" si="99"/>
        <v>5</v>
      </c>
      <c r="B96" s="417" t="s">
        <v>322</v>
      </c>
      <c r="C96" s="488" t="s">
        <v>102</v>
      </c>
      <c r="D96" s="489">
        <v>0.8</v>
      </c>
      <c r="E96" s="490">
        <f>$J$143*D96</f>
        <v>1456000</v>
      </c>
      <c r="F96" s="491"/>
      <c r="G96" s="492">
        <f t="shared" ref="G96" si="102">ROUND((E96*F96),-3)</f>
        <v>0</v>
      </c>
      <c r="H96" s="511"/>
      <c r="I96" s="489">
        <f t="shared" ref="I96" si="103">F96</f>
        <v>0</v>
      </c>
      <c r="J96" s="492">
        <f>G96+H96</f>
        <v>0</v>
      </c>
      <c r="K96" s="489">
        <f>D96-I96</f>
        <v>0.8</v>
      </c>
      <c r="L96" s="493">
        <f>ROUND((E96-J96),-3)</f>
        <v>1456000</v>
      </c>
      <c r="M96" s="292"/>
      <c r="N96" s="219"/>
      <c r="O96" s="213">
        <v>1</v>
      </c>
      <c r="P96" s="214">
        <f t="shared" ref="P96" si="104">L96+H96</f>
        <v>1456000</v>
      </c>
      <c r="Q96" s="215">
        <f t="shared" si="81"/>
        <v>29</v>
      </c>
    </row>
    <row r="97" spans="1:17" s="245" customFormat="1" ht="26.25" customHeight="1" x14ac:dyDescent="0.3">
      <c r="A97" s="220"/>
      <c r="B97" s="418"/>
      <c r="C97" s="494"/>
      <c r="D97" s="495"/>
      <c r="E97" s="496"/>
      <c r="F97" s="497"/>
      <c r="G97" s="498"/>
      <c r="H97" s="499"/>
      <c r="I97" s="495"/>
      <c r="J97" s="498"/>
      <c r="K97" s="495"/>
      <c r="L97" s="498"/>
      <c r="M97" s="288"/>
      <c r="N97" s="222"/>
      <c r="O97" s="223"/>
      <c r="P97" s="221"/>
      <c r="Q97" s="215" t="e">
        <f t="shared" si="81"/>
        <v>#N/A</v>
      </c>
    </row>
    <row r="98" spans="1:17" s="244" customFormat="1" ht="26.25" customHeight="1" x14ac:dyDescent="0.3">
      <c r="A98" s="216">
        <v>1</v>
      </c>
      <c r="B98" s="404" t="s">
        <v>189</v>
      </c>
      <c r="C98" s="505" t="s">
        <v>204</v>
      </c>
      <c r="D98" s="489">
        <v>0.8</v>
      </c>
      <c r="E98" s="490">
        <f>$J$143*D98</f>
        <v>1456000</v>
      </c>
      <c r="F98" s="510"/>
      <c r="G98" s="492">
        <f t="shared" si="83"/>
        <v>0</v>
      </c>
      <c r="H98" s="511"/>
      <c r="I98" s="489">
        <f>F98</f>
        <v>0</v>
      </c>
      <c r="J98" s="492">
        <f>G98+H98</f>
        <v>0</v>
      </c>
      <c r="K98" s="489">
        <f>D98-I98</f>
        <v>0.8</v>
      </c>
      <c r="L98" s="493">
        <f>ROUND((E98-J98),-3)</f>
        <v>1456000</v>
      </c>
      <c r="M98" s="293"/>
      <c r="N98" s="219"/>
      <c r="O98" s="213">
        <v>1</v>
      </c>
      <c r="P98" s="214">
        <f>L98+H98</f>
        <v>1456000</v>
      </c>
      <c r="Q98" s="215">
        <f t="shared" si="81"/>
        <v>29</v>
      </c>
    </row>
    <row r="99" spans="1:17" s="244" customFormat="1" ht="26.25" customHeight="1" x14ac:dyDescent="0.3">
      <c r="A99" s="216">
        <f t="shared" ref="A99" si="105">A98+1</f>
        <v>2</v>
      </c>
      <c r="B99" s="404" t="s">
        <v>193</v>
      </c>
      <c r="C99" s="505" t="s">
        <v>52</v>
      </c>
      <c r="D99" s="489">
        <v>0.8</v>
      </c>
      <c r="E99" s="490">
        <f>$J$143*D99</f>
        <v>1456000</v>
      </c>
      <c r="F99" s="491"/>
      <c r="G99" s="492">
        <f t="shared" si="83"/>
        <v>0</v>
      </c>
      <c r="H99" s="511">
        <v>100000</v>
      </c>
      <c r="I99" s="489">
        <f>F99</f>
        <v>0</v>
      </c>
      <c r="J99" s="492">
        <f>G99+H99</f>
        <v>100000</v>
      </c>
      <c r="K99" s="489">
        <f>D99-I99</f>
        <v>0.8</v>
      </c>
      <c r="L99" s="493">
        <f>ROUND((E99-J99),-3)</f>
        <v>1356000</v>
      </c>
      <c r="M99" s="287" t="s">
        <v>351</v>
      </c>
      <c r="N99" s="219"/>
      <c r="O99" s="213">
        <v>1</v>
      </c>
      <c r="P99" s="214">
        <f>L99+H99</f>
        <v>1456000</v>
      </c>
      <c r="Q99" s="215">
        <f t="shared" si="81"/>
        <v>1</v>
      </c>
    </row>
    <row r="100" spans="1:17" s="244" customFormat="1" ht="26.25" customHeight="1" x14ac:dyDescent="0.3">
      <c r="A100" s="216">
        <v>4</v>
      </c>
      <c r="B100" s="419" t="s">
        <v>342</v>
      </c>
      <c r="C100" s="505" t="s">
        <v>52</v>
      </c>
      <c r="D100" s="489">
        <v>0.8</v>
      </c>
      <c r="E100" s="490">
        <f>$J$143*D100</f>
        <v>1456000</v>
      </c>
      <c r="F100" s="510"/>
      <c r="G100" s="492">
        <f t="shared" ref="G100" si="106">ROUND((E100*F100),-3)</f>
        <v>0</v>
      </c>
      <c r="H100" s="511"/>
      <c r="I100" s="489">
        <f t="shared" ref="I100" si="107">F100</f>
        <v>0</v>
      </c>
      <c r="J100" s="492">
        <f>G100+H100</f>
        <v>0</v>
      </c>
      <c r="K100" s="489">
        <f>D100-I100</f>
        <v>0.8</v>
      </c>
      <c r="L100" s="493">
        <f>ROUND((E100-J100),-3)</f>
        <v>1456000</v>
      </c>
      <c r="M100" s="290"/>
      <c r="N100" s="219"/>
      <c r="O100" s="213">
        <v>1</v>
      </c>
      <c r="P100" s="214">
        <f>L100+H100</f>
        <v>1456000</v>
      </c>
      <c r="Q100" s="215">
        <f t="shared" si="81"/>
        <v>29</v>
      </c>
    </row>
    <row r="101" spans="1:17" s="244" customFormat="1" ht="26.25" customHeight="1" x14ac:dyDescent="0.3">
      <c r="A101" s="216">
        <f>A99+1</f>
        <v>3</v>
      </c>
      <c r="B101" s="404" t="s">
        <v>138</v>
      </c>
      <c r="C101" s="505" t="s">
        <v>52</v>
      </c>
      <c r="D101" s="489">
        <v>0.8</v>
      </c>
      <c r="E101" s="490">
        <f>$J$143*D101</f>
        <v>1456000</v>
      </c>
      <c r="F101" s="510"/>
      <c r="G101" s="492">
        <f t="shared" si="83"/>
        <v>0</v>
      </c>
      <c r="H101" s="511"/>
      <c r="I101" s="489">
        <f>F101</f>
        <v>0</v>
      </c>
      <c r="J101" s="492">
        <f>G101+H101</f>
        <v>0</v>
      </c>
      <c r="K101" s="489">
        <f>D101-I101</f>
        <v>0.8</v>
      </c>
      <c r="L101" s="493">
        <f>ROUND((E101-J101),-3)</f>
        <v>1456000</v>
      </c>
      <c r="M101" s="293"/>
      <c r="N101" s="219"/>
      <c r="O101" s="213">
        <v>1</v>
      </c>
      <c r="P101" s="214">
        <f>L101+H101</f>
        <v>1456000</v>
      </c>
      <c r="Q101" s="215">
        <f t="shared" si="81"/>
        <v>29</v>
      </c>
    </row>
    <row r="102" spans="1:17" s="245" customFormat="1" ht="26.25" customHeight="1" x14ac:dyDescent="0.3">
      <c r="A102" s="220"/>
      <c r="B102" s="408"/>
      <c r="C102" s="494"/>
      <c r="D102" s="495"/>
      <c r="E102" s="496"/>
      <c r="F102" s="497"/>
      <c r="G102" s="498"/>
      <c r="H102" s="506"/>
      <c r="I102" s="495"/>
      <c r="J102" s="498"/>
      <c r="K102" s="495"/>
      <c r="L102" s="498"/>
      <c r="M102" s="288"/>
      <c r="N102" s="222"/>
      <c r="O102" s="223"/>
      <c r="P102" s="221"/>
      <c r="Q102" s="215" t="e">
        <f t="shared" si="81"/>
        <v>#N/A</v>
      </c>
    </row>
    <row r="103" spans="1:17" s="244" customFormat="1" ht="26.25" customHeight="1" x14ac:dyDescent="0.3">
      <c r="A103" s="216">
        <v>1</v>
      </c>
      <c r="B103" s="403" t="s">
        <v>55</v>
      </c>
      <c r="C103" s="488" t="s">
        <v>54</v>
      </c>
      <c r="D103" s="489">
        <v>0.8</v>
      </c>
      <c r="E103" s="490">
        <f>$J$143*D103</f>
        <v>1456000</v>
      </c>
      <c r="F103" s="491"/>
      <c r="G103" s="492">
        <f t="shared" si="83"/>
        <v>0</v>
      </c>
      <c r="H103" s="511"/>
      <c r="I103" s="489">
        <f>F103</f>
        <v>0</v>
      </c>
      <c r="J103" s="492">
        <f t="shared" ref="J103:J108" si="108">G103+H103</f>
        <v>0</v>
      </c>
      <c r="K103" s="489">
        <f t="shared" ref="K103:K108" si="109">D103-I103</f>
        <v>0.8</v>
      </c>
      <c r="L103" s="493">
        <f t="shared" ref="L103:L108" si="110">ROUND((E103-J103),-3)</f>
        <v>1456000</v>
      </c>
      <c r="M103" s="293"/>
      <c r="N103" s="219"/>
      <c r="O103" s="213">
        <v>1</v>
      </c>
      <c r="P103" s="214">
        <f>L103+H103</f>
        <v>1456000</v>
      </c>
      <c r="Q103" s="215">
        <f t="shared" si="81"/>
        <v>29</v>
      </c>
    </row>
    <row r="104" spans="1:17" s="244" customFormat="1" ht="26.25" customHeight="1" x14ac:dyDescent="0.3">
      <c r="A104" s="216">
        <f t="shared" ref="A104:A108" si="111">A103+1</f>
        <v>2</v>
      </c>
      <c r="B104" s="403" t="s">
        <v>56</v>
      </c>
      <c r="C104" s="488" t="s">
        <v>54</v>
      </c>
      <c r="D104" s="489">
        <v>0.8</v>
      </c>
      <c r="E104" s="490">
        <f>$J$143*D104</f>
        <v>1456000</v>
      </c>
      <c r="F104" s="491"/>
      <c r="G104" s="492">
        <f t="shared" si="83"/>
        <v>0</v>
      </c>
      <c r="H104" s="511"/>
      <c r="I104" s="489">
        <f>F104</f>
        <v>0</v>
      </c>
      <c r="J104" s="492">
        <f t="shared" si="108"/>
        <v>0</v>
      </c>
      <c r="K104" s="489">
        <f t="shared" si="109"/>
        <v>0.8</v>
      </c>
      <c r="L104" s="493">
        <f t="shared" si="110"/>
        <v>1456000</v>
      </c>
      <c r="M104" s="292"/>
      <c r="N104" s="219"/>
      <c r="O104" s="213">
        <v>1</v>
      </c>
      <c r="P104" s="214">
        <f>L104+H104</f>
        <v>1456000</v>
      </c>
      <c r="Q104" s="215">
        <f t="shared" si="81"/>
        <v>29</v>
      </c>
    </row>
    <row r="105" spans="1:17" s="244" customFormat="1" ht="26.25" customHeight="1" x14ac:dyDescent="0.3">
      <c r="A105" s="216">
        <f t="shared" si="111"/>
        <v>3</v>
      </c>
      <c r="B105" s="403" t="s">
        <v>57</v>
      </c>
      <c r="C105" s="488" t="s">
        <v>54</v>
      </c>
      <c r="D105" s="489">
        <v>0.8</v>
      </c>
      <c r="E105" s="490">
        <f>$J$143*D105</f>
        <v>1456000</v>
      </c>
      <c r="F105" s="510"/>
      <c r="G105" s="492">
        <f t="shared" si="83"/>
        <v>0</v>
      </c>
      <c r="H105" s="511"/>
      <c r="I105" s="489">
        <f>F105</f>
        <v>0</v>
      </c>
      <c r="J105" s="492">
        <f t="shared" si="108"/>
        <v>0</v>
      </c>
      <c r="K105" s="489">
        <f t="shared" si="109"/>
        <v>0.8</v>
      </c>
      <c r="L105" s="493">
        <f t="shared" si="110"/>
        <v>1456000</v>
      </c>
      <c r="M105" s="294"/>
      <c r="N105" s="219"/>
      <c r="O105" s="213">
        <v>1</v>
      </c>
      <c r="P105" s="214">
        <f>L105+H105</f>
        <v>1456000</v>
      </c>
      <c r="Q105" s="215">
        <f t="shared" si="81"/>
        <v>29</v>
      </c>
    </row>
    <row r="106" spans="1:17" s="244" customFormat="1" ht="26.25" customHeight="1" x14ac:dyDescent="0.3">
      <c r="A106" s="216">
        <f t="shared" si="111"/>
        <v>4</v>
      </c>
      <c r="B106" s="403" t="s">
        <v>58</v>
      </c>
      <c r="C106" s="488" t="s">
        <v>54</v>
      </c>
      <c r="D106" s="489">
        <v>0.8</v>
      </c>
      <c r="E106" s="490">
        <f>$J$143*D106</f>
        <v>1456000</v>
      </c>
      <c r="F106" s="510"/>
      <c r="G106" s="492">
        <f t="shared" si="83"/>
        <v>0</v>
      </c>
      <c r="H106" s="511"/>
      <c r="I106" s="489">
        <f>F106</f>
        <v>0</v>
      </c>
      <c r="J106" s="492">
        <f t="shared" si="108"/>
        <v>0</v>
      </c>
      <c r="K106" s="489">
        <f t="shared" si="109"/>
        <v>0.8</v>
      </c>
      <c r="L106" s="493">
        <f t="shared" si="110"/>
        <v>1456000</v>
      </c>
      <c r="M106" s="294"/>
      <c r="N106" s="219"/>
      <c r="O106" s="213">
        <v>1</v>
      </c>
      <c r="P106" s="214">
        <f>L106+H106</f>
        <v>1456000</v>
      </c>
      <c r="Q106" s="215">
        <f t="shared" si="81"/>
        <v>29</v>
      </c>
    </row>
    <row r="107" spans="1:17" s="244" customFormat="1" ht="26.25" customHeight="1" x14ac:dyDescent="0.3">
      <c r="A107" s="216">
        <f t="shared" si="111"/>
        <v>5</v>
      </c>
      <c r="B107" s="420" t="s">
        <v>374</v>
      </c>
      <c r="C107" s="502" t="s">
        <v>54</v>
      </c>
      <c r="D107" s="489">
        <v>0.32</v>
      </c>
      <c r="E107" s="503">
        <v>582400</v>
      </c>
      <c r="F107" s="510"/>
      <c r="G107" s="492">
        <f t="shared" ref="G107" si="112">ROUND((E107*F107),-3)</f>
        <v>0</v>
      </c>
      <c r="H107" s="511"/>
      <c r="I107" s="489">
        <f t="shared" ref="I107" si="113">F107</f>
        <v>0</v>
      </c>
      <c r="J107" s="492">
        <f t="shared" si="108"/>
        <v>0</v>
      </c>
      <c r="K107" s="489">
        <f t="shared" si="109"/>
        <v>0.32</v>
      </c>
      <c r="L107" s="493">
        <f t="shared" si="110"/>
        <v>582000</v>
      </c>
      <c r="M107" s="294" t="s">
        <v>377</v>
      </c>
      <c r="N107" s="219"/>
      <c r="O107" s="213">
        <v>1</v>
      </c>
      <c r="P107" s="214">
        <f t="shared" ref="P107:P108" si="114">L107+H107</f>
        <v>582000</v>
      </c>
      <c r="Q107" s="215">
        <f t="shared" si="81"/>
        <v>1</v>
      </c>
    </row>
    <row r="108" spans="1:17" s="244" customFormat="1" ht="26.25" customHeight="1" x14ac:dyDescent="0.3">
      <c r="A108" s="216">
        <f t="shared" si="111"/>
        <v>6</v>
      </c>
      <c r="B108" s="420" t="s">
        <v>59</v>
      </c>
      <c r="C108" s="502" t="s">
        <v>54</v>
      </c>
      <c r="D108" s="489">
        <v>0.40239999999999998</v>
      </c>
      <c r="E108" s="503">
        <v>732368</v>
      </c>
      <c r="F108" s="491">
        <v>1</v>
      </c>
      <c r="G108" s="492">
        <f t="shared" si="83"/>
        <v>732000</v>
      </c>
      <c r="H108" s="511"/>
      <c r="I108" s="489">
        <f>F108</f>
        <v>1</v>
      </c>
      <c r="J108" s="492">
        <f t="shared" si="108"/>
        <v>732000</v>
      </c>
      <c r="K108" s="489">
        <f t="shared" si="109"/>
        <v>-0.59760000000000002</v>
      </c>
      <c r="L108" s="493">
        <f t="shared" si="110"/>
        <v>0</v>
      </c>
      <c r="M108" s="287" t="s">
        <v>354</v>
      </c>
      <c r="N108" s="219"/>
      <c r="O108" s="213">
        <v>1</v>
      </c>
      <c r="P108" s="214">
        <f t="shared" si="114"/>
        <v>0</v>
      </c>
      <c r="Q108" s="215" t="e">
        <f t="shared" si="81"/>
        <v>#N/A</v>
      </c>
    </row>
    <row r="109" spans="1:17" s="245" customFormat="1" ht="26.25" customHeight="1" x14ac:dyDescent="0.3">
      <c r="A109" s="220"/>
      <c r="B109" s="405"/>
      <c r="C109" s="494"/>
      <c r="D109" s="495"/>
      <c r="E109" s="496"/>
      <c r="F109" s="497"/>
      <c r="G109" s="498"/>
      <c r="H109" s="499"/>
      <c r="I109" s="495"/>
      <c r="J109" s="498"/>
      <c r="K109" s="495"/>
      <c r="L109" s="498"/>
      <c r="M109" s="295"/>
      <c r="N109" s="222"/>
      <c r="O109" s="223"/>
      <c r="P109" s="221"/>
      <c r="Q109" s="215" t="e">
        <f t="shared" si="81"/>
        <v>#N/A</v>
      </c>
    </row>
    <row r="110" spans="1:17" s="244" customFormat="1" ht="26.25" customHeight="1" x14ac:dyDescent="0.3">
      <c r="A110" s="216">
        <v>1</v>
      </c>
      <c r="B110" s="414" t="s">
        <v>60</v>
      </c>
      <c r="C110" s="488" t="s">
        <v>92</v>
      </c>
      <c r="D110" s="489">
        <v>0.6</v>
      </c>
      <c r="E110" s="490">
        <f t="shared" ref="E110:E118" si="115">$J$143*D110</f>
        <v>1092000</v>
      </c>
      <c r="F110" s="510"/>
      <c r="G110" s="492">
        <f t="shared" si="83"/>
        <v>0</v>
      </c>
      <c r="H110" s="492"/>
      <c r="I110" s="489">
        <f>F110</f>
        <v>0</v>
      </c>
      <c r="J110" s="492">
        <f t="shared" ref="J110:J119" si="116">G110+H110</f>
        <v>0</v>
      </c>
      <c r="K110" s="489">
        <f t="shared" ref="K110:K119" si="117">D110-I110</f>
        <v>0.6</v>
      </c>
      <c r="L110" s="493">
        <f t="shared" ref="L110:L119" si="118">ROUND((E110-J110),-3)</f>
        <v>1092000</v>
      </c>
      <c r="M110" s="296"/>
      <c r="N110" s="219"/>
      <c r="O110" s="213">
        <v>1</v>
      </c>
      <c r="P110" s="214">
        <f>L110+H110</f>
        <v>1092000</v>
      </c>
      <c r="Q110" s="215">
        <f t="shared" si="81"/>
        <v>5</v>
      </c>
    </row>
    <row r="111" spans="1:17" s="244" customFormat="1" ht="26.25" customHeight="1" x14ac:dyDescent="0.3">
      <c r="A111" s="216">
        <f>A110+1</f>
        <v>2</v>
      </c>
      <c r="B111" s="414" t="s">
        <v>247</v>
      </c>
      <c r="C111" s="488" t="s">
        <v>203</v>
      </c>
      <c r="D111" s="489">
        <v>0.6</v>
      </c>
      <c r="E111" s="490">
        <f t="shared" si="115"/>
        <v>1092000</v>
      </c>
      <c r="F111" s="510"/>
      <c r="G111" s="492">
        <f>ROUND((E111*F111),-3)</f>
        <v>0</v>
      </c>
      <c r="H111" s="492"/>
      <c r="I111" s="489">
        <f>F111</f>
        <v>0</v>
      </c>
      <c r="J111" s="492">
        <f t="shared" si="116"/>
        <v>0</v>
      </c>
      <c r="K111" s="489">
        <f t="shared" si="117"/>
        <v>0.6</v>
      </c>
      <c r="L111" s="493">
        <f t="shared" si="118"/>
        <v>1092000</v>
      </c>
      <c r="M111" s="296"/>
      <c r="N111" s="219"/>
      <c r="O111" s="213">
        <v>1</v>
      </c>
      <c r="P111" s="214">
        <f>L111+H111</f>
        <v>1092000</v>
      </c>
      <c r="Q111" s="215">
        <f t="shared" si="81"/>
        <v>5</v>
      </c>
    </row>
    <row r="112" spans="1:17" s="244" customFormat="1" ht="26.25" customHeight="1" x14ac:dyDescent="0.3">
      <c r="A112" s="216">
        <f t="shared" ref="A112:A119" si="119">A111+1</f>
        <v>3</v>
      </c>
      <c r="B112" s="414" t="s">
        <v>244</v>
      </c>
      <c r="C112" s="488" t="s">
        <v>202</v>
      </c>
      <c r="D112" s="489">
        <v>0.6</v>
      </c>
      <c r="E112" s="490">
        <f t="shared" si="115"/>
        <v>1092000</v>
      </c>
      <c r="F112" s="510"/>
      <c r="G112" s="492">
        <f t="shared" si="83"/>
        <v>0</v>
      </c>
      <c r="H112" s="492"/>
      <c r="I112" s="489">
        <f>F112</f>
        <v>0</v>
      </c>
      <c r="J112" s="492">
        <f t="shared" si="116"/>
        <v>0</v>
      </c>
      <c r="K112" s="489">
        <f t="shared" si="117"/>
        <v>0.6</v>
      </c>
      <c r="L112" s="493">
        <f t="shared" si="118"/>
        <v>1092000</v>
      </c>
      <c r="M112" s="296"/>
      <c r="N112" s="219"/>
      <c r="O112" s="213">
        <v>1</v>
      </c>
      <c r="P112" s="214">
        <f>L112+H112</f>
        <v>1092000</v>
      </c>
      <c r="Q112" s="215">
        <f t="shared" si="81"/>
        <v>5</v>
      </c>
    </row>
    <row r="113" spans="1:17" s="244" customFormat="1" ht="26.25" customHeight="1" x14ac:dyDescent="0.3">
      <c r="A113" s="216">
        <f t="shared" si="119"/>
        <v>4</v>
      </c>
      <c r="B113" s="414" t="s">
        <v>151</v>
      </c>
      <c r="C113" s="488" t="s">
        <v>323</v>
      </c>
      <c r="D113" s="489">
        <v>0.6</v>
      </c>
      <c r="E113" s="490">
        <f t="shared" si="115"/>
        <v>1092000</v>
      </c>
      <c r="F113" s="510"/>
      <c r="G113" s="492">
        <f t="shared" ref="G113:G118" si="120">ROUND((E113*F113),-3)</f>
        <v>0</v>
      </c>
      <c r="H113" s="492"/>
      <c r="I113" s="489">
        <f t="shared" ref="I113:I118" si="121">F113</f>
        <v>0</v>
      </c>
      <c r="J113" s="492">
        <f t="shared" si="116"/>
        <v>0</v>
      </c>
      <c r="K113" s="489">
        <f t="shared" si="117"/>
        <v>0.6</v>
      </c>
      <c r="L113" s="493">
        <f t="shared" si="118"/>
        <v>1092000</v>
      </c>
      <c r="M113" s="296"/>
      <c r="N113" s="219"/>
      <c r="O113" s="213">
        <v>1</v>
      </c>
      <c r="P113" s="214">
        <f t="shared" ref="P113:P118" si="122">L113+H113</f>
        <v>1092000</v>
      </c>
      <c r="Q113" s="215">
        <f t="shared" si="81"/>
        <v>5</v>
      </c>
    </row>
    <row r="114" spans="1:17" s="244" customFormat="1" ht="26.25" customHeight="1" x14ac:dyDescent="0.3">
      <c r="A114" s="216">
        <f t="shared" si="119"/>
        <v>5</v>
      </c>
      <c r="B114" s="414" t="s">
        <v>64</v>
      </c>
      <c r="C114" s="488" t="s">
        <v>311</v>
      </c>
      <c r="D114" s="489">
        <v>0.8</v>
      </c>
      <c r="E114" s="490">
        <f t="shared" si="115"/>
        <v>1456000</v>
      </c>
      <c r="F114" s="510"/>
      <c r="G114" s="492">
        <f t="shared" si="120"/>
        <v>0</v>
      </c>
      <c r="H114" s="492"/>
      <c r="I114" s="489">
        <f t="shared" si="121"/>
        <v>0</v>
      </c>
      <c r="J114" s="492">
        <f t="shared" si="116"/>
        <v>0</v>
      </c>
      <c r="K114" s="489">
        <f t="shared" si="117"/>
        <v>0.8</v>
      </c>
      <c r="L114" s="493">
        <f t="shared" si="118"/>
        <v>1456000</v>
      </c>
      <c r="M114" s="297"/>
      <c r="N114" s="219"/>
      <c r="O114" s="213">
        <v>1</v>
      </c>
      <c r="P114" s="214">
        <f t="shared" si="122"/>
        <v>1456000</v>
      </c>
      <c r="Q114" s="215">
        <f t="shared" si="81"/>
        <v>29</v>
      </c>
    </row>
    <row r="115" spans="1:17" s="244" customFormat="1" ht="26.25" customHeight="1" x14ac:dyDescent="0.3">
      <c r="A115" s="216">
        <f t="shared" si="119"/>
        <v>6</v>
      </c>
      <c r="B115" s="414" t="s">
        <v>50</v>
      </c>
      <c r="C115" s="488" t="s">
        <v>310</v>
      </c>
      <c r="D115" s="489">
        <v>0.8</v>
      </c>
      <c r="E115" s="490">
        <f t="shared" si="115"/>
        <v>1456000</v>
      </c>
      <c r="F115" s="510"/>
      <c r="G115" s="492">
        <f t="shared" si="120"/>
        <v>0</v>
      </c>
      <c r="H115" s="492"/>
      <c r="I115" s="489">
        <f t="shared" si="121"/>
        <v>0</v>
      </c>
      <c r="J115" s="492">
        <f t="shared" si="116"/>
        <v>0</v>
      </c>
      <c r="K115" s="489">
        <f t="shared" si="117"/>
        <v>0.8</v>
      </c>
      <c r="L115" s="493">
        <f t="shared" si="118"/>
        <v>1456000</v>
      </c>
      <c r="M115" s="298"/>
      <c r="N115" s="219"/>
      <c r="O115" s="213">
        <v>1</v>
      </c>
      <c r="P115" s="214">
        <f t="shared" si="122"/>
        <v>1456000</v>
      </c>
      <c r="Q115" s="215">
        <f t="shared" si="81"/>
        <v>29</v>
      </c>
    </row>
    <row r="116" spans="1:17" s="244" customFormat="1" ht="26.25" customHeight="1" x14ac:dyDescent="0.3">
      <c r="A116" s="216">
        <f t="shared" si="119"/>
        <v>7</v>
      </c>
      <c r="B116" s="414" t="s">
        <v>375</v>
      </c>
      <c r="C116" s="488" t="s">
        <v>310</v>
      </c>
      <c r="D116" s="489">
        <v>0.8</v>
      </c>
      <c r="E116" s="490">
        <f t="shared" ref="E116" si="123">$J$143*D116</f>
        <v>1456000</v>
      </c>
      <c r="F116" s="510"/>
      <c r="G116" s="492">
        <f t="shared" ref="G116" si="124">ROUND((E116*F116),-3)</f>
        <v>0</v>
      </c>
      <c r="H116" s="492"/>
      <c r="I116" s="489">
        <f t="shared" ref="I116" si="125">F116</f>
        <v>0</v>
      </c>
      <c r="J116" s="492">
        <f t="shared" si="116"/>
        <v>0</v>
      </c>
      <c r="K116" s="489">
        <f t="shared" si="117"/>
        <v>0.8</v>
      </c>
      <c r="L116" s="493">
        <f t="shared" si="118"/>
        <v>1456000</v>
      </c>
      <c r="M116" s="298"/>
      <c r="N116" s="219"/>
      <c r="O116" s="213">
        <v>1</v>
      </c>
      <c r="P116" s="214">
        <f t="shared" si="122"/>
        <v>1456000</v>
      </c>
      <c r="Q116" s="215">
        <f t="shared" si="81"/>
        <v>29</v>
      </c>
    </row>
    <row r="117" spans="1:17" s="244" customFormat="1" ht="26.25" customHeight="1" x14ac:dyDescent="0.3">
      <c r="A117" s="216">
        <f t="shared" si="119"/>
        <v>8</v>
      </c>
      <c r="B117" s="414" t="s">
        <v>307</v>
      </c>
      <c r="C117" s="488" t="s">
        <v>309</v>
      </c>
      <c r="D117" s="489">
        <v>0.8</v>
      </c>
      <c r="E117" s="490">
        <f t="shared" si="115"/>
        <v>1456000</v>
      </c>
      <c r="F117" s="510"/>
      <c r="G117" s="492">
        <f t="shared" si="120"/>
        <v>0</v>
      </c>
      <c r="H117" s="492"/>
      <c r="I117" s="489">
        <f t="shared" si="121"/>
        <v>0</v>
      </c>
      <c r="J117" s="492">
        <f t="shared" si="116"/>
        <v>0</v>
      </c>
      <c r="K117" s="489">
        <f t="shared" si="117"/>
        <v>0.8</v>
      </c>
      <c r="L117" s="493">
        <f t="shared" si="118"/>
        <v>1456000</v>
      </c>
      <c r="M117" s="298"/>
      <c r="N117" s="219"/>
      <c r="O117" s="213">
        <v>1</v>
      </c>
      <c r="P117" s="214">
        <f t="shared" si="122"/>
        <v>1456000</v>
      </c>
      <c r="Q117" s="215">
        <f t="shared" si="81"/>
        <v>29</v>
      </c>
    </row>
    <row r="118" spans="1:17" s="244" customFormat="1" ht="26.25" customHeight="1" x14ac:dyDescent="0.3">
      <c r="A118" s="216">
        <f t="shared" si="119"/>
        <v>9</v>
      </c>
      <c r="B118" s="414" t="s">
        <v>308</v>
      </c>
      <c r="C118" s="488" t="s">
        <v>309</v>
      </c>
      <c r="D118" s="489">
        <v>0.8</v>
      </c>
      <c r="E118" s="490">
        <f t="shared" si="115"/>
        <v>1456000</v>
      </c>
      <c r="F118" s="510"/>
      <c r="G118" s="492">
        <f t="shared" si="120"/>
        <v>0</v>
      </c>
      <c r="H118" s="492"/>
      <c r="I118" s="489">
        <f t="shared" si="121"/>
        <v>0</v>
      </c>
      <c r="J118" s="492">
        <f t="shared" si="116"/>
        <v>0</v>
      </c>
      <c r="K118" s="489">
        <f t="shared" si="117"/>
        <v>0.8</v>
      </c>
      <c r="L118" s="493">
        <f t="shared" si="118"/>
        <v>1456000</v>
      </c>
      <c r="M118" s="298"/>
      <c r="N118" s="219"/>
      <c r="O118" s="213">
        <v>1</v>
      </c>
      <c r="P118" s="214">
        <f t="shared" si="122"/>
        <v>1456000</v>
      </c>
      <c r="Q118" s="215">
        <f t="shared" si="81"/>
        <v>29</v>
      </c>
    </row>
    <row r="119" spans="1:17" s="244" customFormat="1" ht="26.25" customHeight="1" x14ac:dyDescent="0.3">
      <c r="A119" s="216">
        <f t="shared" si="119"/>
        <v>10</v>
      </c>
      <c r="B119" s="414" t="s">
        <v>343</v>
      </c>
      <c r="C119" s="488" t="s">
        <v>309</v>
      </c>
      <c r="D119" s="489">
        <v>0.8</v>
      </c>
      <c r="E119" s="490">
        <f t="shared" ref="E119" si="126">$J$143*D119</f>
        <v>1456000</v>
      </c>
      <c r="F119" s="510"/>
      <c r="G119" s="492">
        <f t="shared" ref="G119" si="127">ROUND((E119*F119),-3)</f>
        <v>0</v>
      </c>
      <c r="H119" s="492"/>
      <c r="I119" s="489">
        <f t="shared" ref="I119" si="128">F119</f>
        <v>0</v>
      </c>
      <c r="J119" s="492">
        <f t="shared" si="116"/>
        <v>0</v>
      </c>
      <c r="K119" s="489">
        <f t="shared" si="117"/>
        <v>0.8</v>
      </c>
      <c r="L119" s="493">
        <f t="shared" si="118"/>
        <v>1456000</v>
      </c>
      <c r="M119" s="227"/>
      <c r="N119" s="219"/>
      <c r="O119" s="213">
        <v>1</v>
      </c>
      <c r="P119" s="214">
        <f t="shared" ref="P119" si="129">L119+H119</f>
        <v>1456000</v>
      </c>
      <c r="Q119" s="215">
        <f t="shared" si="81"/>
        <v>29</v>
      </c>
    </row>
    <row r="120" spans="1:17" s="244" customFormat="1" ht="20.25" customHeight="1" x14ac:dyDescent="0.25">
      <c r="A120" s="207"/>
      <c r="B120" s="204"/>
      <c r="C120" s="421"/>
      <c r="D120" s="422"/>
      <c r="E120" s="423"/>
      <c r="F120" s="424"/>
      <c r="G120" s="425"/>
      <c r="H120" s="426"/>
      <c r="I120" s="422"/>
      <c r="J120" s="427"/>
      <c r="K120" s="422"/>
      <c r="L120" s="427"/>
      <c r="M120" s="205"/>
      <c r="N120" s="208"/>
      <c r="O120" s="206"/>
      <c r="P120" s="202">
        <f>L120+H120</f>
        <v>0</v>
      </c>
      <c r="Q120" s="203"/>
    </row>
    <row r="121" spans="1:17" s="231" customFormat="1" ht="27.75" customHeight="1" thickBot="1" x14ac:dyDescent="0.35">
      <c r="A121" s="479" t="s">
        <v>67</v>
      </c>
      <c r="B121" s="480"/>
      <c r="C121" s="428">
        <v>103</v>
      </c>
      <c r="D121" s="429"/>
      <c r="E121" s="481">
        <f>SUM(E7:E119)</f>
        <v>162563310</v>
      </c>
      <c r="F121" s="481"/>
      <c r="G121" s="481">
        <f t="shared" ref="G121:L121" si="130">SUM(G7:G119)</f>
        <v>7554000</v>
      </c>
      <c r="H121" s="481">
        <f t="shared" si="130"/>
        <v>2900000</v>
      </c>
      <c r="I121" s="481"/>
      <c r="J121" s="481">
        <f t="shared" si="130"/>
        <v>10454000</v>
      </c>
      <c r="K121" s="481"/>
      <c r="L121" s="481">
        <f t="shared" si="130"/>
        <v>152107000</v>
      </c>
      <c r="M121" s="430">
        <f t="shared" ref="M121:P121" si="131">SUM(M7:M119)</f>
        <v>0</v>
      </c>
      <c r="N121" s="478">
        <f t="shared" si="131"/>
        <v>0</v>
      </c>
      <c r="O121" s="229">
        <f t="shared" si="131"/>
        <v>103</v>
      </c>
      <c r="P121" s="209">
        <f t="shared" si="131"/>
        <v>155007000</v>
      </c>
      <c r="Q121" s="201"/>
    </row>
    <row r="122" spans="1:17" s="231" customFormat="1" ht="10.5" customHeight="1" thickTop="1" x14ac:dyDescent="0.25">
      <c r="A122" s="246"/>
      <c r="B122" s="247"/>
      <c r="C122" s="246"/>
      <c r="D122" s="248"/>
      <c r="E122" s="249"/>
      <c r="F122" s="250"/>
      <c r="G122" s="249"/>
      <c r="H122" s="248"/>
      <c r="I122" s="251"/>
      <c r="J122" s="249"/>
      <c r="K122" s="251"/>
      <c r="L122" s="248"/>
      <c r="M122" s="252"/>
      <c r="N122" s="252"/>
      <c r="O122" s="252"/>
      <c r="P122" s="253"/>
      <c r="Q122" s="234"/>
    </row>
    <row r="123" spans="1:17" ht="20.25" x14ac:dyDescent="0.3">
      <c r="A123" s="254"/>
      <c r="B123" s="437" t="s">
        <v>82</v>
      </c>
      <c r="C123" s="437"/>
      <c r="D123" s="438"/>
      <c r="E123" s="436"/>
      <c r="F123" s="439"/>
      <c r="G123" s="440" t="s">
        <v>83</v>
      </c>
      <c r="H123" s="439"/>
      <c r="I123" s="439"/>
      <c r="J123" s="441"/>
      <c r="K123" s="439"/>
      <c r="L123" s="442" t="s">
        <v>84</v>
      </c>
      <c r="M123" s="442"/>
    </row>
    <row r="124" spans="1:17" ht="20.25" x14ac:dyDescent="0.25">
      <c r="A124" s="254"/>
      <c r="B124" s="261"/>
      <c r="C124" s="261"/>
      <c r="D124" s="255"/>
      <c r="E124" s="256"/>
      <c r="G124" s="257"/>
      <c r="I124" s="231"/>
      <c r="J124" s="258"/>
      <c r="K124" s="231"/>
      <c r="L124" s="262"/>
      <c r="M124" s="263"/>
      <c r="P124" s="264"/>
    </row>
    <row r="125" spans="1:17" ht="20.25" x14ac:dyDescent="0.25">
      <c r="A125" s="254"/>
      <c r="B125" s="261"/>
      <c r="C125" s="261"/>
      <c r="D125" s="255"/>
      <c r="E125" s="256"/>
      <c r="G125" s="257"/>
      <c r="I125" s="231"/>
      <c r="J125" s="258"/>
      <c r="K125" s="231"/>
      <c r="L125" s="262"/>
      <c r="M125" s="263"/>
      <c r="P125" s="264">
        <f>P121-L121</f>
        <v>2900000</v>
      </c>
    </row>
    <row r="126" spans="1:17" ht="20.25" x14ac:dyDescent="0.25">
      <c r="A126" s="254"/>
      <c r="B126" s="261"/>
      <c r="C126" s="261"/>
      <c r="D126" s="255"/>
      <c r="E126" s="256"/>
      <c r="G126" s="257"/>
      <c r="I126" s="231"/>
      <c r="J126" s="258"/>
      <c r="K126" s="231"/>
      <c r="L126" s="262"/>
      <c r="M126" s="263"/>
      <c r="P126" s="264"/>
    </row>
    <row r="127" spans="1:17" ht="20.25" x14ac:dyDescent="0.25">
      <c r="A127" s="254"/>
      <c r="B127" s="261"/>
      <c r="C127" s="261"/>
      <c r="D127" s="255"/>
      <c r="E127" s="256"/>
      <c r="G127" s="257"/>
      <c r="I127" s="231"/>
      <c r="J127" s="258"/>
      <c r="K127" s="231"/>
      <c r="L127" s="262"/>
      <c r="M127" s="263"/>
      <c r="P127" s="264"/>
    </row>
    <row r="128" spans="1:17" ht="20.25" x14ac:dyDescent="0.25">
      <c r="A128" s="254"/>
      <c r="B128" s="261"/>
      <c r="C128" s="261"/>
      <c r="D128" s="255"/>
      <c r="E128" s="256"/>
      <c r="G128" s="257"/>
      <c r="I128" s="231"/>
      <c r="J128" s="258"/>
      <c r="K128" s="231"/>
      <c r="L128" s="262"/>
      <c r="M128" s="263"/>
      <c r="P128" s="264"/>
    </row>
    <row r="129" spans="1:17" ht="20.25" x14ac:dyDescent="0.25">
      <c r="A129" s="254"/>
      <c r="B129" s="261"/>
      <c r="C129" s="261"/>
      <c r="D129" s="255"/>
      <c r="E129" s="256"/>
      <c r="G129" s="257"/>
      <c r="I129" s="231"/>
      <c r="J129" s="258"/>
      <c r="K129" s="231"/>
      <c r="L129" s="262"/>
      <c r="M129" s="263"/>
      <c r="P129" s="264"/>
    </row>
    <row r="130" spans="1:17" ht="6.75" customHeight="1" thickBot="1" x14ac:dyDescent="0.3">
      <c r="A130" s="254"/>
      <c r="B130" s="261"/>
      <c r="C130" s="261"/>
      <c r="D130" s="255"/>
      <c r="E130" s="256"/>
      <c r="G130" s="257"/>
      <c r="I130" s="231"/>
      <c r="J130" s="258"/>
      <c r="K130" s="231"/>
      <c r="L130" s="262"/>
      <c r="M130" s="263"/>
      <c r="P130" s="264"/>
    </row>
    <row r="131" spans="1:17" ht="21" hidden="1" thickBot="1" x14ac:dyDescent="0.3">
      <c r="A131" s="254"/>
      <c r="B131" s="261"/>
      <c r="C131" s="261"/>
      <c r="D131" s="255"/>
      <c r="E131" s="256"/>
      <c r="G131" s="257"/>
      <c r="I131" s="231"/>
      <c r="J131" s="258"/>
      <c r="K131" s="231"/>
      <c r="L131" s="262"/>
      <c r="M131" s="263"/>
      <c r="P131" s="264"/>
    </row>
    <row r="132" spans="1:17" ht="8.25" hidden="1" customHeight="1" thickBot="1" x14ac:dyDescent="0.3">
      <c r="A132" s="254"/>
      <c r="B132" s="261"/>
      <c r="C132" s="261"/>
      <c r="D132" s="255"/>
      <c r="E132" s="256"/>
      <c r="G132" s="257"/>
      <c r="I132" s="231"/>
      <c r="J132" s="258"/>
      <c r="K132" s="231"/>
      <c r="L132" s="262"/>
      <c r="M132" s="263"/>
      <c r="P132" s="264"/>
    </row>
    <row r="133" spans="1:17" ht="21" hidden="1" thickBot="1" x14ac:dyDescent="0.3">
      <c r="A133" s="254"/>
      <c r="B133" s="261"/>
      <c r="C133" s="261"/>
      <c r="D133" s="255"/>
      <c r="E133" s="256"/>
      <c r="G133" s="257"/>
      <c r="I133" s="231"/>
      <c r="J133" s="258"/>
      <c r="K133" s="231"/>
      <c r="L133" s="262"/>
      <c r="M133" s="263"/>
      <c r="P133" s="264"/>
    </row>
    <row r="134" spans="1:17" ht="21" hidden="1" thickBot="1" x14ac:dyDescent="0.3">
      <c r="A134" s="254"/>
      <c r="B134" s="261"/>
      <c r="C134" s="261"/>
      <c r="D134" s="255"/>
      <c r="E134" s="256"/>
      <c r="G134" s="257"/>
      <c r="I134" s="231"/>
      <c r="J134" s="258"/>
      <c r="K134" s="231"/>
      <c r="L134" s="262"/>
      <c r="M134" s="263"/>
      <c r="P134" s="264"/>
    </row>
    <row r="135" spans="1:17" ht="21" hidden="1" thickBot="1" x14ac:dyDescent="0.3">
      <c r="A135" s="254"/>
      <c r="B135" s="261"/>
      <c r="C135" s="261"/>
      <c r="D135" s="255"/>
      <c r="E135" s="256"/>
      <c r="G135" s="257"/>
      <c r="I135" s="231"/>
      <c r="J135" s="258"/>
      <c r="K135" s="231"/>
      <c r="L135" s="262"/>
      <c r="M135" s="263"/>
      <c r="P135" s="264"/>
    </row>
    <row r="136" spans="1:17" ht="21" hidden="1" thickBot="1" x14ac:dyDescent="0.3">
      <c r="A136" s="254"/>
      <c r="B136" s="261"/>
      <c r="C136" s="261"/>
      <c r="D136" s="255"/>
      <c r="E136" s="256"/>
      <c r="G136" s="257"/>
      <c r="I136" s="231"/>
      <c r="J136" s="258"/>
      <c r="K136" s="231"/>
      <c r="L136" s="263"/>
      <c r="M136" s="263"/>
    </row>
    <row r="137" spans="1:17" ht="14.25" hidden="1" customHeight="1" thickBot="1" x14ac:dyDescent="0.3">
      <c r="A137" s="254"/>
      <c r="B137" s="261"/>
      <c r="C137" s="261"/>
      <c r="D137" s="255"/>
      <c r="E137" s="256"/>
      <c r="G137" s="257"/>
      <c r="I137" s="231"/>
      <c r="J137" s="258"/>
      <c r="K137" s="231"/>
      <c r="L137" s="263"/>
      <c r="M137" s="263"/>
    </row>
    <row r="138" spans="1:17" s="231" customFormat="1" ht="22.5" customHeight="1" thickTop="1" x14ac:dyDescent="0.25">
      <c r="A138" s="252"/>
      <c r="B138" s="443" t="s">
        <v>388</v>
      </c>
      <c r="C138" s="444"/>
      <c r="D138" s="445"/>
      <c r="E138" s="124"/>
      <c r="F138" s="265"/>
      <c r="G138" s="249"/>
      <c r="H138" s="249"/>
      <c r="I138" s="248"/>
      <c r="J138" s="249"/>
      <c r="K138" s="248"/>
      <c r="L138" s="249"/>
      <c r="Q138" s="234"/>
    </row>
    <row r="139" spans="1:17" s="231" customFormat="1" ht="11.25" customHeight="1" x14ac:dyDescent="0.25">
      <c r="B139" s="367" t="s">
        <v>73</v>
      </c>
      <c r="C139" s="368"/>
      <c r="D139" s="368"/>
      <c r="E139" s="368"/>
      <c r="F139" s="368"/>
      <c r="G139" s="368"/>
      <c r="H139" s="368"/>
      <c r="I139" s="368"/>
      <c r="J139" s="368"/>
      <c r="K139" s="234"/>
      <c r="L139" s="236"/>
      <c r="Q139" s="234"/>
    </row>
    <row r="140" spans="1:17" s="231" customFormat="1" ht="5.25" customHeight="1" thickBot="1" x14ac:dyDescent="0.3">
      <c r="B140" s="266"/>
      <c r="C140" s="267"/>
      <c r="D140" s="268"/>
      <c r="E140" s="268"/>
      <c r="F140" s="266"/>
      <c r="G140" s="268"/>
      <c r="I140" s="234"/>
      <c r="K140" s="234"/>
      <c r="L140" s="236"/>
      <c r="Q140" s="234"/>
    </row>
    <row r="141" spans="1:17" s="269" customFormat="1" ht="42.75" customHeight="1" thickTop="1" thickBot="1" x14ac:dyDescent="0.4">
      <c r="B141" s="446" t="s">
        <v>72</v>
      </c>
      <c r="C141" s="446" t="s">
        <v>94</v>
      </c>
      <c r="D141" s="446" t="s">
        <v>95</v>
      </c>
      <c r="E141" s="447"/>
      <c r="F141" s="448"/>
      <c r="G141" s="449" t="s">
        <v>74</v>
      </c>
      <c r="H141" s="450"/>
      <c r="I141" s="451"/>
      <c r="J141" s="452" t="s">
        <v>3</v>
      </c>
      <c r="K141" s="453"/>
      <c r="L141" s="270"/>
      <c r="Q141" s="271"/>
    </row>
    <row r="142" spans="1:17" ht="27.75" customHeight="1" thickTop="1" thickBot="1" x14ac:dyDescent="0.4">
      <c r="A142" s="272"/>
      <c r="B142" s="454">
        <v>1820000</v>
      </c>
      <c r="C142" s="455">
        <f t="shared" ref="C142:C163" si="132">SUMIF($L$7:$L$121,B142,$O$7:$O$121)</f>
        <v>33</v>
      </c>
      <c r="D142" s="456">
        <f t="shared" ref="D142:D164" si="133">C142*B142</f>
        <v>60060000</v>
      </c>
      <c r="E142" s="273"/>
      <c r="G142" s="462" t="s">
        <v>69</v>
      </c>
      <c r="H142" s="463"/>
      <c r="I142" s="464"/>
      <c r="J142" s="474">
        <f>'DAILY TIP'!C37</f>
        <v>163120000</v>
      </c>
      <c r="K142" s="231"/>
      <c r="L142" s="264"/>
    </row>
    <row r="143" spans="1:17" ht="27.75" customHeight="1" thickTop="1" thickBot="1" x14ac:dyDescent="0.4">
      <c r="A143" s="272"/>
      <c r="B143" s="454">
        <v>1770000</v>
      </c>
      <c r="C143" s="455">
        <f t="shared" si="132"/>
        <v>4</v>
      </c>
      <c r="D143" s="456">
        <f t="shared" si="133"/>
        <v>7080000</v>
      </c>
      <c r="E143" s="273"/>
      <c r="G143" s="465" t="s">
        <v>70</v>
      </c>
      <c r="H143" s="466"/>
      <c r="I143" s="467"/>
      <c r="J143" s="475">
        <v>1820000</v>
      </c>
      <c r="K143" s="374"/>
      <c r="L143" s="375"/>
      <c r="M143" s="375"/>
      <c r="N143" s="375"/>
      <c r="O143" s="375"/>
      <c r="P143" s="375"/>
      <c r="Q143" s="375"/>
    </row>
    <row r="144" spans="1:17" ht="27.75" customHeight="1" thickTop="1" thickBot="1" x14ac:dyDescent="0.4">
      <c r="A144" s="272"/>
      <c r="B144" s="454">
        <v>1729000</v>
      </c>
      <c r="C144" s="455">
        <f t="shared" si="132"/>
        <v>4</v>
      </c>
      <c r="D144" s="456">
        <f t="shared" si="133"/>
        <v>6916000</v>
      </c>
      <c r="E144" s="273"/>
      <c r="G144" s="468" t="s">
        <v>161</v>
      </c>
      <c r="H144" s="469"/>
      <c r="I144" s="470"/>
      <c r="J144" s="476">
        <f>ROUND((G121+H121),-3)</f>
        <v>10454000</v>
      </c>
      <c r="K144" s="377"/>
      <c r="L144" s="378"/>
      <c r="M144" s="378"/>
      <c r="N144" s="378"/>
      <c r="O144" s="231"/>
      <c r="P144" s="231"/>
      <c r="Q144" s="234"/>
    </row>
    <row r="145" spans="1:21" ht="27.75" customHeight="1" thickTop="1" thickBot="1" x14ac:dyDescent="0.4">
      <c r="A145" s="272"/>
      <c r="B145" s="454">
        <v>1720000</v>
      </c>
      <c r="C145" s="455">
        <f t="shared" si="132"/>
        <v>3</v>
      </c>
      <c r="D145" s="456">
        <f t="shared" si="133"/>
        <v>5160000</v>
      </c>
      <c r="E145" s="273"/>
      <c r="G145" s="471" t="s">
        <v>162</v>
      </c>
      <c r="H145" s="472"/>
      <c r="I145" s="473"/>
      <c r="J145" s="477">
        <v>0</v>
      </c>
      <c r="K145" s="369"/>
      <c r="L145" s="370"/>
      <c r="M145" s="370"/>
      <c r="N145" s="370"/>
      <c r="O145" s="274"/>
      <c r="P145" s="274"/>
      <c r="Q145" s="247"/>
      <c r="R145" s="274"/>
      <c r="S145" s="274"/>
      <c r="T145" s="274"/>
      <c r="U145" s="274"/>
    </row>
    <row r="146" spans="1:21" ht="27.75" customHeight="1" thickTop="1" thickBot="1" x14ac:dyDescent="0.4">
      <c r="A146" s="272"/>
      <c r="B146" s="454">
        <v>1629000</v>
      </c>
      <c r="C146" s="455">
        <f t="shared" si="132"/>
        <v>1</v>
      </c>
      <c r="D146" s="456">
        <f t="shared" si="133"/>
        <v>1629000</v>
      </c>
      <c r="E146" s="273"/>
      <c r="G146" s="471" t="s">
        <v>386</v>
      </c>
      <c r="H146" s="472"/>
      <c r="I146" s="473"/>
      <c r="J146" s="477">
        <f>J142-L121-J144-J145</f>
        <v>559000</v>
      </c>
      <c r="K146" s="369"/>
      <c r="L146" s="370"/>
      <c r="M146" s="370"/>
      <c r="N146" s="370"/>
      <c r="O146" s="274"/>
      <c r="P146" s="274"/>
      <c r="Q146" s="247"/>
      <c r="R146" s="274"/>
      <c r="S146" s="274"/>
      <c r="T146" s="274"/>
      <c r="U146" s="274"/>
    </row>
    <row r="147" spans="1:21" ht="27.75" customHeight="1" thickTop="1" thickBot="1" x14ac:dyDescent="0.4">
      <c r="A147" s="272"/>
      <c r="B147" s="454">
        <v>1620000</v>
      </c>
      <c r="C147" s="455">
        <f t="shared" si="132"/>
        <v>2</v>
      </c>
      <c r="D147" s="456">
        <f t="shared" si="133"/>
        <v>3240000</v>
      </c>
      <c r="E147" s="273"/>
      <c r="G147" s="376"/>
      <c r="H147" s="376"/>
      <c r="I147" s="376"/>
      <c r="J147" s="264"/>
      <c r="K147" s="369"/>
      <c r="L147" s="370"/>
      <c r="M147" s="370"/>
      <c r="N147" s="370"/>
    </row>
    <row r="148" spans="1:21" ht="27.75" customHeight="1" thickTop="1" thickBot="1" x14ac:dyDescent="0.4">
      <c r="A148" s="272"/>
      <c r="B148" s="454">
        <v>1588000</v>
      </c>
      <c r="C148" s="455">
        <f t="shared" si="132"/>
        <v>1</v>
      </c>
      <c r="D148" s="456">
        <f t="shared" si="133"/>
        <v>1588000</v>
      </c>
      <c r="E148" s="273"/>
      <c r="G148" s="259"/>
      <c r="H148" s="259"/>
      <c r="I148" s="259"/>
      <c r="J148" s="264"/>
      <c r="K148" s="259"/>
      <c r="L148" s="259"/>
    </row>
    <row r="149" spans="1:21" ht="27.75" customHeight="1" thickTop="1" thickBot="1" x14ac:dyDescent="0.4">
      <c r="A149" s="272"/>
      <c r="B149" s="454">
        <v>1547000</v>
      </c>
      <c r="C149" s="455">
        <f t="shared" si="132"/>
        <v>1</v>
      </c>
      <c r="D149" s="456">
        <f t="shared" si="133"/>
        <v>1547000</v>
      </c>
      <c r="E149" s="273"/>
      <c r="G149" s="259"/>
      <c r="H149" s="259"/>
      <c r="I149" s="259"/>
      <c r="J149" s="264"/>
      <c r="K149" s="259"/>
      <c r="L149" s="259"/>
    </row>
    <row r="150" spans="1:21" ht="27.75" customHeight="1" thickTop="1" thickBot="1" x14ac:dyDescent="0.4">
      <c r="A150" s="272"/>
      <c r="B150" s="454">
        <v>1529000</v>
      </c>
      <c r="C150" s="455">
        <f t="shared" si="132"/>
        <v>1</v>
      </c>
      <c r="D150" s="456">
        <f t="shared" si="133"/>
        <v>1529000</v>
      </c>
      <c r="E150" s="273"/>
      <c r="G150" s="259"/>
      <c r="H150" s="259"/>
      <c r="I150" s="259"/>
      <c r="J150" s="264"/>
      <c r="K150" s="259"/>
      <c r="L150" s="259"/>
    </row>
    <row r="151" spans="1:21" ht="27.75" customHeight="1" thickTop="1" thickBot="1" x14ac:dyDescent="0.4">
      <c r="A151" s="272"/>
      <c r="B151" s="454">
        <v>1520000</v>
      </c>
      <c r="C151" s="455">
        <f t="shared" si="132"/>
        <v>1</v>
      </c>
      <c r="D151" s="456">
        <f t="shared" si="133"/>
        <v>1520000</v>
      </c>
      <c r="E151" s="273"/>
      <c r="G151" s="259"/>
      <c r="H151" s="259"/>
      <c r="I151" s="259"/>
      <c r="J151" s="264"/>
      <c r="K151" s="259"/>
      <c r="L151" s="259"/>
    </row>
    <row r="152" spans="1:21" ht="27.75" customHeight="1" thickTop="1" thickBot="1" x14ac:dyDescent="0.4">
      <c r="A152" s="272"/>
      <c r="B152" s="454">
        <v>1456000</v>
      </c>
      <c r="C152" s="455">
        <f t="shared" si="132"/>
        <v>29</v>
      </c>
      <c r="D152" s="456">
        <f t="shared" si="133"/>
        <v>42224000</v>
      </c>
      <c r="E152" s="273"/>
      <c r="G152" s="259"/>
      <c r="H152" s="259"/>
      <c r="I152" s="259"/>
      <c r="J152" s="264"/>
      <c r="K152" s="259"/>
      <c r="L152" s="259"/>
    </row>
    <row r="153" spans="1:21" ht="27.75" customHeight="1" thickTop="1" thickBot="1" x14ac:dyDescent="0.4">
      <c r="A153" s="272"/>
      <c r="B153" s="454">
        <v>1365000</v>
      </c>
      <c r="C153" s="455">
        <f t="shared" si="132"/>
        <v>1</v>
      </c>
      <c r="D153" s="456">
        <f t="shared" si="133"/>
        <v>1365000</v>
      </c>
      <c r="E153" s="273"/>
      <c r="G153" s="259"/>
      <c r="H153" s="259"/>
      <c r="I153" s="259"/>
      <c r="J153" s="264"/>
      <c r="K153" s="259"/>
      <c r="L153" s="259"/>
    </row>
    <row r="154" spans="1:21" ht="27.75" customHeight="1" thickTop="1" thickBot="1" x14ac:dyDescent="0.4">
      <c r="A154" s="272"/>
      <c r="B154" s="454">
        <v>1356000</v>
      </c>
      <c r="C154" s="455">
        <f t="shared" si="132"/>
        <v>1</v>
      </c>
      <c r="D154" s="456">
        <f t="shared" si="133"/>
        <v>1356000</v>
      </c>
      <c r="E154" s="273"/>
      <c r="G154" s="259"/>
      <c r="H154" s="259"/>
      <c r="I154" s="259"/>
      <c r="J154" s="264"/>
      <c r="K154" s="259"/>
      <c r="L154" s="259"/>
    </row>
    <row r="155" spans="1:21" ht="27.75" customHeight="1" thickTop="1" thickBot="1" x14ac:dyDescent="0.4">
      <c r="A155" s="272"/>
      <c r="B155" s="454">
        <v>1310000</v>
      </c>
      <c r="C155" s="455">
        <f t="shared" si="132"/>
        <v>1</v>
      </c>
      <c r="D155" s="456">
        <f t="shared" si="133"/>
        <v>1310000</v>
      </c>
      <c r="E155" s="273"/>
      <c r="G155" s="259"/>
      <c r="H155" s="259"/>
      <c r="I155" s="259"/>
      <c r="J155" s="264"/>
      <c r="K155" s="259"/>
      <c r="L155" s="259"/>
    </row>
    <row r="156" spans="1:21" ht="27.75" customHeight="1" thickTop="1" thickBot="1" x14ac:dyDescent="0.4">
      <c r="A156" s="272"/>
      <c r="B156" s="454">
        <v>1165000</v>
      </c>
      <c r="C156" s="455">
        <f t="shared" si="132"/>
        <v>1</v>
      </c>
      <c r="D156" s="456">
        <f t="shared" si="133"/>
        <v>1165000</v>
      </c>
      <c r="E156" s="273"/>
      <c r="G156" s="259"/>
      <c r="H156" s="259"/>
      <c r="I156" s="259"/>
      <c r="J156" s="264"/>
      <c r="K156" s="259"/>
      <c r="L156" s="259"/>
    </row>
    <row r="157" spans="1:21" ht="27.75" customHeight="1" thickTop="1" thickBot="1" x14ac:dyDescent="0.4">
      <c r="A157" s="272"/>
      <c r="B157" s="454">
        <v>1132000</v>
      </c>
      <c r="C157" s="455">
        <f t="shared" si="132"/>
        <v>1</v>
      </c>
      <c r="D157" s="456">
        <f t="shared" si="133"/>
        <v>1132000</v>
      </c>
      <c r="E157" s="273"/>
      <c r="G157" s="259"/>
      <c r="H157" s="259"/>
      <c r="I157" s="259"/>
      <c r="J157" s="264"/>
      <c r="K157" s="259"/>
      <c r="L157" s="259"/>
    </row>
    <row r="158" spans="1:21" ht="27.75" customHeight="1" thickTop="1" thickBot="1" x14ac:dyDescent="0.4">
      <c r="A158" s="272"/>
      <c r="B158" s="454">
        <v>1120000</v>
      </c>
      <c r="C158" s="455">
        <f t="shared" si="132"/>
        <v>1</v>
      </c>
      <c r="D158" s="456">
        <f t="shared" si="133"/>
        <v>1120000</v>
      </c>
      <c r="E158" s="273"/>
      <c r="G158" s="259"/>
      <c r="H158" s="259"/>
      <c r="I158" s="259"/>
      <c r="J158" s="264"/>
      <c r="K158" s="259"/>
      <c r="L158" s="259"/>
    </row>
    <row r="159" spans="1:21" ht="27.75" customHeight="1" thickTop="1" thickBot="1" x14ac:dyDescent="0.4">
      <c r="A159" s="272"/>
      <c r="B159" s="454">
        <v>1115000</v>
      </c>
      <c r="C159" s="455">
        <f t="shared" si="132"/>
        <v>1</v>
      </c>
      <c r="D159" s="456">
        <f t="shared" si="133"/>
        <v>1115000</v>
      </c>
      <c r="E159" s="273"/>
      <c r="G159" s="259"/>
      <c r="H159" s="259"/>
      <c r="I159" s="259"/>
      <c r="J159" s="264"/>
      <c r="K159" s="259"/>
      <c r="L159" s="259"/>
    </row>
    <row r="160" spans="1:21" ht="27.75" customHeight="1" thickTop="1" thickBot="1" x14ac:dyDescent="0.4">
      <c r="A160" s="272"/>
      <c r="B160" s="454">
        <v>1103000</v>
      </c>
      <c r="C160" s="455">
        <f t="shared" si="132"/>
        <v>1</v>
      </c>
      <c r="D160" s="456">
        <f t="shared" si="133"/>
        <v>1103000</v>
      </c>
      <c r="E160" s="273"/>
      <c r="G160" s="259"/>
      <c r="H160" s="259"/>
      <c r="I160" s="259"/>
      <c r="J160" s="264"/>
      <c r="K160" s="259"/>
      <c r="L160" s="259"/>
    </row>
    <row r="161" spans="1:14" ht="27.75" customHeight="1" thickTop="1" thickBot="1" x14ac:dyDescent="0.4">
      <c r="A161" s="272"/>
      <c r="B161" s="454">
        <v>1092000</v>
      </c>
      <c r="C161" s="455">
        <f t="shared" si="132"/>
        <v>5</v>
      </c>
      <c r="D161" s="456">
        <f t="shared" si="133"/>
        <v>5460000</v>
      </c>
      <c r="E161" s="273"/>
      <c r="G161" s="259"/>
      <c r="H161" s="259"/>
      <c r="I161" s="259"/>
      <c r="J161" s="264"/>
      <c r="K161" s="259"/>
      <c r="L161" s="259"/>
    </row>
    <row r="162" spans="1:14" ht="27.75" customHeight="1" thickTop="1" thickBot="1" x14ac:dyDescent="0.4">
      <c r="A162" s="272"/>
      <c r="B162" s="454">
        <v>946000</v>
      </c>
      <c r="C162" s="455">
        <f t="shared" si="132"/>
        <v>1</v>
      </c>
      <c r="D162" s="456">
        <f t="shared" si="133"/>
        <v>946000</v>
      </c>
      <c r="E162" s="273"/>
      <c r="G162" s="259"/>
      <c r="H162" s="259"/>
      <c r="I162" s="259"/>
      <c r="J162" s="264"/>
      <c r="K162" s="259"/>
      <c r="L162" s="259"/>
    </row>
    <row r="163" spans="1:14" ht="27.75" customHeight="1" thickTop="1" thickBot="1" x14ac:dyDescent="0.4">
      <c r="A163" s="272"/>
      <c r="B163" s="454">
        <v>915000</v>
      </c>
      <c r="C163" s="455">
        <f t="shared" si="132"/>
        <v>1</v>
      </c>
      <c r="D163" s="456">
        <f t="shared" si="133"/>
        <v>915000</v>
      </c>
      <c r="E163" s="273"/>
      <c r="G163" s="259"/>
      <c r="H163" s="259"/>
      <c r="I163" s="259"/>
      <c r="J163" s="259"/>
      <c r="K163" s="259"/>
      <c r="L163" s="259"/>
    </row>
    <row r="164" spans="1:14" ht="27.75" customHeight="1" thickTop="1" thickBot="1" x14ac:dyDescent="0.4">
      <c r="A164" s="272"/>
      <c r="B164" s="454">
        <v>760000</v>
      </c>
      <c r="C164" s="455">
        <f t="shared" ref="C164:C170" si="134">SUMIF($L$7:$L$121,B164,$O$7:$O$121)</f>
        <v>1</v>
      </c>
      <c r="D164" s="456">
        <f t="shared" si="133"/>
        <v>760000</v>
      </c>
      <c r="E164" s="273"/>
      <c r="G164" s="259"/>
      <c r="H164" s="259"/>
      <c r="I164" s="259"/>
      <c r="J164" s="259"/>
      <c r="K164" s="259"/>
      <c r="L164" s="259"/>
    </row>
    <row r="165" spans="1:14" ht="27.75" customHeight="1" thickTop="1" thickBot="1" x14ac:dyDescent="0.4">
      <c r="A165" s="272"/>
      <c r="B165" s="454">
        <v>582000</v>
      </c>
      <c r="C165" s="455">
        <f t="shared" si="134"/>
        <v>1</v>
      </c>
      <c r="D165" s="456">
        <f t="shared" ref="D165:D170" si="135">C165*B165</f>
        <v>582000</v>
      </c>
      <c r="E165" s="273"/>
      <c r="G165" s="259"/>
      <c r="H165" s="259"/>
      <c r="I165" s="259"/>
      <c r="J165" s="259"/>
      <c r="K165" s="259"/>
      <c r="L165" s="259"/>
    </row>
    <row r="166" spans="1:14" ht="27.75" customHeight="1" thickTop="1" thickBot="1" x14ac:dyDescent="0.4">
      <c r="A166" s="272"/>
      <c r="B166" s="454">
        <v>514000</v>
      </c>
      <c r="C166" s="455">
        <f t="shared" si="134"/>
        <v>1</v>
      </c>
      <c r="D166" s="456">
        <f t="shared" si="135"/>
        <v>514000</v>
      </c>
      <c r="E166" s="273"/>
      <c r="G166" s="259"/>
      <c r="H166" s="259"/>
      <c r="I166" s="259"/>
      <c r="J166" s="259"/>
      <c r="K166" s="259"/>
      <c r="L166" s="259"/>
    </row>
    <row r="167" spans="1:14" ht="27.75" customHeight="1" thickTop="1" thickBot="1" x14ac:dyDescent="0.4">
      <c r="A167" s="272"/>
      <c r="B167" s="454">
        <v>411000</v>
      </c>
      <c r="C167" s="455">
        <f t="shared" si="134"/>
        <v>1</v>
      </c>
      <c r="D167" s="456">
        <f t="shared" si="135"/>
        <v>411000</v>
      </c>
      <c r="E167" s="273"/>
      <c r="G167" s="259"/>
      <c r="H167" s="259"/>
      <c r="I167" s="259"/>
      <c r="J167" s="259"/>
      <c r="K167" s="259"/>
      <c r="L167" s="259"/>
    </row>
    <row r="168" spans="1:14" ht="27.75" customHeight="1" thickTop="1" thickBot="1" x14ac:dyDescent="0.4">
      <c r="A168" s="272"/>
      <c r="B168" s="454">
        <v>360000</v>
      </c>
      <c r="C168" s="455">
        <f t="shared" si="134"/>
        <v>1</v>
      </c>
      <c r="D168" s="456">
        <f t="shared" si="135"/>
        <v>360000</v>
      </c>
      <c r="E168" s="273"/>
      <c r="G168" s="259"/>
      <c r="H168" s="259"/>
      <c r="I168" s="259"/>
      <c r="J168" s="259"/>
      <c r="K168" s="259"/>
      <c r="L168" s="259"/>
    </row>
    <row r="169" spans="1:14" ht="27.75" customHeight="1" thickTop="1" thickBot="1" x14ac:dyDescent="0.4">
      <c r="A169" s="272"/>
      <c r="B169" s="454">
        <v>0</v>
      </c>
      <c r="C169" s="455">
        <f t="shared" si="134"/>
        <v>3</v>
      </c>
      <c r="D169" s="456">
        <f t="shared" si="135"/>
        <v>0</v>
      </c>
      <c r="E169" s="273"/>
      <c r="G169" s="259"/>
      <c r="H169" s="259"/>
      <c r="I169" s="259"/>
      <c r="J169" s="259"/>
      <c r="K169" s="259"/>
      <c r="L169" s="259"/>
    </row>
    <row r="170" spans="1:14" ht="27.75" customHeight="1" thickTop="1" thickBot="1" x14ac:dyDescent="0.4">
      <c r="A170" s="272"/>
      <c r="B170" s="454">
        <v>0</v>
      </c>
      <c r="C170" s="455">
        <f t="shared" si="134"/>
        <v>3</v>
      </c>
      <c r="D170" s="456">
        <f t="shared" si="135"/>
        <v>0</v>
      </c>
      <c r="E170" s="273"/>
      <c r="G170" s="259"/>
      <c r="H170" s="259"/>
      <c r="I170" s="259"/>
      <c r="J170" s="259"/>
      <c r="K170" s="259"/>
      <c r="L170" s="259"/>
    </row>
    <row r="171" spans="1:14" ht="27.75" customHeight="1" thickTop="1" x14ac:dyDescent="0.3">
      <c r="A171" s="275"/>
      <c r="B171" s="457" t="s">
        <v>96</v>
      </c>
      <c r="C171" s="458">
        <f>SUM(C142:C168)</f>
        <v>100</v>
      </c>
      <c r="D171" s="458">
        <f>SUM(D142:D169)</f>
        <v>152107000</v>
      </c>
      <c r="E171" s="168"/>
      <c r="F171" s="276"/>
      <c r="G171" s="264">
        <f>E171-P122</f>
        <v>0</v>
      </c>
      <c r="I171" s="231"/>
      <c r="K171" s="277"/>
      <c r="L171" s="277"/>
      <c r="M171" s="277"/>
      <c r="N171" s="277"/>
    </row>
    <row r="172" spans="1:14" ht="20.25" x14ac:dyDescent="0.3">
      <c r="B172" s="459"/>
      <c r="C172" s="460"/>
      <c r="D172" s="461">
        <f>L121</f>
        <v>152107000</v>
      </c>
      <c r="E172" s="280"/>
      <c r="F172" s="168"/>
      <c r="G172" s="231"/>
      <c r="I172" s="231"/>
      <c r="K172" s="231"/>
      <c r="L172" s="259"/>
    </row>
    <row r="173" spans="1:14" ht="20.25" x14ac:dyDescent="0.25">
      <c r="A173" s="254"/>
      <c r="B173" s="366" t="s">
        <v>82</v>
      </c>
      <c r="C173" s="366"/>
      <c r="D173" s="281">
        <f>D172-D171</f>
        <v>0</v>
      </c>
      <c r="E173" s="256"/>
      <c r="G173" s="257" t="s">
        <v>83</v>
      </c>
      <c r="I173" s="231"/>
      <c r="K173" s="231"/>
      <c r="L173" s="263" t="s">
        <v>84</v>
      </c>
      <c r="M173" s="263"/>
    </row>
    <row r="174" spans="1:14" x14ac:dyDescent="0.25">
      <c r="A174" s="254"/>
      <c r="D174" s="248"/>
      <c r="G174" s="231"/>
      <c r="I174" s="231"/>
      <c r="K174" s="231"/>
      <c r="L174" s="259"/>
    </row>
    <row r="175" spans="1:14" x14ac:dyDescent="0.25">
      <c r="A175" s="254"/>
      <c r="D175" s="248">
        <f>L121-D171</f>
        <v>0</v>
      </c>
      <c r="G175" s="231"/>
      <c r="I175" s="231"/>
      <c r="K175" s="231"/>
      <c r="L175" s="259"/>
    </row>
    <row r="176" spans="1:14" ht="19.5" customHeight="1" x14ac:dyDescent="0.25">
      <c r="A176" s="254"/>
      <c r="D176" s="248"/>
      <c r="G176" s="231"/>
      <c r="I176" s="231"/>
      <c r="K176" s="231"/>
      <c r="L176" s="259"/>
    </row>
    <row r="177" spans="1:18" ht="21" customHeight="1" x14ac:dyDescent="0.25">
      <c r="A177" s="254"/>
      <c r="D177" s="248"/>
      <c r="K177" s="231"/>
      <c r="L177" s="259"/>
    </row>
    <row r="178" spans="1:18" s="231" customFormat="1" x14ac:dyDescent="0.25">
      <c r="B178" s="232"/>
      <c r="C178" s="233"/>
      <c r="D178" s="234"/>
      <c r="F178" s="235"/>
      <c r="G178" s="236"/>
      <c r="I178" s="234"/>
      <c r="Q178" s="234"/>
    </row>
    <row r="179" spans="1:18" x14ac:dyDescent="0.25">
      <c r="F179" s="168"/>
    </row>
    <row r="180" spans="1:18" x14ac:dyDescent="0.25">
      <c r="F180" s="168"/>
    </row>
    <row r="181" spans="1:18" x14ac:dyDescent="0.25">
      <c r="F181" s="282"/>
    </row>
    <row r="182" spans="1:18" s="236" customFormat="1" x14ac:dyDescent="0.25">
      <c r="A182" s="259"/>
      <c r="B182" s="278"/>
      <c r="C182" s="279"/>
      <c r="D182" s="234"/>
      <c r="E182" s="231"/>
      <c r="F182" s="283"/>
      <c r="H182" s="231"/>
      <c r="I182" s="234"/>
      <c r="J182" s="231"/>
      <c r="K182" s="234"/>
      <c r="L182" s="231"/>
      <c r="M182" s="259"/>
      <c r="N182" s="259"/>
      <c r="O182" s="259"/>
      <c r="P182" s="259"/>
      <c r="Q182" s="260"/>
      <c r="R182" s="259"/>
    </row>
    <row r="183" spans="1:18" s="236" customFormat="1" x14ac:dyDescent="0.25">
      <c r="A183" s="259"/>
      <c r="B183" s="278"/>
      <c r="C183" s="279"/>
      <c r="D183" s="234"/>
      <c r="E183" s="231"/>
      <c r="F183" s="284"/>
      <c r="H183" s="231"/>
      <c r="I183" s="234"/>
      <c r="J183" s="231"/>
      <c r="K183" s="234"/>
      <c r="L183" s="231"/>
      <c r="M183" s="259"/>
      <c r="N183" s="259"/>
      <c r="O183" s="259"/>
      <c r="P183" s="259"/>
      <c r="Q183" s="260"/>
      <c r="R183" s="259"/>
    </row>
  </sheetData>
  <autoFilter ref="A4:Q121">
    <filterColumn colId="3" showButton="0"/>
    <filterColumn colId="5" showButton="0"/>
    <filterColumn colId="6" showButton="0"/>
  </autoFilter>
  <mergeCells count="36">
    <mergeCell ref="Q4:Q6"/>
    <mergeCell ref="K143:Q143"/>
    <mergeCell ref="G147:I147"/>
    <mergeCell ref="K144:N144"/>
    <mergeCell ref="O4:O6"/>
    <mergeCell ref="P4:P6"/>
    <mergeCell ref="N4:N6"/>
    <mergeCell ref="B173:C173"/>
    <mergeCell ref="A121:B121"/>
    <mergeCell ref="B123:C123"/>
    <mergeCell ref="L123:M123"/>
    <mergeCell ref="B138:D138"/>
    <mergeCell ref="B139:J139"/>
    <mergeCell ref="G141:I141"/>
    <mergeCell ref="G142:I142"/>
    <mergeCell ref="G143:I143"/>
    <mergeCell ref="G144:I144"/>
    <mergeCell ref="G145:I145"/>
    <mergeCell ref="G146:I146"/>
    <mergeCell ref="K145:N147"/>
    <mergeCell ref="D5:D6"/>
    <mergeCell ref="E5:E6"/>
    <mergeCell ref="F5:G5"/>
    <mergeCell ref="H5:H6"/>
    <mergeCell ref="A2:N2"/>
    <mergeCell ref="A3:D3"/>
    <mergeCell ref="A4:A6"/>
    <mergeCell ref="B4:B6"/>
    <mergeCell ref="C4:C6"/>
    <mergeCell ref="D4:E4"/>
    <mergeCell ref="F4:H4"/>
    <mergeCell ref="I4:I6"/>
    <mergeCell ref="J4:J6"/>
    <mergeCell ref="K4:K6"/>
    <mergeCell ref="L4:L6"/>
    <mergeCell ref="M4:M6"/>
  </mergeCells>
  <pageMargins left="0" right="0" top="0" bottom="0" header="0" footer="0"/>
  <pageSetup paperSize="9" scale="56" orientation="landscape" r:id="rId1"/>
  <rowBreaks count="3" manualBreakCount="3">
    <brk id="45" max="14" man="1"/>
    <brk id="90" max="14" man="1"/>
    <brk id="128" max="14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5" sqref="C5:C22"/>
    </sheetView>
  </sheetViews>
  <sheetFormatPr defaultRowHeight="15" x14ac:dyDescent="0.25"/>
  <cols>
    <col min="1" max="1" width="5.85546875" style="1" customWidth="1"/>
    <col min="2" max="2" width="26.42578125" style="1" customWidth="1"/>
    <col min="3" max="3" width="20.42578125" style="1" customWidth="1"/>
    <col min="4" max="4" width="16" style="1" customWidth="1"/>
    <col min="5" max="5" width="10.7109375" style="1" customWidth="1"/>
    <col min="6" max="6" width="13.42578125" style="1" customWidth="1"/>
    <col min="7" max="7" width="11.140625" style="61" customWidth="1"/>
    <col min="8" max="8" width="11.28515625" style="1" bestFit="1" customWidth="1"/>
    <col min="9" max="9" width="12.5703125" style="1" bestFit="1" customWidth="1"/>
    <col min="10" max="16384" width="9.140625" style="1"/>
  </cols>
  <sheetData>
    <row r="1" spans="1:8" ht="30.75" x14ac:dyDescent="0.4">
      <c r="A1" s="384" t="s">
        <v>346</v>
      </c>
      <c r="B1" s="384"/>
      <c r="C1" s="384"/>
      <c r="D1" s="384"/>
      <c r="E1" s="384"/>
      <c r="F1" s="384"/>
      <c r="G1" s="384"/>
      <c r="H1" s="15"/>
    </row>
    <row r="2" spans="1:8" x14ac:dyDescent="0.25">
      <c r="A2" s="16"/>
      <c r="B2" s="16"/>
      <c r="C2" s="16"/>
      <c r="D2" s="15"/>
      <c r="E2" s="15"/>
      <c r="F2" s="385"/>
      <c r="G2" s="385"/>
      <c r="H2" s="15"/>
    </row>
    <row r="3" spans="1:8" ht="18.75" customHeight="1" x14ac:dyDescent="0.25">
      <c r="A3" s="386" t="s">
        <v>86</v>
      </c>
      <c r="B3" s="386" t="s">
        <v>87</v>
      </c>
      <c r="C3" s="386" t="s">
        <v>88</v>
      </c>
      <c r="D3" s="388" t="s">
        <v>89</v>
      </c>
      <c r="E3" s="389"/>
      <c r="F3" s="390"/>
      <c r="G3" s="386" t="s">
        <v>90</v>
      </c>
      <c r="H3" s="15"/>
    </row>
    <row r="4" spans="1:8" ht="18.75" x14ac:dyDescent="0.25">
      <c r="A4" s="387"/>
      <c r="B4" s="387"/>
      <c r="C4" s="387"/>
      <c r="D4" s="17" t="s">
        <v>91</v>
      </c>
      <c r="E4" s="17" t="s">
        <v>92</v>
      </c>
      <c r="F4" s="17" t="s">
        <v>93</v>
      </c>
      <c r="G4" s="387"/>
      <c r="H4" s="15"/>
    </row>
    <row r="5" spans="1:8" ht="42.75" customHeight="1" x14ac:dyDescent="0.25">
      <c r="A5" s="380" t="s">
        <v>347</v>
      </c>
      <c r="B5" s="381"/>
      <c r="C5" s="190">
        <v>963000</v>
      </c>
      <c r="D5" s="17"/>
      <c r="E5" s="17"/>
      <c r="F5" s="17"/>
      <c r="G5" s="60"/>
      <c r="H5" s="15"/>
    </row>
    <row r="6" spans="1:8" x14ac:dyDescent="0.25">
      <c r="A6" s="18">
        <v>1</v>
      </c>
      <c r="B6" s="19">
        <v>43266</v>
      </c>
      <c r="C6" s="20">
        <v>2380000</v>
      </c>
      <c r="D6" s="198"/>
      <c r="E6" s="198"/>
      <c r="F6" s="198"/>
      <c r="G6" s="172"/>
      <c r="H6" s="49"/>
    </row>
    <row r="7" spans="1:8" x14ac:dyDescent="0.25">
      <c r="A7" s="18">
        <v>2</v>
      </c>
      <c r="B7" s="19">
        <v>43267</v>
      </c>
      <c r="C7" s="20">
        <v>4340000</v>
      </c>
      <c r="D7" s="198"/>
      <c r="E7" s="198"/>
      <c r="F7" s="198"/>
      <c r="G7" s="172"/>
      <c r="H7" s="49"/>
    </row>
    <row r="8" spans="1:8" x14ac:dyDescent="0.25">
      <c r="A8" s="18">
        <v>3</v>
      </c>
      <c r="B8" s="19">
        <v>43268</v>
      </c>
      <c r="C8" s="20">
        <v>4330000</v>
      </c>
      <c r="D8" s="198"/>
      <c r="E8" s="199"/>
      <c r="F8" s="198"/>
      <c r="G8" s="172"/>
      <c r="H8" s="49"/>
    </row>
    <row r="9" spans="1:8" x14ac:dyDescent="0.25">
      <c r="A9" s="18">
        <v>4</v>
      </c>
      <c r="B9" s="19">
        <v>43269</v>
      </c>
      <c r="C9" s="20">
        <v>9500000</v>
      </c>
      <c r="D9" s="198"/>
      <c r="E9" s="199"/>
      <c r="F9" s="198"/>
      <c r="G9" s="172"/>
      <c r="H9" s="49"/>
    </row>
    <row r="10" spans="1:8" x14ac:dyDescent="0.25">
      <c r="A10" s="18">
        <v>5</v>
      </c>
      <c r="B10" s="19">
        <v>43270</v>
      </c>
      <c r="C10" s="20">
        <v>6120000</v>
      </c>
      <c r="D10" s="199"/>
      <c r="E10" s="199"/>
      <c r="F10" s="199"/>
      <c r="G10" s="172"/>
      <c r="H10" s="49"/>
    </row>
    <row r="11" spans="1:8" x14ac:dyDescent="0.25">
      <c r="A11" s="18">
        <v>6</v>
      </c>
      <c r="B11" s="19">
        <v>43271</v>
      </c>
      <c r="C11" s="48">
        <v>0</v>
      </c>
      <c r="D11" s="198"/>
      <c r="E11" s="199"/>
      <c r="F11" s="199"/>
      <c r="G11" s="172"/>
      <c r="H11" s="49"/>
    </row>
    <row r="12" spans="1:8" x14ac:dyDescent="0.25">
      <c r="A12" s="18">
        <v>7</v>
      </c>
      <c r="B12" s="19">
        <v>43272</v>
      </c>
      <c r="C12" s="48">
        <v>3600000</v>
      </c>
      <c r="D12" s="199"/>
      <c r="E12" s="199"/>
      <c r="F12" s="199"/>
      <c r="G12" s="172"/>
      <c r="H12" s="49"/>
    </row>
    <row r="13" spans="1:8" x14ac:dyDescent="0.25">
      <c r="A13" s="18">
        <v>8</v>
      </c>
      <c r="B13" s="19">
        <v>43273</v>
      </c>
      <c r="C13" s="48">
        <v>4275000</v>
      </c>
      <c r="D13" s="199"/>
      <c r="E13" s="199"/>
      <c r="F13" s="199"/>
      <c r="G13" s="172"/>
      <c r="H13" s="49"/>
    </row>
    <row r="14" spans="1:8" x14ac:dyDescent="0.25">
      <c r="A14" s="18">
        <v>9</v>
      </c>
      <c r="B14" s="19">
        <v>43274</v>
      </c>
      <c r="C14" s="48">
        <v>1410000</v>
      </c>
      <c r="D14" s="199"/>
      <c r="E14" s="199"/>
      <c r="F14" s="199"/>
      <c r="G14" s="172"/>
      <c r="H14" s="49"/>
    </row>
    <row r="15" spans="1:8" x14ac:dyDescent="0.25">
      <c r="A15" s="18">
        <v>10</v>
      </c>
      <c r="B15" s="19">
        <v>43275</v>
      </c>
      <c r="C15" s="48">
        <v>2130000</v>
      </c>
      <c r="D15" s="200"/>
      <c r="E15" s="200"/>
      <c r="F15" s="200"/>
      <c r="G15" s="172"/>
      <c r="H15" s="49"/>
    </row>
    <row r="16" spans="1:8" x14ac:dyDescent="0.25">
      <c r="A16" s="18">
        <v>11</v>
      </c>
      <c r="B16" s="19">
        <v>43276</v>
      </c>
      <c r="C16" s="48">
        <v>7460000</v>
      </c>
      <c r="D16" s="200"/>
      <c r="E16" s="200"/>
      <c r="F16" s="200"/>
      <c r="G16" s="172"/>
      <c r="H16" s="49"/>
    </row>
    <row r="17" spans="1:9" x14ac:dyDescent="0.25">
      <c r="A17" s="18">
        <v>12</v>
      </c>
      <c r="B17" s="19">
        <v>43277</v>
      </c>
      <c r="C17" s="48">
        <v>6490000</v>
      </c>
      <c r="D17" s="200"/>
      <c r="E17" s="200"/>
      <c r="F17" s="200"/>
      <c r="G17" s="172"/>
      <c r="H17" s="49"/>
    </row>
    <row r="18" spans="1:9" x14ac:dyDescent="0.25">
      <c r="A18" s="18">
        <v>13</v>
      </c>
      <c r="B18" s="19">
        <v>43278</v>
      </c>
      <c r="C18" s="48">
        <v>3220000</v>
      </c>
      <c r="D18" s="200"/>
      <c r="E18" s="200"/>
      <c r="F18" s="200"/>
      <c r="G18" s="172"/>
      <c r="H18" s="15"/>
    </row>
    <row r="19" spans="1:9" x14ac:dyDescent="0.25">
      <c r="A19" s="18">
        <v>14</v>
      </c>
      <c r="B19" s="19">
        <v>43279</v>
      </c>
      <c r="C19" s="48">
        <v>3220000</v>
      </c>
      <c r="D19" s="200"/>
      <c r="E19" s="200"/>
      <c r="F19" s="200"/>
      <c r="G19" s="172"/>
      <c r="H19" s="15"/>
    </row>
    <row r="20" spans="1:9" x14ac:dyDescent="0.25">
      <c r="A20" s="18">
        <v>15</v>
      </c>
      <c r="B20" s="19">
        <v>43280</v>
      </c>
      <c r="C20" s="48">
        <v>17560000</v>
      </c>
      <c r="D20" s="200"/>
      <c r="E20" s="200"/>
      <c r="F20" s="200"/>
      <c r="G20" s="172"/>
      <c r="H20" s="15"/>
    </row>
    <row r="21" spans="1:9" x14ac:dyDescent="0.25">
      <c r="A21" s="18">
        <v>16</v>
      </c>
      <c r="B21" s="19">
        <v>43281</v>
      </c>
      <c r="C21" s="48">
        <v>2500000</v>
      </c>
      <c r="D21" s="200"/>
      <c r="E21" s="200"/>
      <c r="F21" s="200"/>
      <c r="G21" s="172"/>
      <c r="H21" s="15"/>
    </row>
    <row r="22" spans="1:9" x14ac:dyDescent="0.25">
      <c r="A22" s="18">
        <v>17</v>
      </c>
      <c r="B22" s="19">
        <v>43282</v>
      </c>
      <c r="C22" s="48">
        <v>1300000</v>
      </c>
      <c r="D22" s="200"/>
      <c r="E22" s="200"/>
      <c r="F22" s="200"/>
      <c r="G22" s="172"/>
      <c r="H22" s="15"/>
      <c r="I22" s="23"/>
    </row>
    <row r="23" spans="1:9" x14ac:dyDescent="0.25">
      <c r="A23" s="18">
        <v>18</v>
      </c>
      <c r="B23" s="19">
        <v>43283</v>
      </c>
      <c r="C23" s="48">
        <v>7350000</v>
      </c>
      <c r="D23" s="200"/>
      <c r="E23" s="200"/>
      <c r="F23" s="200"/>
      <c r="G23" s="172"/>
      <c r="H23" s="15"/>
    </row>
    <row r="24" spans="1:9" x14ac:dyDescent="0.25">
      <c r="A24" s="18">
        <v>19</v>
      </c>
      <c r="B24" s="19">
        <v>43284</v>
      </c>
      <c r="C24" s="48">
        <v>4610000</v>
      </c>
      <c r="D24" s="200"/>
      <c r="E24" s="200"/>
      <c r="F24" s="200"/>
      <c r="G24" s="172"/>
      <c r="H24" s="15"/>
    </row>
    <row r="25" spans="1:9" x14ac:dyDescent="0.25">
      <c r="A25" s="18">
        <v>20</v>
      </c>
      <c r="B25" s="19">
        <v>43285</v>
      </c>
      <c r="C25" s="48">
        <v>1550000</v>
      </c>
      <c r="D25" s="200"/>
      <c r="E25" s="200"/>
      <c r="F25" s="200"/>
      <c r="G25" s="172"/>
      <c r="H25" s="15"/>
    </row>
    <row r="26" spans="1:9" x14ac:dyDescent="0.25">
      <c r="A26" s="18">
        <v>21</v>
      </c>
      <c r="B26" s="19">
        <v>43286</v>
      </c>
      <c r="C26" s="48">
        <v>3105000</v>
      </c>
      <c r="D26" s="200"/>
      <c r="E26" s="200"/>
      <c r="F26" s="200"/>
      <c r="G26" s="172"/>
      <c r="H26" s="15"/>
    </row>
    <row r="27" spans="1:9" x14ac:dyDescent="0.25">
      <c r="A27" s="18">
        <v>22</v>
      </c>
      <c r="B27" s="19">
        <v>43287</v>
      </c>
      <c r="C27" s="20">
        <v>1203000</v>
      </c>
      <c r="D27" s="200"/>
      <c r="E27" s="200"/>
      <c r="F27" s="200"/>
      <c r="G27" s="172"/>
      <c r="H27" s="15"/>
    </row>
    <row r="28" spans="1:9" x14ac:dyDescent="0.25">
      <c r="A28" s="18">
        <v>23</v>
      </c>
      <c r="B28" s="19">
        <v>43288</v>
      </c>
      <c r="C28" s="20">
        <v>6910000</v>
      </c>
      <c r="D28" s="200"/>
      <c r="E28" s="200"/>
      <c r="F28" s="200"/>
      <c r="G28" s="172"/>
      <c r="H28" s="15"/>
    </row>
    <row r="29" spans="1:9" x14ac:dyDescent="0.25">
      <c r="A29" s="18">
        <v>24</v>
      </c>
      <c r="B29" s="19">
        <v>43289</v>
      </c>
      <c r="C29" s="20">
        <v>1290000</v>
      </c>
      <c r="D29" s="200"/>
      <c r="E29" s="200"/>
      <c r="F29" s="200"/>
      <c r="G29" s="172"/>
      <c r="H29" s="15"/>
    </row>
    <row r="30" spans="1:9" x14ac:dyDescent="0.25">
      <c r="A30" s="18">
        <v>25</v>
      </c>
      <c r="B30" s="19">
        <v>43290</v>
      </c>
      <c r="C30" s="20">
        <v>18460000</v>
      </c>
      <c r="D30" s="200"/>
      <c r="E30" s="200"/>
      <c r="F30" s="200"/>
      <c r="G30" s="172"/>
      <c r="H30" s="15"/>
    </row>
    <row r="31" spans="1:9" x14ac:dyDescent="0.25">
      <c r="A31" s="18">
        <v>26</v>
      </c>
      <c r="B31" s="19">
        <v>43291</v>
      </c>
      <c r="C31" s="20">
        <v>18540000</v>
      </c>
      <c r="D31" s="200"/>
      <c r="E31" s="200"/>
      <c r="F31" s="200"/>
      <c r="G31" s="172"/>
      <c r="H31" s="15"/>
    </row>
    <row r="32" spans="1:9" x14ac:dyDescent="0.25">
      <c r="A32" s="18">
        <v>27</v>
      </c>
      <c r="B32" s="19">
        <v>43292</v>
      </c>
      <c r="C32" s="20">
        <v>730000</v>
      </c>
      <c r="D32" s="200"/>
      <c r="E32" s="200"/>
      <c r="F32" s="200"/>
      <c r="G32" s="172"/>
      <c r="H32" s="15"/>
    </row>
    <row r="33" spans="1:8" x14ac:dyDescent="0.25">
      <c r="A33" s="18">
        <v>28</v>
      </c>
      <c r="B33" s="19">
        <v>43293</v>
      </c>
      <c r="C33" s="20">
        <v>4990000</v>
      </c>
      <c r="D33" s="200"/>
      <c r="E33" s="200"/>
      <c r="F33" s="200"/>
      <c r="G33" s="172"/>
      <c r="H33" s="15"/>
    </row>
    <row r="34" spans="1:8" x14ac:dyDescent="0.25">
      <c r="A34" s="18">
        <v>29</v>
      </c>
      <c r="B34" s="19">
        <v>43294</v>
      </c>
      <c r="C34" s="20">
        <v>8010000</v>
      </c>
      <c r="D34" s="200"/>
      <c r="E34" s="200"/>
      <c r="F34" s="200"/>
      <c r="G34" s="172"/>
      <c r="H34" s="15"/>
    </row>
    <row r="35" spans="1:8" x14ac:dyDescent="0.25">
      <c r="A35" s="18">
        <v>30</v>
      </c>
      <c r="B35" s="19">
        <v>43295</v>
      </c>
      <c r="C35" s="20">
        <v>4344000</v>
      </c>
      <c r="D35" s="200"/>
      <c r="E35" s="200"/>
      <c r="F35" s="200"/>
      <c r="G35" s="172"/>
      <c r="H35" s="15"/>
    </row>
    <row r="36" spans="1:8" x14ac:dyDescent="0.25">
      <c r="A36" s="18">
        <v>31</v>
      </c>
      <c r="B36" s="19">
        <v>43296</v>
      </c>
      <c r="C36" s="20">
        <v>1230000</v>
      </c>
      <c r="D36" s="200"/>
      <c r="E36" s="200"/>
      <c r="F36" s="200"/>
      <c r="G36" s="172"/>
      <c r="H36" s="15"/>
    </row>
    <row r="37" spans="1:8" ht="30.75" customHeight="1" x14ac:dyDescent="0.25">
      <c r="A37" s="382" t="s">
        <v>67</v>
      </c>
      <c r="B37" s="383"/>
      <c r="C37" s="22">
        <f>SUM(C5:C36)</f>
        <v>163120000</v>
      </c>
      <c r="D37" s="21"/>
      <c r="E37" s="21"/>
      <c r="F37" s="21"/>
      <c r="G37" s="172"/>
      <c r="H37" s="15"/>
    </row>
    <row r="38" spans="1:8" x14ac:dyDescent="0.25">
      <c r="C38" s="47"/>
    </row>
    <row r="39" spans="1:8" x14ac:dyDescent="0.25">
      <c r="C39" s="23"/>
    </row>
  </sheetData>
  <mergeCells count="9">
    <mergeCell ref="A5:B5"/>
    <mergeCell ref="A37:B37"/>
    <mergeCell ref="A1:G1"/>
    <mergeCell ref="F2:G2"/>
    <mergeCell ref="A3:A4"/>
    <mergeCell ref="B3:B4"/>
    <mergeCell ref="C3:C4"/>
    <mergeCell ref="D3:F3"/>
    <mergeCell ref="G3:G4"/>
  </mergeCells>
  <pageMargins left="0.7" right="0.7" top="0.75" bottom="0.73" header="0.3" footer="0.21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B25" sqref="B25"/>
    </sheetView>
  </sheetViews>
  <sheetFormatPr defaultRowHeight="15" x14ac:dyDescent="0.25"/>
  <cols>
    <col min="1" max="1" width="6.85546875" style="1" customWidth="1"/>
    <col min="2" max="2" width="18.42578125" style="1" customWidth="1"/>
    <col min="3" max="3" width="22.28515625" style="1" customWidth="1"/>
    <col min="4" max="4" width="20" style="1" customWidth="1"/>
    <col min="5" max="5" width="10" style="1" customWidth="1"/>
    <col min="6" max="6" width="8.42578125" style="1" customWidth="1"/>
    <col min="7" max="7" width="12.85546875" style="1" customWidth="1"/>
    <col min="8" max="8" width="43.28515625" style="1" customWidth="1"/>
    <col min="9" max="16384" width="9.140625" style="1"/>
  </cols>
  <sheetData>
    <row r="1" spans="1:9" ht="30.75" x14ac:dyDescent="0.4">
      <c r="A1" s="384" t="s">
        <v>128</v>
      </c>
      <c r="B1" s="384"/>
      <c r="C1" s="384"/>
      <c r="D1" s="384"/>
      <c r="E1" s="384"/>
      <c r="F1" s="384"/>
      <c r="G1" s="384"/>
      <c r="H1" s="384"/>
      <c r="I1" s="15"/>
    </row>
    <row r="2" spans="1:9" ht="23.25" customHeight="1" x14ac:dyDescent="0.4">
      <c r="A2" s="64"/>
      <c r="B2" s="64"/>
      <c r="C2" s="391" t="s">
        <v>190</v>
      </c>
      <c r="D2" s="391"/>
      <c r="E2" s="391"/>
      <c r="F2" s="391"/>
      <c r="G2" s="64"/>
      <c r="H2" s="64"/>
      <c r="I2" s="15"/>
    </row>
    <row r="3" spans="1:9" ht="18.75" x14ac:dyDescent="0.3">
      <c r="A3" s="397" t="s">
        <v>229</v>
      </c>
      <c r="B3" s="397"/>
      <c r="C3" s="397"/>
      <c r="D3" s="397"/>
      <c r="E3" s="397"/>
      <c r="F3" s="397"/>
      <c r="G3" s="397"/>
      <c r="H3" s="397"/>
      <c r="I3" s="171"/>
    </row>
    <row r="4" spans="1:9" ht="18.75" customHeight="1" x14ac:dyDescent="0.25">
      <c r="A4" s="392" t="s">
        <v>86</v>
      </c>
      <c r="B4" s="392" t="s">
        <v>110</v>
      </c>
      <c r="C4" s="392" t="s">
        <v>88</v>
      </c>
      <c r="D4" s="392" t="s">
        <v>111</v>
      </c>
      <c r="E4" s="394" t="s">
        <v>89</v>
      </c>
      <c r="F4" s="395"/>
      <c r="G4" s="396"/>
      <c r="H4" s="392" t="s">
        <v>90</v>
      </c>
      <c r="I4" s="15"/>
    </row>
    <row r="5" spans="1:9" ht="18.75" x14ac:dyDescent="0.25">
      <c r="A5" s="393"/>
      <c r="B5" s="393"/>
      <c r="C5" s="393"/>
      <c r="D5" s="393"/>
      <c r="E5" s="186" t="s">
        <v>91</v>
      </c>
      <c r="F5" s="186" t="s">
        <v>92</v>
      </c>
      <c r="G5" s="186" t="s">
        <v>93</v>
      </c>
      <c r="H5" s="393"/>
      <c r="I5" s="15"/>
    </row>
    <row r="6" spans="1:9" ht="31.5" customHeight="1" x14ac:dyDescent="0.3">
      <c r="A6" s="170">
        <v>1</v>
      </c>
      <c r="B6" s="65">
        <v>42809</v>
      </c>
      <c r="C6" s="46">
        <v>22804600</v>
      </c>
      <c r="D6" s="65">
        <v>42809</v>
      </c>
      <c r="E6" s="18" t="s">
        <v>7</v>
      </c>
      <c r="F6" s="18" t="s">
        <v>112</v>
      </c>
      <c r="G6" s="18" t="s">
        <v>184</v>
      </c>
      <c r="H6" s="187" t="s">
        <v>220</v>
      </c>
      <c r="I6" s="15"/>
    </row>
    <row r="7" spans="1:9" ht="31.5" customHeight="1" x14ac:dyDescent="0.3">
      <c r="A7" s="18">
        <f>A6+1</f>
        <v>2</v>
      </c>
      <c r="B7" s="65">
        <v>42839</v>
      </c>
      <c r="C7" s="46">
        <v>5443450</v>
      </c>
      <c r="D7" s="65">
        <v>42839</v>
      </c>
      <c r="E7" s="18" t="s">
        <v>6</v>
      </c>
      <c r="F7" s="18" t="s">
        <v>112</v>
      </c>
      <c r="G7" s="21" t="s">
        <v>185</v>
      </c>
      <c r="H7" s="187" t="s">
        <v>221</v>
      </c>
      <c r="I7" s="15"/>
    </row>
    <row r="8" spans="1:9" ht="31.5" customHeight="1" x14ac:dyDescent="0.3">
      <c r="A8" s="18">
        <f t="shared" ref="A8:A22" si="0">A7+1</f>
        <v>3</v>
      </c>
      <c r="B8" s="65">
        <v>42870</v>
      </c>
      <c r="C8" s="46">
        <v>6190700</v>
      </c>
      <c r="D8" s="65">
        <v>42870</v>
      </c>
      <c r="E8" s="18" t="s">
        <v>208</v>
      </c>
      <c r="F8" s="18" t="s">
        <v>112</v>
      </c>
      <c r="G8" s="21" t="s">
        <v>209</v>
      </c>
      <c r="H8" s="187" t="s">
        <v>222</v>
      </c>
      <c r="I8" s="15"/>
    </row>
    <row r="9" spans="1:9" ht="31.5" customHeight="1" x14ac:dyDescent="0.3">
      <c r="A9" s="18">
        <f t="shared" si="0"/>
        <v>4</v>
      </c>
      <c r="B9" s="65">
        <v>42896</v>
      </c>
      <c r="C9" s="46">
        <v>2456000</v>
      </c>
      <c r="D9" s="65">
        <v>42896</v>
      </c>
      <c r="E9" s="18" t="s">
        <v>118</v>
      </c>
      <c r="F9" s="18" t="s">
        <v>112</v>
      </c>
      <c r="G9" s="21" t="s">
        <v>185</v>
      </c>
      <c r="H9" s="183" t="s">
        <v>210</v>
      </c>
      <c r="I9" s="15"/>
    </row>
    <row r="10" spans="1:9" ht="31.5" customHeight="1" x14ac:dyDescent="0.3">
      <c r="A10" s="18">
        <f t="shared" si="0"/>
        <v>5</v>
      </c>
      <c r="B10" s="65">
        <v>42901</v>
      </c>
      <c r="C10" s="46">
        <v>12350000</v>
      </c>
      <c r="D10" s="65">
        <v>42901</v>
      </c>
      <c r="E10" s="18" t="s">
        <v>219</v>
      </c>
      <c r="F10" s="18" t="s">
        <v>112</v>
      </c>
      <c r="G10" s="18" t="s">
        <v>184</v>
      </c>
      <c r="H10" s="187" t="s">
        <v>223</v>
      </c>
      <c r="I10" s="15"/>
    </row>
    <row r="11" spans="1:9" ht="31.5" customHeight="1" x14ac:dyDescent="0.3">
      <c r="A11" s="18">
        <f t="shared" si="0"/>
        <v>6</v>
      </c>
      <c r="B11" s="65">
        <v>42931</v>
      </c>
      <c r="C11" s="46">
        <v>8700000</v>
      </c>
      <c r="D11" s="65">
        <v>42901</v>
      </c>
      <c r="E11" s="18" t="s">
        <v>6</v>
      </c>
      <c r="F11" s="18" t="s">
        <v>112</v>
      </c>
      <c r="G11" s="21" t="s">
        <v>185</v>
      </c>
      <c r="H11" s="187" t="s">
        <v>231</v>
      </c>
      <c r="I11" s="15"/>
    </row>
    <row r="12" spans="1:9" ht="31.5" customHeight="1" x14ac:dyDescent="0.3">
      <c r="A12" s="18">
        <f t="shared" si="0"/>
        <v>7</v>
      </c>
      <c r="B12" s="65">
        <v>42957</v>
      </c>
      <c r="C12" s="46">
        <v>100000</v>
      </c>
      <c r="D12" s="65">
        <v>42957</v>
      </c>
      <c r="E12" s="18" t="s">
        <v>118</v>
      </c>
      <c r="F12" s="18" t="s">
        <v>112</v>
      </c>
      <c r="G12" s="21" t="s">
        <v>185</v>
      </c>
      <c r="H12" s="183" t="s">
        <v>239</v>
      </c>
      <c r="I12" s="15"/>
    </row>
    <row r="13" spans="1:9" ht="31.5" customHeight="1" x14ac:dyDescent="0.3">
      <c r="A13" s="18">
        <f t="shared" si="0"/>
        <v>8</v>
      </c>
      <c r="B13" s="65">
        <v>42962</v>
      </c>
      <c r="C13" s="46">
        <v>22196000</v>
      </c>
      <c r="D13" s="65">
        <v>42962</v>
      </c>
      <c r="E13" s="18" t="s">
        <v>245</v>
      </c>
      <c r="F13" s="18" t="s">
        <v>112</v>
      </c>
      <c r="G13" s="21" t="s">
        <v>184</v>
      </c>
      <c r="H13" s="187" t="s">
        <v>243</v>
      </c>
      <c r="I13" s="15"/>
    </row>
    <row r="14" spans="1:9" ht="31.5" customHeight="1" x14ac:dyDescent="0.3">
      <c r="A14" s="18">
        <f t="shared" si="0"/>
        <v>9</v>
      </c>
      <c r="B14" s="65">
        <v>42993</v>
      </c>
      <c r="C14" s="46">
        <v>16183000</v>
      </c>
      <c r="D14" s="65">
        <v>42993</v>
      </c>
      <c r="E14" s="18" t="s">
        <v>248</v>
      </c>
      <c r="F14" s="18" t="s">
        <v>112</v>
      </c>
      <c r="G14" s="21" t="s">
        <v>249</v>
      </c>
      <c r="H14" s="187" t="s">
        <v>250</v>
      </c>
      <c r="I14" s="15"/>
    </row>
    <row r="15" spans="1:9" ht="48.75" customHeight="1" x14ac:dyDescent="0.3">
      <c r="A15" s="18">
        <f t="shared" si="0"/>
        <v>10</v>
      </c>
      <c r="B15" s="65">
        <v>43000</v>
      </c>
      <c r="C15" s="46">
        <v>2780000</v>
      </c>
      <c r="D15" s="65">
        <v>43000</v>
      </c>
      <c r="E15" s="18" t="s">
        <v>118</v>
      </c>
      <c r="F15" s="18" t="s">
        <v>112</v>
      </c>
      <c r="G15" s="191" t="s">
        <v>257</v>
      </c>
      <c r="H15" s="191" t="s">
        <v>262</v>
      </c>
      <c r="I15" s="15"/>
    </row>
    <row r="16" spans="1:9" ht="31.5" customHeight="1" x14ac:dyDescent="0.3">
      <c r="A16" s="18">
        <f t="shared" si="0"/>
        <v>11</v>
      </c>
      <c r="B16" s="65">
        <v>43023</v>
      </c>
      <c r="C16" s="46">
        <v>19603000</v>
      </c>
      <c r="D16" s="65">
        <v>43023</v>
      </c>
      <c r="E16" s="18" t="s">
        <v>255</v>
      </c>
      <c r="F16" s="18" t="s">
        <v>112</v>
      </c>
      <c r="G16" s="21" t="s">
        <v>197</v>
      </c>
      <c r="H16" s="187" t="s">
        <v>256</v>
      </c>
      <c r="I16" s="15"/>
    </row>
    <row r="17" spans="1:9" ht="31.5" customHeight="1" x14ac:dyDescent="0.3">
      <c r="A17" s="18">
        <f t="shared" si="0"/>
        <v>12</v>
      </c>
      <c r="B17" s="66">
        <v>43054</v>
      </c>
      <c r="C17" s="46">
        <v>30448000</v>
      </c>
      <c r="D17" s="65">
        <v>43054</v>
      </c>
      <c r="E17" s="18" t="s">
        <v>255</v>
      </c>
      <c r="F17" s="18" t="s">
        <v>112</v>
      </c>
      <c r="G17" s="21" t="s">
        <v>209</v>
      </c>
      <c r="H17" s="187" t="s">
        <v>265</v>
      </c>
      <c r="I17" s="15"/>
    </row>
    <row r="18" spans="1:9" ht="31.5" customHeight="1" x14ac:dyDescent="0.3">
      <c r="A18" s="18">
        <f t="shared" si="0"/>
        <v>13</v>
      </c>
      <c r="B18" s="66">
        <v>43084</v>
      </c>
      <c r="C18" s="46">
        <v>13001000</v>
      </c>
      <c r="D18" s="65">
        <v>43084</v>
      </c>
      <c r="E18" s="18" t="s">
        <v>6</v>
      </c>
      <c r="F18" s="18" t="s">
        <v>112</v>
      </c>
      <c r="G18" s="21" t="s">
        <v>209</v>
      </c>
      <c r="H18" s="187" t="s">
        <v>272</v>
      </c>
      <c r="I18" s="15"/>
    </row>
    <row r="19" spans="1:9" ht="31.5" customHeight="1" x14ac:dyDescent="0.3">
      <c r="A19" s="18">
        <f t="shared" si="0"/>
        <v>14</v>
      </c>
      <c r="B19" s="66">
        <v>43115</v>
      </c>
      <c r="C19" s="46">
        <v>19482000</v>
      </c>
      <c r="D19" s="66">
        <v>43115</v>
      </c>
      <c r="E19" s="18" t="s">
        <v>255</v>
      </c>
      <c r="F19" s="18" t="s">
        <v>112</v>
      </c>
      <c r="G19" s="21" t="s">
        <v>299</v>
      </c>
      <c r="H19" s="187" t="s">
        <v>281</v>
      </c>
      <c r="I19" s="15"/>
    </row>
    <row r="20" spans="1:9" ht="31.5" customHeight="1" x14ac:dyDescent="0.3">
      <c r="A20" s="18">
        <f t="shared" si="0"/>
        <v>15</v>
      </c>
      <c r="B20" s="66">
        <v>43146</v>
      </c>
      <c r="C20" s="46">
        <v>10010000</v>
      </c>
      <c r="D20" s="66">
        <v>43116</v>
      </c>
      <c r="E20" s="18" t="s">
        <v>245</v>
      </c>
      <c r="F20" s="18" t="s">
        <v>112</v>
      </c>
      <c r="G20" s="21" t="s">
        <v>264</v>
      </c>
      <c r="H20" s="187" t="s">
        <v>290</v>
      </c>
      <c r="I20" s="15"/>
    </row>
    <row r="21" spans="1:9" ht="31.5" customHeight="1" x14ac:dyDescent="0.3">
      <c r="A21" s="18">
        <f t="shared" si="0"/>
        <v>16</v>
      </c>
      <c r="B21" s="66">
        <v>43174</v>
      </c>
      <c r="C21" s="46">
        <v>17713000</v>
      </c>
      <c r="D21" s="66">
        <v>43174</v>
      </c>
      <c r="E21" s="18" t="s">
        <v>255</v>
      </c>
      <c r="G21" s="21" t="s">
        <v>264</v>
      </c>
      <c r="H21" s="187" t="s">
        <v>295</v>
      </c>
      <c r="I21" s="15"/>
    </row>
    <row r="22" spans="1:9" ht="31.5" customHeight="1" x14ac:dyDescent="0.3">
      <c r="A22" s="18">
        <f t="shared" si="0"/>
        <v>17</v>
      </c>
      <c r="B22" s="66">
        <v>43205</v>
      </c>
      <c r="C22" s="46">
        <v>11159000</v>
      </c>
      <c r="D22" s="66">
        <v>43174</v>
      </c>
      <c r="E22" s="18" t="s">
        <v>312</v>
      </c>
      <c r="F22" s="18" t="s">
        <v>112</v>
      </c>
      <c r="G22" s="21" t="s">
        <v>299</v>
      </c>
      <c r="H22" s="187" t="s">
        <v>313</v>
      </c>
      <c r="I22" s="15"/>
    </row>
    <row r="23" spans="1:9" ht="31.5" customHeight="1" x14ac:dyDescent="0.3">
      <c r="A23" s="18">
        <v>18</v>
      </c>
      <c r="B23" s="66">
        <v>43235</v>
      </c>
      <c r="C23" s="46">
        <v>11109000</v>
      </c>
      <c r="D23" s="66">
        <v>43235</v>
      </c>
      <c r="E23" s="18" t="s">
        <v>255</v>
      </c>
      <c r="F23" s="18" t="s">
        <v>112</v>
      </c>
      <c r="G23" s="21" t="s">
        <v>185</v>
      </c>
      <c r="H23" s="187" t="s">
        <v>318</v>
      </c>
      <c r="I23" s="15"/>
    </row>
    <row r="24" spans="1:9" ht="31.5" customHeight="1" x14ac:dyDescent="0.3">
      <c r="A24" s="230">
        <v>19</v>
      </c>
      <c r="B24" s="66">
        <v>43266</v>
      </c>
      <c r="C24" s="46">
        <v>6590000</v>
      </c>
      <c r="D24" s="66">
        <v>43266</v>
      </c>
      <c r="E24" s="18" t="s">
        <v>312</v>
      </c>
      <c r="F24" s="18" t="s">
        <v>112</v>
      </c>
      <c r="G24" s="21" t="s">
        <v>264</v>
      </c>
      <c r="H24" s="187" t="s">
        <v>344</v>
      </c>
      <c r="I24" s="15"/>
    </row>
    <row r="25" spans="1:9" ht="31.5" customHeight="1" x14ac:dyDescent="0.3">
      <c r="A25" s="230"/>
      <c r="B25" s="299">
        <v>43297</v>
      </c>
      <c r="C25" s="46">
        <v>10454000</v>
      </c>
      <c r="D25" s="299">
        <v>43297</v>
      </c>
      <c r="E25" s="18" t="s">
        <v>255</v>
      </c>
      <c r="F25" s="18" t="s">
        <v>112</v>
      </c>
      <c r="G25" s="21" t="s">
        <v>264</v>
      </c>
      <c r="H25" s="187" t="s">
        <v>380</v>
      </c>
      <c r="I25" s="15"/>
    </row>
    <row r="26" spans="1:9" ht="30.75" customHeight="1" x14ac:dyDescent="0.25">
      <c r="A26" s="382" t="s">
        <v>67</v>
      </c>
      <c r="B26" s="383"/>
      <c r="C26" s="52">
        <f>SUM(C6:C25)</f>
        <v>248772750</v>
      </c>
      <c r="D26" s="51"/>
      <c r="E26" s="18"/>
      <c r="F26" s="18"/>
      <c r="G26" s="21"/>
      <c r="H26" s="21"/>
      <c r="I26" s="15"/>
    </row>
    <row r="27" spans="1:9" x14ac:dyDescent="0.25">
      <c r="C27" s="23"/>
    </row>
  </sheetData>
  <mergeCells count="10">
    <mergeCell ref="A26:B26"/>
    <mergeCell ref="C2:F2"/>
    <mergeCell ref="A1:H1"/>
    <mergeCell ref="A4:A5"/>
    <mergeCell ref="B4:B5"/>
    <mergeCell ref="C4:C5"/>
    <mergeCell ref="D4:D5"/>
    <mergeCell ref="E4:G4"/>
    <mergeCell ref="H4:H5"/>
    <mergeCell ref="A3:H3"/>
  </mergeCells>
  <pageMargins left="0.6" right="0.24" top="0.21" bottom="0.28000000000000003" header="0.17" footer="0.25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"/>
  <sheetViews>
    <sheetView workbookViewId="0">
      <pane xSplit="2" ySplit="7" topLeftCell="C65" activePane="bottomRight" state="frozen"/>
      <selection pane="topRight" activeCell="C1" sqref="C1"/>
      <selection pane="bottomLeft" activeCell="A8" sqref="A8"/>
      <selection pane="bottomRight" activeCell="D70" sqref="D70"/>
    </sheetView>
  </sheetViews>
  <sheetFormatPr defaultRowHeight="15" x14ac:dyDescent="0.25"/>
  <cols>
    <col min="1" max="1" width="6.140625" style="1" customWidth="1"/>
    <col min="2" max="2" width="19.85546875" style="1" customWidth="1"/>
    <col min="3" max="3" width="21.85546875" style="1" customWidth="1"/>
    <col min="4" max="4" width="18.85546875" style="1" customWidth="1"/>
    <col min="5" max="5" width="22" style="1" customWidth="1"/>
    <col min="6" max="6" width="55.85546875" style="1" customWidth="1"/>
    <col min="7" max="7" width="12.85546875" style="1" customWidth="1"/>
    <col min="8" max="8" width="10.85546875" style="1" customWidth="1"/>
    <col min="9" max="9" width="14.42578125" style="1" customWidth="1"/>
    <col min="10" max="10" width="11.85546875" style="1" customWidth="1"/>
    <col min="11" max="11" width="12.5703125" style="1" customWidth="1"/>
    <col min="12" max="16384" width="9.140625" style="1"/>
  </cols>
  <sheetData>
    <row r="1" spans="1:11" ht="30.75" x14ac:dyDescent="0.4">
      <c r="A1" s="384" t="s">
        <v>285</v>
      </c>
      <c r="B1" s="384"/>
      <c r="C1" s="384"/>
      <c r="D1" s="384"/>
      <c r="E1" s="384"/>
      <c r="F1" s="384"/>
      <c r="G1" s="384"/>
      <c r="H1" s="384"/>
      <c r="I1" s="384"/>
      <c r="J1" s="384"/>
      <c r="K1" s="15"/>
    </row>
    <row r="2" spans="1:11" ht="10.5" hidden="1" customHeight="1" x14ac:dyDescent="0.4">
      <c r="A2" s="63"/>
      <c r="B2" s="63"/>
      <c r="C2" s="63"/>
      <c r="D2" s="63"/>
      <c r="E2" s="63"/>
      <c r="F2" s="63"/>
      <c r="G2" s="63"/>
      <c r="H2" s="63"/>
      <c r="I2" s="63"/>
      <c r="J2" s="63"/>
      <c r="K2" s="15"/>
    </row>
    <row r="3" spans="1:11" ht="10.5" customHeight="1" x14ac:dyDescent="0.4">
      <c r="A3" s="169"/>
      <c r="B3" s="169"/>
      <c r="C3" s="169"/>
      <c r="D3" s="169"/>
      <c r="E3" s="169"/>
      <c r="F3" s="169"/>
      <c r="G3" s="169"/>
      <c r="H3" s="169"/>
      <c r="I3" s="169"/>
      <c r="J3" s="169"/>
      <c r="K3" s="15"/>
    </row>
    <row r="4" spans="1:11" ht="17.25" customHeight="1" x14ac:dyDescent="0.4">
      <c r="A4" s="169"/>
      <c r="B4" s="397" t="s">
        <v>229</v>
      </c>
      <c r="C4" s="397"/>
      <c r="D4" s="397"/>
      <c r="E4" s="397"/>
      <c r="F4" s="397"/>
      <c r="G4" s="397"/>
      <c r="H4" s="397"/>
      <c r="I4" s="397"/>
      <c r="J4" s="169"/>
      <c r="K4" s="15"/>
    </row>
    <row r="5" spans="1:11" x14ac:dyDescent="0.25">
      <c r="A5" s="16"/>
      <c r="B5" s="16"/>
      <c r="C5" s="16"/>
      <c r="D5" s="16"/>
      <c r="E5" s="16"/>
      <c r="F5" s="16"/>
      <c r="G5" s="15"/>
      <c r="H5" s="15"/>
      <c r="I5" s="385"/>
      <c r="J5" s="385"/>
      <c r="K5" s="15"/>
    </row>
    <row r="6" spans="1:11" ht="18.75" customHeight="1" x14ac:dyDescent="0.25">
      <c r="A6" s="386" t="s">
        <v>86</v>
      </c>
      <c r="B6" s="386" t="s">
        <v>127</v>
      </c>
      <c r="C6" s="392" t="s">
        <v>117</v>
      </c>
      <c r="D6" s="400" t="s">
        <v>119</v>
      </c>
      <c r="E6" s="386" t="s">
        <v>67</v>
      </c>
      <c r="F6" s="386" t="s">
        <v>126</v>
      </c>
      <c r="G6" s="388" t="s">
        <v>89</v>
      </c>
      <c r="H6" s="389"/>
      <c r="I6" s="390"/>
      <c r="J6" s="386" t="s">
        <v>90</v>
      </c>
      <c r="K6" s="15"/>
    </row>
    <row r="7" spans="1:11" ht="18.75" x14ac:dyDescent="0.25">
      <c r="A7" s="387"/>
      <c r="B7" s="387"/>
      <c r="C7" s="393"/>
      <c r="D7" s="401"/>
      <c r="E7" s="387"/>
      <c r="F7" s="387"/>
      <c r="G7" s="17" t="s">
        <v>91</v>
      </c>
      <c r="H7" s="17" t="s">
        <v>92</v>
      </c>
      <c r="I7" s="17" t="s">
        <v>93</v>
      </c>
      <c r="J7" s="387"/>
      <c r="K7" s="15"/>
    </row>
    <row r="8" spans="1:11" ht="31.5" customHeight="1" x14ac:dyDescent="0.3">
      <c r="A8" s="18">
        <v>1</v>
      </c>
      <c r="B8" s="65">
        <v>42809</v>
      </c>
      <c r="C8" s="46">
        <v>22804600</v>
      </c>
      <c r="D8" s="46"/>
      <c r="E8" s="167">
        <f>C8-D8</f>
        <v>22804600</v>
      </c>
      <c r="F8" s="177" t="s">
        <v>220</v>
      </c>
      <c r="G8" s="179" t="s">
        <v>7</v>
      </c>
      <c r="H8" s="179" t="s">
        <v>112</v>
      </c>
      <c r="I8" s="179" t="s">
        <v>184</v>
      </c>
      <c r="J8" s="180" t="s">
        <v>194</v>
      </c>
      <c r="K8" s="15"/>
    </row>
    <row r="9" spans="1:11" s="176" customFormat="1" ht="31.5" customHeight="1" x14ac:dyDescent="0.3">
      <c r="A9" s="172">
        <f>A8+1</f>
        <v>2</v>
      </c>
      <c r="B9" s="173">
        <v>42836</v>
      </c>
      <c r="C9" s="174"/>
      <c r="D9" s="174">
        <v>2000000</v>
      </c>
      <c r="E9" s="167">
        <f>E8+C9-D9</f>
        <v>20804600</v>
      </c>
      <c r="F9" s="178" t="s">
        <v>224</v>
      </c>
      <c r="G9" s="181" t="s">
        <v>118</v>
      </c>
      <c r="H9" s="181" t="s">
        <v>112</v>
      </c>
      <c r="I9" s="181" t="s">
        <v>197</v>
      </c>
      <c r="J9" s="182" t="s">
        <v>195</v>
      </c>
      <c r="K9" s="175"/>
    </row>
    <row r="10" spans="1:11" s="176" customFormat="1" ht="31.5" customHeight="1" x14ac:dyDescent="0.3">
      <c r="A10" s="172">
        <f t="shared" ref="A10:A73" si="0">A9+1</f>
        <v>3</v>
      </c>
      <c r="B10" s="173">
        <v>42836</v>
      </c>
      <c r="C10" s="174"/>
      <c r="D10" s="174">
        <v>1800000</v>
      </c>
      <c r="E10" s="167">
        <f t="shared" ref="E10:E73" si="1">E9+C10-D10</f>
        <v>19004600</v>
      </c>
      <c r="F10" s="178" t="s">
        <v>225</v>
      </c>
      <c r="G10" s="181" t="s">
        <v>118</v>
      </c>
      <c r="H10" s="181" t="s">
        <v>112</v>
      </c>
      <c r="I10" s="181" t="s">
        <v>197</v>
      </c>
      <c r="J10" s="182" t="s">
        <v>195</v>
      </c>
      <c r="K10" s="175"/>
    </row>
    <row r="11" spans="1:11" ht="31.5" customHeight="1" x14ac:dyDescent="0.3">
      <c r="A11" s="172">
        <f t="shared" si="0"/>
        <v>4</v>
      </c>
      <c r="B11" s="65">
        <v>42839</v>
      </c>
      <c r="C11" s="46">
        <v>5443450</v>
      </c>
      <c r="D11" s="46"/>
      <c r="E11" s="167">
        <f t="shared" si="1"/>
        <v>24448050</v>
      </c>
      <c r="F11" s="177" t="s">
        <v>221</v>
      </c>
      <c r="G11" s="179" t="s">
        <v>6</v>
      </c>
      <c r="H11" s="179" t="s">
        <v>112</v>
      </c>
      <c r="I11" s="179" t="s">
        <v>185</v>
      </c>
      <c r="J11" s="180" t="s">
        <v>194</v>
      </c>
      <c r="K11" s="15"/>
    </row>
    <row r="12" spans="1:11" ht="31.5" customHeight="1" x14ac:dyDescent="0.3">
      <c r="A12" s="172">
        <f t="shared" si="0"/>
        <v>5</v>
      </c>
      <c r="B12" s="65">
        <v>42865</v>
      </c>
      <c r="C12" s="46"/>
      <c r="D12" s="46">
        <v>1800000</v>
      </c>
      <c r="E12" s="167">
        <f t="shared" si="1"/>
        <v>22648050</v>
      </c>
      <c r="F12" s="178" t="s">
        <v>226</v>
      </c>
      <c r="G12" s="181" t="s">
        <v>118</v>
      </c>
      <c r="H12" s="181" t="s">
        <v>112</v>
      </c>
      <c r="I12" s="181" t="s">
        <v>185</v>
      </c>
      <c r="J12" s="182" t="s">
        <v>195</v>
      </c>
      <c r="K12" s="15"/>
    </row>
    <row r="13" spans="1:11" ht="31.5" customHeight="1" x14ac:dyDescent="0.3">
      <c r="A13" s="172">
        <f t="shared" si="0"/>
        <v>6</v>
      </c>
      <c r="B13" s="65">
        <v>42865</v>
      </c>
      <c r="C13" s="46"/>
      <c r="D13" s="46">
        <v>1200000</v>
      </c>
      <c r="E13" s="167">
        <f t="shared" si="1"/>
        <v>21448050</v>
      </c>
      <c r="F13" s="178" t="s">
        <v>227</v>
      </c>
      <c r="G13" s="181" t="s">
        <v>118</v>
      </c>
      <c r="H13" s="181" t="s">
        <v>112</v>
      </c>
      <c r="I13" s="181" t="s">
        <v>185</v>
      </c>
      <c r="J13" s="182" t="s">
        <v>195</v>
      </c>
      <c r="K13" s="15"/>
    </row>
    <row r="14" spans="1:11" ht="31.5" customHeight="1" x14ac:dyDescent="0.3">
      <c r="A14" s="172">
        <f t="shared" si="0"/>
        <v>7</v>
      </c>
      <c r="B14" s="65">
        <v>42870</v>
      </c>
      <c r="C14" s="46">
        <v>6190700</v>
      </c>
      <c r="D14" s="46"/>
      <c r="E14" s="167">
        <f t="shared" si="1"/>
        <v>27638750</v>
      </c>
      <c r="F14" s="177" t="s">
        <v>222</v>
      </c>
      <c r="G14" s="179" t="s">
        <v>208</v>
      </c>
      <c r="H14" s="179" t="s">
        <v>112</v>
      </c>
      <c r="I14" s="179" t="s">
        <v>209</v>
      </c>
      <c r="J14" s="180" t="s">
        <v>194</v>
      </c>
      <c r="K14" s="15"/>
    </row>
    <row r="15" spans="1:11" ht="31.5" customHeight="1" x14ac:dyDescent="0.3">
      <c r="A15" s="172">
        <f t="shared" si="0"/>
        <v>8</v>
      </c>
      <c r="B15" s="65">
        <v>42887</v>
      </c>
      <c r="C15" s="46"/>
      <c r="D15" s="46">
        <v>600000</v>
      </c>
      <c r="E15" s="167">
        <f t="shared" si="1"/>
        <v>27038750</v>
      </c>
      <c r="F15" s="178" t="s">
        <v>228</v>
      </c>
      <c r="G15" s="181" t="s">
        <v>118</v>
      </c>
      <c r="H15" s="181" t="s">
        <v>112</v>
      </c>
      <c r="I15" s="181" t="s">
        <v>211</v>
      </c>
      <c r="J15" s="182" t="s">
        <v>195</v>
      </c>
      <c r="K15" s="15"/>
    </row>
    <row r="16" spans="1:11" ht="31.5" customHeight="1" x14ac:dyDescent="0.3">
      <c r="A16" s="172">
        <f t="shared" si="0"/>
        <v>9</v>
      </c>
      <c r="B16" s="65">
        <v>42896</v>
      </c>
      <c r="C16" s="46">
        <v>2456000</v>
      </c>
      <c r="D16" s="46"/>
      <c r="E16" s="167">
        <f t="shared" si="1"/>
        <v>29494750</v>
      </c>
      <c r="F16" s="185" t="s">
        <v>233</v>
      </c>
      <c r="G16" s="179" t="s">
        <v>118</v>
      </c>
      <c r="H16" s="179" t="s">
        <v>112</v>
      </c>
      <c r="I16" s="179" t="s">
        <v>185</v>
      </c>
      <c r="J16" s="180" t="s">
        <v>194</v>
      </c>
      <c r="K16" s="15"/>
    </row>
    <row r="17" spans="1:11" ht="31.5" customHeight="1" x14ac:dyDescent="0.3">
      <c r="A17" s="172">
        <f t="shared" si="0"/>
        <v>10</v>
      </c>
      <c r="B17" s="65">
        <v>42896</v>
      </c>
      <c r="C17" s="46">
        <v>12350000</v>
      </c>
      <c r="D17" s="46"/>
      <c r="E17" s="167">
        <f t="shared" si="1"/>
        <v>41844750</v>
      </c>
      <c r="F17" s="177" t="s">
        <v>223</v>
      </c>
      <c r="G17" s="179" t="s">
        <v>219</v>
      </c>
      <c r="H17" s="179" t="s">
        <v>112</v>
      </c>
      <c r="I17" s="179" t="s">
        <v>184</v>
      </c>
      <c r="J17" s="180" t="s">
        <v>194</v>
      </c>
      <c r="K17" s="15"/>
    </row>
    <row r="18" spans="1:11" ht="31.5" customHeight="1" x14ac:dyDescent="0.3">
      <c r="A18" s="172">
        <f t="shared" si="0"/>
        <v>11</v>
      </c>
      <c r="B18" s="65">
        <v>42907</v>
      </c>
      <c r="C18" s="46"/>
      <c r="D18" s="46">
        <v>1700000</v>
      </c>
      <c r="E18" s="167">
        <f t="shared" si="1"/>
        <v>40144750</v>
      </c>
      <c r="F18" s="178" t="s">
        <v>232</v>
      </c>
      <c r="G18" s="181" t="s">
        <v>118</v>
      </c>
      <c r="H18" s="181" t="s">
        <v>112</v>
      </c>
      <c r="I18" s="181" t="s">
        <v>185</v>
      </c>
      <c r="J18" s="182" t="s">
        <v>195</v>
      </c>
      <c r="K18" s="15"/>
    </row>
    <row r="19" spans="1:11" ht="31.5" customHeight="1" x14ac:dyDescent="0.35">
      <c r="A19" s="172">
        <f t="shared" si="0"/>
        <v>12</v>
      </c>
      <c r="B19" s="65">
        <v>42912</v>
      </c>
      <c r="C19" s="46"/>
      <c r="D19" s="46">
        <v>1600000</v>
      </c>
      <c r="E19" s="167">
        <f t="shared" si="1"/>
        <v>38544750</v>
      </c>
      <c r="F19" s="178" t="s">
        <v>236</v>
      </c>
      <c r="G19" s="181" t="s">
        <v>118</v>
      </c>
      <c r="H19" s="181" t="s">
        <v>112</v>
      </c>
      <c r="I19" s="181" t="s">
        <v>184</v>
      </c>
      <c r="J19" s="182" t="s">
        <v>195</v>
      </c>
      <c r="K19" s="184"/>
    </row>
    <row r="20" spans="1:11" ht="31.5" customHeight="1" x14ac:dyDescent="0.3">
      <c r="A20" s="172">
        <f t="shared" si="0"/>
        <v>13</v>
      </c>
      <c r="B20" s="65">
        <v>42916</v>
      </c>
      <c r="C20" s="46"/>
      <c r="D20" s="46">
        <v>1600000</v>
      </c>
      <c r="E20" s="167">
        <f t="shared" si="1"/>
        <v>36944750</v>
      </c>
      <c r="F20" s="178" t="s">
        <v>237</v>
      </c>
      <c r="G20" s="181" t="s">
        <v>118</v>
      </c>
      <c r="H20" s="181" t="s">
        <v>112</v>
      </c>
      <c r="I20" s="181" t="s">
        <v>185</v>
      </c>
      <c r="J20" s="182" t="s">
        <v>195</v>
      </c>
      <c r="K20" s="184"/>
    </row>
    <row r="21" spans="1:11" ht="31.5" customHeight="1" x14ac:dyDescent="0.3">
      <c r="A21" s="172">
        <f t="shared" si="0"/>
        <v>14</v>
      </c>
      <c r="B21" s="65">
        <v>42926</v>
      </c>
      <c r="C21" s="46"/>
      <c r="D21" s="46">
        <v>1200000</v>
      </c>
      <c r="E21" s="167">
        <f t="shared" si="1"/>
        <v>35744750</v>
      </c>
      <c r="F21" s="178" t="s">
        <v>234</v>
      </c>
      <c r="G21" s="181" t="s">
        <v>118</v>
      </c>
      <c r="H21" s="181" t="s">
        <v>112</v>
      </c>
      <c r="I21" s="181" t="s">
        <v>235</v>
      </c>
      <c r="J21" s="182" t="s">
        <v>195</v>
      </c>
      <c r="K21" s="184"/>
    </row>
    <row r="22" spans="1:11" ht="31.5" customHeight="1" x14ac:dyDescent="0.3">
      <c r="A22" s="172">
        <f t="shared" si="0"/>
        <v>15</v>
      </c>
      <c r="B22" s="65">
        <v>42926</v>
      </c>
      <c r="C22" s="46"/>
      <c r="D22" s="46">
        <v>1600000</v>
      </c>
      <c r="E22" s="167">
        <f t="shared" si="1"/>
        <v>34144750</v>
      </c>
      <c r="F22" s="178" t="s">
        <v>238</v>
      </c>
      <c r="G22" s="181" t="s">
        <v>118</v>
      </c>
      <c r="H22" s="181" t="s">
        <v>112</v>
      </c>
      <c r="I22" s="181" t="s">
        <v>235</v>
      </c>
      <c r="J22" s="182" t="s">
        <v>195</v>
      </c>
      <c r="K22" s="184"/>
    </row>
    <row r="23" spans="1:11" ht="31.5" customHeight="1" x14ac:dyDescent="0.3">
      <c r="A23" s="172">
        <f t="shared" si="0"/>
        <v>16</v>
      </c>
      <c r="B23" s="65">
        <v>42931</v>
      </c>
      <c r="C23" s="46">
        <v>8700000</v>
      </c>
      <c r="D23" s="46"/>
      <c r="E23" s="167">
        <f t="shared" si="1"/>
        <v>42844750</v>
      </c>
      <c r="F23" s="177" t="s">
        <v>231</v>
      </c>
      <c r="G23" s="179" t="s">
        <v>6</v>
      </c>
      <c r="H23" s="179" t="s">
        <v>112</v>
      </c>
      <c r="I23" s="179" t="s">
        <v>185</v>
      </c>
      <c r="J23" s="180" t="s">
        <v>194</v>
      </c>
      <c r="K23" s="184"/>
    </row>
    <row r="24" spans="1:11" ht="31.5" customHeight="1" x14ac:dyDescent="0.3">
      <c r="A24" s="172">
        <f t="shared" si="0"/>
        <v>17</v>
      </c>
      <c r="B24" s="65">
        <v>42931</v>
      </c>
      <c r="C24" s="46"/>
      <c r="D24" s="46">
        <v>2000000</v>
      </c>
      <c r="E24" s="167">
        <f t="shared" si="1"/>
        <v>40844750</v>
      </c>
      <c r="F24" s="188" t="s">
        <v>240</v>
      </c>
      <c r="G24" s="181" t="s">
        <v>118</v>
      </c>
      <c r="H24" s="181" t="s">
        <v>112</v>
      </c>
      <c r="I24" s="181" t="s">
        <v>185</v>
      </c>
      <c r="J24" s="182" t="s">
        <v>195</v>
      </c>
      <c r="K24" s="184"/>
    </row>
    <row r="25" spans="1:11" ht="31.5" customHeight="1" x14ac:dyDescent="0.3">
      <c r="A25" s="172">
        <f t="shared" si="0"/>
        <v>18</v>
      </c>
      <c r="B25" s="65">
        <v>42957</v>
      </c>
      <c r="C25" s="46"/>
      <c r="D25" s="46">
        <v>1300000</v>
      </c>
      <c r="E25" s="167">
        <f t="shared" si="1"/>
        <v>39544750</v>
      </c>
      <c r="F25" s="178" t="s">
        <v>241</v>
      </c>
      <c r="G25" s="181" t="s">
        <v>118</v>
      </c>
      <c r="H25" s="181" t="s">
        <v>112</v>
      </c>
      <c r="I25" s="181" t="s">
        <v>185</v>
      </c>
      <c r="J25" s="182" t="s">
        <v>195</v>
      </c>
      <c r="K25" s="184"/>
    </row>
    <row r="26" spans="1:11" ht="31.5" customHeight="1" x14ac:dyDescent="0.3">
      <c r="A26" s="172">
        <f t="shared" si="0"/>
        <v>19</v>
      </c>
      <c r="B26" s="65">
        <v>42957</v>
      </c>
      <c r="C26" s="46"/>
      <c r="D26" s="46">
        <v>1000000</v>
      </c>
      <c r="E26" s="167">
        <f t="shared" si="1"/>
        <v>38544750</v>
      </c>
      <c r="F26" s="178" t="s">
        <v>242</v>
      </c>
      <c r="G26" s="181" t="s">
        <v>118</v>
      </c>
      <c r="H26" s="181" t="s">
        <v>112</v>
      </c>
      <c r="I26" s="181" t="s">
        <v>185</v>
      </c>
      <c r="J26" s="182" t="s">
        <v>195</v>
      </c>
      <c r="K26" s="184"/>
    </row>
    <row r="27" spans="1:11" ht="31.5" customHeight="1" x14ac:dyDescent="0.3">
      <c r="A27" s="172">
        <f t="shared" si="0"/>
        <v>20</v>
      </c>
      <c r="B27" s="65">
        <v>42957</v>
      </c>
      <c r="C27" s="46">
        <v>100000</v>
      </c>
      <c r="D27" s="46"/>
      <c r="E27" s="167">
        <f t="shared" si="1"/>
        <v>38644750</v>
      </c>
      <c r="F27" s="185" t="s">
        <v>239</v>
      </c>
      <c r="G27" s="179" t="s">
        <v>118</v>
      </c>
      <c r="H27" s="179" t="s">
        <v>112</v>
      </c>
      <c r="I27" s="179" t="s">
        <v>185</v>
      </c>
      <c r="J27" s="180" t="s">
        <v>194</v>
      </c>
      <c r="K27" s="184"/>
    </row>
    <row r="28" spans="1:11" ht="31.5" customHeight="1" x14ac:dyDescent="0.3">
      <c r="A28" s="172">
        <f t="shared" si="0"/>
        <v>21</v>
      </c>
      <c r="B28" s="65">
        <v>42962</v>
      </c>
      <c r="C28" s="46">
        <v>22196000</v>
      </c>
      <c r="D28" s="46"/>
      <c r="E28" s="167">
        <f t="shared" si="1"/>
        <v>60840750</v>
      </c>
      <c r="F28" s="177" t="s">
        <v>243</v>
      </c>
      <c r="G28" s="179" t="s">
        <v>245</v>
      </c>
      <c r="H28" s="179" t="s">
        <v>112</v>
      </c>
      <c r="I28" s="179" t="s">
        <v>184</v>
      </c>
      <c r="J28" s="180" t="s">
        <v>194</v>
      </c>
      <c r="K28" s="184"/>
    </row>
    <row r="29" spans="1:11" ht="31.5" customHeight="1" x14ac:dyDescent="0.3">
      <c r="A29" s="172">
        <f t="shared" si="0"/>
        <v>22</v>
      </c>
      <c r="B29" s="65">
        <v>42989</v>
      </c>
      <c r="C29" s="46"/>
      <c r="D29" s="46">
        <v>1800000</v>
      </c>
      <c r="E29" s="167">
        <f t="shared" si="1"/>
        <v>59040750</v>
      </c>
      <c r="F29" s="178" t="s">
        <v>252</v>
      </c>
      <c r="G29" s="181" t="s">
        <v>118</v>
      </c>
      <c r="H29" s="181" t="s">
        <v>112</v>
      </c>
      <c r="I29" s="181" t="s">
        <v>209</v>
      </c>
      <c r="J29" s="182" t="s">
        <v>195</v>
      </c>
      <c r="K29" s="184"/>
    </row>
    <row r="30" spans="1:11" ht="31.5" customHeight="1" x14ac:dyDescent="0.3">
      <c r="A30" s="172">
        <f t="shared" si="0"/>
        <v>23</v>
      </c>
      <c r="B30" s="65">
        <v>42989</v>
      </c>
      <c r="C30" s="46"/>
      <c r="D30" s="46">
        <v>1500000</v>
      </c>
      <c r="E30" s="167">
        <f t="shared" si="1"/>
        <v>57540750</v>
      </c>
      <c r="F30" s="178" t="s">
        <v>253</v>
      </c>
      <c r="G30" s="181" t="s">
        <v>118</v>
      </c>
      <c r="H30" s="181" t="s">
        <v>112</v>
      </c>
      <c r="I30" s="181" t="s">
        <v>209</v>
      </c>
      <c r="J30" s="182" t="s">
        <v>195</v>
      </c>
      <c r="K30" s="184"/>
    </row>
    <row r="31" spans="1:11" ht="31.5" customHeight="1" x14ac:dyDescent="0.3">
      <c r="A31" s="172">
        <f t="shared" si="0"/>
        <v>24</v>
      </c>
      <c r="B31" s="65">
        <v>42993</v>
      </c>
      <c r="C31" s="46">
        <v>16183000</v>
      </c>
      <c r="D31" s="46"/>
      <c r="E31" s="167">
        <f t="shared" si="1"/>
        <v>73723750</v>
      </c>
      <c r="F31" s="177" t="s">
        <v>251</v>
      </c>
      <c r="G31" s="179" t="s">
        <v>254</v>
      </c>
      <c r="H31" s="179" t="s">
        <v>112</v>
      </c>
      <c r="I31" s="179" t="s">
        <v>185</v>
      </c>
      <c r="J31" s="180" t="s">
        <v>194</v>
      </c>
      <c r="K31" s="184"/>
    </row>
    <row r="32" spans="1:11" ht="31.5" customHeight="1" x14ac:dyDescent="0.3">
      <c r="A32" s="172">
        <f t="shared" si="0"/>
        <v>25</v>
      </c>
      <c r="B32" s="65">
        <v>43019</v>
      </c>
      <c r="C32" s="46"/>
      <c r="D32" s="46">
        <v>1800000</v>
      </c>
      <c r="E32" s="167">
        <f t="shared" si="1"/>
        <v>71923750</v>
      </c>
      <c r="F32" s="178" t="s">
        <v>259</v>
      </c>
      <c r="G32" s="181" t="s">
        <v>118</v>
      </c>
      <c r="H32" s="181" t="s">
        <v>112</v>
      </c>
      <c r="I32" s="181" t="s">
        <v>261</v>
      </c>
      <c r="J32" s="182" t="s">
        <v>195</v>
      </c>
      <c r="K32" s="184"/>
    </row>
    <row r="33" spans="1:11" ht="31.5" customHeight="1" x14ac:dyDescent="0.3">
      <c r="A33" s="172">
        <f t="shared" si="0"/>
        <v>26</v>
      </c>
      <c r="B33" s="65">
        <v>43019</v>
      </c>
      <c r="C33" s="46"/>
      <c r="D33" s="46">
        <v>1300000</v>
      </c>
      <c r="E33" s="167">
        <f t="shared" si="1"/>
        <v>70623750</v>
      </c>
      <c r="F33" s="178" t="s">
        <v>260</v>
      </c>
      <c r="G33" s="181" t="s">
        <v>118</v>
      </c>
      <c r="H33" s="181" t="s">
        <v>112</v>
      </c>
      <c r="I33" s="181" t="s">
        <v>261</v>
      </c>
      <c r="J33" s="182" t="s">
        <v>195</v>
      </c>
      <c r="K33" s="184"/>
    </row>
    <row r="34" spans="1:11" ht="31.5" customHeight="1" x14ac:dyDescent="0.3">
      <c r="A34" s="172">
        <f t="shared" si="0"/>
        <v>27</v>
      </c>
      <c r="B34" s="65">
        <v>43000</v>
      </c>
      <c r="C34" s="46">
        <v>2780000</v>
      </c>
      <c r="D34" s="65"/>
      <c r="E34" s="167">
        <f t="shared" si="1"/>
        <v>73403750</v>
      </c>
      <c r="F34" s="193" t="s">
        <v>258</v>
      </c>
      <c r="G34" s="193" t="s">
        <v>118</v>
      </c>
      <c r="H34" s="179" t="s">
        <v>112</v>
      </c>
      <c r="I34" s="192" t="s">
        <v>257</v>
      </c>
      <c r="J34" s="180" t="s">
        <v>194</v>
      </c>
      <c r="K34" s="184"/>
    </row>
    <row r="35" spans="1:11" ht="31.5" customHeight="1" x14ac:dyDescent="0.3">
      <c r="A35" s="172">
        <f t="shared" si="0"/>
        <v>28</v>
      </c>
      <c r="B35" s="65">
        <v>43023</v>
      </c>
      <c r="C35" s="46">
        <v>19603000</v>
      </c>
      <c r="D35" s="46"/>
      <c r="E35" s="167">
        <f t="shared" si="1"/>
        <v>93006750</v>
      </c>
      <c r="F35" s="177" t="s">
        <v>256</v>
      </c>
      <c r="G35" s="179" t="s">
        <v>255</v>
      </c>
      <c r="H35" s="179" t="s">
        <v>112</v>
      </c>
      <c r="I35" s="179" t="s">
        <v>197</v>
      </c>
      <c r="J35" s="180" t="s">
        <v>194</v>
      </c>
      <c r="K35" s="184"/>
    </row>
    <row r="36" spans="1:11" ht="31.5" customHeight="1" x14ac:dyDescent="0.3">
      <c r="A36" s="172">
        <f t="shared" si="0"/>
        <v>29</v>
      </c>
      <c r="B36" s="65">
        <v>43049</v>
      </c>
      <c r="C36" s="46"/>
      <c r="D36" s="46">
        <v>2000000</v>
      </c>
      <c r="E36" s="167">
        <f t="shared" si="1"/>
        <v>91006750</v>
      </c>
      <c r="F36" s="188" t="s">
        <v>266</v>
      </c>
      <c r="G36" s="181" t="s">
        <v>118</v>
      </c>
      <c r="H36" s="181" t="s">
        <v>112</v>
      </c>
      <c r="I36" s="181" t="s">
        <v>185</v>
      </c>
      <c r="J36" s="182" t="s">
        <v>195</v>
      </c>
      <c r="K36" s="184"/>
    </row>
    <row r="37" spans="1:11" ht="31.5" customHeight="1" x14ac:dyDescent="0.3">
      <c r="A37" s="172">
        <f t="shared" si="0"/>
        <v>30</v>
      </c>
      <c r="B37" s="65">
        <v>43049</v>
      </c>
      <c r="C37" s="46"/>
      <c r="D37" s="46">
        <v>6500000</v>
      </c>
      <c r="E37" s="167">
        <f t="shared" si="1"/>
        <v>84506750</v>
      </c>
      <c r="F37" s="188" t="s">
        <v>267</v>
      </c>
      <c r="G37" s="181" t="s">
        <v>118</v>
      </c>
      <c r="H37" s="181" t="s">
        <v>112</v>
      </c>
      <c r="I37" s="181" t="s">
        <v>185</v>
      </c>
      <c r="J37" s="182" t="s">
        <v>195</v>
      </c>
      <c r="K37" s="184"/>
    </row>
    <row r="38" spans="1:11" ht="31.5" customHeight="1" x14ac:dyDescent="0.3">
      <c r="A38" s="172">
        <f t="shared" si="0"/>
        <v>31</v>
      </c>
      <c r="B38" s="65">
        <v>43052</v>
      </c>
      <c r="C38" s="46"/>
      <c r="D38" s="46">
        <v>1500000</v>
      </c>
      <c r="E38" s="167">
        <f t="shared" si="1"/>
        <v>83006750</v>
      </c>
      <c r="F38" s="178" t="s">
        <v>268</v>
      </c>
      <c r="G38" s="181" t="s">
        <v>118</v>
      </c>
      <c r="H38" s="181" t="s">
        <v>112</v>
      </c>
      <c r="I38" s="181" t="s">
        <v>264</v>
      </c>
      <c r="J38" s="182" t="s">
        <v>195</v>
      </c>
      <c r="K38" s="184"/>
    </row>
    <row r="39" spans="1:11" ht="31.5" customHeight="1" x14ac:dyDescent="0.3">
      <c r="A39" s="172">
        <f t="shared" si="0"/>
        <v>32</v>
      </c>
      <c r="B39" s="65">
        <v>43054</v>
      </c>
      <c r="C39" s="46">
        <v>30448000</v>
      </c>
      <c r="D39" s="46"/>
      <c r="E39" s="167">
        <f t="shared" si="1"/>
        <v>113454750</v>
      </c>
      <c r="F39" s="177" t="s">
        <v>265</v>
      </c>
      <c r="G39" s="179" t="s">
        <v>255</v>
      </c>
      <c r="H39" s="179" t="s">
        <v>112</v>
      </c>
      <c r="I39" s="179" t="s">
        <v>209</v>
      </c>
      <c r="J39" s="180" t="s">
        <v>194</v>
      </c>
      <c r="K39" s="184"/>
    </row>
    <row r="40" spans="1:11" ht="31.5" customHeight="1" x14ac:dyDescent="0.3">
      <c r="A40" s="172">
        <f t="shared" si="0"/>
        <v>33</v>
      </c>
      <c r="B40" s="65">
        <v>43080</v>
      </c>
      <c r="C40" s="46"/>
      <c r="D40" s="46">
        <v>1000000</v>
      </c>
      <c r="E40" s="167">
        <f t="shared" si="1"/>
        <v>112454750</v>
      </c>
      <c r="F40" s="188" t="s">
        <v>273</v>
      </c>
      <c r="G40" s="181" t="s">
        <v>278</v>
      </c>
      <c r="H40" s="181" t="s">
        <v>112</v>
      </c>
      <c r="I40" s="181" t="s">
        <v>197</v>
      </c>
      <c r="J40" s="182" t="s">
        <v>195</v>
      </c>
      <c r="K40" s="184"/>
    </row>
    <row r="41" spans="1:11" ht="31.5" customHeight="1" x14ac:dyDescent="0.3">
      <c r="A41" s="172">
        <f t="shared" si="0"/>
        <v>34</v>
      </c>
      <c r="B41" s="65">
        <v>43080</v>
      </c>
      <c r="C41" s="46"/>
      <c r="D41" s="46">
        <v>1000000</v>
      </c>
      <c r="E41" s="167">
        <f t="shared" si="1"/>
        <v>111454750</v>
      </c>
      <c r="F41" s="188" t="s">
        <v>274</v>
      </c>
      <c r="G41" s="181" t="s">
        <v>278</v>
      </c>
      <c r="H41" s="181" t="s">
        <v>112</v>
      </c>
      <c r="I41" s="181" t="s">
        <v>197</v>
      </c>
      <c r="J41" s="182" t="s">
        <v>195</v>
      </c>
      <c r="K41" s="184"/>
    </row>
    <row r="42" spans="1:11" ht="31.5" customHeight="1" x14ac:dyDescent="0.3">
      <c r="A42" s="172">
        <f t="shared" si="0"/>
        <v>35</v>
      </c>
      <c r="B42" s="65">
        <v>43080</v>
      </c>
      <c r="C42" s="46"/>
      <c r="D42" s="46">
        <v>1700000</v>
      </c>
      <c r="E42" s="167">
        <f t="shared" si="1"/>
        <v>109754750</v>
      </c>
      <c r="F42" s="178" t="s">
        <v>275</v>
      </c>
      <c r="G42" s="181" t="s">
        <v>278</v>
      </c>
      <c r="H42" s="181" t="s">
        <v>112</v>
      </c>
      <c r="I42" s="181" t="s">
        <v>197</v>
      </c>
      <c r="J42" s="182" t="s">
        <v>195</v>
      </c>
      <c r="K42" s="184"/>
    </row>
    <row r="43" spans="1:11" ht="31.5" customHeight="1" x14ac:dyDescent="0.3">
      <c r="A43" s="172">
        <f t="shared" si="0"/>
        <v>36</v>
      </c>
      <c r="B43" s="65">
        <v>43080</v>
      </c>
      <c r="C43" s="46"/>
      <c r="D43" s="46">
        <v>1200000</v>
      </c>
      <c r="E43" s="167">
        <f t="shared" si="1"/>
        <v>108554750</v>
      </c>
      <c r="F43" s="188" t="s">
        <v>276</v>
      </c>
      <c r="G43" s="181" t="s">
        <v>278</v>
      </c>
      <c r="H43" s="181" t="s">
        <v>112</v>
      </c>
      <c r="I43" s="181" t="s">
        <v>197</v>
      </c>
      <c r="J43" s="182" t="s">
        <v>195</v>
      </c>
      <c r="K43" s="184"/>
    </row>
    <row r="44" spans="1:11" ht="31.5" customHeight="1" x14ac:dyDescent="0.3">
      <c r="A44" s="172">
        <f t="shared" si="0"/>
        <v>37</v>
      </c>
      <c r="B44" s="65">
        <v>43080</v>
      </c>
      <c r="C44" s="46"/>
      <c r="D44" s="46">
        <v>1000000</v>
      </c>
      <c r="E44" s="167">
        <f t="shared" si="1"/>
        <v>107554750</v>
      </c>
      <c r="F44" s="188" t="s">
        <v>277</v>
      </c>
      <c r="G44" s="181" t="s">
        <v>278</v>
      </c>
      <c r="H44" s="181" t="s">
        <v>112</v>
      </c>
      <c r="I44" s="181" t="s">
        <v>197</v>
      </c>
      <c r="J44" s="182" t="s">
        <v>195</v>
      </c>
      <c r="K44" s="184"/>
    </row>
    <row r="45" spans="1:11" ht="31.5" customHeight="1" x14ac:dyDescent="0.3">
      <c r="A45" s="172">
        <f t="shared" si="0"/>
        <v>38</v>
      </c>
      <c r="B45" s="65">
        <v>43084</v>
      </c>
      <c r="C45" s="46">
        <v>13001000</v>
      </c>
      <c r="D45" s="46"/>
      <c r="E45" s="167">
        <f t="shared" si="1"/>
        <v>120555750</v>
      </c>
      <c r="F45" s="177" t="s">
        <v>272</v>
      </c>
      <c r="G45" s="180" t="s">
        <v>6</v>
      </c>
      <c r="H45" s="180" t="s">
        <v>112</v>
      </c>
      <c r="I45" s="179" t="s">
        <v>209</v>
      </c>
      <c r="J45" s="180" t="s">
        <v>194</v>
      </c>
      <c r="K45" s="184"/>
    </row>
    <row r="46" spans="1:11" ht="31.5" customHeight="1" x14ac:dyDescent="0.3">
      <c r="A46" s="172">
        <f t="shared" si="0"/>
        <v>39</v>
      </c>
      <c r="B46" s="65">
        <v>43111</v>
      </c>
      <c r="C46" s="46"/>
      <c r="D46" s="46">
        <v>2400000</v>
      </c>
      <c r="E46" s="167">
        <f t="shared" si="1"/>
        <v>118155750</v>
      </c>
      <c r="F46" s="188" t="s">
        <v>282</v>
      </c>
      <c r="G46" s="182" t="s">
        <v>118</v>
      </c>
      <c r="H46" s="182" t="s">
        <v>112</v>
      </c>
      <c r="I46" s="181" t="s">
        <v>284</v>
      </c>
      <c r="J46" s="182" t="s">
        <v>195</v>
      </c>
      <c r="K46" s="184"/>
    </row>
    <row r="47" spans="1:11" ht="31.5" customHeight="1" x14ac:dyDescent="0.3">
      <c r="A47" s="172">
        <f t="shared" si="0"/>
        <v>40</v>
      </c>
      <c r="B47" s="65">
        <v>43111</v>
      </c>
      <c r="C47" s="46"/>
      <c r="D47" s="46">
        <v>1200000</v>
      </c>
      <c r="E47" s="167">
        <f t="shared" si="1"/>
        <v>116955750</v>
      </c>
      <c r="F47" s="188" t="s">
        <v>286</v>
      </c>
      <c r="G47" s="182" t="s">
        <v>118</v>
      </c>
      <c r="H47" s="182" t="s">
        <v>112</v>
      </c>
      <c r="I47" s="181" t="s">
        <v>284</v>
      </c>
      <c r="J47" s="182" t="s">
        <v>195</v>
      </c>
      <c r="K47" s="184"/>
    </row>
    <row r="48" spans="1:11" ht="31.5" customHeight="1" x14ac:dyDescent="0.3">
      <c r="A48" s="172">
        <f t="shared" si="0"/>
        <v>41</v>
      </c>
      <c r="B48" s="65">
        <v>43111</v>
      </c>
      <c r="C48" s="46"/>
      <c r="D48" s="46">
        <v>1000000</v>
      </c>
      <c r="E48" s="167">
        <f t="shared" si="1"/>
        <v>115955750</v>
      </c>
      <c r="F48" s="188" t="s">
        <v>283</v>
      </c>
      <c r="G48" s="182" t="s">
        <v>118</v>
      </c>
      <c r="H48" s="182" t="s">
        <v>112</v>
      </c>
      <c r="I48" s="181" t="s">
        <v>284</v>
      </c>
      <c r="J48" s="182" t="s">
        <v>195</v>
      </c>
      <c r="K48" s="184"/>
    </row>
    <row r="49" spans="1:11" ht="31.5" customHeight="1" x14ac:dyDescent="0.3">
      <c r="A49" s="172">
        <f t="shared" si="0"/>
        <v>42</v>
      </c>
      <c r="B49" s="65">
        <v>43115</v>
      </c>
      <c r="C49" s="46">
        <v>19482000</v>
      </c>
      <c r="D49" s="46"/>
      <c r="E49" s="167">
        <f t="shared" si="1"/>
        <v>135437750</v>
      </c>
      <c r="F49" s="177" t="s">
        <v>281</v>
      </c>
      <c r="G49" s="180" t="s">
        <v>255</v>
      </c>
      <c r="H49" s="180" t="s">
        <v>112</v>
      </c>
      <c r="I49" s="179" t="s">
        <v>299</v>
      </c>
      <c r="J49" s="180" t="s">
        <v>194</v>
      </c>
      <c r="K49" s="184"/>
    </row>
    <row r="50" spans="1:11" ht="31.5" customHeight="1" x14ac:dyDescent="0.3">
      <c r="A50" s="172">
        <f t="shared" si="0"/>
        <v>43</v>
      </c>
      <c r="B50" s="65">
        <v>43131</v>
      </c>
      <c r="C50" s="46"/>
      <c r="D50" s="46">
        <v>1500000</v>
      </c>
      <c r="E50" s="167">
        <f t="shared" si="1"/>
        <v>133937750</v>
      </c>
      <c r="F50" s="196" t="s">
        <v>291</v>
      </c>
      <c r="G50" s="194" t="s">
        <v>118</v>
      </c>
      <c r="H50" s="194" t="s">
        <v>112</v>
      </c>
      <c r="I50" s="195" t="s">
        <v>294</v>
      </c>
      <c r="J50" s="194" t="s">
        <v>195</v>
      </c>
      <c r="K50" s="184"/>
    </row>
    <row r="51" spans="1:11" ht="31.5" customHeight="1" x14ac:dyDescent="0.3">
      <c r="A51" s="172">
        <f t="shared" si="0"/>
        <v>44</v>
      </c>
      <c r="B51" s="65">
        <v>43131</v>
      </c>
      <c r="C51" s="46"/>
      <c r="D51" s="46">
        <v>5000000</v>
      </c>
      <c r="E51" s="167">
        <f t="shared" si="1"/>
        <v>128937750</v>
      </c>
      <c r="F51" s="196" t="s">
        <v>292</v>
      </c>
      <c r="G51" s="194" t="s">
        <v>118</v>
      </c>
      <c r="H51" s="194" t="s">
        <v>112</v>
      </c>
      <c r="I51" s="195" t="s">
        <v>294</v>
      </c>
      <c r="J51" s="194" t="s">
        <v>195</v>
      </c>
      <c r="K51" s="184"/>
    </row>
    <row r="52" spans="1:11" ht="31.5" customHeight="1" x14ac:dyDescent="0.3">
      <c r="A52" s="172">
        <f t="shared" si="0"/>
        <v>45</v>
      </c>
      <c r="B52" s="65">
        <v>43159</v>
      </c>
      <c r="C52" s="46"/>
      <c r="D52" s="46">
        <v>6600000</v>
      </c>
      <c r="E52" s="167">
        <f t="shared" si="1"/>
        <v>122337750</v>
      </c>
      <c r="F52" s="196" t="s">
        <v>293</v>
      </c>
      <c r="G52" s="194" t="s">
        <v>118</v>
      </c>
      <c r="H52" s="194" t="s">
        <v>112</v>
      </c>
      <c r="I52" s="195" t="s">
        <v>294</v>
      </c>
      <c r="J52" s="194" t="s">
        <v>195</v>
      </c>
      <c r="K52" s="184"/>
    </row>
    <row r="53" spans="1:11" ht="31.5" customHeight="1" x14ac:dyDescent="0.3">
      <c r="A53" s="172">
        <f t="shared" si="0"/>
        <v>46</v>
      </c>
      <c r="B53" s="65">
        <v>43159</v>
      </c>
      <c r="C53" s="46"/>
      <c r="D53" s="46">
        <v>2600000</v>
      </c>
      <c r="E53" s="167">
        <f t="shared" si="1"/>
        <v>119737750</v>
      </c>
      <c r="F53" s="196" t="s">
        <v>296</v>
      </c>
      <c r="G53" s="194" t="s">
        <v>118</v>
      </c>
      <c r="H53" s="194" t="s">
        <v>112</v>
      </c>
      <c r="I53" s="195" t="s">
        <v>294</v>
      </c>
      <c r="J53" s="194" t="s">
        <v>195</v>
      </c>
      <c r="K53" s="184"/>
    </row>
    <row r="54" spans="1:11" ht="31.5" customHeight="1" x14ac:dyDescent="0.3">
      <c r="A54" s="172">
        <f t="shared" si="0"/>
        <v>47</v>
      </c>
      <c r="B54" s="65">
        <v>43159</v>
      </c>
      <c r="C54" s="46"/>
      <c r="D54" s="46">
        <v>1600000</v>
      </c>
      <c r="E54" s="167">
        <f t="shared" si="1"/>
        <v>118137750</v>
      </c>
      <c r="F54" s="196" t="s">
        <v>297</v>
      </c>
      <c r="G54" s="194" t="s">
        <v>118</v>
      </c>
      <c r="H54" s="194" t="s">
        <v>112</v>
      </c>
      <c r="I54" s="195" t="s">
        <v>294</v>
      </c>
      <c r="J54" s="194" t="s">
        <v>195</v>
      </c>
      <c r="K54" s="184"/>
    </row>
    <row r="55" spans="1:11" ht="31.5" customHeight="1" x14ac:dyDescent="0.3">
      <c r="A55" s="172">
        <f t="shared" si="0"/>
        <v>48</v>
      </c>
      <c r="B55" s="65">
        <v>43144</v>
      </c>
      <c r="C55" s="46">
        <v>10010000</v>
      </c>
      <c r="D55" s="46"/>
      <c r="E55" s="167">
        <f t="shared" si="1"/>
        <v>128147750</v>
      </c>
      <c r="F55" s="177" t="s">
        <v>290</v>
      </c>
      <c r="G55" s="180" t="s">
        <v>245</v>
      </c>
      <c r="H55" s="180" t="s">
        <v>112</v>
      </c>
      <c r="I55" s="179" t="s">
        <v>264</v>
      </c>
      <c r="J55" s="180" t="s">
        <v>194</v>
      </c>
      <c r="K55" s="184"/>
    </row>
    <row r="56" spans="1:11" ht="31.5" customHeight="1" x14ac:dyDescent="0.3">
      <c r="A56" s="172">
        <f t="shared" si="0"/>
        <v>49</v>
      </c>
      <c r="B56" s="65">
        <v>43174</v>
      </c>
      <c r="C56" s="46">
        <v>17713000</v>
      </c>
      <c r="D56" s="46"/>
      <c r="E56" s="167">
        <f t="shared" si="1"/>
        <v>145860750</v>
      </c>
      <c r="F56" s="177" t="s">
        <v>295</v>
      </c>
      <c r="G56" s="180" t="s">
        <v>255</v>
      </c>
      <c r="H56" s="180" t="s">
        <v>112</v>
      </c>
      <c r="I56" s="179" t="s">
        <v>264</v>
      </c>
      <c r="J56" s="180" t="s">
        <v>194</v>
      </c>
      <c r="K56" s="184"/>
    </row>
    <row r="57" spans="1:11" ht="31.5" customHeight="1" x14ac:dyDescent="0.3">
      <c r="A57" s="172">
        <f t="shared" si="0"/>
        <v>50</v>
      </c>
      <c r="B57" s="65">
        <v>43179</v>
      </c>
      <c r="C57" s="46"/>
      <c r="D57" s="46">
        <v>1500000</v>
      </c>
      <c r="E57" s="167">
        <f t="shared" si="1"/>
        <v>144360750</v>
      </c>
      <c r="F57" s="196" t="s">
        <v>298</v>
      </c>
      <c r="G57" s="194" t="s">
        <v>118</v>
      </c>
      <c r="H57" s="194" t="s">
        <v>112</v>
      </c>
      <c r="I57" s="195" t="s">
        <v>299</v>
      </c>
      <c r="J57" s="194" t="s">
        <v>195</v>
      </c>
      <c r="K57" s="184"/>
    </row>
    <row r="58" spans="1:11" ht="31.5" customHeight="1" x14ac:dyDescent="0.3">
      <c r="A58" s="172">
        <f t="shared" si="0"/>
        <v>51</v>
      </c>
      <c r="B58" s="65">
        <v>43201</v>
      </c>
      <c r="C58" s="46"/>
      <c r="D58" s="46">
        <v>1600000</v>
      </c>
      <c r="E58" s="167">
        <f t="shared" si="1"/>
        <v>142760750</v>
      </c>
      <c r="F58" s="196" t="s">
        <v>315</v>
      </c>
      <c r="G58" s="194" t="s">
        <v>317</v>
      </c>
      <c r="H58" s="194" t="s">
        <v>112</v>
      </c>
      <c r="I58" s="195" t="s">
        <v>284</v>
      </c>
      <c r="J58" s="194" t="s">
        <v>195</v>
      </c>
      <c r="K58" s="184"/>
    </row>
    <row r="59" spans="1:11" ht="31.5" customHeight="1" x14ac:dyDescent="0.3">
      <c r="A59" s="172">
        <f t="shared" si="0"/>
        <v>52</v>
      </c>
      <c r="B59" s="65">
        <v>43201</v>
      </c>
      <c r="C59" s="46"/>
      <c r="D59" s="46">
        <v>1200000</v>
      </c>
      <c r="E59" s="167">
        <f t="shared" si="1"/>
        <v>141560750</v>
      </c>
      <c r="F59" s="196" t="s">
        <v>316</v>
      </c>
      <c r="G59" s="194" t="s">
        <v>317</v>
      </c>
      <c r="H59" s="194" t="s">
        <v>112</v>
      </c>
      <c r="I59" s="195" t="s">
        <v>284</v>
      </c>
      <c r="J59" s="194" t="s">
        <v>195</v>
      </c>
      <c r="K59" s="184"/>
    </row>
    <row r="60" spans="1:11" ht="31.5" customHeight="1" x14ac:dyDescent="0.3">
      <c r="A60" s="172">
        <f t="shared" si="0"/>
        <v>53</v>
      </c>
      <c r="B60" s="65">
        <v>43204</v>
      </c>
      <c r="C60" s="46">
        <v>11159000</v>
      </c>
      <c r="D60" s="46"/>
      <c r="E60" s="167">
        <f t="shared" si="1"/>
        <v>152719750</v>
      </c>
      <c r="F60" s="177" t="s">
        <v>313</v>
      </c>
      <c r="G60" s="180" t="s">
        <v>300</v>
      </c>
      <c r="H60" s="180" t="s">
        <v>112</v>
      </c>
      <c r="I60" s="179" t="s">
        <v>299</v>
      </c>
      <c r="J60" s="180" t="s">
        <v>194</v>
      </c>
      <c r="K60" s="184"/>
    </row>
    <row r="61" spans="1:11" ht="31.5" customHeight="1" x14ac:dyDescent="0.3">
      <c r="A61" s="172">
        <f t="shared" si="0"/>
        <v>54</v>
      </c>
      <c r="B61" s="65">
        <v>43210</v>
      </c>
      <c r="C61" s="46"/>
      <c r="D61" s="46">
        <v>1600000</v>
      </c>
      <c r="E61" s="167">
        <f t="shared" si="1"/>
        <v>151119750</v>
      </c>
      <c r="F61" s="228" t="s">
        <v>325</v>
      </c>
      <c r="G61" s="182" t="s">
        <v>317</v>
      </c>
      <c r="H61" s="182" t="s">
        <v>112</v>
      </c>
      <c r="I61" s="181" t="s">
        <v>284</v>
      </c>
      <c r="J61" s="182" t="s">
        <v>195</v>
      </c>
      <c r="K61" s="184"/>
    </row>
    <row r="62" spans="1:11" ht="31.5" customHeight="1" x14ac:dyDescent="0.3">
      <c r="A62" s="172">
        <f t="shared" si="0"/>
        <v>55</v>
      </c>
      <c r="B62" s="210">
        <v>43234</v>
      </c>
      <c r="C62" s="46"/>
      <c r="D62" s="46">
        <v>1500000</v>
      </c>
      <c r="E62" s="167">
        <f t="shared" si="1"/>
        <v>149619750</v>
      </c>
      <c r="F62" s="188" t="s">
        <v>319</v>
      </c>
      <c r="G62" s="182" t="s">
        <v>7</v>
      </c>
      <c r="H62" s="182" t="s">
        <v>112</v>
      </c>
      <c r="I62" s="181" t="s">
        <v>185</v>
      </c>
      <c r="J62" s="182" t="s">
        <v>195</v>
      </c>
      <c r="K62" s="184"/>
    </row>
    <row r="63" spans="1:11" ht="31.5" customHeight="1" x14ac:dyDescent="0.3">
      <c r="A63" s="172">
        <f t="shared" si="0"/>
        <v>56</v>
      </c>
      <c r="B63" s="210">
        <v>43234</v>
      </c>
      <c r="C63" s="46"/>
      <c r="D63" s="46">
        <v>800000</v>
      </c>
      <c r="E63" s="167">
        <f t="shared" si="1"/>
        <v>148819750</v>
      </c>
      <c r="F63" s="188" t="s">
        <v>320</v>
      </c>
      <c r="G63" s="182" t="s">
        <v>7</v>
      </c>
      <c r="H63" s="182" t="s">
        <v>112</v>
      </c>
      <c r="I63" s="181" t="s">
        <v>185</v>
      </c>
      <c r="J63" s="182" t="s">
        <v>195</v>
      </c>
      <c r="K63" s="184"/>
    </row>
    <row r="64" spans="1:11" ht="31.5" customHeight="1" x14ac:dyDescent="0.3">
      <c r="A64" s="172">
        <f t="shared" si="0"/>
        <v>57</v>
      </c>
      <c r="B64" s="210">
        <v>43235</v>
      </c>
      <c r="C64" s="46">
        <v>11109000</v>
      </c>
      <c r="D64" s="46"/>
      <c r="E64" s="167">
        <f t="shared" si="1"/>
        <v>159928750</v>
      </c>
      <c r="F64" s="177" t="s">
        <v>318</v>
      </c>
      <c r="G64" s="180" t="s">
        <v>255</v>
      </c>
      <c r="H64" s="180" t="s">
        <v>112</v>
      </c>
      <c r="I64" s="179" t="s">
        <v>249</v>
      </c>
      <c r="J64" s="180" t="s">
        <v>194</v>
      </c>
      <c r="K64" s="184"/>
    </row>
    <row r="65" spans="1:11" ht="31.5" customHeight="1" x14ac:dyDescent="0.3">
      <c r="A65" s="172">
        <f t="shared" si="0"/>
        <v>58</v>
      </c>
      <c r="B65" s="210">
        <v>43238</v>
      </c>
      <c r="C65" s="46"/>
      <c r="D65" s="46">
        <v>1600000</v>
      </c>
      <c r="E65" s="167">
        <f t="shared" si="1"/>
        <v>158328750</v>
      </c>
      <c r="F65" s="228" t="s">
        <v>324</v>
      </c>
      <c r="G65" s="182" t="s">
        <v>317</v>
      </c>
      <c r="H65" s="182" t="s">
        <v>112</v>
      </c>
      <c r="I65" s="181" t="s">
        <v>249</v>
      </c>
      <c r="J65" s="182" t="s">
        <v>195</v>
      </c>
      <c r="K65" s="184"/>
    </row>
    <row r="66" spans="1:11" ht="31.5" customHeight="1" x14ac:dyDescent="0.3">
      <c r="A66" s="172">
        <f t="shared" si="0"/>
        <v>59</v>
      </c>
      <c r="B66" s="210">
        <v>43264</v>
      </c>
      <c r="C66" s="46"/>
      <c r="D66" s="46">
        <v>1900000</v>
      </c>
      <c r="E66" s="167">
        <f t="shared" si="1"/>
        <v>156428750</v>
      </c>
      <c r="F66" s="228" t="s">
        <v>326</v>
      </c>
      <c r="G66" s="182" t="s">
        <v>317</v>
      </c>
      <c r="H66" s="182" t="s">
        <v>112</v>
      </c>
      <c r="I66" s="181" t="s">
        <v>249</v>
      </c>
      <c r="J66" s="182" t="s">
        <v>195</v>
      </c>
      <c r="K66" s="184"/>
    </row>
    <row r="67" spans="1:11" ht="31.5" customHeight="1" x14ac:dyDescent="0.3">
      <c r="A67" s="172">
        <f t="shared" si="0"/>
        <v>60</v>
      </c>
      <c r="B67" s="210">
        <v>43264</v>
      </c>
      <c r="C67" s="46"/>
      <c r="D67" s="46">
        <v>1000000</v>
      </c>
      <c r="E67" s="167">
        <f t="shared" si="1"/>
        <v>155428750</v>
      </c>
      <c r="F67" s="228" t="s">
        <v>327</v>
      </c>
      <c r="G67" s="182" t="s">
        <v>317</v>
      </c>
      <c r="H67" s="182" t="s">
        <v>112</v>
      </c>
      <c r="I67" s="181" t="s">
        <v>249</v>
      </c>
      <c r="J67" s="182" t="s">
        <v>195</v>
      </c>
      <c r="K67" s="184"/>
    </row>
    <row r="68" spans="1:11" ht="31.5" customHeight="1" x14ac:dyDescent="0.3">
      <c r="A68" s="172">
        <f t="shared" si="0"/>
        <v>61</v>
      </c>
      <c r="B68" s="65">
        <v>43266</v>
      </c>
      <c r="C68" s="46">
        <v>6590000</v>
      </c>
      <c r="D68" s="46"/>
      <c r="E68" s="167">
        <f t="shared" si="1"/>
        <v>162018750</v>
      </c>
      <c r="F68" s="177" t="s">
        <v>344</v>
      </c>
      <c r="G68" s="180" t="s">
        <v>300</v>
      </c>
      <c r="H68" s="180" t="s">
        <v>112</v>
      </c>
      <c r="I68" s="179" t="s">
        <v>345</v>
      </c>
      <c r="J68" s="180" t="s">
        <v>194</v>
      </c>
      <c r="K68" s="184"/>
    </row>
    <row r="69" spans="1:11" ht="31.5" customHeight="1" x14ac:dyDescent="0.3">
      <c r="A69" s="172">
        <f t="shared" si="0"/>
        <v>62</v>
      </c>
      <c r="B69" s="65">
        <v>43276</v>
      </c>
      <c r="C69" s="46"/>
      <c r="D69" s="46">
        <v>1600000</v>
      </c>
      <c r="E69" s="167">
        <f t="shared" si="1"/>
        <v>160418750</v>
      </c>
      <c r="F69" s="228" t="s">
        <v>382</v>
      </c>
      <c r="G69" s="182" t="s">
        <v>317</v>
      </c>
      <c r="H69" s="182" t="s">
        <v>112</v>
      </c>
      <c r="I69" s="181" t="s">
        <v>345</v>
      </c>
      <c r="J69" s="182" t="s">
        <v>195</v>
      </c>
      <c r="K69" s="184"/>
    </row>
    <row r="70" spans="1:11" ht="31.5" customHeight="1" x14ac:dyDescent="0.3">
      <c r="A70" s="172">
        <f t="shared" si="0"/>
        <v>63</v>
      </c>
      <c r="B70" s="65">
        <v>43290</v>
      </c>
      <c r="C70" s="46"/>
      <c r="D70" s="46">
        <v>1000000</v>
      </c>
      <c r="E70" s="167">
        <f t="shared" si="1"/>
        <v>159418750</v>
      </c>
      <c r="F70" s="188" t="s">
        <v>381</v>
      </c>
      <c r="G70" s="182" t="s">
        <v>317</v>
      </c>
      <c r="H70" s="182" t="s">
        <v>112</v>
      </c>
      <c r="I70" s="181" t="s">
        <v>345</v>
      </c>
      <c r="J70" s="182" t="s">
        <v>195</v>
      </c>
      <c r="K70" s="184"/>
    </row>
    <row r="71" spans="1:11" ht="31.5" customHeight="1" x14ac:dyDescent="0.3">
      <c r="A71" s="172">
        <f t="shared" si="0"/>
        <v>64</v>
      </c>
      <c r="B71" s="65">
        <v>43290</v>
      </c>
      <c r="C71" s="46"/>
      <c r="D71" s="46">
        <v>1600000</v>
      </c>
      <c r="E71" s="167">
        <f t="shared" si="1"/>
        <v>157818750</v>
      </c>
      <c r="F71" s="228" t="s">
        <v>383</v>
      </c>
      <c r="G71" s="182" t="s">
        <v>317</v>
      </c>
      <c r="H71" s="182" t="s">
        <v>112</v>
      </c>
      <c r="I71" s="181" t="s">
        <v>345</v>
      </c>
      <c r="J71" s="182" t="s">
        <v>195</v>
      </c>
      <c r="K71" s="184"/>
    </row>
    <row r="72" spans="1:11" ht="31.5" customHeight="1" x14ac:dyDescent="0.3">
      <c r="A72" s="172">
        <f t="shared" si="0"/>
        <v>65</v>
      </c>
      <c r="B72" s="65">
        <v>43290</v>
      </c>
      <c r="C72" s="46"/>
      <c r="D72" s="46">
        <v>1600000</v>
      </c>
      <c r="E72" s="167">
        <f t="shared" si="1"/>
        <v>156218750</v>
      </c>
      <c r="F72" s="228" t="s">
        <v>385</v>
      </c>
      <c r="G72" s="182" t="s">
        <v>317</v>
      </c>
      <c r="H72" s="182" t="s">
        <v>112</v>
      </c>
      <c r="I72" s="181" t="s">
        <v>345</v>
      </c>
      <c r="J72" s="182" t="s">
        <v>195</v>
      </c>
      <c r="K72" s="184"/>
    </row>
    <row r="73" spans="1:11" ht="31.5" customHeight="1" x14ac:dyDescent="0.3">
      <c r="A73" s="172">
        <f t="shared" si="0"/>
        <v>66</v>
      </c>
      <c r="B73" s="65">
        <v>43291</v>
      </c>
      <c r="C73" s="46"/>
      <c r="D73" s="46">
        <v>1700000</v>
      </c>
      <c r="E73" s="167">
        <f t="shared" si="1"/>
        <v>154518750</v>
      </c>
      <c r="F73" s="228" t="s">
        <v>384</v>
      </c>
      <c r="G73" s="182" t="s">
        <v>317</v>
      </c>
      <c r="H73" s="182" t="s">
        <v>112</v>
      </c>
      <c r="I73" s="181" t="s">
        <v>345</v>
      </c>
      <c r="J73" s="182" t="s">
        <v>195</v>
      </c>
      <c r="K73" s="184"/>
    </row>
    <row r="74" spans="1:11" ht="31.5" customHeight="1" x14ac:dyDescent="0.3">
      <c r="A74" s="172">
        <f t="shared" ref="A74" si="2">A73+1</f>
        <v>67</v>
      </c>
      <c r="B74" s="66">
        <v>43297</v>
      </c>
      <c r="C74" s="46">
        <v>10454000</v>
      </c>
      <c r="D74" s="46"/>
      <c r="E74" s="167">
        <f t="shared" ref="E74" si="3">E73+C74-D74</f>
        <v>164972750</v>
      </c>
      <c r="F74" s="177" t="s">
        <v>380</v>
      </c>
      <c r="G74" s="180" t="s">
        <v>255</v>
      </c>
      <c r="H74" s="180" t="s">
        <v>112</v>
      </c>
      <c r="I74" s="179" t="s">
        <v>345</v>
      </c>
      <c r="J74" s="180" t="s">
        <v>194</v>
      </c>
      <c r="K74" s="184"/>
    </row>
    <row r="75" spans="1:11" ht="30.75" customHeight="1" x14ac:dyDescent="0.25">
      <c r="A75" s="398" t="s">
        <v>196</v>
      </c>
      <c r="B75" s="399"/>
      <c r="C75" s="22">
        <f>SUM(C8:C74)</f>
        <v>248772750</v>
      </c>
      <c r="D75" s="197">
        <f>SUM(D8:D74)</f>
        <v>83800000</v>
      </c>
      <c r="E75" s="189">
        <f>C75-D75</f>
        <v>164972750</v>
      </c>
      <c r="F75" s="51" t="s">
        <v>314</v>
      </c>
      <c r="G75" s="21"/>
      <c r="H75" s="21"/>
      <c r="I75" s="21"/>
      <c r="J75" s="21"/>
      <c r="K75" s="15"/>
    </row>
    <row r="76" spans="1:11" x14ac:dyDescent="0.25">
      <c r="E76" s="47"/>
    </row>
    <row r="77" spans="1:11" x14ac:dyDescent="0.25">
      <c r="D77" s="23"/>
      <c r="E77" s="300"/>
    </row>
  </sheetData>
  <autoFilter ref="A6:J75">
    <filterColumn colId="6" showButton="0"/>
    <filterColumn colId="7" showButton="0"/>
  </autoFilter>
  <mergeCells count="12">
    <mergeCell ref="A75:B75"/>
    <mergeCell ref="A1:J1"/>
    <mergeCell ref="I5:J5"/>
    <mergeCell ref="A6:A7"/>
    <mergeCell ref="B6:B7"/>
    <mergeCell ref="C6:C7"/>
    <mergeCell ref="D6:D7"/>
    <mergeCell ref="E6:E7"/>
    <mergeCell ref="F6:F7"/>
    <mergeCell ref="G6:I6"/>
    <mergeCell ref="J6:J7"/>
    <mergeCell ref="B4:I4"/>
  </mergeCells>
  <pageMargins left="0.2" right="0.2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G29"/>
  <sheetViews>
    <sheetView workbookViewId="0">
      <selection activeCell="G2" sqref="G2:G29"/>
    </sheetView>
  </sheetViews>
  <sheetFormatPr defaultRowHeight="15" x14ac:dyDescent="0.25"/>
  <cols>
    <col min="7" max="7" width="15.42578125" bestFit="1" customWidth="1"/>
  </cols>
  <sheetData>
    <row r="2" spans="7:7" x14ac:dyDescent="0.25">
      <c r="G2" s="47">
        <v>1820000</v>
      </c>
    </row>
    <row r="3" spans="7:7" x14ac:dyDescent="0.25">
      <c r="G3" s="47">
        <v>1770000</v>
      </c>
    </row>
    <row r="4" spans="7:7" x14ac:dyDescent="0.25">
      <c r="G4" s="47">
        <v>1729000</v>
      </c>
    </row>
    <row r="5" spans="7:7" x14ac:dyDescent="0.25">
      <c r="G5" s="47">
        <v>1720000</v>
      </c>
    </row>
    <row r="6" spans="7:7" x14ac:dyDescent="0.25">
      <c r="G6" s="47">
        <v>1629000</v>
      </c>
    </row>
    <row r="7" spans="7:7" x14ac:dyDescent="0.25">
      <c r="G7" s="47">
        <v>1620000</v>
      </c>
    </row>
    <row r="8" spans="7:7" x14ac:dyDescent="0.25">
      <c r="G8" s="47">
        <v>1588000</v>
      </c>
    </row>
    <row r="9" spans="7:7" x14ac:dyDescent="0.25">
      <c r="G9" s="47">
        <v>1547000</v>
      </c>
    </row>
    <row r="10" spans="7:7" x14ac:dyDescent="0.25">
      <c r="G10" s="47">
        <v>1529000</v>
      </c>
    </row>
    <row r="11" spans="7:7" x14ac:dyDescent="0.25">
      <c r="G11" s="47">
        <v>1520000</v>
      </c>
    </row>
    <row r="12" spans="7:7" x14ac:dyDescent="0.25">
      <c r="G12" s="47">
        <v>1456000</v>
      </c>
    </row>
    <row r="13" spans="7:7" x14ac:dyDescent="0.25">
      <c r="G13" s="47">
        <v>1365000</v>
      </c>
    </row>
    <row r="14" spans="7:7" x14ac:dyDescent="0.25">
      <c r="G14" s="47">
        <v>1356000</v>
      </c>
    </row>
    <row r="15" spans="7:7" x14ac:dyDescent="0.25">
      <c r="G15" s="47">
        <v>1310000</v>
      </c>
    </row>
    <row r="16" spans="7:7" x14ac:dyDescent="0.25">
      <c r="G16" s="47">
        <v>1165000</v>
      </c>
    </row>
    <row r="17" spans="7:7" x14ac:dyDescent="0.25">
      <c r="G17" s="47">
        <v>1132000</v>
      </c>
    </row>
    <row r="18" spans="7:7" x14ac:dyDescent="0.25">
      <c r="G18" s="47">
        <v>1120000</v>
      </c>
    </row>
    <row r="19" spans="7:7" x14ac:dyDescent="0.25">
      <c r="G19" s="47">
        <v>1115000</v>
      </c>
    </row>
    <row r="20" spans="7:7" x14ac:dyDescent="0.25">
      <c r="G20" s="47">
        <v>1103000</v>
      </c>
    </row>
    <row r="21" spans="7:7" x14ac:dyDescent="0.25">
      <c r="G21" s="47">
        <v>1092000</v>
      </c>
    </row>
    <row r="22" spans="7:7" x14ac:dyDescent="0.25">
      <c r="G22" s="47">
        <v>946000</v>
      </c>
    </row>
    <row r="23" spans="7:7" x14ac:dyDescent="0.25">
      <c r="G23" s="47">
        <v>915000</v>
      </c>
    </row>
    <row r="24" spans="7:7" x14ac:dyDescent="0.25">
      <c r="G24" s="47">
        <v>760000</v>
      </c>
    </row>
    <row r="25" spans="7:7" x14ac:dyDescent="0.25">
      <c r="G25" s="47">
        <v>582000</v>
      </c>
    </row>
    <row r="26" spans="7:7" x14ac:dyDescent="0.25">
      <c r="G26" s="47">
        <v>514000</v>
      </c>
    </row>
    <row r="27" spans="7:7" x14ac:dyDescent="0.25">
      <c r="G27" s="47">
        <v>411000</v>
      </c>
    </row>
    <row r="28" spans="7:7" x14ac:dyDescent="0.25">
      <c r="G28" s="47">
        <v>360000</v>
      </c>
    </row>
    <row r="29" spans="7:7" x14ac:dyDescent="0.25">
      <c r="G29" s="47">
        <v>0</v>
      </c>
    </row>
  </sheetData>
  <sortState ref="G2:G29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Tip Feb 17 (2)</vt:lpstr>
      <vt:lpstr>Tip July 2018</vt:lpstr>
      <vt:lpstr>DAILY TIP</vt:lpstr>
      <vt:lpstr>Tip Keep 2018</vt:lpstr>
      <vt:lpstr>Tip Payment 2018</vt:lpstr>
      <vt:lpstr>Sheet1</vt:lpstr>
      <vt:lpstr>'Tip July 2018'!Print_Area</vt:lpstr>
    </vt:vector>
  </TitlesOfParts>
  <Company>LHHD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TECH</cp:lastModifiedBy>
  <cp:lastPrinted>2018-07-16T05:50:10Z</cp:lastPrinted>
  <dcterms:created xsi:type="dcterms:W3CDTF">2016-06-16T07:44:44Z</dcterms:created>
  <dcterms:modified xsi:type="dcterms:W3CDTF">2018-07-16T05:51:26Z</dcterms:modified>
</cp:coreProperties>
</file>