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showInkAnnotation="0" codeName="ThisWorkbook" hidePivotFieldList="1" autoCompressPictures="0"/>
  <bookViews>
    <workbookView xWindow="3660" yWindow="2420" windowWidth="34700" windowHeight="19160" tabRatio="897" activeTab="1"/>
  </bookViews>
  <sheets>
    <sheet name="Cover" sheetId="1" r:id="rId1"/>
    <sheet name="Defects" sheetId="3" r:id="rId2"/>
    <sheet name="INput" sheetId="5" r:id="rId3"/>
    <sheet name="Error Codes" sheetId="2" r:id="rId4"/>
    <sheet name="TPM" sheetId="8" r:id="rId5"/>
  </sheets>
  <definedNames>
    <definedName name="_xlnm._FilterDatabase" localSheetId="1" hidden="1">Defects!$B$2:$L$331</definedName>
    <definedName name="_xlnm._FilterDatabase" localSheetId="3" hidden="1">'Error Codes'!#REF!</definedName>
    <definedName name="_xlnm._FilterDatabase" localSheetId="4" hidden="1">TPM!$B$2:$F$20</definedName>
    <definedName name="Errors_d">INDEX(Errors_Master[Error Code Name],MATCH(VLOOKUP(Defects!$E1,Functional_Area[],2,FALSE),Errors_Master[Sorting],0),1):INDEX(Errors_Master[Error Code Name],MATCH(VLOOKUP(Defects!$E1,Functional_Area[],2,FALSE),Errors_Master[Sorting],1),1)</definedName>
    <definedName name="Functional_Area_d">Functional_Area[Functional Area]</definedName>
    <definedName name="LCD_Cosmetic2_Fail" localSheetId="2">#REF!</definedName>
    <definedName name="LCD_function_test" localSheetId="2">#REF!</definedName>
    <definedName name="LCDCosmetic2Fail" localSheetId="2">INput!#REF!</definedName>
    <definedName name="Locations_d">Functional_Area[Functional Area]</definedName>
    <definedName name="Lookup_Index">Errors_Master[Lookup Index]</definedName>
    <definedName name="RUninInput" localSheetId="2">INput!#REF!</definedName>
    <definedName name="TOPCaseCosmeticInput" localSheetId="2">INput!#REF!</definedName>
    <definedName name="XrayInput" localSheetId="2">INput!#REF!</definedName>
    <definedName name="Yes_No_d">Yes_No[Yes/No]</definedName>
  </definedNames>
  <calcPr calcId="140001" concurrentCalc="0"/>
  <pivotCaches>
    <pivotCache cacheId="238" r:id="rId6"/>
  </pivotCaches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330" i="3" l="1"/>
  <c r="E331" i="3"/>
  <c r="F330" i="3"/>
  <c r="F331" i="3"/>
  <c r="L330" i="3"/>
  <c r="L331" i="3"/>
  <c r="E329" i="3"/>
  <c r="O330" i="3"/>
  <c r="O331" i="3"/>
  <c r="P330" i="3"/>
  <c r="P331" i="3"/>
  <c r="Q330" i="3"/>
  <c r="Q331" i="3"/>
  <c r="R330" i="3"/>
  <c r="R331" i="3"/>
  <c r="F329" i="3"/>
  <c r="L329" i="3"/>
  <c r="O329" i="3"/>
  <c r="P329" i="3"/>
  <c r="Q329" i="3"/>
  <c r="R329" i="3"/>
  <c r="E328" i="3"/>
  <c r="F328" i="3"/>
  <c r="L328" i="3"/>
  <c r="O328" i="3"/>
  <c r="P328" i="3"/>
  <c r="Q328" i="3"/>
  <c r="R328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O316" i="3"/>
  <c r="O317" i="3"/>
  <c r="O318" i="3"/>
  <c r="E301" i="3"/>
  <c r="O319" i="3"/>
  <c r="O320" i="3"/>
  <c r="O321" i="3"/>
  <c r="O322" i="3"/>
  <c r="O323" i="3"/>
  <c r="O324" i="3"/>
  <c r="E303" i="3"/>
  <c r="O325" i="3"/>
  <c r="O326" i="3"/>
  <c r="O327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E315" i="3"/>
  <c r="F315" i="3"/>
  <c r="L315" i="3"/>
  <c r="O315" i="3"/>
  <c r="P315" i="3"/>
  <c r="Q315" i="3"/>
  <c r="R315" i="3"/>
  <c r="E314" i="3"/>
  <c r="F314" i="3"/>
  <c r="L314" i="3"/>
  <c r="O314" i="3"/>
  <c r="P314" i="3"/>
  <c r="Q314" i="3"/>
  <c r="R314" i="3"/>
  <c r="E313" i="3"/>
  <c r="F313" i="3"/>
  <c r="L313" i="3"/>
  <c r="O313" i="3"/>
  <c r="P313" i="3"/>
  <c r="Q313" i="3"/>
  <c r="R313" i="3"/>
  <c r="E312" i="3"/>
  <c r="F312" i="3"/>
  <c r="L312" i="3"/>
  <c r="O312" i="3"/>
  <c r="P312" i="3"/>
  <c r="Q312" i="3"/>
  <c r="R312" i="3"/>
  <c r="E306" i="3"/>
  <c r="E307" i="3"/>
  <c r="E308" i="3"/>
  <c r="E309" i="3"/>
  <c r="E310" i="3"/>
  <c r="E311" i="3"/>
  <c r="F306" i="3"/>
  <c r="F307" i="3"/>
  <c r="F308" i="3"/>
  <c r="F309" i="3"/>
  <c r="F310" i="3"/>
  <c r="F311" i="3"/>
  <c r="L306" i="3"/>
  <c r="L307" i="3"/>
  <c r="L308" i="3"/>
  <c r="L309" i="3"/>
  <c r="L310" i="3"/>
  <c r="L311" i="3"/>
  <c r="O306" i="3"/>
  <c r="O307" i="3"/>
  <c r="O308" i="3"/>
  <c r="O309" i="3"/>
  <c r="O310" i="3"/>
  <c r="O311" i="3"/>
  <c r="P306" i="3"/>
  <c r="P307" i="3"/>
  <c r="P308" i="3"/>
  <c r="P309" i="3"/>
  <c r="P310" i="3"/>
  <c r="P311" i="3"/>
  <c r="Q306" i="3"/>
  <c r="Q307" i="3"/>
  <c r="Q308" i="3"/>
  <c r="Q309" i="3"/>
  <c r="Q310" i="3"/>
  <c r="Q311" i="3"/>
  <c r="R306" i="3"/>
  <c r="R307" i="3"/>
  <c r="R308" i="3"/>
  <c r="R309" i="3"/>
  <c r="R310" i="3"/>
  <c r="R311" i="3"/>
  <c r="E305" i="3"/>
  <c r="F305" i="3"/>
  <c r="L305" i="3"/>
  <c r="E38" i="3"/>
  <c r="O305" i="3"/>
  <c r="P305" i="3"/>
  <c r="Q305" i="3"/>
  <c r="R305" i="3"/>
  <c r="E304" i="3"/>
  <c r="F304" i="3"/>
  <c r="L304" i="3"/>
  <c r="E234" i="3"/>
  <c r="E283" i="3"/>
  <c r="E284" i="3"/>
  <c r="E285" i="3"/>
  <c r="O304" i="3"/>
  <c r="P304" i="3"/>
  <c r="Q304" i="3"/>
  <c r="R304" i="3"/>
  <c r="F303" i="3"/>
  <c r="L303" i="3"/>
  <c r="O303" i="3"/>
  <c r="P303" i="3"/>
  <c r="Q303" i="3"/>
  <c r="R303" i="3"/>
  <c r="E302" i="3"/>
  <c r="F302" i="3"/>
  <c r="L302" i="3"/>
  <c r="E243" i="3"/>
  <c r="O302" i="3"/>
  <c r="P302" i="3"/>
  <c r="Q302" i="3"/>
  <c r="R302" i="3"/>
  <c r="F301" i="3"/>
  <c r="L301" i="3"/>
  <c r="O301" i="3"/>
  <c r="P301" i="3"/>
  <c r="Q301" i="3"/>
  <c r="R301" i="3"/>
  <c r="E300" i="3"/>
  <c r="F300" i="3"/>
  <c r="L300" i="3"/>
  <c r="E3" i="3"/>
  <c r="O300" i="3"/>
  <c r="P300" i="3"/>
  <c r="Q300" i="3"/>
  <c r="R300" i="3"/>
  <c r="E299" i="3"/>
  <c r="F299" i="3"/>
  <c r="L299" i="3"/>
  <c r="E286" i="3"/>
  <c r="O299" i="3"/>
  <c r="P299" i="3"/>
  <c r="Q299" i="3"/>
  <c r="R299" i="3"/>
  <c r="E297" i="3"/>
  <c r="E298" i="3"/>
  <c r="F297" i="3"/>
  <c r="F298" i="3"/>
  <c r="L297" i="3"/>
  <c r="L298" i="3"/>
  <c r="E296" i="3"/>
  <c r="O297" i="3"/>
  <c r="O298" i="3"/>
  <c r="P297" i="3"/>
  <c r="P298" i="3"/>
  <c r="Q297" i="3"/>
  <c r="Q298" i="3"/>
  <c r="R297" i="3"/>
  <c r="R298" i="3"/>
  <c r="E292" i="3"/>
  <c r="E293" i="3"/>
  <c r="E294" i="3"/>
  <c r="E295" i="3"/>
  <c r="F292" i="3"/>
  <c r="F293" i="3"/>
  <c r="F294" i="3"/>
  <c r="F295" i="3"/>
  <c r="F296" i="3"/>
  <c r="L292" i="3"/>
  <c r="L293" i="3"/>
  <c r="L294" i="3"/>
  <c r="L295" i="3"/>
  <c r="L296" i="3"/>
  <c r="O292" i="3"/>
  <c r="O293" i="3"/>
  <c r="O294" i="3"/>
  <c r="E55" i="3"/>
  <c r="E244" i="3"/>
  <c r="O295" i="3"/>
  <c r="O296" i="3"/>
  <c r="P292" i="3"/>
  <c r="P293" i="3"/>
  <c r="P294" i="3"/>
  <c r="P295" i="3"/>
  <c r="P296" i="3"/>
  <c r="Q292" i="3"/>
  <c r="Q293" i="3"/>
  <c r="Q294" i="3"/>
  <c r="Q295" i="3"/>
  <c r="Q296" i="3"/>
  <c r="R292" i="3"/>
  <c r="R293" i="3"/>
  <c r="R294" i="3"/>
  <c r="R295" i="3"/>
  <c r="R296" i="3"/>
  <c r="E287" i="3"/>
  <c r="E288" i="3"/>
  <c r="E289" i="3"/>
  <c r="E290" i="3"/>
  <c r="E291" i="3"/>
  <c r="F291" i="3"/>
  <c r="L291" i="3"/>
  <c r="O291" i="3"/>
  <c r="P291" i="3"/>
  <c r="Q291" i="3"/>
  <c r="R291" i="3"/>
  <c r="F290" i="3"/>
  <c r="L290" i="3"/>
  <c r="O290" i="3"/>
  <c r="P290" i="3"/>
  <c r="Q290" i="3"/>
  <c r="R290" i="3"/>
  <c r="F289" i="3"/>
  <c r="L289" i="3"/>
  <c r="O289" i="3"/>
  <c r="P289" i="3"/>
  <c r="Q289" i="3"/>
  <c r="R289" i="3"/>
  <c r="F288" i="3"/>
  <c r="L288" i="3"/>
  <c r="O288" i="3"/>
  <c r="P288" i="3"/>
  <c r="Q288" i="3"/>
  <c r="R288" i="3"/>
  <c r="F287" i="3"/>
  <c r="L287" i="3"/>
  <c r="O287" i="3"/>
  <c r="P287" i="3"/>
  <c r="Q287" i="3"/>
  <c r="R287" i="3"/>
  <c r="F286" i="3"/>
  <c r="L286" i="3"/>
  <c r="O286" i="3"/>
  <c r="P286" i="3"/>
  <c r="Q286" i="3"/>
  <c r="R286" i="3"/>
  <c r="F284" i="3"/>
  <c r="F285" i="3"/>
  <c r="L284" i="3"/>
  <c r="L285" i="3"/>
  <c r="O284" i="3"/>
  <c r="O285" i="3"/>
  <c r="P284" i="3"/>
  <c r="P285" i="3"/>
  <c r="Q284" i="3"/>
  <c r="Q285" i="3"/>
  <c r="R284" i="3"/>
  <c r="R285" i="3"/>
  <c r="E276" i="3"/>
  <c r="E277" i="3"/>
  <c r="E278" i="3"/>
  <c r="E279" i="3"/>
  <c r="E280" i="3"/>
  <c r="E281" i="3"/>
  <c r="E282" i="3"/>
  <c r="F276" i="3"/>
  <c r="F277" i="3"/>
  <c r="F278" i="3"/>
  <c r="F279" i="3"/>
  <c r="F280" i="3"/>
  <c r="F281" i="3"/>
  <c r="F282" i="3"/>
  <c r="F283" i="3"/>
  <c r="L276" i="3"/>
  <c r="L277" i="3"/>
  <c r="L278" i="3"/>
  <c r="L279" i="3"/>
  <c r="L280" i="3"/>
  <c r="L281" i="3"/>
  <c r="L282" i="3"/>
  <c r="L283" i="3"/>
  <c r="O276" i="3"/>
  <c r="E43" i="3"/>
  <c r="E237" i="3"/>
  <c r="O277" i="3"/>
  <c r="O278" i="3"/>
  <c r="O279" i="3"/>
  <c r="O280" i="3"/>
  <c r="O281" i="3"/>
  <c r="O282" i="3"/>
  <c r="O283" i="3"/>
  <c r="P276" i="3"/>
  <c r="P277" i="3"/>
  <c r="P278" i="3"/>
  <c r="P279" i="3"/>
  <c r="P280" i="3"/>
  <c r="P281" i="3"/>
  <c r="P282" i="3"/>
  <c r="P283" i="3"/>
  <c r="Q276" i="3"/>
  <c r="Q277" i="3"/>
  <c r="Q278" i="3"/>
  <c r="Q279" i="3"/>
  <c r="Q280" i="3"/>
  <c r="Q281" i="3"/>
  <c r="Q282" i="3"/>
  <c r="Q283" i="3"/>
  <c r="R276" i="3"/>
  <c r="R277" i="3"/>
  <c r="R278" i="3"/>
  <c r="R279" i="3"/>
  <c r="R280" i="3"/>
  <c r="R281" i="3"/>
  <c r="R282" i="3"/>
  <c r="R283" i="3"/>
  <c r="E275" i="3"/>
  <c r="F275" i="3"/>
  <c r="L275" i="3"/>
  <c r="E274" i="3"/>
  <c r="O275" i="3"/>
  <c r="P275" i="3"/>
  <c r="Q275" i="3"/>
  <c r="R275" i="3"/>
  <c r="F274" i="3"/>
  <c r="L274" i="3"/>
  <c r="O274" i="3"/>
  <c r="P274" i="3"/>
  <c r="Q274" i="3"/>
  <c r="R274" i="3"/>
  <c r="E273" i="3"/>
  <c r="F273" i="3"/>
  <c r="L273" i="3"/>
  <c r="E233" i="3"/>
  <c r="E272" i="3"/>
  <c r="O273" i="3"/>
  <c r="P273" i="3"/>
  <c r="Q273" i="3"/>
  <c r="R273" i="3"/>
  <c r="F272" i="3"/>
  <c r="L272" i="3"/>
  <c r="O272" i="3"/>
  <c r="P272" i="3"/>
  <c r="Q272" i="3"/>
  <c r="R272" i="3"/>
  <c r="E270" i="3"/>
  <c r="E271" i="3"/>
  <c r="F270" i="3"/>
  <c r="F271" i="3"/>
  <c r="L270" i="3"/>
  <c r="L271" i="3"/>
  <c r="E54" i="3"/>
  <c r="E268" i="3"/>
  <c r="E269" i="3"/>
  <c r="O270" i="3"/>
  <c r="O271" i="3"/>
  <c r="P270" i="3"/>
  <c r="P271" i="3"/>
  <c r="Q270" i="3"/>
  <c r="Q271" i="3"/>
  <c r="R270" i="3"/>
  <c r="R271" i="3"/>
  <c r="E260" i="3"/>
  <c r="E261" i="3"/>
  <c r="E262" i="3"/>
  <c r="E263" i="3"/>
  <c r="E264" i="3"/>
  <c r="E265" i="3"/>
  <c r="E266" i="3"/>
  <c r="E267" i="3"/>
  <c r="F260" i="3"/>
  <c r="F261" i="3"/>
  <c r="F262" i="3"/>
  <c r="F263" i="3"/>
  <c r="F264" i="3"/>
  <c r="F265" i="3"/>
  <c r="F266" i="3"/>
  <c r="F267" i="3"/>
  <c r="F268" i="3"/>
  <c r="F269" i="3"/>
  <c r="L260" i="3"/>
  <c r="L261" i="3"/>
  <c r="L262" i="3"/>
  <c r="L263" i="3"/>
  <c r="L264" i="3"/>
  <c r="L265" i="3"/>
  <c r="L266" i="3"/>
  <c r="L267" i="3"/>
  <c r="L268" i="3"/>
  <c r="L269" i="3"/>
  <c r="E258" i="3"/>
  <c r="E259" i="3"/>
  <c r="O260" i="3"/>
  <c r="O261" i="3"/>
  <c r="O262" i="3"/>
  <c r="O263" i="3"/>
  <c r="E44" i="3"/>
  <c r="E45" i="3"/>
  <c r="E46" i="3"/>
  <c r="E47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9" i="3"/>
  <c r="E40" i="3"/>
  <c r="E41" i="3"/>
  <c r="E42" i="3"/>
  <c r="E48" i="3"/>
  <c r="E49" i="3"/>
  <c r="E50" i="3"/>
  <c r="E51" i="3"/>
  <c r="E52" i="3"/>
  <c r="E53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5" i="3"/>
  <c r="E236" i="3"/>
  <c r="E238" i="3"/>
  <c r="E239" i="3"/>
  <c r="E240" i="3"/>
  <c r="E241" i="3"/>
  <c r="E242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O264" i="3"/>
  <c r="O265" i="3"/>
  <c r="O266" i="3"/>
  <c r="O267" i="3"/>
  <c r="O268" i="3"/>
  <c r="O269" i="3"/>
  <c r="P260" i="3"/>
  <c r="P261" i="3"/>
  <c r="P262" i="3"/>
  <c r="P263" i="3"/>
  <c r="P264" i="3"/>
  <c r="P265" i="3"/>
  <c r="P266" i="3"/>
  <c r="P267" i="3"/>
  <c r="P268" i="3"/>
  <c r="P269" i="3"/>
  <c r="Q260" i="3"/>
  <c r="Q261" i="3"/>
  <c r="Q262" i="3"/>
  <c r="Q263" i="3"/>
  <c r="Q264" i="3"/>
  <c r="Q265" i="3"/>
  <c r="Q266" i="3"/>
  <c r="Q267" i="3"/>
  <c r="Q268" i="3"/>
  <c r="Q269" i="3"/>
  <c r="R260" i="3"/>
  <c r="R261" i="3"/>
  <c r="R262" i="3"/>
  <c r="R263" i="3"/>
  <c r="R264" i="3"/>
  <c r="R265" i="3"/>
  <c r="R266" i="3"/>
  <c r="R267" i="3"/>
  <c r="R268" i="3"/>
  <c r="R269" i="3"/>
  <c r="F259" i="3"/>
  <c r="L259" i="3"/>
  <c r="O259" i="3"/>
  <c r="P259" i="3"/>
  <c r="Q259" i="3"/>
  <c r="R259" i="3"/>
  <c r="F258" i="3"/>
  <c r="L258" i="3"/>
  <c r="O258" i="3"/>
  <c r="P258" i="3"/>
  <c r="Q258" i="3"/>
  <c r="R258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F245" i="3"/>
  <c r="L245" i="3"/>
  <c r="O245" i="3"/>
  <c r="P245" i="3"/>
  <c r="Q245" i="3"/>
  <c r="R245" i="3"/>
  <c r="F244" i="3"/>
  <c r="L244" i="3"/>
  <c r="O244" i="3"/>
  <c r="P244" i="3"/>
  <c r="Q244" i="3"/>
  <c r="R244" i="3"/>
  <c r="F243" i="3"/>
  <c r="L243" i="3"/>
  <c r="O243" i="3"/>
  <c r="P243" i="3"/>
  <c r="Q243" i="3"/>
  <c r="R243" i="3"/>
  <c r="F242" i="3"/>
  <c r="L242" i="3"/>
  <c r="O242" i="3"/>
  <c r="P242" i="3"/>
  <c r="Q242" i="3"/>
  <c r="R242" i="3"/>
  <c r="F241" i="3"/>
  <c r="L241" i="3"/>
  <c r="O241" i="3"/>
  <c r="P241" i="3"/>
  <c r="Q241" i="3"/>
  <c r="R241" i="3"/>
  <c r="F240" i="3"/>
  <c r="L240" i="3"/>
  <c r="O240" i="3"/>
  <c r="P240" i="3"/>
  <c r="Q240" i="3"/>
  <c r="R240" i="3"/>
  <c r="F239" i="3"/>
  <c r="L239" i="3"/>
  <c r="O239" i="3"/>
  <c r="P239" i="3"/>
  <c r="Q239" i="3"/>
  <c r="R239" i="3"/>
  <c r="F238" i="3"/>
  <c r="L238" i="3"/>
  <c r="O238" i="3"/>
  <c r="P238" i="3"/>
  <c r="Q238" i="3"/>
  <c r="R238" i="3"/>
  <c r="F237" i="3"/>
  <c r="L237" i="3"/>
  <c r="O237" i="3"/>
  <c r="P237" i="3"/>
  <c r="Q237" i="3"/>
  <c r="R237" i="3"/>
  <c r="F236" i="3"/>
  <c r="L236" i="3"/>
  <c r="O236" i="3"/>
  <c r="P236" i="3"/>
  <c r="Q236" i="3"/>
  <c r="R236" i="3"/>
  <c r="F235" i="3"/>
  <c r="L235" i="3"/>
  <c r="O235" i="3"/>
  <c r="P235" i="3"/>
  <c r="Q235" i="3"/>
  <c r="R235" i="3"/>
  <c r="F234" i="3"/>
  <c r="L234" i="3"/>
  <c r="O234" i="3"/>
  <c r="P234" i="3"/>
  <c r="Q234" i="3"/>
  <c r="R234" i="3"/>
  <c r="F233" i="3"/>
  <c r="L233" i="3"/>
  <c r="O233" i="3"/>
  <c r="P233" i="3"/>
  <c r="Q233" i="3"/>
  <c r="R233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F173" i="3"/>
  <c r="L173" i="3"/>
  <c r="O173" i="3"/>
  <c r="P173" i="3"/>
  <c r="Q173" i="3"/>
  <c r="R173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F139" i="3"/>
  <c r="F140" i="3"/>
  <c r="F141" i="3"/>
  <c r="F142" i="3"/>
  <c r="F143" i="3"/>
  <c r="F144" i="3"/>
  <c r="F145" i="3"/>
  <c r="F146" i="3"/>
  <c r="L139" i="3"/>
  <c r="L140" i="3"/>
  <c r="L141" i="3"/>
  <c r="L142" i="3"/>
  <c r="L143" i="3"/>
  <c r="L144" i="3"/>
  <c r="L145" i="3"/>
  <c r="L146" i="3"/>
  <c r="O139" i="3"/>
  <c r="O140" i="3"/>
  <c r="O141" i="3"/>
  <c r="O142" i="3"/>
  <c r="O143" i="3"/>
  <c r="O144" i="3"/>
  <c r="O145" i="3"/>
  <c r="O146" i="3"/>
  <c r="P139" i="3"/>
  <c r="P140" i="3"/>
  <c r="P141" i="3"/>
  <c r="P142" i="3"/>
  <c r="P143" i="3"/>
  <c r="P144" i="3"/>
  <c r="P145" i="3"/>
  <c r="P146" i="3"/>
  <c r="Q139" i="3"/>
  <c r="Q140" i="3"/>
  <c r="Q141" i="3"/>
  <c r="Q142" i="3"/>
  <c r="Q143" i="3"/>
  <c r="Q144" i="3"/>
  <c r="Q145" i="3"/>
  <c r="Q146" i="3"/>
  <c r="R139" i="3"/>
  <c r="R140" i="3"/>
  <c r="R141" i="3"/>
  <c r="R142" i="3"/>
  <c r="R143" i="3"/>
  <c r="R144" i="3"/>
  <c r="R145" i="3"/>
  <c r="R146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F115" i="3"/>
  <c r="L115" i="3"/>
  <c r="O115" i="3"/>
  <c r="P115" i="3"/>
  <c r="Q115" i="3"/>
  <c r="R115" i="3"/>
  <c r="F116" i="3"/>
  <c r="L116" i="3"/>
  <c r="O116" i="3"/>
  <c r="P116" i="3"/>
  <c r="Q116" i="3"/>
  <c r="R116" i="3"/>
  <c r="F123" i="3"/>
  <c r="F124" i="3"/>
  <c r="F125" i="3"/>
  <c r="L123" i="3"/>
  <c r="L124" i="3"/>
  <c r="L125" i="3"/>
  <c r="O123" i="3"/>
  <c r="O124" i="3"/>
  <c r="O125" i="3"/>
  <c r="P123" i="3"/>
  <c r="P124" i="3"/>
  <c r="P125" i="3"/>
  <c r="Q123" i="3"/>
  <c r="Q124" i="3"/>
  <c r="Q125" i="3"/>
  <c r="R123" i="3"/>
  <c r="R124" i="3"/>
  <c r="R125" i="3"/>
  <c r="F117" i="3"/>
  <c r="L117" i="3"/>
  <c r="O117" i="3"/>
  <c r="P117" i="3"/>
  <c r="Q117" i="3"/>
  <c r="R117" i="3"/>
  <c r="F118" i="3"/>
  <c r="L118" i="3"/>
  <c r="O118" i="3"/>
  <c r="P118" i="3"/>
  <c r="Q118" i="3"/>
  <c r="R118" i="3"/>
  <c r="F119" i="3"/>
  <c r="L119" i="3"/>
  <c r="O119" i="3"/>
  <c r="P119" i="3"/>
  <c r="Q119" i="3"/>
  <c r="R119" i="3"/>
  <c r="F120" i="3"/>
  <c r="L120" i="3"/>
  <c r="O120" i="3"/>
  <c r="P120" i="3"/>
  <c r="Q120" i="3"/>
  <c r="R120" i="3"/>
  <c r="F121" i="3"/>
  <c r="L121" i="3"/>
  <c r="O121" i="3"/>
  <c r="P121" i="3"/>
  <c r="Q121" i="3"/>
  <c r="R121" i="3"/>
  <c r="F122" i="3"/>
  <c r="L122" i="3"/>
  <c r="O122" i="3"/>
  <c r="P122" i="3"/>
  <c r="Q122" i="3"/>
  <c r="R122" i="3"/>
  <c r="F107" i="3"/>
  <c r="L107" i="3"/>
  <c r="O107" i="3"/>
  <c r="P107" i="3"/>
  <c r="Q107" i="3"/>
  <c r="R107" i="3"/>
  <c r="F108" i="3"/>
  <c r="L108" i="3"/>
  <c r="O108" i="3"/>
  <c r="P108" i="3"/>
  <c r="Q108" i="3"/>
  <c r="R108" i="3"/>
  <c r="F102" i="3"/>
  <c r="L102" i="3"/>
  <c r="O102" i="3"/>
  <c r="P102" i="3"/>
  <c r="Q102" i="3"/>
  <c r="R102" i="3"/>
  <c r="F81" i="3"/>
  <c r="L81" i="3"/>
  <c r="O81" i="3"/>
  <c r="P81" i="3"/>
  <c r="Q81" i="3"/>
  <c r="R81" i="3"/>
  <c r="F48" i="3"/>
  <c r="L48" i="3"/>
  <c r="O48" i="3"/>
  <c r="P48" i="3"/>
  <c r="Q48" i="3"/>
  <c r="R48" i="3"/>
  <c r="F76" i="3"/>
  <c r="L76" i="3"/>
  <c r="O76" i="3"/>
  <c r="P76" i="3"/>
  <c r="Q76" i="3"/>
  <c r="R76" i="3"/>
  <c r="F73" i="3"/>
  <c r="L73" i="3"/>
  <c r="O73" i="3"/>
  <c r="P73" i="3"/>
  <c r="Q73" i="3"/>
  <c r="R73" i="3"/>
  <c r="F74" i="3"/>
  <c r="L74" i="3"/>
  <c r="O74" i="3"/>
  <c r="P74" i="3"/>
  <c r="Q74" i="3"/>
  <c r="R74" i="3"/>
  <c r="F75" i="3"/>
  <c r="L75" i="3"/>
  <c r="O75" i="3"/>
  <c r="P75" i="3"/>
  <c r="Q75" i="3"/>
  <c r="R75" i="3"/>
  <c r="F67" i="3"/>
  <c r="L67" i="3"/>
  <c r="O67" i="3"/>
  <c r="P67" i="3"/>
  <c r="Q67" i="3"/>
  <c r="R67" i="3"/>
  <c r="F68" i="3"/>
  <c r="L68" i="3"/>
  <c r="O68" i="3"/>
  <c r="P68" i="3"/>
  <c r="Q68" i="3"/>
  <c r="R68" i="3"/>
  <c r="F69" i="3"/>
  <c r="L69" i="3"/>
  <c r="O69" i="3"/>
  <c r="P69" i="3"/>
  <c r="Q69" i="3"/>
  <c r="R69" i="3"/>
  <c r="F70" i="3"/>
  <c r="L70" i="3"/>
  <c r="O70" i="3"/>
  <c r="P70" i="3"/>
  <c r="Q70" i="3"/>
  <c r="R70" i="3"/>
  <c r="F71" i="3"/>
  <c r="L71" i="3"/>
  <c r="O71" i="3"/>
  <c r="P71" i="3"/>
  <c r="Q71" i="3"/>
  <c r="R71" i="3"/>
  <c r="F72" i="3"/>
  <c r="L72" i="3"/>
  <c r="O72" i="3"/>
  <c r="P72" i="3"/>
  <c r="Q72" i="3"/>
  <c r="R72" i="3"/>
  <c r="F65" i="3"/>
  <c r="L65" i="3"/>
  <c r="O65" i="3"/>
  <c r="P65" i="3"/>
  <c r="Q65" i="3"/>
  <c r="R65" i="3"/>
  <c r="F66" i="3"/>
  <c r="L66" i="3"/>
  <c r="O66" i="3"/>
  <c r="P66" i="3"/>
  <c r="Q66" i="3"/>
  <c r="R66" i="3"/>
  <c r="F77" i="3"/>
  <c r="L77" i="3"/>
  <c r="O77" i="3"/>
  <c r="P77" i="3"/>
  <c r="Q77" i="3"/>
  <c r="R77" i="3"/>
  <c r="F97" i="3"/>
  <c r="L97" i="3"/>
  <c r="O97" i="3"/>
  <c r="P97" i="3"/>
  <c r="Q97" i="3"/>
  <c r="R97" i="3"/>
  <c r="F92" i="3"/>
  <c r="L92" i="3"/>
  <c r="O92" i="3"/>
  <c r="P92" i="3"/>
  <c r="Q92" i="3"/>
  <c r="R92" i="3"/>
  <c r="F93" i="3"/>
  <c r="L93" i="3"/>
  <c r="O93" i="3"/>
  <c r="P93" i="3"/>
  <c r="Q93" i="3"/>
  <c r="R93" i="3"/>
  <c r="F53" i="3"/>
  <c r="L53" i="3"/>
  <c r="O53" i="3"/>
  <c r="P53" i="3"/>
  <c r="Q53" i="3"/>
  <c r="R53" i="3"/>
  <c r="F54" i="3"/>
  <c r="L54" i="3"/>
  <c r="O54" i="3"/>
  <c r="P54" i="3"/>
  <c r="Q54" i="3"/>
  <c r="R54" i="3"/>
  <c r="F61" i="3"/>
  <c r="L61" i="3"/>
  <c r="O61" i="3"/>
  <c r="P61" i="3"/>
  <c r="Q61" i="3"/>
  <c r="R61" i="3"/>
  <c r="F82" i="3"/>
  <c r="F83" i="3"/>
  <c r="F84" i="3"/>
  <c r="L82" i="3"/>
  <c r="L83" i="3"/>
  <c r="L84" i="3"/>
  <c r="O82" i="3"/>
  <c r="O83" i="3"/>
  <c r="O84" i="3"/>
  <c r="P82" i="3"/>
  <c r="P83" i="3"/>
  <c r="P84" i="3"/>
  <c r="Q82" i="3"/>
  <c r="Q83" i="3"/>
  <c r="Q84" i="3"/>
  <c r="R82" i="3"/>
  <c r="R83" i="3"/>
  <c r="R84" i="3"/>
  <c r="F85" i="3"/>
  <c r="F86" i="3"/>
  <c r="F87" i="3"/>
  <c r="F88" i="3"/>
  <c r="F89" i="3"/>
  <c r="F90" i="3"/>
  <c r="L85" i="3"/>
  <c r="L86" i="3"/>
  <c r="L87" i="3"/>
  <c r="L88" i="3"/>
  <c r="L89" i="3"/>
  <c r="L90" i="3"/>
  <c r="O85" i="3"/>
  <c r="O86" i="3"/>
  <c r="O87" i="3"/>
  <c r="O88" i="3"/>
  <c r="O89" i="3"/>
  <c r="O90" i="3"/>
  <c r="P85" i="3"/>
  <c r="P86" i="3"/>
  <c r="P87" i="3"/>
  <c r="P88" i="3"/>
  <c r="P89" i="3"/>
  <c r="P90" i="3"/>
  <c r="Q85" i="3"/>
  <c r="Q86" i="3"/>
  <c r="Q87" i="3"/>
  <c r="Q88" i="3"/>
  <c r="Q89" i="3"/>
  <c r="Q90" i="3"/>
  <c r="R85" i="3"/>
  <c r="R86" i="3"/>
  <c r="R87" i="3"/>
  <c r="R88" i="3"/>
  <c r="R89" i="3"/>
  <c r="R90" i="3"/>
  <c r="F91" i="3"/>
  <c r="F94" i="3"/>
  <c r="L91" i="3"/>
  <c r="L94" i="3"/>
  <c r="O91" i="3"/>
  <c r="O94" i="3"/>
  <c r="P91" i="3"/>
  <c r="P94" i="3"/>
  <c r="Q91" i="3"/>
  <c r="Q94" i="3"/>
  <c r="R91" i="3"/>
  <c r="R94" i="3"/>
  <c r="F95" i="3"/>
  <c r="F96" i="3"/>
  <c r="F98" i="3"/>
  <c r="L95" i="3"/>
  <c r="L96" i="3"/>
  <c r="L98" i="3"/>
  <c r="O95" i="3"/>
  <c r="O96" i="3"/>
  <c r="O98" i="3"/>
  <c r="P95" i="3"/>
  <c r="P96" i="3"/>
  <c r="P98" i="3"/>
  <c r="Q95" i="3"/>
  <c r="Q96" i="3"/>
  <c r="Q98" i="3"/>
  <c r="R95" i="3"/>
  <c r="R96" i="3"/>
  <c r="R98" i="3"/>
  <c r="F99" i="3"/>
  <c r="F100" i="3"/>
  <c r="F101" i="3"/>
  <c r="F103" i="3"/>
  <c r="F104" i="3"/>
  <c r="F105" i="3"/>
  <c r="L99" i="3"/>
  <c r="L100" i="3"/>
  <c r="L101" i="3"/>
  <c r="L103" i="3"/>
  <c r="L104" i="3"/>
  <c r="L105" i="3"/>
  <c r="O99" i="3"/>
  <c r="O100" i="3"/>
  <c r="O101" i="3"/>
  <c r="O103" i="3"/>
  <c r="O104" i="3"/>
  <c r="O105" i="3"/>
  <c r="P99" i="3"/>
  <c r="P100" i="3"/>
  <c r="P101" i="3"/>
  <c r="P103" i="3"/>
  <c r="P104" i="3"/>
  <c r="P105" i="3"/>
  <c r="Q99" i="3"/>
  <c r="Q100" i="3"/>
  <c r="Q101" i="3"/>
  <c r="Q103" i="3"/>
  <c r="Q104" i="3"/>
  <c r="Q105" i="3"/>
  <c r="R99" i="3"/>
  <c r="R100" i="3"/>
  <c r="R101" i="3"/>
  <c r="R103" i="3"/>
  <c r="R104" i="3"/>
  <c r="R105" i="3"/>
  <c r="F106" i="3"/>
  <c r="F109" i="3"/>
  <c r="F110" i="3"/>
  <c r="L106" i="3"/>
  <c r="L109" i="3"/>
  <c r="L110" i="3"/>
  <c r="O106" i="3"/>
  <c r="O109" i="3"/>
  <c r="O110" i="3"/>
  <c r="P106" i="3"/>
  <c r="P109" i="3"/>
  <c r="P110" i="3"/>
  <c r="Q106" i="3"/>
  <c r="Q109" i="3"/>
  <c r="Q110" i="3"/>
  <c r="R106" i="3"/>
  <c r="R109" i="3"/>
  <c r="R110" i="3"/>
  <c r="F3" i="3"/>
  <c r="F4" i="3"/>
  <c r="F5" i="3"/>
  <c r="F6" i="3"/>
  <c r="F7" i="3"/>
  <c r="F8" i="3"/>
  <c r="F9" i="3"/>
  <c r="F10" i="3"/>
  <c r="F11" i="3"/>
  <c r="F12" i="3"/>
  <c r="F13" i="3"/>
  <c r="L3" i="3"/>
  <c r="L4" i="3"/>
  <c r="L5" i="3"/>
  <c r="L6" i="3"/>
  <c r="L7" i="3"/>
  <c r="L8" i="3"/>
  <c r="L9" i="3"/>
  <c r="L10" i="3"/>
  <c r="L11" i="3"/>
  <c r="L12" i="3"/>
  <c r="L13" i="3"/>
  <c r="O3" i="3"/>
  <c r="O4" i="3"/>
  <c r="O5" i="3"/>
  <c r="O6" i="3"/>
  <c r="O7" i="3"/>
  <c r="O8" i="3"/>
  <c r="O9" i="3"/>
  <c r="O10" i="3"/>
  <c r="O11" i="3"/>
  <c r="O12" i="3"/>
  <c r="O13" i="3"/>
  <c r="P3" i="3"/>
  <c r="P4" i="3"/>
  <c r="P5" i="3"/>
  <c r="P6" i="3"/>
  <c r="P7" i="3"/>
  <c r="P8" i="3"/>
  <c r="P9" i="3"/>
  <c r="P10" i="3"/>
  <c r="P11" i="3"/>
  <c r="P12" i="3"/>
  <c r="P13" i="3"/>
  <c r="Q3" i="3"/>
  <c r="Q4" i="3"/>
  <c r="Q5" i="3"/>
  <c r="Q6" i="3"/>
  <c r="Q7" i="3"/>
  <c r="Q8" i="3"/>
  <c r="Q9" i="3"/>
  <c r="Q10" i="3"/>
  <c r="Q11" i="3"/>
  <c r="Q12" i="3"/>
  <c r="Q13" i="3"/>
  <c r="R3" i="3"/>
  <c r="R4" i="3"/>
  <c r="R5" i="3"/>
  <c r="R6" i="3"/>
  <c r="R7" i="3"/>
  <c r="R8" i="3"/>
  <c r="R9" i="3"/>
  <c r="R10" i="3"/>
  <c r="R11" i="3"/>
  <c r="R12" i="3"/>
  <c r="R13" i="3"/>
  <c r="F14" i="3"/>
  <c r="F15" i="3"/>
  <c r="F16" i="3"/>
  <c r="F17" i="3"/>
  <c r="F18" i="3"/>
  <c r="F19" i="3"/>
  <c r="F20" i="3"/>
  <c r="F21" i="3"/>
  <c r="F22" i="3"/>
  <c r="F23" i="3"/>
  <c r="F24" i="3"/>
  <c r="L14" i="3"/>
  <c r="L15" i="3"/>
  <c r="L16" i="3"/>
  <c r="L17" i="3"/>
  <c r="L18" i="3"/>
  <c r="L19" i="3"/>
  <c r="L20" i="3"/>
  <c r="L21" i="3"/>
  <c r="L22" i="3"/>
  <c r="L23" i="3"/>
  <c r="L24" i="3"/>
  <c r="O14" i="3"/>
  <c r="O15" i="3"/>
  <c r="O16" i="3"/>
  <c r="O17" i="3"/>
  <c r="O18" i="3"/>
  <c r="O19" i="3"/>
  <c r="O20" i="3"/>
  <c r="O21" i="3"/>
  <c r="O22" i="3"/>
  <c r="O23" i="3"/>
  <c r="O24" i="3"/>
  <c r="P14" i="3"/>
  <c r="P15" i="3"/>
  <c r="P16" i="3"/>
  <c r="P17" i="3"/>
  <c r="P18" i="3"/>
  <c r="P19" i="3"/>
  <c r="P20" i="3"/>
  <c r="P21" i="3"/>
  <c r="P22" i="3"/>
  <c r="P23" i="3"/>
  <c r="P24" i="3"/>
  <c r="Q14" i="3"/>
  <c r="Q15" i="3"/>
  <c r="Q16" i="3"/>
  <c r="Q17" i="3"/>
  <c r="Q18" i="3"/>
  <c r="Q19" i="3"/>
  <c r="Q20" i="3"/>
  <c r="Q21" i="3"/>
  <c r="Q22" i="3"/>
  <c r="Q23" i="3"/>
  <c r="Q24" i="3"/>
  <c r="R14" i="3"/>
  <c r="R15" i="3"/>
  <c r="R16" i="3"/>
  <c r="R17" i="3"/>
  <c r="R18" i="3"/>
  <c r="R19" i="3"/>
  <c r="R20" i="3"/>
  <c r="R21" i="3"/>
  <c r="R22" i="3"/>
  <c r="R23" i="3"/>
  <c r="R24" i="3"/>
  <c r="F25" i="3"/>
  <c r="F26" i="3"/>
  <c r="F27" i="3"/>
  <c r="F28" i="3"/>
  <c r="F29" i="3"/>
  <c r="F30" i="3"/>
  <c r="F31" i="3"/>
  <c r="F32" i="3"/>
  <c r="F33" i="3"/>
  <c r="F34" i="3"/>
  <c r="F35" i="3"/>
  <c r="F36" i="3"/>
  <c r="L25" i="3"/>
  <c r="L26" i="3"/>
  <c r="L27" i="3"/>
  <c r="L28" i="3"/>
  <c r="L29" i="3"/>
  <c r="L30" i="3"/>
  <c r="L31" i="3"/>
  <c r="L32" i="3"/>
  <c r="L33" i="3"/>
  <c r="L34" i="3"/>
  <c r="L35" i="3"/>
  <c r="L36" i="3"/>
  <c r="O25" i="3"/>
  <c r="O26" i="3"/>
  <c r="O27" i="3"/>
  <c r="O28" i="3"/>
  <c r="O29" i="3"/>
  <c r="O30" i="3"/>
  <c r="O31" i="3"/>
  <c r="O32" i="3"/>
  <c r="O33" i="3"/>
  <c r="O34" i="3"/>
  <c r="O35" i="3"/>
  <c r="O36" i="3"/>
  <c r="P25" i="3"/>
  <c r="P26" i="3"/>
  <c r="P27" i="3"/>
  <c r="P28" i="3"/>
  <c r="P29" i="3"/>
  <c r="P30" i="3"/>
  <c r="P31" i="3"/>
  <c r="P32" i="3"/>
  <c r="P33" i="3"/>
  <c r="P34" i="3"/>
  <c r="P35" i="3"/>
  <c r="P36" i="3"/>
  <c r="Q25" i="3"/>
  <c r="Q26" i="3"/>
  <c r="Q27" i="3"/>
  <c r="Q28" i="3"/>
  <c r="Q29" i="3"/>
  <c r="Q30" i="3"/>
  <c r="Q31" i="3"/>
  <c r="Q32" i="3"/>
  <c r="Q33" i="3"/>
  <c r="Q34" i="3"/>
  <c r="Q35" i="3"/>
  <c r="Q36" i="3"/>
  <c r="R25" i="3"/>
  <c r="R26" i="3"/>
  <c r="R27" i="3"/>
  <c r="R28" i="3"/>
  <c r="R29" i="3"/>
  <c r="R30" i="3"/>
  <c r="R31" i="3"/>
  <c r="R32" i="3"/>
  <c r="R33" i="3"/>
  <c r="R34" i="3"/>
  <c r="R35" i="3"/>
  <c r="R36" i="3"/>
  <c r="F37" i="3"/>
  <c r="F38" i="3"/>
  <c r="F39" i="3"/>
  <c r="F40" i="3"/>
  <c r="F41" i="3"/>
  <c r="F42" i="3"/>
  <c r="F43" i="3"/>
  <c r="F44" i="3"/>
  <c r="F45" i="3"/>
  <c r="F46" i="3"/>
  <c r="F47" i="3"/>
  <c r="L37" i="3"/>
  <c r="L38" i="3"/>
  <c r="L39" i="3"/>
  <c r="L40" i="3"/>
  <c r="L41" i="3"/>
  <c r="L42" i="3"/>
  <c r="L43" i="3"/>
  <c r="L44" i="3"/>
  <c r="L45" i="3"/>
  <c r="L46" i="3"/>
  <c r="L47" i="3"/>
  <c r="O37" i="3"/>
  <c r="O38" i="3"/>
  <c r="O39" i="3"/>
  <c r="O40" i="3"/>
  <c r="O41" i="3"/>
  <c r="O42" i="3"/>
  <c r="O43" i="3"/>
  <c r="O44" i="3"/>
  <c r="O45" i="3"/>
  <c r="O46" i="3"/>
  <c r="O47" i="3"/>
  <c r="P37" i="3"/>
  <c r="P38" i="3"/>
  <c r="P39" i="3"/>
  <c r="P40" i="3"/>
  <c r="P41" i="3"/>
  <c r="P42" i="3"/>
  <c r="P43" i="3"/>
  <c r="P44" i="3"/>
  <c r="P45" i="3"/>
  <c r="P46" i="3"/>
  <c r="P47" i="3"/>
  <c r="Q37" i="3"/>
  <c r="Q38" i="3"/>
  <c r="Q39" i="3"/>
  <c r="Q40" i="3"/>
  <c r="Q41" i="3"/>
  <c r="Q42" i="3"/>
  <c r="Q43" i="3"/>
  <c r="Q44" i="3"/>
  <c r="Q45" i="3"/>
  <c r="Q46" i="3"/>
  <c r="Q47" i="3"/>
  <c r="R37" i="3"/>
  <c r="R38" i="3"/>
  <c r="R39" i="3"/>
  <c r="R40" i="3"/>
  <c r="R41" i="3"/>
  <c r="R42" i="3"/>
  <c r="R43" i="3"/>
  <c r="R44" i="3"/>
  <c r="R45" i="3"/>
  <c r="R46" i="3"/>
  <c r="R47" i="3"/>
  <c r="F49" i="3"/>
  <c r="F50" i="3"/>
  <c r="F51" i="3"/>
  <c r="F52" i="3"/>
  <c r="F55" i="3"/>
  <c r="F56" i="3"/>
  <c r="F57" i="3"/>
  <c r="L49" i="3"/>
  <c r="L50" i="3"/>
  <c r="L51" i="3"/>
  <c r="L52" i="3"/>
  <c r="L55" i="3"/>
  <c r="L56" i="3"/>
  <c r="L57" i="3"/>
  <c r="O49" i="3"/>
  <c r="O50" i="3"/>
  <c r="O51" i="3"/>
  <c r="O52" i="3"/>
  <c r="O55" i="3"/>
  <c r="O56" i="3"/>
  <c r="O57" i="3"/>
  <c r="P49" i="3"/>
  <c r="P50" i="3"/>
  <c r="P51" i="3"/>
  <c r="P52" i="3"/>
  <c r="P55" i="3"/>
  <c r="P56" i="3"/>
  <c r="P57" i="3"/>
  <c r="Q49" i="3"/>
  <c r="Q50" i="3"/>
  <c r="Q51" i="3"/>
  <c r="Q52" i="3"/>
  <c r="Q55" i="3"/>
  <c r="Q56" i="3"/>
  <c r="Q57" i="3"/>
  <c r="R49" i="3"/>
  <c r="R50" i="3"/>
  <c r="R51" i="3"/>
  <c r="R52" i="3"/>
  <c r="R55" i="3"/>
  <c r="R56" i="3"/>
  <c r="R57" i="3"/>
  <c r="F58" i="3"/>
  <c r="L58" i="3"/>
  <c r="O58" i="3"/>
  <c r="P58" i="3"/>
  <c r="Q58" i="3"/>
  <c r="R58" i="3"/>
  <c r="F59" i="3"/>
  <c r="F60" i="3"/>
  <c r="F62" i="3"/>
  <c r="F63" i="3"/>
  <c r="F64" i="3"/>
  <c r="F78" i="3"/>
  <c r="F79" i="3"/>
  <c r="F80" i="3"/>
  <c r="F111" i="3"/>
  <c r="F112" i="3"/>
  <c r="F113" i="3"/>
  <c r="F114" i="3"/>
  <c r="L59" i="3"/>
  <c r="L60" i="3"/>
  <c r="L62" i="3"/>
  <c r="L63" i="3"/>
  <c r="L64" i="3"/>
  <c r="L78" i="3"/>
  <c r="L79" i="3"/>
  <c r="L80" i="3"/>
  <c r="L111" i="3"/>
  <c r="L112" i="3"/>
  <c r="L113" i="3"/>
  <c r="L114" i="3"/>
  <c r="O59" i="3"/>
  <c r="O60" i="3"/>
  <c r="O62" i="3"/>
  <c r="O63" i="3"/>
  <c r="O64" i="3"/>
  <c r="O78" i="3"/>
  <c r="O79" i="3"/>
  <c r="O80" i="3"/>
  <c r="O111" i="3"/>
  <c r="O112" i="3"/>
  <c r="O113" i="3"/>
  <c r="O114" i="3"/>
  <c r="P59" i="3"/>
  <c r="P60" i="3"/>
  <c r="P62" i="3"/>
  <c r="P63" i="3"/>
  <c r="P64" i="3"/>
  <c r="P78" i="3"/>
  <c r="P79" i="3"/>
  <c r="P80" i="3"/>
  <c r="P111" i="3"/>
  <c r="P112" i="3"/>
  <c r="P113" i="3"/>
  <c r="P114" i="3"/>
  <c r="Q59" i="3"/>
  <c r="Q60" i="3"/>
  <c r="Q62" i="3"/>
  <c r="Q63" i="3"/>
  <c r="Q64" i="3"/>
  <c r="Q78" i="3"/>
  <c r="Q79" i="3"/>
  <c r="Q80" i="3"/>
  <c r="Q111" i="3"/>
  <c r="Q112" i="3"/>
  <c r="Q113" i="3"/>
  <c r="Q114" i="3"/>
  <c r="R59" i="3"/>
  <c r="R60" i="3"/>
  <c r="R62" i="3"/>
  <c r="R63" i="3"/>
  <c r="R64" i="3"/>
  <c r="R78" i="3"/>
  <c r="R79" i="3"/>
  <c r="R80" i="3"/>
  <c r="R111" i="3"/>
  <c r="R112" i="3"/>
  <c r="R113" i="3"/>
  <c r="R114" i="3"/>
  <c r="C3" i="1"/>
  <c r="D3" i="1"/>
  <c r="F3" i="1"/>
  <c r="C4" i="1"/>
  <c r="D4" i="1"/>
  <c r="F4" i="1"/>
  <c r="C5" i="1"/>
  <c r="D5" i="1"/>
  <c r="F5" i="1"/>
  <c r="C6" i="1"/>
  <c r="D6" i="1"/>
  <c r="F6" i="1"/>
  <c r="C7" i="1"/>
  <c r="D7" i="1"/>
  <c r="F7" i="1"/>
  <c r="C8" i="1"/>
  <c r="D8" i="1"/>
  <c r="F8" i="1"/>
  <c r="C9" i="1"/>
  <c r="D9" i="1"/>
  <c r="F9" i="1"/>
  <c r="C10" i="1"/>
  <c r="D10" i="1"/>
  <c r="F10" i="1"/>
  <c r="C11" i="1"/>
  <c r="D11" i="1"/>
  <c r="F11" i="1"/>
  <c r="C12" i="1"/>
  <c r="D12" i="1"/>
  <c r="F12" i="1"/>
  <c r="C13" i="1"/>
  <c r="D13" i="1"/>
  <c r="F13" i="1"/>
  <c r="C14" i="1"/>
  <c r="D14" i="1"/>
  <c r="F14" i="1"/>
  <c r="C15" i="1"/>
  <c r="D15" i="1"/>
  <c r="F15" i="1"/>
  <c r="C16" i="1"/>
  <c r="D16" i="1"/>
  <c r="F16" i="1"/>
  <c r="C17" i="1"/>
  <c r="D17" i="1"/>
  <c r="F17" i="1"/>
  <c r="C18" i="1"/>
  <c r="D18" i="1"/>
  <c r="F18" i="1"/>
  <c r="C19" i="1"/>
  <c r="D19" i="1"/>
  <c r="F19" i="1"/>
  <c r="C20" i="1"/>
  <c r="D20" i="1"/>
  <c r="F20" i="1"/>
  <c r="C21" i="1"/>
  <c r="D21" i="1"/>
  <c r="F21" i="1"/>
  <c r="C22" i="1"/>
  <c r="D22" i="1"/>
  <c r="F22" i="1"/>
  <c r="C23" i="1"/>
  <c r="D23" i="1"/>
  <c r="F23" i="1"/>
  <c r="C24" i="1"/>
  <c r="D24" i="1"/>
  <c r="F24" i="1"/>
  <c r="C25" i="1"/>
  <c r="D25" i="1"/>
  <c r="F25" i="1"/>
  <c r="C26" i="1"/>
  <c r="D26" i="1"/>
  <c r="F26" i="1"/>
  <c r="C27" i="1"/>
  <c r="D27" i="1"/>
  <c r="F27" i="1"/>
  <c r="C28" i="1"/>
  <c r="D28" i="1"/>
  <c r="F28" i="1"/>
  <c r="C29" i="1"/>
  <c r="D29" i="1"/>
  <c r="F29" i="1"/>
  <c r="C30" i="1"/>
  <c r="D30" i="1"/>
  <c r="F30" i="1"/>
  <c r="C31" i="1"/>
  <c r="D31" i="1"/>
  <c r="F31" i="1"/>
  <c r="C32" i="1"/>
  <c r="D32" i="1"/>
  <c r="F32" i="1"/>
  <c r="C33" i="1"/>
  <c r="D33" i="1"/>
  <c r="F33" i="1"/>
  <c r="C34" i="1"/>
  <c r="D34" i="1"/>
  <c r="F34" i="1"/>
  <c r="C35" i="1"/>
  <c r="D35" i="1"/>
  <c r="F35" i="1"/>
  <c r="C36" i="1"/>
  <c r="D36" i="1"/>
  <c r="F36" i="1"/>
  <c r="C37" i="1"/>
  <c r="D37" i="1"/>
  <c r="F37" i="1"/>
  <c r="C38" i="1"/>
  <c r="D38" i="1"/>
  <c r="F38" i="1"/>
  <c r="F39" i="1"/>
  <c r="B2510" i="2"/>
  <c r="G2510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H2510" i="2"/>
  <c r="G2461" i="2"/>
  <c r="G2462" i="2"/>
  <c r="G2463" i="2"/>
  <c r="G2464" i="2"/>
  <c r="G2465" i="2"/>
  <c r="G2466" i="2"/>
  <c r="G2467" i="2"/>
  <c r="G2468" i="2"/>
  <c r="G2469" i="2"/>
  <c r="G2470" i="2"/>
  <c r="H2461" i="2"/>
  <c r="H2462" i="2"/>
  <c r="H2463" i="2"/>
  <c r="H2464" i="2"/>
  <c r="H2465" i="2"/>
  <c r="H2466" i="2"/>
  <c r="H2467" i="2"/>
  <c r="H2468" i="2"/>
  <c r="H2469" i="2"/>
  <c r="H2470" i="2"/>
  <c r="G2471" i="2"/>
  <c r="G2472" i="2"/>
  <c r="G2473" i="2"/>
  <c r="G2474" i="2"/>
  <c r="G2475" i="2"/>
  <c r="G2476" i="2"/>
  <c r="G2477" i="2"/>
  <c r="G2478" i="2"/>
  <c r="G2479" i="2"/>
  <c r="G2480" i="2"/>
  <c r="H2471" i="2"/>
  <c r="H2472" i="2"/>
  <c r="H2473" i="2"/>
  <c r="H2474" i="2"/>
  <c r="H2475" i="2"/>
  <c r="H2476" i="2"/>
  <c r="H2477" i="2"/>
  <c r="H2478" i="2"/>
  <c r="H2479" i="2"/>
  <c r="H2480" i="2"/>
  <c r="G2481" i="2"/>
  <c r="G2482" i="2"/>
  <c r="G2483" i="2"/>
  <c r="G2484" i="2"/>
  <c r="G2485" i="2"/>
  <c r="G2486" i="2"/>
  <c r="G2487" i="2"/>
  <c r="G2488" i="2"/>
  <c r="G2489" i="2"/>
  <c r="G2490" i="2"/>
  <c r="H2481" i="2"/>
  <c r="H2482" i="2"/>
  <c r="H2483" i="2"/>
  <c r="H2484" i="2"/>
  <c r="H2485" i="2"/>
  <c r="H2486" i="2"/>
  <c r="H2487" i="2"/>
  <c r="H2488" i="2"/>
  <c r="H2489" i="2"/>
  <c r="H2490" i="2"/>
  <c r="G2491" i="2"/>
  <c r="G2492" i="2"/>
  <c r="G2493" i="2"/>
  <c r="G2494" i="2"/>
  <c r="G2495" i="2"/>
  <c r="G2496" i="2"/>
  <c r="G2497" i="2"/>
  <c r="G2498" i="2"/>
  <c r="G2499" i="2"/>
  <c r="G2500" i="2"/>
  <c r="H2491" i="2"/>
  <c r="H2492" i="2"/>
  <c r="H2493" i="2"/>
  <c r="H2494" i="2"/>
  <c r="H2495" i="2"/>
  <c r="H2496" i="2"/>
  <c r="H2497" i="2"/>
  <c r="H2498" i="2"/>
  <c r="H2499" i="2"/>
  <c r="H2500" i="2"/>
  <c r="G2321" i="2"/>
  <c r="G2322" i="2"/>
  <c r="G2323" i="2"/>
  <c r="G2324" i="2"/>
  <c r="G2325" i="2"/>
  <c r="G2326" i="2"/>
  <c r="G2327" i="2"/>
  <c r="G2328" i="2"/>
  <c r="G2329" i="2"/>
  <c r="G2330" i="2"/>
  <c r="H2321" i="2"/>
  <c r="H2322" i="2"/>
  <c r="H2323" i="2"/>
  <c r="H2324" i="2"/>
  <c r="H2325" i="2"/>
  <c r="H2326" i="2"/>
  <c r="H2327" i="2"/>
  <c r="H2328" i="2"/>
  <c r="H2329" i="2"/>
  <c r="H2330" i="2"/>
  <c r="G2331" i="2"/>
  <c r="G2332" i="2"/>
  <c r="G2333" i="2"/>
  <c r="G2334" i="2"/>
  <c r="G2335" i="2"/>
  <c r="G2336" i="2"/>
  <c r="G2337" i="2"/>
  <c r="G2338" i="2"/>
  <c r="G2339" i="2"/>
  <c r="G2340" i="2"/>
  <c r="H2331" i="2"/>
  <c r="H2332" i="2"/>
  <c r="H2333" i="2"/>
  <c r="H2334" i="2"/>
  <c r="H2335" i="2"/>
  <c r="H2336" i="2"/>
  <c r="H2337" i="2"/>
  <c r="H2338" i="2"/>
  <c r="H2339" i="2"/>
  <c r="H2340" i="2"/>
  <c r="G2341" i="2"/>
  <c r="G2342" i="2"/>
  <c r="G2343" i="2"/>
  <c r="G2344" i="2"/>
  <c r="G2345" i="2"/>
  <c r="G2346" i="2"/>
  <c r="G2347" i="2"/>
  <c r="G2348" i="2"/>
  <c r="G2349" i="2"/>
  <c r="G2350" i="2"/>
  <c r="H2341" i="2"/>
  <c r="H2342" i="2"/>
  <c r="H2343" i="2"/>
  <c r="H2344" i="2"/>
  <c r="H2345" i="2"/>
  <c r="H2346" i="2"/>
  <c r="H2347" i="2"/>
  <c r="H2348" i="2"/>
  <c r="H2349" i="2"/>
  <c r="H2350" i="2"/>
  <c r="G2351" i="2"/>
  <c r="G2352" i="2"/>
  <c r="G2353" i="2"/>
  <c r="G2354" i="2"/>
  <c r="G2355" i="2"/>
  <c r="G2356" i="2"/>
  <c r="G2357" i="2"/>
  <c r="G2358" i="2"/>
  <c r="G2359" i="2"/>
  <c r="G2360" i="2"/>
  <c r="H2351" i="2"/>
  <c r="H2352" i="2"/>
  <c r="H2353" i="2"/>
  <c r="H2354" i="2"/>
  <c r="H2355" i="2"/>
  <c r="H2356" i="2"/>
  <c r="H2357" i="2"/>
  <c r="H2358" i="2"/>
  <c r="H2359" i="2"/>
  <c r="H2360" i="2"/>
  <c r="G2361" i="2"/>
  <c r="G2362" i="2"/>
  <c r="G2363" i="2"/>
  <c r="G2364" i="2"/>
  <c r="G2365" i="2"/>
  <c r="G2366" i="2"/>
  <c r="G2367" i="2"/>
  <c r="G2368" i="2"/>
  <c r="G2369" i="2"/>
  <c r="G2370" i="2"/>
  <c r="H2361" i="2"/>
  <c r="H2362" i="2"/>
  <c r="H2363" i="2"/>
  <c r="H2364" i="2"/>
  <c r="H2365" i="2"/>
  <c r="H2366" i="2"/>
  <c r="H2367" i="2"/>
  <c r="H2368" i="2"/>
  <c r="H2369" i="2"/>
  <c r="H2370" i="2"/>
  <c r="G2371" i="2"/>
  <c r="G2372" i="2"/>
  <c r="G2373" i="2"/>
  <c r="G2374" i="2"/>
  <c r="G2375" i="2"/>
  <c r="G2376" i="2"/>
  <c r="G2377" i="2"/>
  <c r="G2378" i="2"/>
  <c r="G2379" i="2"/>
  <c r="G2380" i="2"/>
  <c r="H2371" i="2"/>
  <c r="H2372" i="2"/>
  <c r="H2373" i="2"/>
  <c r="H2374" i="2"/>
  <c r="H2375" i="2"/>
  <c r="H2376" i="2"/>
  <c r="H2377" i="2"/>
  <c r="H2378" i="2"/>
  <c r="H2379" i="2"/>
  <c r="H2380" i="2"/>
  <c r="G2381" i="2"/>
  <c r="G2382" i="2"/>
  <c r="G2383" i="2"/>
  <c r="G2384" i="2"/>
  <c r="G2385" i="2"/>
  <c r="G2386" i="2"/>
  <c r="G2387" i="2"/>
  <c r="G2388" i="2"/>
  <c r="G2389" i="2"/>
  <c r="G2390" i="2"/>
  <c r="H2381" i="2"/>
  <c r="H2382" i="2"/>
  <c r="H2383" i="2"/>
  <c r="H2384" i="2"/>
  <c r="H2385" i="2"/>
  <c r="H2386" i="2"/>
  <c r="H2387" i="2"/>
  <c r="H2388" i="2"/>
  <c r="H2389" i="2"/>
  <c r="H2390" i="2"/>
  <c r="G2391" i="2"/>
  <c r="G2392" i="2"/>
  <c r="G2393" i="2"/>
  <c r="G2394" i="2"/>
  <c r="G2395" i="2"/>
  <c r="G2396" i="2"/>
  <c r="G2397" i="2"/>
  <c r="G2398" i="2"/>
  <c r="G2399" i="2"/>
  <c r="G2400" i="2"/>
  <c r="H2391" i="2"/>
  <c r="H2392" i="2"/>
  <c r="H2393" i="2"/>
  <c r="H2394" i="2"/>
  <c r="H2395" i="2"/>
  <c r="H2396" i="2"/>
  <c r="H2397" i="2"/>
  <c r="H2398" i="2"/>
  <c r="H2399" i="2"/>
  <c r="H2400" i="2"/>
  <c r="G2401" i="2"/>
  <c r="G2402" i="2"/>
  <c r="G2403" i="2"/>
  <c r="G2404" i="2"/>
  <c r="G2405" i="2"/>
  <c r="G2406" i="2"/>
  <c r="G2407" i="2"/>
  <c r="G2408" i="2"/>
  <c r="G2409" i="2"/>
  <c r="G2410" i="2"/>
  <c r="H2401" i="2"/>
  <c r="H2402" i="2"/>
  <c r="H2403" i="2"/>
  <c r="H2404" i="2"/>
  <c r="H2405" i="2"/>
  <c r="H2406" i="2"/>
  <c r="H2407" i="2"/>
  <c r="H2408" i="2"/>
  <c r="H2409" i="2"/>
  <c r="H2410" i="2"/>
  <c r="G2411" i="2"/>
  <c r="G2412" i="2"/>
  <c r="G2413" i="2"/>
  <c r="G2414" i="2"/>
  <c r="G2415" i="2"/>
  <c r="G2416" i="2"/>
  <c r="G2417" i="2"/>
  <c r="G2418" i="2"/>
  <c r="G2419" i="2"/>
  <c r="G2420" i="2"/>
  <c r="H2411" i="2"/>
  <c r="H2412" i="2"/>
  <c r="H2413" i="2"/>
  <c r="H2414" i="2"/>
  <c r="H2415" i="2"/>
  <c r="H2416" i="2"/>
  <c r="H2417" i="2"/>
  <c r="H2418" i="2"/>
  <c r="H2419" i="2"/>
  <c r="H2420" i="2"/>
  <c r="G2421" i="2"/>
  <c r="G2422" i="2"/>
  <c r="G2423" i="2"/>
  <c r="G2424" i="2"/>
  <c r="G2425" i="2"/>
  <c r="G2426" i="2"/>
  <c r="G2427" i="2"/>
  <c r="G2428" i="2"/>
  <c r="G2429" i="2"/>
  <c r="G2430" i="2"/>
  <c r="H2421" i="2"/>
  <c r="H2422" i="2"/>
  <c r="H2423" i="2"/>
  <c r="H2424" i="2"/>
  <c r="H2425" i="2"/>
  <c r="H2426" i="2"/>
  <c r="H2427" i="2"/>
  <c r="H2428" i="2"/>
  <c r="H2429" i="2"/>
  <c r="H2430" i="2"/>
  <c r="G2431" i="2"/>
  <c r="G2432" i="2"/>
  <c r="G2433" i="2"/>
  <c r="G2434" i="2"/>
  <c r="G2435" i="2"/>
  <c r="G2436" i="2"/>
  <c r="G2437" i="2"/>
  <c r="G2438" i="2"/>
  <c r="G2439" i="2"/>
  <c r="G2440" i="2"/>
  <c r="H2431" i="2"/>
  <c r="H2432" i="2"/>
  <c r="H2433" i="2"/>
  <c r="H2434" i="2"/>
  <c r="H2435" i="2"/>
  <c r="H2436" i="2"/>
  <c r="H2437" i="2"/>
  <c r="H2438" i="2"/>
  <c r="H2439" i="2"/>
  <c r="H2440" i="2"/>
  <c r="G2441" i="2"/>
  <c r="G2442" i="2"/>
  <c r="G2443" i="2"/>
  <c r="G2444" i="2"/>
  <c r="G2445" i="2"/>
  <c r="G2446" i="2"/>
  <c r="G2447" i="2"/>
  <c r="G2448" i="2"/>
  <c r="G2449" i="2"/>
  <c r="G2450" i="2"/>
  <c r="H2441" i="2"/>
  <c r="H2442" i="2"/>
  <c r="H2443" i="2"/>
  <c r="H2444" i="2"/>
  <c r="H2445" i="2"/>
  <c r="H2446" i="2"/>
  <c r="H2447" i="2"/>
  <c r="H2448" i="2"/>
  <c r="H2449" i="2"/>
  <c r="H2450" i="2"/>
  <c r="G2451" i="2"/>
  <c r="G2452" i="2"/>
  <c r="G2453" i="2"/>
  <c r="G2454" i="2"/>
  <c r="G2455" i="2"/>
  <c r="G2456" i="2"/>
  <c r="G2457" i="2"/>
  <c r="G2458" i="2"/>
  <c r="G2459" i="2"/>
  <c r="G2460" i="2"/>
  <c r="H2451" i="2"/>
  <c r="H2452" i="2"/>
  <c r="H2453" i="2"/>
  <c r="H2454" i="2"/>
  <c r="H2455" i="2"/>
  <c r="H2456" i="2"/>
  <c r="H2457" i="2"/>
  <c r="H2458" i="2"/>
  <c r="H2459" i="2"/>
  <c r="H2460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T19" i="5"/>
  <c r="J19" i="5"/>
  <c r="G19" i="5"/>
  <c r="S19" i="5"/>
  <c r="L19" i="5"/>
  <c r="K19" i="5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G2190" i="2"/>
  <c r="G2191" i="2"/>
  <c r="G2192" i="2"/>
  <c r="G2193" i="2"/>
  <c r="G2194" i="2"/>
  <c r="G2195" i="2"/>
  <c r="G2196" i="2"/>
  <c r="H2190" i="2"/>
  <c r="H2191" i="2"/>
  <c r="H2192" i="2"/>
  <c r="H2193" i="2"/>
  <c r="H2194" i="2"/>
  <c r="H2195" i="2"/>
  <c r="H2196" i="2"/>
  <c r="G2203" i="2"/>
  <c r="H2203" i="2"/>
  <c r="G2242" i="2"/>
  <c r="G2243" i="2"/>
  <c r="G2244" i="2"/>
  <c r="H2242" i="2"/>
  <c r="H2243" i="2"/>
  <c r="H2244" i="2"/>
  <c r="G2245" i="2"/>
  <c r="G2246" i="2"/>
  <c r="G2247" i="2"/>
  <c r="H2245" i="2"/>
  <c r="H2246" i="2"/>
  <c r="H2247" i="2"/>
  <c r="G2248" i="2"/>
  <c r="G2249" i="2"/>
  <c r="G2250" i="2"/>
  <c r="H2248" i="2"/>
  <c r="H2249" i="2"/>
  <c r="H2250" i="2"/>
  <c r="G2251" i="2"/>
  <c r="H2251" i="2"/>
  <c r="G2252" i="2"/>
  <c r="H2252" i="2"/>
  <c r="G2253" i="2"/>
  <c r="H2253" i="2"/>
  <c r="G2257" i="2"/>
  <c r="G2258" i="2"/>
  <c r="G2259" i="2"/>
  <c r="G2260" i="2"/>
  <c r="G2261" i="2"/>
  <c r="G2262" i="2"/>
  <c r="G2263" i="2"/>
  <c r="G2264" i="2"/>
  <c r="H2257" i="2"/>
  <c r="H2258" i="2"/>
  <c r="H2259" i="2"/>
  <c r="H2260" i="2"/>
  <c r="H2261" i="2"/>
  <c r="H2262" i="2"/>
  <c r="H2263" i="2"/>
  <c r="H2264" i="2"/>
  <c r="G2313" i="2"/>
  <c r="G2314" i="2"/>
  <c r="G2315" i="2"/>
  <c r="G2316" i="2"/>
  <c r="G2317" i="2"/>
  <c r="G2318" i="2"/>
  <c r="G2319" i="2"/>
  <c r="G2320" i="2"/>
  <c r="G2501" i="2"/>
  <c r="H2313" i="2"/>
  <c r="H2314" i="2"/>
  <c r="H2315" i="2"/>
  <c r="H2316" i="2"/>
  <c r="H2317" i="2"/>
  <c r="H2318" i="2"/>
  <c r="H2319" i="2"/>
  <c r="H2320" i="2"/>
  <c r="H2501" i="2"/>
  <c r="G2184" i="2"/>
  <c r="G2185" i="2"/>
  <c r="G2186" i="2"/>
  <c r="G2187" i="2"/>
  <c r="H2184" i="2"/>
  <c r="H2185" i="2"/>
  <c r="H2186" i="2"/>
  <c r="H2187" i="2"/>
  <c r="G2188" i="2"/>
  <c r="G2189" i="2"/>
  <c r="G2197" i="2"/>
  <c r="G2198" i="2"/>
  <c r="H2188" i="2"/>
  <c r="H2189" i="2"/>
  <c r="H2197" i="2"/>
  <c r="H2198" i="2"/>
  <c r="G2199" i="2"/>
  <c r="G2200" i="2"/>
  <c r="H2199" i="2"/>
  <c r="H2200" i="2"/>
  <c r="G2201" i="2"/>
  <c r="H2201" i="2"/>
  <c r="G2202" i="2"/>
  <c r="H2202" i="2"/>
  <c r="G2286" i="2"/>
  <c r="G2287" i="2"/>
  <c r="G2288" i="2"/>
  <c r="G2289" i="2"/>
  <c r="G2290" i="2"/>
  <c r="G2291" i="2"/>
  <c r="H2286" i="2"/>
  <c r="H2287" i="2"/>
  <c r="H2288" i="2"/>
  <c r="H2289" i="2"/>
  <c r="H2290" i="2"/>
  <c r="H2291" i="2"/>
  <c r="G2292" i="2"/>
  <c r="G2293" i="2"/>
  <c r="G2294" i="2"/>
  <c r="G2502" i="2"/>
  <c r="G2503" i="2"/>
  <c r="G2504" i="2"/>
  <c r="H2292" i="2"/>
  <c r="H2293" i="2"/>
  <c r="H2294" i="2"/>
  <c r="H2502" i="2"/>
  <c r="H2503" i="2"/>
  <c r="H2504" i="2"/>
  <c r="G2505" i="2"/>
  <c r="G2506" i="2"/>
  <c r="G2507" i="2"/>
  <c r="H2505" i="2"/>
  <c r="H2506" i="2"/>
  <c r="H2507" i="2"/>
  <c r="G2285" i="2"/>
  <c r="G2508" i="2"/>
  <c r="H2285" i="2"/>
  <c r="H2508" i="2"/>
  <c r="G2509" i="2"/>
  <c r="H2509" i="2"/>
  <c r="G2228" i="2"/>
  <c r="G2229" i="2"/>
  <c r="G2254" i="2"/>
  <c r="G2255" i="2"/>
  <c r="G2256" i="2"/>
  <c r="G2265" i="2"/>
  <c r="G2266" i="2"/>
  <c r="G2267" i="2"/>
  <c r="G2268" i="2"/>
  <c r="G2269" i="2"/>
  <c r="H2228" i="2"/>
  <c r="H2229" i="2"/>
  <c r="H2254" i="2"/>
  <c r="H2255" i="2"/>
  <c r="H2256" i="2"/>
  <c r="H2265" i="2"/>
  <c r="H2266" i="2"/>
  <c r="H2267" i="2"/>
  <c r="H2268" i="2"/>
  <c r="H2269" i="2"/>
  <c r="G2270" i="2"/>
  <c r="G2271" i="2"/>
  <c r="G2272" i="2"/>
  <c r="G2273" i="2"/>
  <c r="G2274" i="2"/>
  <c r="G2275" i="2"/>
  <c r="G2276" i="2"/>
  <c r="G2277" i="2"/>
  <c r="H2270" i="2"/>
  <c r="H2271" i="2"/>
  <c r="H2272" i="2"/>
  <c r="H2273" i="2"/>
  <c r="H2274" i="2"/>
  <c r="H2275" i="2"/>
  <c r="H2276" i="2"/>
  <c r="H2277" i="2"/>
  <c r="G2278" i="2"/>
  <c r="G2279" i="2"/>
  <c r="G2280" i="2"/>
  <c r="G2281" i="2"/>
  <c r="H2278" i="2"/>
  <c r="H2279" i="2"/>
  <c r="H2280" i="2"/>
  <c r="H2281" i="2"/>
  <c r="G2282" i="2"/>
  <c r="G2283" i="2"/>
  <c r="H2282" i="2"/>
  <c r="H2283" i="2"/>
  <c r="G2211" i="2"/>
  <c r="G2212" i="2"/>
  <c r="G2213" i="2"/>
  <c r="G2214" i="2"/>
  <c r="G2215" i="2"/>
  <c r="G2216" i="2"/>
  <c r="G2217" i="2"/>
  <c r="G2218" i="2"/>
  <c r="G2219" i="2"/>
  <c r="H2211" i="2"/>
  <c r="H2212" i="2"/>
  <c r="H2213" i="2"/>
  <c r="H2214" i="2"/>
  <c r="H2215" i="2"/>
  <c r="H2216" i="2"/>
  <c r="H2217" i="2"/>
  <c r="H2218" i="2"/>
  <c r="H2219" i="2"/>
  <c r="G2284" i="2"/>
  <c r="H2284" i="2"/>
  <c r="G2204" i="2"/>
  <c r="G2205" i="2"/>
  <c r="G2206" i="2"/>
  <c r="G2207" i="2"/>
  <c r="G2208" i="2"/>
  <c r="G2209" i="2"/>
  <c r="G2210" i="2"/>
  <c r="G2220" i="2"/>
  <c r="H2204" i="2"/>
  <c r="H2205" i="2"/>
  <c r="H2206" i="2"/>
  <c r="H2207" i="2"/>
  <c r="H2208" i="2"/>
  <c r="H2209" i="2"/>
  <c r="H2210" i="2"/>
  <c r="H2220" i="2"/>
  <c r="G2221" i="2"/>
  <c r="G2222" i="2"/>
  <c r="G2223" i="2"/>
  <c r="G2224" i="2"/>
  <c r="H2221" i="2"/>
  <c r="H2222" i="2"/>
  <c r="H2223" i="2"/>
  <c r="H2224" i="2"/>
  <c r="G2225" i="2"/>
  <c r="G2226" i="2"/>
  <c r="H2225" i="2"/>
  <c r="H2226" i="2"/>
  <c r="G2227" i="2"/>
  <c r="H2227" i="2"/>
  <c r="B18" i="1"/>
  <c r="B12" i="1"/>
  <c r="B13" i="1"/>
  <c r="B14" i="1"/>
  <c r="G2183" i="2"/>
  <c r="H2183" i="2"/>
  <c r="G2179" i="2"/>
  <c r="H2179" i="2"/>
  <c r="G2180" i="2"/>
  <c r="H2180" i="2"/>
  <c r="G2181" i="2"/>
  <c r="H2181" i="2"/>
  <c r="G2182" i="2"/>
  <c r="H2182" i="2"/>
  <c r="G2165" i="2"/>
  <c r="G2166" i="2"/>
  <c r="H2165" i="2"/>
  <c r="H2166" i="2"/>
  <c r="G2167" i="2"/>
  <c r="G2168" i="2"/>
  <c r="H2167" i="2"/>
  <c r="H2168" i="2"/>
  <c r="G2169" i="2"/>
  <c r="G2170" i="2"/>
  <c r="H2169" i="2"/>
  <c r="H2170" i="2"/>
  <c r="G2171" i="2"/>
  <c r="G2172" i="2"/>
  <c r="H2171" i="2"/>
  <c r="H2172" i="2"/>
  <c r="G2173" i="2"/>
  <c r="G2174" i="2"/>
  <c r="H2173" i="2"/>
  <c r="H2174" i="2"/>
  <c r="G2175" i="2"/>
  <c r="G2176" i="2"/>
  <c r="H2175" i="2"/>
  <c r="H2176" i="2"/>
  <c r="G2177" i="2"/>
  <c r="H2177" i="2"/>
  <c r="G2178" i="2"/>
  <c r="H2178" i="2"/>
  <c r="G2158" i="2"/>
  <c r="H2158" i="2"/>
  <c r="G2159" i="2"/>
  <c r="H2159" i="2"/>
  <c r="G2160" i="2"/>
  <c r="H2160" i="2"/>
  <c r="G2161" i="2"/>
  <c r="H2161" i="2"/>
  <c r="G2162" i="2"/>
  <c r="H2162" i="2"/>
  <c r="G2163" i="2"/>
  <c r="H2163" i="2"/>
  <c r="V19" i="5"/>
  <c r="U19" i="5"/>
  <c r="R19" i="5"/>
  <c r="O19" i="5"/>
  <c r="I19" i="5"/>
  <c r="H19" i="5"/>
  <c r="G2164" i="2"/>
  <c r="H2164" i="2"/>
  <c r="G2153" i="2"/>
  <c r="H2153" i="2"/>
  <c r="G2154" i="2"/>
  <c r="H2154" i="2"/>
  <c r="G2155" i="2"/>
  <c r="H2155" i="2"/>
  <c r="G2156" i="2"/>
  <c r="H2156" i="2"/>
  <c r="G2157" i="2"/>
  <c r="H2157" i="2"/>
  <c r="G2112" i="2"/>
  <c r="G2113" i="2"/>
  <c r="G2114" i="2"/>
  <c r="H2112" i="2"/>
  <c r="H2113" i="2"/>
  <c r="H2114" i="2"/>
  <c r="G2115" i="2"/>
  <c r="G2116" i="2"/>
  <c r="G2117" i="2"/>
  <c r="H2115" i="2"/>
  <c r="H2116" i="2"/>
  <c r="H2117" i="2"/>
  <c r="G2118" i="2"/>
  <c r="G2119" i="2"/>
  <c r="G2120" i="2"/>
  <c r="H2118" i="2"/>
  <c r="H2119" i="2"/>
  <c r="H2120" i="2"/>
  <c r="G2121" i="2"/>
  <c r="G2122" i="2"/>
  <c r="G2123" i="2"/>
  <c r="H2121" i="2"/>
  <c r="H2122" i="2"/>
  <c r="H2123" i="2"/>
  <c r="G2124" i="2"/>
  <c r="G2125" i="2"/>
  <c r="G2126" i="2"/>
  <c r="H2124" i="2"/>
  <c r="H2125" i="2"/>
  <c r="H2126" i="2"/>
  <c r="G2127" i="2"/>
  <c r="G2128" i="2"/>
  <c r="G2129" i="2"/>
  <c r="H2127" i="2"/>
  <c r="H2128" i="2"/>
  <c r="H2129" i="2"/>
  <c r="G2130" i="2"/>
  <c r="G2131" i="2"/>
  <c r="G2132" i="2"/>
  <c r="H2130" i="2"/>
  <c r="H2131" i="2"/>
  <c r="H2132" i="2"/>
  <c r="G2133" i="2"/>
  <c r="G2134" i="2"/>
  <c r="G2135" i="2"/>
  <c r="H2133" i="2"/>
  <c r="H2134" i="2"/>
  <c r="H2135" i="2"/>
  <c r="G2136" i="2"/>
  <c r="G2137" i="2"/>
  <c r="G2138" i="2"/>
  <c r="H2136" i="2"/>
  <c r="H2137" i="2"/>
  <c r="H2138" i="2"/>
  <c r="G2139" i="2"/>
  <c r="G2140" i="2"/>
  <c r="G2141" i="2"/>
  <c r="H2139" i="2"/>
  <c r="H2140" i="2"/>
  <c r="H2141" i="2"/>
  <c r="G2142" i="2"/>
  <c r="G2143" i="2"/>
  <c r="G2144" i="2"/>
  <c r="H2142" i="2"/>
  <c r="H2143" i="2"/>
  <c r="H2144" i="2"/>
  <c r="G2145" i="2"/>
  <c r="G2146" i="2"/>
  <c r="G2147" i="2"/>
  <c r="H2145" i="2"/>
  <c r="H2146" i="2"/>
  <c r="H2147" i="2"/>
  <c r="G2148" i="2"/>
  <c r="H2148" i="2"/>
  <c r="G2149" i="2"/>
  <c r="H2149" i="2"/>
  <c r="G2150" i="2"/>
  <c r="H2150" i="2"/>
  <c r="G2152" i="2"/>
  <c r="H2152" i="2"/>
  <c r="G934" i="2"/>
  <c r="G935" i="2"/>
  <c r="G936" i="2"/>
  <c r="G937" i="2"/>
  <c r="G938" i="2"/>
  <c r="G939" i="2"/>
  <c r="G940" i="2"/>
  <c r="G941" i="2"/>
  <c r="G942" i="2"/>
  <c r="G943" i="2"/>
  <c r="H934" i="2"/>
  <c r="H935" i="2"/>
  <c r="H936" i="2"/>
  <c r="H937" i="2"/>
  <c r="H938" i="2"/>
  <c r="H939" i="2"/>
  <c r="H940" i="2"/>
  <c r="H941" i="2"/>
  <c r="H942" i="2"/>
  <c r="H943" i="2"/>
  <c r="G944" i="2"/>
  <c r="G945" i="2"/>
  <c r="G946" i="2"/>
  <c r="G947" i="2"/>
  <c r="G948" i="2"/>
  <c r="G949" i="2"/>
  <c r="G950" i="2"/>
  <c r="G951" i="2"/>
  <c r="G952" i="2"/>
  <c r="G953" i="2"/>
  <c r="H944" i="2"/>
  <c r="H945" i="2"/>
  <c r="H946" i="2"/>
  <c r="H947" i="2"/>
  <c r="H948" i="2"/>
  <c r="H949" i="2"/>
  <c r="H950" i="2"/>
  <c r="H951" i="2"/>
  <c r="H952" i="2"/>
  <c r="H953" i="2"/>
  <c r="G954" i="2"/>
  <c r="G955" i="2"/>
  <c r="G956" i="2"/>
  <c r="G957" i="2"/>
  <c r="G958" i="2"/>
  <c r="G959" i="2"/>
  <c r="G960" i="2"/>
  <c r="G961" i="2"/>
  <c r="G962" i="2"/>
  <c r="G963" i="2"/>
  <c r="H954" i="2"/>
  <c r="H955" i="2"/>
  <c r="H956" i="2"/>
  <c r="H957" i="2"/>
  <c r="H958" i="2"/>
  <c r="H959" i="2"/>
  <c r="H960" i="2"/>
  <c r="H961" i="2"/>
  <c r="H962" i="2"/>
  <c r="H963" i="2"/>
  <c r="G789" i="2"/>
  <c r="G790" i="2"/>
  <c r="G791" i="2"/>
  <c r="G792" i="2"/>
  <c r="G793" i="2"/>
  <c r="H789" i="2"/>
  <c r="H790" i="2"/>
  <c r="H791" i="2"/>
  <c r="H792" i="2"/>
  <c r="H793" i="2"/>
  <c r="G794" i="2"/>
  <c r="G795" i="2"/>
  <c r="G796" i="2"/>
  <c r="G797" i="2"/>
  <c r="G798" i="2"/>
  <c r="H794" i="2"/>
  <c r="H795" i="2"/>
  <c r="H796" i="2"/>
  <c r="H797" i="2"/>
  <c r="H798" i="2"/>
  <c r="G799" i="2"/>
  <c r="G800" i="2"/>
  <c r="G801" i="2"/>
  <c r="G802" i="2"/>
  <c r="G803" i="2"/>
  <c r="H799" i="2"/>
  <c r="H800" i="2"/>
  <c r="H801" i="2"/>
  <c r="H802" i="2"/>
  <c r="H803" i="2"/>
  <c r="G804" i="2"/>
  <c r="G805" i="2"/>
  <c r="G806" i="2"/>
  <c r="G807" i="2"/>
  <c r="G808" i="2"/>
  <c r="H804" i="2"/>
  <c r="H805" i="2"/>
  <c r="H806" i="2"/>
  <c r="H807" i="2"/>
  <c r="H808" i="2"/>
  <c r="G809" i="2"/>
  <c r="G810" i="2"/>
  <c r="G811" i="2"/>
  <c r="G812" i="2"/>
  <c r="G813" i="2"/>
  <c r="H809" i="2"/>
  <c r="H810" i="2"/>
  <c r="H811" i="2"/>
  <c r="H812" i="2"/>
  <c r="H813" i="2"/>
  <c r="G814" i="2"/>
  <c r="G815" i="2"/>
  <c r="G816" i="2"/>
  <c r="G817" i="2"/>
  <c r="G818" i="2"/>
  <c r="H814" i="2"/>
  <c r="H815" i="2"/>
  <c r="H816" i="2"/>
  <c r="H817" i="2"/>
  <c r="H818" i="2"/>
  <c r="G819" i="2"/>
  <c r="G820" i="2"/>
  <c r="G821" i="2"/>
  <c r="G822" i="2"/>
  <c r="G823" i="2"/>
  <c r="H819" i="2"/>
  <c r="H820" i="2"/>
  <c r="H821" i="2"/>
  <c r="H822" i="2"/>
  <c r="H823" i="2"/>
  <c r="G824" i="2"/>
  <c r="G825" i="2"/>
  <c r="G826" i="2"/>
  <c r="G827" i="2"/>
  <c r="G828" i="2"/>
  <c r="H824" i="2"/>
  <c r="H825" i="2"/>
  <c r="H826" i="2"/>
  <c r="H827" i="2"/>
  <c r="H828" i="2"/>
  <c r="G829" i="2"/>
  <c r="G830" i="2"/>
  <c r="G831" i="2"/>
  <c r="G832" i="2"/>
  <c r="G833" i="2"/>
  <c r="H829" i="2"/>
  <c r="H830" i="2"/>
  <c r="H831" i="2"/>
  <c r="H832" i="2"/>
  <c r="H833" i="2"/>
  <c r="G834" i="2"/>
  <c r="G835" i="2"/>
  <c r="G836" i="2"/>
  <c r="G837" i="2"/>
  <c r="G838" i="2"/>
  <c r="H834" i="2"/>
  <c r="H835" i="2"/>
  <c r="H836" i="2"/>
  <c r="H837" i="2"/>
  <c r="H838" i="2"/>
  <c r="G839" i="2"/>
  <c r="G840" i="2"/>
  <c r="G841" i="2"/>
  <c r="G842" i="2"/>
  <c r="G843" i="2"/>
  <c r="H839" i="2"/>
  <c r="H840" i="2"/>
  <c r="H841" i="2"/>
  <c r="H842" i="2"/>
  <c r="H843" i="2"/>
  <c r="G844" i="2"/>
  <c r="G845" i="2"/>
  <c r="G846" i="2"/>
  <c r="G847" i="2"/>
  <c r="G848" i="2"/>
  <c r="H844" i="2"/>
  <c r="H845" i="2"/>
  <c r="H846" i="2"/>
  <c r="H847" i="2"/>
  <c r="H848" i="2"/>
  <c r="G849" i="2"/>
  <c r="G850" i="2"/>
  <c r="G851" i="2"/>
  <c r="G852" i="2"/>
  <c r="G853" i="2"/>
  <c r="H849" i="2"/>
  <c r="H850" i="2"/>
  <c r="H851" i="2"/>
  <c r="H852" i="2"/>
  <c r="H853" i="2"/>
  <c r="G854" i="2"/>
  <c r="G855" i="2"/>
  <c r="G856" i="2"/>
  <c r="G857" i="2"/>
  <c r="G858" i="2"/>
  <c r="H854" i="2"/>
  <c r="H855" i="2"/>
  <c r="H856" i="2"/>
  <c r="H857" i="2"/>
  <c r="H858" i="2"/>
  <c r="G859" i="2"/>
  <c r="G860" i="2"/>
  <c r="G861" i="2"/>
  <c r="G862" i="2"/>
  <c r="G863" i="2"/>
  <c r="H859" i="2"/>
  <c r="H860" i="2"/>
  <c r="H861" i="2"/>
  <c r="H862" i="2"/>
  <c r="H863" i="2"/>
  <c r="G864" i="2"/>
  <c r="G865" i="2"/>
  <c r="G866" i="2"/>
  <c r="G867" i="2"/>
  <c r="G868" i="2"/>
  <c r="H864" i="2"/>
  <c r="H865" i="2"/>
  <c r="H866" i="2"/>
  <c r="H867" i="2"/>
  <c r="H868" i="2"/>
  <c r="G869" i="2"/>
  <c r="G870" i="2"/>
  <c r="G871" i="2"/>
  <c r="G872" i="2"/>
  <c r="G873" i="2"/>
  <c r="H869" i="2"/>
  <c r="H870" i="2"/>
  <c r="H871" i="2"/>
  <c r="H872" i="2"/>
  <c r="H873" i="2"/>
  <c r="G874" i="2"/>
  <c r="G875" i="2"/>
  <c r="G876" i="2"/>
  <c r="G877" i="2"/>
  <c r="G878" i="2"/>
  <c r="H874" i="2"/>
  <c r="H875" i="2"/>
  <c r="H876" i="2"/>
  <c r="H877" i="2"/>
  <c r="H878" i="2"/>
  <c r="G879" i="2"/>
  <c r="G880" i="2"/>
  <c r="G881" i="2"/>
  <c r="G882" i="2"/>
  <c r="G883" i="2"/>
  <c r="H879" i="2"/>
  <c r="H880" i="2"/>
  <c r="H881" i="2"/>
  <c r="H882" i="2"/>
  <c r="H883" i="2"/>
  <c r="G884" i="2"/>
  <c r="G885" i="2"/>
  <c r="G886" i="2"/>
  <c r="G887" i="2"/>
  <c r="G888" i="2"/>
  <c r="H884" i="2"/>
  <c r="H885" i="2"/>
  <c r="H886" i="2"/>
  <c r="H887" i="2"/>
  <c r="H888" i="2"/>
  <c r="G889" i="2"/>
  <c r="G890" i="2"/>
  <c r="G891" i="2"/>
  <c r="G892" i="2"/>
  <c r="G893" i="2"/>
  <c r="H889" i="2"/>
  <c r="H890" i="2"/>
  <c r="H891" i="2"/>
  <c r="H892" i="2"/>
  <c r="H893" i="2"/>
  <c r="G894" i="2"/>
  <c r="G895" i="2"/>
  <c r="G896" i="2"/>
  <c r="G897" i="2"/>
  <c r="G898" i="2"/>
  <c r="H894" i="2"/>
  <c r="H895" i="2"/>
  <c r="H896" i="2"/>
  <c r="H897" i="2"/>
  <c r="H898" i="2"/>
  <c r="G899" i="2"/>
  <c r="G900" i="2"/>
  <c r="G901" i="2"/>
  <c r="G902" i="2"/>
  <c r="G903" i="2"/>
  <c r="H899" i="2"/>
  <c r="H900" i="2"/>
  <c r="H901" i="2"/>
  <c r="H902" i="2"/>
  <c r="H903" i="2"/>
  <c r="G904" i="2"/>
  <c r="G905" i="2"/>
  <c r="G906" i="2"/>
  <c r="G907" i="2"/>
  <c r="G908" i="2"/>
  <c r="H904" i="2"/>
  <c r="H905" i="2"/>
  <c r="H906" i="2"/>
  <c r="H907" i="2"/>
  <c r="H908" i="2"/>
  <c r="G909" i="2"/>
  <c r="G910" i="2"/>
  <c r="G911" i="2"/>
  <c r="G912" i="2"/>
  <c r="G913" i="2"/>
  <c r="H909" i="2"/>
  <c r="H910" i="2"/>
  <c r="H911" i="2"/>
  <c r="H912" i="2"/>
  <c r="H913" i="2"/>
  <c r="G914" i="2"/>
  <c r="G915" i="2"/>
  <c r="G916" i="2"/>
  <c r="G917" i="2"/>
  <c r="G918" i="2"/>
  <c r="H914" i="2"/>
  <c r="H915" i="2"/>
  <c r="H916" i="2"/>
  <c r="H917" i="2"/>
  <c r="H918" i="2"/>
  <c r="G919" i="2"/>
  <c r="G920" i="2"/>
  <c r="G921" i="2"/>
  <c r="G922" i="2"/>
  <c r="G923" i="2"/>
  <c r="H919" i="2"/>
  <c r="H920" i="2"/>
  <c r="H921" i="2"/>
  <c r="H922" i="2"/>
  <c r="H923" i="2"/>
  <c r="G924" i="2"/>
  <c r="G925" i="2"/>
  <c r="G926" i="2"/>
  <c r="G927" i="2"/>
  <c r="G928" i="2"/>
  <c r="H924" i="2"/>
  <c r="H925" i="2"/>
  <c r="H926" i="2"/>
  <c r="H927" i="2"/>
  <c r="H928" i="2"/>
  <c r="G929" i="2"/>
  <c r="G930" i="2"/>
  <c r="G931" i="2"/>
  <c r="G932" i="2"/>
  <c r="G933" i="2"/>
  <c r="H929" i="2"/>
  <c r="H930" i="2"/>
  <c r="H931" i="2"/>
  <c r="H932" i="2"/>
  <c r="H933" i="2"/>
  <c r="G964" i="2"/>
  <c r="G965" i="2"/>
  <c r="G966" i="2"/>
  <c r="G967" i="2"/>
  <c r="G968" i="2"/>
  <c r="H964" i="2"/>
  <c r="H965" i="2"/>
  <c r="H966" i="2"/>
  <c r="H967" i="2"/>
  <c r="H968" i="2"/>
  <c r="G969" i="2"/>
  <c r="H969" i="2"/>
  <c r="G970" i="2"/>
  <c r="H970" i="2"/>
  <c r="G971" i="2"/>
  <c r="H971" i="2"/>
  <c r="G972" i="2"/>
  <c r="H972" i="2"/>
  <c r="G973" i="2"/>
  <c r="H973" i="2"/>
  <c r="G2009" i="2"/>
  <c r="G2010" i="2"/>
  <c r="H2009" i="2"/>
  <c r="H2010" i="2"/>
  <c r="G2011" i="2"/>
  <c r="G2012" i="2"/>
  <c r="H2011" i="2"/>
  <c r="H2012" i="2"/>
  <c r="G2013" i="2"/>
  <c r="G2014" i="2"/>
  <c r="H2013" i="2"/>
  <c r="H2014" i="2"/>
  <c r="G2015" i="2"/>
  <c r="G2016" i="2"/>
  <c r="H2015" i="2"/>
  <c r="H2016" i="2"/>
  <c r="G2017" i="2"/>
  <c r="G2018" i="2"/>
  <c r="H2017" i="2"/>
  <c r="H2018" i="2"/>
  <c r="G2019" i="2"/>
  <c r="G2020" i="2"/>
  <c r="H2019" i="2"/>
  <c r="H2020" i="2"/>
  <c r="G2021" i="2"/>
  <c r="G2022" i="2"/>
  <c r="H2021" i="2"/>
  <c r="H2022" i="2"/>
  <c r="G2023" i="2"/>
  <c r="G2024" i="2"/>
  <c r="H2023" i="2"/>
  <c r="H2024" i="2"/>
  <c r="G2025" i="2"/>
  <c r="G2026" i="2"/>
  <c r="H2025" i="2"/>
  <c r="H2026" i="2"/>
  <c r="G2027" i="2"/>
  <c r="G2028" i="2"/>
  <c r="H2027" i="2"/>
  <c r="H2028" i="2"/>
  <c r="G2029" i="2"/>
  <c r="H2029" i="2"/>
  <c r="G2030" i="2"/>
  <c r="H2030" i="2"/>
  <c r="G1954" i="2"/>
  <c r="H1954" i="2"/>
  <c r="G1094" i="2"/>
  <c r="H1094" i="2"/>
  <c r="G1095" i="2"/>
  <c r="H1095" i="2"/>
  <c r="G1096" i="2"/>
  <c r="H1096" i="2"/>
  <c r="G988" i="2"/>
  <c r="G989" i="2"/>
  <c r="H988" i="2"/>
  <c r="H989" i="2"/>
  <c r="G990" i="2"/>
  <c r="G991" i="2"/>
  <c r="H990" i="2"/>
  <c r="H991" i="2"/>
  <c r="G992" i="2"/>
  <c r="G993" i="2"/>
  <c r="H992" i="2"/>
  <c r="H993" i="2"/>
  <c r="G994" i="2"/>
  <c r="H994" i="2"/>
  <c r="G995" i="2"/>
  <c r="H995" i="2"/>
  <c r="G986" i="2"/>
  <c r="H986" i="2"/>
  <c r="G987" i="2"/>
  <c r="H987" i="2"/>
  <c r="G618" i="2"/>
  <c r="G619" i="2"/>
  <c r="G620" i="2"/>
  <c r="G621" i="2"/>
  <c r="G622" i="2"/>
  <c r="H618" i="2"/>
  <c r="H619" i="2"/>
  <c r="H620" i="2"/>
  <c r="H621" i="2"/>
  <c r="H622" i="2"/>
  <c r="G623" i="2"/>
  <c r="G624" i="2"/>
  <c r="G625" i="2"/>
  <c r="G626" i="2"/>
  <c r="G627" i="2"/>
  <c r="H623" i="2"/>
  <c r="H624" i="2"/>
  <c r="H625" i="2"/>
  <c r="H626" i="2"/>
  <c r="H627" i="2"/>
  <c r="G628" i="2"/>
  <c r="G629" i="2"/>
  <c r="G630" i="2"/>
  <c r="G631" i="2"/>
  <c r="G632" i="2"/>
  <c r="H628" i="2"/>
  <c r="H629" i="2"/>
  <c r="H630" i="2"/>
  <c r="H631" i="2"/>
  <c r="H632" i="2"/>
  <c r="G633" i="2"/>
  <c r="H633" i="2"/>
  <c r="G634" i="2"/>
  <c r="H634" i="2"/>
  <c r="G635" i="2"/>
  <c r="H635" i="2"/>
  <c r="G636" i="2"/>
  <c r="H636" i="2"/>
  <c r="G637" i="2"/>
  <c r="H637" i="2"/>
  <c r="G509" i="2"/>
  <c r="H509" i="2"/>
  <c r="G508" i="2"/>
  <c r="H508" i="2"/>
  <c r="G455" i="2"/>
  <c r="G456" i="2"/>
  <c r="H455" i="2"/>
  <c r="H456" i="2"/>
  <c r="G457" i="2"/>
  <c r="G458" i="2"/>
  <c r="H457" i="2"/>
  <c r="H458" i="2"/>
  <c r="G459" i="2"/>
  <c r="G460" i="2"/>
  <c r="H459" i="2"/>
  <c r="H460" i="2"/>
  <c r="G461" i="2"/>
  <c r="G462" i="2"/>
  <c r="H461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2151" i="2"/>
  <c r="H2151" i="2"/>
  <c r="G1054" i="2"/>
  <c r="H1054" i="2"/>
  <c r="G260" i="2"/>
  <c r="H260" i="2"/>
  <c r="G402" i="2"/>
  <c r="G403" i="2"/>
  <c r="G404" i="2"/>
  <c r="H402" i="2"/>
  <c r="H403" i="2"/>
  <c r="H404" i="2"/>
  <c r="G405" i="2"/>
  <c r="G406" i="2"/>
  <c r="G407" i="2"/>
  <c r="H405" i="2"/>
  <c r="H406" i="2"/>
  <c r="H407" i="2"/>
  <c r="G408" i="2"/>
  <c r="H408" i="2"/>
  <c r="G409" i="2"/>
  <c r="H409" i="2"/>
  <c r="G410" i="2"/>
  <c r="H410" i="2"/>
  <c r="G348" i="2"/>
  <c r="G349" i="2"/>
  <c r="G350" i="2"/>
  <c r="H348" i="2"/>
  <c r="H349" i="2"/>
  <c r="H350" i="2"/>
  <c r="G351" i="2"/>
  <c r="G352" i="2"/>
  <c r="G353" i="2"/>
  <c r="H351" i="2"/>
  <c r="H352" i="2"/>
  <c r="H353" i="2"/>
  <c r="G354" i="2"/>
  <c r="H354" i="2"/>
  <c r="G355" i="2"/>
  <c r="H355" i="2"/>
  <c r="G356" i="2"/>
  <c r="H356" i="2"/>
  <c r="G305" i="2"/>
  <c r="G306" i="2"/>
  <c r="H305" i="2"/>
  <c r="H306" i="2"/>
  <c r="G307" i="2"/>
  <c r="G308" i="2"/>
  <c r="H307" i="2"/>
  <c r="H308" i="2"/>
  <c r="G309" i="2"/>
  <c r="G310" i="2"/>
  <c r="H309" i="2"/>
  <c r="H310" i="2"/>
  <c r="G311" i="2"/>
  <c r="H311" i="2"/>
  <c r="G312" i="2"/>
  <c r="H312" i="2"/>
  <c r="G1898" i="2"/>
  <c r="G1899" i="2"/>
  <c r="G1900" i="2"/>
  <c r="G1901" i="2"/>
  <c r="G1902" i="2"/>
  <c r="H1898" i="2"/>
  <c r="H1899" i="2"/>
  <c r="H1900" i="2"/>
  <c r="H1901" i="2"/>
  <c r="H1902" i="2"/>
  <c r="G1903" i="2"/>
  <c r="G1904" i="2"/>
  <c r="G1905" i="2"/>
  <c r="G1906" i="2"/>
  <c r="G1907" i="2"/>
  <c r="H1903" i="2"/>
  <c r="H1904" i="2"/>
  <c r="H1905" i="2"/>
  <c r="H1906" i="2"/>
  <c r="H1907" i="2"/>
  <c r="G1908" i="2"/>
  <c r="G1909" i="2"/>
  <c r="G1910" i="2"/>
  <c r="G1911" i="2"/>
  <c r="G1912" i="2"/>
  <c r="H1908" i="2"/>
  <c r="H1909" i="2"/>
  <c r="H1910" i="2"/>
  <c r="H1911" i="2"/>
  <c r="H1912" i="2"/>
  <c r="G1913" i="2"/>
  <c r="G1914" i="2"/>
  <c r="G1915" i="2"/>
  <c r="G1916" i="2"/>
  <c r="G1917" i="2"/>
  <c r="H1913" i="2"/>
  <c r="H1914" i="2"/>
  <c r="H1915" i="2"/>
  <c r="H1916" i="2"/>
  <c r="H1917" i="2"/>
  <c r="G1918" i="2"/>
  <c r="G1919" i="2"/>
  <c r="G1920" i="2"/>
  <c r="G1921" i="2"/>
  <c r="G1922" i="2"/>
  <c r="H1918" i="2"/>
  <c r="H1919" i="2"/>
  <c r="H1920" i="2"/>
  <c r="H1921" i="2"/>
  <c r="H1922" i="2"/>
  <c r="G1923" i="2"/>
  <c r="G1924" i="2"/>
  <c r="G1925" i="2"/>
  <c r="G1926" i="2"/>
  <c r="G1927" i="2"/>
  <c r="H1923" i="2"/>
  <c r="H1924" i="2"/>
  <c r="H1925" i="2"/>
  <c r="H1926" i="2"/>
  <c r="H1927" i="2"/>
  <c r="G1928" i="2"/>
  <c r="G1929" i="2"/>
  <c r="G1930" i="2"/>
  <c r="G1931" i="2"/>
  <c r="G1932" i="2"/>
  <c r="H1928" i="2"/>
  <c r="H1929" i="2"/>
  <c r="H1930" i="2"/>
  <c r="H1931" i="2"/>
  <c r="H1932" i="2"/>
  <c r="G1933" i="2"/>
  <c r="G1934" i="2"/>
  <c r="G1935" i="2"/>
  <c r="G1936" i="2"/>
  <c r="G1937" i="2"/>
  <c r="H1933" i="2"/>
  <c r="H1934" i="2"/>
  <c r="H1935" i="2"/>
  <c r="H1936" i="2"/>
  <c r="H1937" i="2"/>
  <c r="G1938" i="2"/>
  <c r="G1939" i="2"/>
  <c r="G1940" i="2"/>
  <c r="G1941" i="2"/>
  <c r="G1942" i="2"/>
  <c r="H1938" i="2"/>
  <c r="H1939" i="2"/>
  <c r="H1940" i="2"/>
  <c r="H1941" i="2"/>
  <c r="H1942" i="2"/>
  <c r="G1943" i="2"/>
  <c r="G1944" i="2"/>
  <c r="G1945" i="2"/>
  <c r="G1946" i="2"/>
  <c r="G1947" i="2"/>
  <c r="H1943" i="2"/>
  <c r="H1944" i="2"/>
  <c r="H1945" i="2"/>
  <c r="H1946" i="2"/>
  <c r="H1947" i="2"/>
  <c r="G1948" i="2"/>
  <c r="H1948" i="2"/>
  <c r="G1949" i="2"/>
  <c r="H1949" i="2"/>
  <c r="G1950" i="2"/>
  <c r="H1950" i="2"/>
  <c r="G1951" i="2"/>
  <c r="H1951" i="2"/>
  <c r="G1952" i="2"/>
  <c r="H1952" i="2"/>
  <c r="G1812" i="2"/>
  <c r="G1813" i="2"/>
  <c r="G1814" i="2"/>
  <c r="G1815" i="2"/>
  <c r="G1816" i="2"/>
  <c r="G1817" i="2"/>
  <c r="H1812" i="2"/>
  <c r="H1813" i="2"/>
  <c r="H1814" i="2"/>
  <c r="H1815" i="2"/>
  <c r="H1816" i="2"/>
  <c r="H1817" i="2"/>
  <c r="G1818" i="2"/>
  <c r="G1819" i="2"/>
  <c r="G1820" i="2"/>
  <c r="G1821" i="2"/>
  <c r="G1822" i="2"/>
  <c r="G1823" i="2"/>
  <c r="H1818" i="2"/>
  <c r="H1819" i="2"/>
  <c r="H1820" i="2"/>
  <c r="H1821" i="2"/>
  <c r="H1822" i="2"/>
  <c r="H1823" i="2"/>
  <c r="G1824" i="2"/>
  <c r="G1825" i="2"/>
  <c r="G1826" i="2"/>
  <c r="G1827" i="2"/>
  <c r="G1828" i="2"/>
  <c r="G1829" i="2"/>
  <c r="H1824" i="2"/>
  <c r="H1825" i="2"/>
  <c r="H1826" i="2"/>
  <c r="H1827" i="2"/>
  <c r="H1828" i="2"/>
  <c r="H1829" i="2"/>
  <c r="G1830" i="2"/>
  <c r="G1831" i="2"/>
  <c r="G1832" i="2"/>
  <c r="G1833" i="2"/>
  <c r="G1834" i="2"/>
  <c r="G1835" i="2"/>
  <c r="H1830" i="2"/>
  <c r="H1831" i="2"/>
  <c r="H1832" i="2"/>
  <c r="H1833" i="2"/>
  <c r="H1834" i="2"/>
  <c r="H1835" i="2"/>
  <c r="G1836" i="2"/>
  <c r="G1837" i="2"/>
  <c r="G1838" i="2"/>
  <c r="G1839" i="2"/>
  <c r="G1840" i="2"/>
  <c r="G1841" i="2"/>
  <c r="H1836" i="2"/>
  <c r="H1837" i="2"/>
  <c r="H1838" i="2"/>
  <c r="H1839" i="2"/>
  <c r="H1840" i="2"/>
  <c r="H1841" i="2"/>
  <c r="G1842" i="2"/>
  <c r="G1843" i="2"/>
  <c r="G1844" i="2"/>
  <c r="G1845" i="2"/>
  <c r="G1846" i="2"/>
  <c r="G1847" i="2"/>
  <c r="H1842" i="2"/>
  <c r="H1843" i="2"/>
  <c r="H1844" i="2"/>
  <c r="H1845" i="2"/>
  <c r="H1846" i="2"/>
  <c r="H1847" i="2"/>
  <c r="G1848" i="2"/>
  <c r="G1849" i="2"/>
  <c r="G1850" i="2"/>
  <c r="G1851" i="2"/>
  <c r="G1852" i="2"/>
  <c r="G1853" i="2"/>
  <c r="H1848" i="2"/>
  <c r="H1849" i="2"/>
  <c r="H1850" i="2"/>
  <c r="H1851" i="2"/>
  <c r="H1852" i="2"/>
  <c r="H1853" i="2"/>
  <c r="G1854" i="2"/>
  <c r="G1855" i="2"/>
  <c r="G1856" i="2"/>
  <c r="G1857" i="2"/>
  <c r="G1858" i="2"/>
  <c r="H1854" i="2"/>
  <c r="H1855" i="2"/>
  <c r="H1856" i="2"/>
  <c r="H1857" i="2"/>
  <c r="H1858" i="2"/>
  <c r="G1859" i="2"/>
  <c r="G1860" i="2"/>
  <c r="G1861" i="2"/>
  <c r="G1862" i="2"/>
  <c r="G1863" i="2"/>
  <c r="G1864" i="2"/>
  <c r="H1859" i="2"/>
  <c r="H1860" i="2"/>
  <c r="H1861" i="2"/>
  <c r="H1862" i="2"/>
  <c r="H1863" i="2"/>
  <c r="H1864" i="2"/>
  <c r="G1865" i="2"/>
  <c r="G1866" i="2"/>
  <c r="G1867" i="2"/>
  <c r="G1868" i="2"/>
  <c r="G1869" i="2"/>
  <c r="G1870" i="2"/>
  <c r="H1865" i="2"/>
  <c r="H1866" i="2"/>
  <c r="H1867" i="2"/>
  <c r="H1868" i="2"/>
  <c r="H1869" i="2"/>
  <c r="H1870" i="2"/>
  <c r="G1871" i="2"/>
  <c r="H1871" i="2"/>
  <c r="G1872" i="2"/>
  <c r="H1872" i="2"/>
  <c r="G1873" i="2"/>
  <c r="H1873" i="2"/>
  <c r="G1874" i="2"/>
  <c r="H1874" i="2"/>
  <c r="G1875" i="2"/>
  <c r="H1875" i="2"/>
  <c r="G1876" i="2"/>
  <c r="H1876" i="2"/>
  <c r="G1877" i="2"/>
  <c r="H1877" i="2"/>
  <c r="G1755" i="2"/>
  <c r="G1756" i="2"/>
  <c r="G1757" i="2"/>
  <c r="G1758" i="2"/>
  <c r="H1755" i="2"/>
  <c r="H1756" i="2"/>
  <c r="H1757" i="2"/>
  <c r="H1758" i="2"/>
  <c r="G1759" i="2"/>
  <c r="G1760" i="2"/>
  <c r="G1761" i="2"/>
  <c r="G1762" i="2"/>
  <c r="H1759" i="2"/>
  <c r="H1760" i="2"/>
  <c r="H1761" i="2"/>
  <c r="H1762" i="2"/>
  <c r="G1763" i="2"/>
  <c r="G1764" i="2"/>
  <c r="G1765" i="2"/>
  <c r="G1766" i="2"/>
  <c r="H1763" i="2"/>
  <c r="H1764" i="2"/>
  <c r="H1765" i="2"/>
  <c r="H1766" i="2"/>
  <c r="G1767" i="2"/>
  <c r="G1768" i="2"/>
  <c r="G1769" i="2"/>
  <c r="G1770" i="2"/>
  <c r="H1767" i="2"/>
  <c r="H1768" i="2"/>
  <c r="H1769" i="2"/>
  <c r="H1770" i="2"/>
  <c r="G1771" i="2"/>
  <c r="G1772" i="2"/>
  <c r="G1773" i="2"/>
  <c r="G1774" i="2"/>
  <c r="H1771" i="2"/>
  <c r="H1772" i="2"/>
  <c r="H1773" i="2"/>
  <c r="H1774" i="2"/>
  <c r="G1775" i="2"/>
  <c r="G1776" i="2"/>
  <c r="G1777" i="2"/>
  <c r="G1778" i="2"/>
  <c r="H1775" i="2"/>
  <c r="H1776" i="2"/>
  <c r="H1777" i="2"/>
  <c r="H1778" i="2"/>
  <c r="G1779" i="2"/>
  <c r="G1780" i="2"/>
  <c r="G1781" i="2"/>
  <c r="G1782" i="2"/>
  <c r="H1779" i="2"/>
  <c r="H1780" i="2"/>
  <c r="H1781" i="2"/>
  <c r="H1782" i="2"/>
  <c r="G1783" i="2"/>
  <c r="H1783" i="2"/>
  <c r="G1784" i="2"/>
  <c r="H1784" i="2"/>
  <c r="G1785" i="2"/>
  <c r="H1785" i="2"/>
  <c r="G1786" i="2"/>
  <c r="H1786" i="2"/>
  <c r="G1713" i="2"/>
  <c r="G1714" i="2"/>
  <c r="G1715" i="2"/>
  <c r="G1716" i="2"/>
  <c r="H1713" i="2"/>
  <c r="H1714" i="2"/>
  <c r="H1715" i="2"/>
  <c r="H1716" i="2"/>
  <c r="G1717" i="2"/>
  <c r="G1718" i="2"/>
  <c r="G1719" i="2"/>
  <c r="G1720" i="2"/>
  <c r="H1717" i="2"/>
  <c r="H1718" i="2"/>
  <c r="H1719" i="2"/>
  <c r="H1720" i="2"/>
  <c r="G1721" i="2"/>
  <c r="G1722" i="2"/>
  <c r="G1723" i="2"/>
  <c r="G1724" i="2"/>
  <c r="H1721" i="2"/>
  <c r="H1722" i="2"/>
  <c r="H1723" i="2"/>
  <c r="H1724" i="2"/>
  <c r="G1725" i="2"/>
  <c r="G1726" i="2"/>
  <c r="G1727" i="2"/>
  <c r="G1728" i="2"/>
  <c r="H1725" i="2"/>
  <c r="H1726" i="2"/>
  <c r="H1727" i="2"/>
  <c r="H1728" i="2"/>
  <c r="G1729" i="2"/>
  <c r="H1729" i="2"/>
  <c r="G1730" i="2"/>
  <c r="H1730" i="2"/>
  <c r="G1731" i="2"/>
  <c r="H1731" i="2"/>
  <c r="G1732" i="2"/>
  <c r="H1732" i="2"/>
  <c r="G1733" i="2"/>
  <c r="H1733" i="2"/>
  <c r="G1653" i="2"/>
  <c r="G1654" i="2"/>
  <c r="G1655" i="2"/>
  <c r="G1656" i="2"/>
  <c r="H1653" i="2"/>
  <c r="H1654" i="2"/>
  <c r="H1655" i="2"/>
  <c r="H1656" i="2"/>
  <c r="G1657" i="2"/>
  <c r="G1658" i="2"/>
  <c r="G1659" i="2"/>
  <c r="G1660" i="2"/>
  <c r="H1657" i="2"/>
  <c r="H1658" i="2"/>
  <c r="H1659" i="2"/>
  <c r="H1660" i="2"/>
  <c r="G1661" i="2"/>
  <c r="G1662" i="2"/>
  <c r="G1663" i="2"/>
  <c r="G1664" i="2"/>
  <c r="H1661" i="2"/>
  <c r="H1662" i="2"/>
  <c r="H1663" i="2"/>
  <c r="H1664" i="2"/>
  <c r="G1665" i="2"/>
  <c r="G1666" i="2"/>
  <c r="G1667" i="2"/>
  <c r="G1668" i="2"/>
  <c r="H1665" i="2"/>
  <c r="H1666" i="2"/>
  <c r="H1667" i="2"/>
  <c r="H1668" i="2"/>
  <c r="G1669" i="2"/>
  <c r="G1670" i="2"/>
  <c r="G1671" i="2"/>
  <c r="G1672" i="2"/>
  <c r="H1669" i="2"/>
  <c r="H1670" i="2"/>
  <c r="H1671" i="2"/>
  <c r="H1672" i="2"/>
  <c r="G1673" i="2"/>
  <c r="H1673" i="2"/>
  <c r="G1674" i="2"/>
  <c r="H1674" i="2"/>
  <c r="G1675" i="2"/>
  <c r="H1675" i="2"/>
  <c r="G1676" i="2"/>
  <c r="H1676" i="2"/>
  <c r="G1613" i="2"/>
  <c r="G1614" i="2"/>
  <c r="G1615" i="2"/>
  <c r="H1613" i="2"/>
  <c r="H1614" i="2"/>
  <c r="H1615" i="2"/>
  <c r="G1616" i="2"/>
  <c r="G1617" i="2"/>
  <c r="G1618" i="2"/>
  <c r="H1616" i="2"/>
  <c r="H1617" i="2"/>
  <c r="H1618" i="2"/>
  <c r="G1619" i="2"/>
  <c r="G1620" i="2"/>
  <c r="G1621" i="2"/>
  <c r="H1619" i="2"/>
  <c r="H1620" i="2"/>
  <c r="H1621" i="2"/>
  <c r="G1622" i="2"/>
  <c r="G1623" i="2"/>
  <c r="G1624" i="2"/>
  <c r="H1622" i="2"/>
  <c r="H1623" i="2"/>
  <c r="H1624" i="2"/>
  <c r="G1625" i="2"/>
  <c r="G1626" i="2"/>
  <c r="G1627" i="2"/>
  <c r="H1625" i="2"/>
  <c r="H1626" i="2"/>
  <c r="H1627" i="2"/>
  <c r="G1628" i="2"/>
  <c r="H1628" i="2"/>
  <c r="G1629" i="2"/>
  <c r="H1629" i="2"/>
  <c r="G1630" i="2"/>
  <c r="H1630" i="2"/>
  <c r="G1576" i="2"/>
  <c r="G1577" i="2"/>
  <c r="G1578" i="2"/>
  <c r="H1576" i="2"/>
  <c r="H1577" i="2"/>
  <c r="H1578" i="2"/>
  <c r="G1579" i="2"/>
  <c r="G1580" i="2"/>
  <c r="G1581" i="2"/>
  <c r="H1579" i="2"/>
  <c r="H1580" i="2"/>
  <c r="H1581" i="2"/>
  <c r="G1582" i="2"/>
  <c r="G1583" i="2"/>
  <c r="G1584" i="2"/>
  <c r="H1582" i="2"/>
  <c r="H1583" i="2"/>
  <c r="H1584" i="2"/>
  <c r="G1585" i="2"/>
  <c r="H1585" i="2"/>
  <c r="G1586" i="2"/>
  <c r="H1586" i="2"/>
  <c r="G1587" i="2"/>
  <c r="H1587" i="2"/>
  <c r="G1496" i="2"/>
  <c r="G1497" i="2"/>
  <c r="G1498" i="2"/>
  <c r="G1499" i="2"/>
  <c r="G1500" i="2"/>
  <c r="G1501" i="2"/>
  <c r="G1502" i="2"/>
  <c r="G1503" i="2"/>
  <c r="H1496" i="2"/>
  <c r="H1497" i="2"/>
  <c r="H1498" i="2"/>
  <c r="H1499" i="2"/>
  <c r="H1500" i="2"/>
  <c r="H1501" i="2"/>
  <c r="H1502" i="2"/>
  <c r="H1503" i="2"/>
  <c r="G1504" i="2"/>
  <c r="G1505" i="2"/>
  <c r="G1506" i="2"/>
  <c r="G1507" i="2"/>
  <c r="G1508" i="2"/>
  <c r="G1509" i="2"/>
  <c r="G1510" i="2"/>
  <c r="G1511" i="2"/>
  <c r="H1504" i="2"/>
  <c r="H1505" i="2"/>
  <c r="H1506" i="2"/>
  <c r="H1507" i="2"/>
  <c r="H1508" i="2"/>
  <c r="H1509" i="2"/>
  <c r="H1510" i="2"/>
  <c r="H1511" i="2"/>
  <c r="G1512" i="2"/>
  <c r="G1513" i="2"/>
  <c r="G1514" i="2"/>
  <c r="G1515" i="2"/>
  <c r="G1516" i="2"/>
  <c r="G1517" i="2"/>
  <c r="G1518" i="2"/>
  <c r="G1519" i="2"/>
  <c r="H1512" i="2"/>
  <c r="H1513" i="2"/>
  <c r="H1514" i="2"/>
  <c r="H1515" i="2"/>
  <c r="H1516" i="2"/>
  <c r="H1517" i="2"/>
  <c r="H1518" i="2"/>
  <c r="H1519" i="2"/>
  <c r="G1520" i="2"/>
  <c r="G1521" i="2"/>
  <c r="G1522" i="2"/>
  <c r="G1523" i="2"/>
  <c r="G1524" i="2"/>
  <c r="G1525" i="2"/>
  <c r="G1526" i="2"/>
  <c r="G1527" i="2"/>
  <c r="H1520" i="2"/>
  <c r="H1521" i="2"/>
  <c r="H1522" i="2"/>
  <c r="H1523" i="2"/>
  <c r="H1524" i="2"/>
  <c r="H1525" i="2"/>
  <c r="H1526" i="2"/>
  <c r="H1527" i="2"/>
  <c r="G1528" i="2"/>
  <c r="G1529" i="2"/>
  <c r="G1530" i="2"/>
  <c r="G1531" i="2"/>
  <c r="G1532" i="2"/>
  <c r="G1533" i="2"/>
  <c r="G1534" i="2"/>
  <c r="G1535" i="2"/>
  <c r="H1528" i="2"/>
  <c r="H1529" i="2"/>
  <c r="H1530" i="2"/>
  <c r="H1531" i="2"/>
  <c r="H1532" i="2"/>
  <c r="H1533" i="2"/>
  <c r="H1534" i="2"/>
  <c r="H1535" i="2"/>
  <c r="G1536" i="2"/>
  <c r="H1536" i="2"/>
  <c r="G1537" i="2"/>
  <c r="H1537" i="2"/>
  <c r="G1538" i="2"/>
  <c r="H1538" i="2"/>
  <c r="G1539" i="2"/>
  <c r="H1539" i="2"/>
  <c r="G1540" i="2"/>
  <c r="H1540" i="2"/>
  <c r="G1541" i="2"/>
  <c r="H1541" i="2"/>
  <c r="G1542" i="2"/>
  <c r="H1542" i="2"/>
  <c r="G1543" i="2"/>
  <c r="H1543" i="2"/>
  <c r="G1414" i="2"/>
  <c r="G1415" i="2"/>
  <c r="G1416" i="2"/>
  <c r="G1417" i="2"/>
  <c r="H1414" i="2"/>
  <c r="H1415" i="2"/>
  <c r="H1416" i="2"/>
  <c r="H1417" i="2"/>
  <c r="G1418" i="2"/>
  <c r="G1419" i="2"/>
  <c r="G1420" i="2"/>
  <c r="G1421" i="2"/>
  <c r="H1418" i="2"/>
  <c r="H1419" i="2"/>
  <c r="H1420" i="2"/>
  <c r="H1421" i="2"/>
  <c r="G1422" i="2"/>
  <c r="G1423" i="2"/>
  <c r="G1424" i="2"/>
  <c r="G1425" i="2"/>
  <c r="H1422" i="2"/>
  <c r="H1423" i="2"/>
  <c r="H1424" i="2"/>
  <c r="H1425" i="2"/>
  <c r="G1426" i="2"/>
  <c r="G1427" i="2"/>
  <c r="G1428" i="2"/>
  <c r="G1429" i="2"/>
  <c r="H1426" i="2"/>
  <c r="H1427" i="2"/>
  <c r="H1428" i="2"/>
  <c r="H1429" i="2"/>
  <c r="G1430" i="2"/>
  <c r="G1431" i="2"/>
  <c r="G1432" i="2"/>
  <c r="G1433" i="2"/>
  <c r="H1430" i="2"/>
  <c r="H1431" i="2"/>
  <c r="H1432" i="2"/>
  <c r="H1433" i="2"/>
  <c r="G1434" i="2"/>
  <c r="G1435" i="2"/>
  <c r="G1436" i="2"/>
  <c r="G1437" i="2"/>
  <c r="H1434" i="2"/>
  <c r="H1435" i="2"/>
  <c r="H1436" i="2"/>
  <c r="H1437" i="2"/>
  <c r="G1438" i="2"/>
  <c r="G1439" i="2"/>
  <c r="G1440" i="2"/>
  <c r="G1441" i="2"/>
  <c r="H1438" i="2"/>
  <c r="H1439" i="2"/>
  <c r="H1440" i="2"/>
  <c r="H1441" i="2"/>
  <c r="G1442" i="2"/>
  <c r="G1443" i="2"/>
  <c r="G1444" i="2"/>
  <c r="G1445" i="2"/>
  <c r="H1442" i="2"/>
  <c r="H1443" i="2"/>
  <c r="H1444" i="2"/>
  <c r="H1445" i="2"/>
  <c r="G1446" i="2"/>
  <c r="G1447" i="2"/>
  <c r="G1448" i="2"/>
  <c r="G1449" i="2"/>
  <c r="H1446" i="2"/>
  <c r="H1447" i="2"/>
  <c r="H1448" i="2"/>
  <c r="H1449" i="2"/>
  <c r="G1450" i="2"/>
  <c r="G1451" i="2"/>
  <c r="G1452" i="2"/>
  <c r="G1453" i="2"/>
  <c r="H1450" i="2"/>
  <c r="H1451" i="2"/>
  <c r="H1452" i="2"/>
  <c r="H1453" i="2"/>
  <c r="G1454" i="2"/>
  <c r="H1454" i="2"/>
  <c r="G1455" i="2"/>
  <c r="H1455" i="2"/>
  <c r="G1456" i="2"/>
  <c r="H1456" i="2"/>
  <c r="G1457" i="2"/>
  <c r="H1457" i="2"/>
  <c r="G1336" i="2"/>
  <c r="G1337" i="2"/>
  <c r="G1338" i="2"/>
  <c r="G1339" i="2"/>
  <c r="G1340" i="2"/>
  <c r="G1341" i="2"/>
  <c r="G1342" i="2"/>
  <c r="H1336" i="2"/>
  <c r="H1337" i="2"/>
  <c r="H1338" i="2"/>
  <c r="H1339" i="2"/>
  <c r="H1340" i="2"/>
  <c r="H1341" i="2"/>
  <c r="H1342" i="2"/>
  <c r="G1343" i="2"/>
  <c r="G1344" i="2"/>
  <c r="G1345" i="2"/>
  <c r="G1346" i="2"/>
  <c r="G1347" i="2"/>
  <c r="G1348" i="2"/>
  <c r="G1349" i="2"/>
  <c r="H1343" i="2"/>
  <c r="H1344" i="2"/>
  <c r="H1345" i="2"/>
  <c r="H1346" i="2"/>
  <c r="H1347" i="2"/>
  <c r="H1348" i="2"/>
  <c r="H1349" i="2"/>
  <c r="G1350" i="2"/>
  <c r="G1351" i="2"/>
  <c r="G1352" i="2"/>
  <c r="G1353" i="2"/>
  <c r="G1354" i="2"/>
  <c r="G1355" i="2"/>
  <c r="G1356" i="2"/>
  <c r="H1350" i="2"/>
  <c r="H1351" i="2"/>
  <c r="H1352" i="2"/>
  <c r="H1353" i="2"/>
  <c r="H1354" i="2"/>
  <c r="H1355" i="2"/>
  <c r="H1356" i="2"/>
  <c r="G1357" i="2"/>
  <c r="G1358" i="2"/>
  <c r="G1359" i="2"/>
  <c r="G1360" i="2"/>
  <c r="G1361" i="2"/>
  <c r="G1362" i="2"/>
  <c r="G1363" i="2"/>
  <c r="H1357" i="2"/>
  <c r="H1358" i="2"/>
  <c r="H1359" i="2"/>
  <c r="H1360" i="2"/>
  <c r="H1361" i="2"/>
  <c r="H1362" i="2"/>
  <c r="H1363" i="2"/>
  <c r="G1364" i="2"/>
  <c r="G1365" i="2"/>
  <c r="G1366" i="2"/>
  <c r="G1367" i="2"/>
  <c r="G1368" i="2"/>
  <c r="G1369" i="2"/>
  <c r="G1370" i="2"/>
  <c r="H1364" i="2"/>
  <c r="H1365" i="2"/>
  <c r="H1366" i="2"/>
  <c r="H1367" i="2"/>
  <c r="H1368" i="2"/>
  <c r="H1369" i="2"/>
  <c r="H1370" i="2"/>
  <c r="G1371" i="2"/>
  <c r="G1372" i="2"/>
  <c r="G1373" i="2"/>
  <c r="G1374" i="2"/>
  <c r="G1375" i="2"/>
  <c r="G1376" i="2"/>
  <c r="G1377" i="2"/>
  <c r="H1371" i="2"/>
  <c r="H1372" i="2"/>
  <c r="H1373" i="2"/>
  <c r="H1374" i="2"/>
  <c r="H1375" i="2"/>
  <c r="H1376" i="2"/>
  <c r="H1377" i="2"/>
  <c r="G1378" i="2"/>
  <c r="G1379" i="2"/>
  <c r="G1380" i="2"/>
  <c r="G1381" i="2"/>
  <c r="G1382" i="2"/>
  <c r="G1383" i="2"/>
  <c r="G1384" i="2"/>
  <c r="H1378" i="2"/>
  <c r="H1379" i="2"/>
  <c r="H1380" i="2"/>
  <c r="H1381" i="2"/>
  <c r="H1382" i="2"/>
  <c r="H1383" i="2"/>
  <c r="H1384" i="2"/>
  <c r="G1385" i="2"/>
  <c r="H1385" i="2"/>
  <c r="G1386" i="2"/>
  <c r="H1386" i="2"/>
  <c r="G1387" i="2"/>
  <c r="H1387" i="2"/>
  <c r="G1388" i="2"/>
  <c r="H1388" i="2"/>
  <c r="G1389" i="2"/>
  <c r="H1389" i="2"/>
  <c r="G1390" i="2"/>
  <c r="H1390" i="2"/>
  <c r="G1391" i="2"/>
  <c r="H1391" i="2"/>
  <c r="G1245" i="2"/>
  <c r="G1246" i="2"/>
  <c r="G1247" i="2"/>
  <c r="H1245" i="2"/>
  <c r="H1246" i="2"/>
  <c r="H1247" i="2"/>
  <c r="G1248" i="2"/>
  <c r="G1249" i="2"/>
  <c r="G1250" i="2"/>
  <c r="H1248" i="2"/>
  <c r="H1249" i="2"/>
  <c r="H1250" i="2"/>
  <c r="G1251" i="2"/>
  <c r="G1252" i="2"/>
  <c r="G1253" i="2"/>
  <c r="H1251" i="2"/>
  <c r="H1252" i="2"/>
  <c r="H1253" i="2"/>
  <c r="G1254" i="2"/>
  <c r="G1255" i="2"/>
  <c r="G1256" i="2"/>
  <c r="H1254" i="2"/>
  <c r="H1255" i="2"/>
  <c r="H1256" i="2"/>
  <c r="G1257" i="2"/>
  <c r="G1258" i="2"/>
  <c r="G1259" i="2"/>
  <c r="H1257" i="2"/>
  <c r="H1258" i="2"/>
  <c r="H1259" i="2"/>
  <c r="G1261" i="2"/>
  <c r="H1261" i="2"/>
  <c r="G1262" i="2"/>
  <c r="H1262" i="2"/>
  <c r="G1260" i="2"/>
  <c r="H1260" i="2"/>
  <c r="G1263" i="2"/>
  <c r="H1263" i="2"/>
  <c r="G1193" i="2"/>
  <c r="G1194" i="2"/>
  <c r="G1195" i="2"/>
  <c r="G1196" i="2"/>
  <c r="H1193" i="2"/>
  <c r="H1194" i="2"/>
  <c r="H1195" i="2"/>
  <c r="H1196" i="2"/>
  <c r="G1197" i="2"/>
  <c r="G1198" i="2"/>
  <c r="G1199" i="2"/>
  <c r="G1200" i="2"/>
  <c r="H1197" i="2"/>
  <c r="H1198" i="2"/>
  <c r="H1199" i="2"/>
  <c r="H1200" i="2"/>
  <c r="G1201" i="2"/>
  <c r="G1202" i="2"/>
  <c r="G1203" i="2"/>
  <c r="G1204" i="2"/>
  <c r="H1201" i="2"/>
  <c r="H1202" i="2"/>
  <c r="H1203" i="2"/>
  <c r="H1204" i="2"/>
  <c r="G1205" i="2"/>
  <c r="G1206" i="2"/>
  <c r="G1207" i="2"/>
  <c r="G1208" i="2"/>
  <c r="H1205" i="2"/>
  <c r="H1206" i="2"/>
  <c r="H1207" i="2"/>
  <c r="H1208" i="2"/>
  <c r="G1209" i="2"/>
  <c r="G1210" i="2"/>
  <c r="G1211" i="2"/>
  <c r="G1212" i="2"/>
  <c r="H1209" i="2"/>
  <c r="H1210" i="2"/>
  <c r="H1211" i="2"/>
  <c r="H1212" i="2"/>
  <c r="G1213" i="2"/>
  <c r="G1214" i="2"/>
  <c r="G1215" i="2"/>
  <c r="G1216" i="2"/>
  <c r="H1213" i="2"/>
  <c r="H1214" i="2"/>
  <c r="H1215" i="2"/>
  <c r="H1216" i="2"/>
  <c r="G1217" i="2"/>
  <c r="H1217" i="2"/>
  <c r="G1218" i="2"/>
  <c r="H1218" i="2"/>
  <c r="G1219" i="2"/>
  <c r="H1219" i="2"/>
  <c r="G1220" i="2"/>
  <c r="H1220" i="2"/>
  <c r="G1132" i="2"/>
  <c r="G1133" i="2"/>
  <c r="G1134" i="2"/>
  <c r="G1135" i="2"/>
  <c r="H1132" i="2"/>
  <c r="H1133" i="2"/>
  <c r="H1134" i="2"/>
  <c r="H1135" i="2"/>
  <c r="G1136" i="2"/>
  <c r="G1137" i="2"/>
  <c r="G1138" i="2"/>
  <c r="G1139" i="2"/>
  <c r="H1136" i="2"/>
  <c r="H1137" i="2"/>
  <c r="H1138" i="2"/>
  <c r="H1139" i="2"/>
  <c r="G1140" i="2"/>
  <c r="G1141" i="2"/>
  <c r="G1142" i="2"/>
  <c r="G1143" i="2"/>
  <c r="H1140" i="2"/>
  <c r="H1141" i="2"/>
  <c r="H1142" i="2"/>
  <c r="H1143" i="2"/>
  <c r="G1144" i="2"/>
  <c r="G1145" i="2"/>
  <c r="G1146" i="2"/>
  <c r="G1147" i="2"/>
  <c r="H1144" i="2"/>
  <c r="H1145" i="2"/>
  <c r="H1146" i="2"/>
  <c r="H1147" i="2"/>
  <c r="G1148" i="2"/>
  <c r="G1149" i="2"/>
  <c r="G1150" i="2"/>
  <c r="G1151" i="2"/>
  <c r="H1148" i="2"/>
  <c r="H1149" i="2"/>
  <c r="H1150" i="2"/>
  <c r="H1151" i="2"/>
  <c r="G1152" i="2"/>
  <c r="G1153" i="2"/>
  <c r="G1154" i="2"/>
  <c r="G1155" i="2"/>
  <c r="H1152" i="2"/>
  <c r="H1153" i="2"/>
  <c r="H1154" i="2"/>
  <c r="H1155" i="2"/>
  <c r="G1156" i="2"/>
  <c r="H1156" i="2"/>
  <c r="G1157" i="2"/>
  <c r="H1157" i="2"/>
  <c r="G1158" i="2"/>
  <c r="H1158" i="2"/>
  <c r="G1159" i="2"/>
  <c r="H1159" i="2"/>
  <c r="G1161" i="2"/>
  <c r="H1161" i="2"/>
  <c r="G1074" i="2"/>
  <c r="G1075" i="2"/>
  <c r="G1076" i="2"/>
  <c r="H1074" i="2"/>
  <c r="H1075" i="2"/>
  <c r="H1076" i="2"/>
  <c r="G1077" i="2"/>
  <c r="G1078" i="2"/>
  <c r="G1079" i="2"/>
  <c r="H1077" i="2"/>
  <c r="H1078" i="2"/>
  <c r="H1079" i="2"/>
  <c r="G1080" i="2"/>
  <c r="G1081" i="2"/>
  <c r="G1082" i="2"/>
  <c r="H1080" i="2"/>
  <c r="H1081" i="2"/>
  <c r="H1082" i="2"/>
  <c r="G1083" i="2"/>
  <c r="G1084" i="2"/>
  <c r="G1085" i="2"/>
  <c r="H1083" i="2"/>
  <c r="H1084" i="2"/>
  <c r="H1085" i="2"/>
  <c r="G1086" i="2"/>
  <c r="G1087" i="2"/>
  <c r="G1088" i="2"/>
  <c r="H1086" i="2"/>
  <c r="H1087" i="2"/>
  <c r="H1088" i="2"/>
  <c r="G1089" i="2"/>
  <c r="H1089" i="2"/>
  <c r="G1062" i="2"/>
  <c r="G1063" i="2"/>
  <c r="G1064" i="2"/>
  <c r="H1062" i="2"/>
  <c r="H1063" i="2"/>
  <c r="H1064" i="2"/>
  <c r="G1065" i="2"/>
  <c r="G1066" i="2"/>
  <c r="G1067" i="2"/>
  <c r="H1065" i="2"/>
  <c r="H1066" i="2"/>
  <c r="H1067" i="2"/>
  <c r="G1068" i="2"/>
  <c r="G1069" i="2"/>
  <c r="G1070" i="2"/>
  <c r="H1068" i="2"/>
  <c r="H1069" i="2"/>
  <c r="H1070" i="2"/>
  <c r="G1071" i="2"/>
  <c r="G1072" i="2"/>
  <c r="G1073" i="2"/>
  <c r="H1071" i="2"/>
  <c r="H1072" i="2"/>
  <c r="H1073" i="2"/>
  <c r="G1090" i="2"/>
  <c r="H1090" i="2"/>
  <c r="G1091" i="2"/>
  <c r="H1091" i="2"/>
  <c r="G1092" i="2"/>
  <c r="H1092" i="2"/>
  <c r="G997" i="2"/>
  <c r="G998" i="2"/>
  <c r="G999" i="2"/>
  <c r="H997" i="2"/>
  <c r="H998" i="2"/>
  <c r="H999" i="2"/>
  <c r="G1000" i="2"/>
  <c r="G1001" i="2"/>
  <c r="G1002" i="2"/>
  <c r="H1000" i="2"/>
  <c r="H1001" i="2"/>
  <c r="H1002" i="2"/>
  <c r="G1003" i="2"/>
  <c r="G1004" i="2"/>
  <c r="G1005" i="2"/>
  <c r="H1003" i="2"/>
  <c r="H1004" i="2"/>
  <c r="H1005" i="2"/>
  <c r="G1006" i="2"/>
  <c r="G1007" i="2"/>
  <c r="G1008" i="2"/>
  <c r="H1006" i="2"/>
  <c r="H1007" i="2"/>
  <c r="H1008" i="2"/>
  <c r="G1009" i="2"/>
  <c r="G1010" i="2"/>
  <c r="G1011" i="2"/>
  <c r="H1009" i="2"/>
  <c r="H1010" i="2"/>
  <c r="H1011" i="2"/>
  <c r="G1012" i="2"/>
  <c r="G1013" i="2"/>
  <c r="G1014" i="2"/>
  <c r="H1012" i="2"/>
  <c r="H1013" i="2"/>
  <c r="H1014" i="2"/>
  <c r="G1015" i="2"/>
  <c r="G1016" i="2"/>
  <c r="G1017" i="2"/>
  <c r="H1015" i="2"/>
  <c r="H1016" i="2"/>
  <c r="H1017" i="2"/>
  <c r="G1018" i="2"/>
  <c r="G1019" i="2"/>
  <c r="G1020" i="2"/>
  <c r="H1018" i="2"/>
  <c r="H1019" i="2"/>
  <c r="H1020" i="2"/>
  <c r="G1021" i="2"/>
  <c r="G1022" i="2"/>
  <c r="G1023" i="2"/>
  <c r="H1021" i="2"/>
  <c r="H1022" i="2"/>
  <c r="H1023" i="2"/>
  <c r="G1024" i="2"/>
  <c r="G1025" i="2"/>
  <c r="G1026" i="2"/>
  <c r="H1024" i="2"/>
  <c r="H1025" i="2"/>
  <c r="H1026" i="2"/>
  <c r="G1027" i="2"/>
  <c r="G1028" i="2"/>
  <c r="G1029" i="2"/>
  <c r="H1027" i="2"/>
  <c r="H1028" i="2"/>
  <c r="H1029" i="2"/>
  <c r="G1030" i="2"/>
  <c r="G1031" i="2"/>
  <c r="G1032" i="2"/>
  <c r="H1030" i="2"/>
  <c r="H1031" i="2"/>
  <c r="H1032" i="2"/>
  <c r="G1033" i="2"/>
  <c r="G1034" i="2"/>
  <c r="G1035" i="2"/>
  <c r="H1033" i="2"/>
  <c r="H1034" i="2"/>
  <c r="H1035" i="2"/>
  <c r="G1036" i="2"/>
  <c r="G1037" i="2"/>
  <c r="G1038" i="2"/>
  <c r="H1036" i="2"/>
  <c r="H1037" i="2"/>
  <c r="H1038" i="2"/>
  <c r="G1039" i="2"/>
  <c r="G1040" i="2"/>
  <c r="G1041" i="2"/>
  <c r="H1039" i="2"/>
  <c r="H1040" i="2"/>
  <c r="H1041" i="2"/>
  <c r="G1042" i="2"/>
  <c r="G1043" i="2"/>
  <c r="G1044" i="2"/>
  <c r="H1042" i="2"/>
  <c r="H1043" i="2"/>
  <c r="H1044" i="2"/>
  <c r="G1045" i="2"/>
  <c r="H1045" i="2"/>
  <c r="G1046" i="2"/>
  <c r="H1046" i="2"/>
  <c r="G1047" i="2"/>
  <c r="H1047" i="2"/>
  <c r="G762" i="2"/>
  <c r="G763" i="2"/>
  <c r="G764" i="2"/>
  <c r="H762" i="2"/>
  <c r="H763" i="2"/>
  <c r="H764" i="2"/>
  <c r="G765" i="2"/>
  <c r="G766" i="2"/>
  <c r="G767" i="2"/>
  <c r="H765" i="2"/>
  <c r="H766" i="2"/>
  <c r="H767" i="2"/>
  <c r="G768" i="2"/>
  <c r="G769" i="2"/>
  <c r="G770" i="2"/>
  <c r="H768" i="2"/>
  <c r="H769" i="2"/>
  <c r="H770" i="2"/>
  <c r="G771" i="2"/>
  <c r="G772" i="2"/>
  <c r="G773" i="2"/>
  <c r="H771" i="2"/>
  <c r="H772" i="2"/>
  <c r="H773" i="2"/>
  <c r="G774" i="2"/>
  <c r="G775" i="2"/>
  <c r="G776" i="2"/>
  <c r="H774" i="2"/>
  <c r="H775" i="2"/>
  <c r="H776" i="2"/>
  <c r="G777" i="2"/>
  <c r="G778" i="2"/>
  <c r="G779" i="2"/>
  <c r="H777" i="2"/>
  <c r="H778" i="2"/>
  <c r="H779" i="2"/>
  <c r="G780" i="2"/>
  <c r="G781" i="2"/>
  <c r="G782" i="2"/>
  <c r="H780" i="2"/>
  <c r="H781" i="2"/>
  <c r="H782" i="2"/>
  <c r="G783" i="2"/>
  <c r="G784" i="2"/>
  <c r="G785" i="2"/>
  <c r="H783" i="2"/>
  <c r="H784" i="2"/>
  <c r="H785" i="2"/>
  <c r="G786" i="2"/>
  <c r="H786" i="2"/>
  <c r="G787" i="2"/>
  <c r="H787" i="2"/>
  <c r="G788" i="2"/>
  <c r="H788" i="2"/>
  <c r="G730" i="2"/>
  <c r="G731" i="2"/>
  <c r="H730" i="2"/>
  <c r="H731" i="2"/>
  <c r="G732" i="2"/>
  <c r="G733" i="2"/>
  <c r="H732" i="2"/>
  <c r="H733" i="2"/>
  <c r="G734" i="2"/>
  <c r="G735" i="2"/>
  <c r="H734" i="2"/>
  <c r="H735" i="2"/>
  <c r="G736" i="2"/>
  <c r="G737" i="2"/>
  <c r="H736" i="2"/>
  <c r="H737" i="2"/>
  <c r="G738" i="2"/>
  <c r="G739" i="2"/>
  <c r="H738" i="2"/>
  <c r="H739" i="2"/>
  <c r="G740" i="2"/>
  <c r="H740" i="2"/>
  <c r="G741" i="2"/>
  <c r="H741" i="2"/>
  <c r="G742" i="2"/>
  <c r="H742" i="2"/>
  <c r="G690" i="2"/>
  <c r="G691" i="2"/>
  <c r="H690" i="2"/>
  <c r="H691" i="2"/>
  <c r="G692" i="2"/>
  <c r="G693" i="2"/>
  <c r="H692" i="2"/>
  <c r="H693" i="2"/>
  <c r="G694" i="2"/>
  <c r="G695" i="2"/>
  <c r="H694" i="2"/>
  <c r="H695" i="2"/>
  <c r="G672" i="2"/>
  <c r="G673" i="2"/>
  <c r="H672" i="2"/>
  <c r="H673" i="2"/>
  <c r="G674" i="2"/>
  <c r="G675" i="2"/>
  <c r="H674" i="2"/>
  <c r="H675" i="2"/>
  <c r="G676" i="2"/>
  <c r="G677" i="2"/>
  <c r="H676" i="2"/>
  <c r="H677" i="2"/>
  <c r="G678" i="2"/>
  <c r="G679" i="2"/>
  <c r="H678" i="2"/>
  <c r="H679" i="2"/>
  <c r="G680" i="2"/>
  <c r="G681" i="2"/>
  <c r="H680" i="2"/>
  <c r="H681" i="2"/>
  <c r="G682" i="2"/>
  <c r="G683" i="2"/>
  <c r="H682" i="2"/>
  <c r="H683" i="2"/>
  <c r="G684" i="2"/>
  <c r="G685" i="2"/>
  <c r="H684" i="2"/>
  <c r="H685" i="2"/>
  <c r="G686" i="2"/>
  <c r="G687" i="2"/>
  <c r="H686" i="2"/>
  <c r="H687" i="2"/>
  <c r="G688" i="2"/>
  <c r="G689" i="2"/>
  <c r="H688" i="2"/>
  <c r="H689" i="2"/>
  <c r="G696" i="2"/>
  <c r="G697" i="2"/>
  <c r="H696" i="2"/>
  <c r="H697" i="2"/>
  <c r="G698" i="2"/>
  <c r="H698" i="2"/>
  <c r="G699" i="2"/>
  <c r="H699" i="2"/>
  <c r="G380" i="2"/>
  <c r="G381" i="2"/>
  <c r="H380" i="2"/>
  <c r="H381" i="2"/>
  <c r="G382" i="2"/>
  <c r="G383" i="2"/>
  <c r="H382" i="2"/>
  <c r="H383" i="2"/>
  <c r="G384" i="2"/>
  <c r="G385" i="2"/>
  <c r="H384" i="2"/>
  <c r="H385" i="2"/>
  <c r="G386" i="2"/>
  <c r="G387" i="2"/>
  <c r="H386" i="2"/>
  <c r="H387" i="2"/>
  <c r="G388" i="2"/>
  <c r="G389" i="2"/>
  <c r="H388" i="2"/>
  <c r="H389" i="2"/>
  <c r="G390" i="2"/>
  <c r="G391" i="2"/>
  <c r="H390" i="2"/>
  <c r="H391" i="2"/>
  <c r="G392" i="2"/>
  <c r="G393" i="2"/>
  <c r="H392" i="2"/>
  <c r="H393" i="2"/>
  <c r="G394" i="2"/>
  <c r="H394" i="2"/>
  <c r="G395" i="2"/>
  <c r="H395" i="2"/>
  <c r="G396" i="2"/>
  <c r="H396" i="2"/>
  <c r="G397" i="2"/>
  <c r="H397" i="2"/>
  <c r="B24" i="1"/>
  <c r="B38" i="1"/>
  <c r="E38" i="1"/>
  <c r="G1891" i="2"/>
  <c r="G1892" i="2"/>
  <c r="G1893" i="2"/>
  <c r="G1894" i="2"/>
  <c r="H1891" i="2"/>
  <c r="H1892" i="2"/>
  <c r="H1893" i="2"/>
  <c r="H1894" i="2"/>
  <c r="G1879" i="2"/>
  <c r="G1880" i="2"/>
  <c r="G1881" i="2"/>
  <c r="G1882" i="2"/>
  <c r="G1883" i="2"/>
  <c r="G1884" i="2"/>
  <c r="G1885" i="2"/>
  <c r="G1886" i="2"/>
  <c r="H1879" i="2"/>
  <c r="H1880" i="2"/>
  <c r="H1881" i="2"/>
  <c r="H1882" i="2"/>
  <c r="H1883" i="2"/>
  <c r="H1884" i="2"/>
  <c r="H1885" i="2"/>
  <c r="H1886" i="2"/>
  <c r="G1887" i="2"/>
  <c r="G1888" i="2"/>
  <c r="G1889" i="2"/>
  <c r="G1890" i="2"/>
  <c r="H1887" i="2"/>
  <c r="H1888" i="2"/>
  <c r="H1889" i="2"/>
  <c r="H1890" i="2"/>
  <c r="G1895" i="2"/>
  <c r="G1896" i="2"/>
  <c r="H1895" i="2"/>
  <c r="H1896" i="2"/>
  <c r="G1897" i="2"/>
  <c r="H1897" i="2"/>
  <c r="G1953" i="2"/>
  <c r="H1953" i="2"/>
  <c r="G1113" i="2"/>
  <c r="H1113" i="2"/>
  <c r="G1114" i="2"/>
  <c r="H1114" i="2"/>
  <c r="G1112" i="2"/>
  <c r="H1112" i="2"/>
  <c r="G1115" i="2"/>
  <c r="H1115" i="2"/>
  <c r="G1097" i="2"/>
  <c r="G1098" i="2"/>
  <c r="G1099" i="2"/>
  <c r="G1100" i="2"/>
  <c r="G1101" i="2"/>
  <c r="G1102" i="2"/>
  <c r="G1103" i="2"/>
  <c r="G1104" i="2"/>
  <c r="H1097" i="2"/>
  <c r="H1098" i="2"/>
  <c r="H1099" i="2"/>
  <c r="H1100" i="2"/>
  <c r="H1101" i="2"/>
  <c r="H1102" i="2"/>
  <c r="H1103" i="2"/>
  <c r="H1104" i="2"/>
  <c r="G1105" i="2"/>
  <c r="G1106" i="2"/>
  <c r="G1107" i="2"/>
  <c r="G1108" i="2"/>
  <c r="H1105" i="2"/>
  <c r="H1106" i="2"/>
  <c r="H1107" i="2"/>
  <c r="H1108" i="2"/>
  <c r="G1109" i="2"/>
  <c r="G1110" i="2"/>
  <c r="H1109" i="2"/>
  <c r="H1110" i="2"/>
  <c r="G1111" i="2"/>
  <c r="H1111" i="2"/>
  <c r="G1116" i="2"/>
  <c r="H1116" i="2"/>
  <c r="G744" i="2"/>
  <c r="G745" i="2"/>
  <c r="G746" i="2"/>
  <c r="G747" i="2"/>
  <c r="G748" i="2"/>
  <c r="G749" i="2"/>
  <c r="G750" i="2"/>
  <c r="H744" i="2"/>
  <c r="H745" i="2"/>
  <c r="H746" i="2"/>
  <c r="H747" i="2"/>
  <c r="H748" i="2"/>
  <c r="H749" i="2"/>
  <c r="H750" i="2"/>
  <c r="G751" i="2"/>
  <c r="G752" i="2"/>
  <c r="G753" i="2"/>
  <c r="G754" i="2"/>
  <c r="H751" i="2"/>
  <c r="H752" i="2"/>
  <c r="H753" i="2"/>
  <c r="H754" i="2"/>
  <c r="G755" i="2"/>
  <c r="G756" i="2"/>
  <c r="G757" i="2"/>
  <c r="G758" i="2"/>
  <c r="H755" i="2"/>
  <c r="H756" i="2"/>
  <c r="H757" i="2"/>
  <c r="H758" i="2"/>
  <c r="G759" i="2"/>
  <c r="G760" i="2"/>
  <c r="H759" i="2"/>
  <c r="H760" i="2"/>
  <c r="G761" i="2"/>
  <c r="H761" i="2"/>
  <c r="G974" i="2"/>
  <c r="H974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78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78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G259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98" i="2"/>
  <c r="G399" i="2"/>
  <c r="G400" i="2"/>
  <c r="G401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43" i="2"/>
  <c r="G975" i="2"/>
  <c r="G976" i="2"/>
  <c r="G977" i="2"/>
  <c r="G978" i="2"/>
  <c r="G979" i="2"/>
  <c r="G980" i="2"/>
  <c r="G981" i="2"/>
  <c r="G982" i="2"/>
  <c r="G983" i="2"/>
  <c r="G984" i="2"/>
  <c r="G985" i="2"/>
  <c r="G996" i="2"/>
  <c r="G1048" i="2"/>
  <c r="G1049" i="2"/>
  <c r="G1050" i="2"/>
  <c r="G1051" i="2"/>
  <c r="G1052" i="2"/>
  <c r="G1053" i="2"/>
  <c r="G1055" i="2"/>
  <c r="G1056" i="2"/>
  <c r="G1057" i="2"/>
  <c r="G1058" i="2"/>
  <c r="G1059" i="2"/>
  <c r="G1060" i="2"/>
  <c r="G1061" i="2"/>
  <c r="G1093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60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92" i="2"/>
  <c r="G2005" i="2"/>
  <c r="G2006" i="2"/>
  <c r="G2007" i="2"/>
  <c r="G2008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58" i="2"/>
  <c r="C2511" i="2"/>
  <c r="B15" i="1"/>
  <c r="B16" i="1"/>
  <c r="B17" i="1"/>
  <c r="B19" i="1"/>
  <c r="B20" i="1"/>
  <c r="B21" i="1"/>
  <c r="B22" i="1"/>
  <c r="B23" i="1"/>
  <c r="B25" i="1"/>
  <c r="B26" i="1"/>
  <c r="B36" i="1"/>
  <c r="E36" i="1"/>
  <c r="B3" i="1"/>
  <c r="E3" i="1"/>
  <c r="B5" i="1"/>
  <c r="E5" i="1"/>
  <c r="B7" i="1"/>
  <c r="B4" i="1"/>
  <c r="B6" i="1"/>
  <c r="B8" i="1"/>
  <c r="B9" i="1"/>
  <c r="B10" i="1"/>
  <c r="B11" i="1"/>
  <c r="B27" i="1"/>
  <c r="E4" i="1"/>
  <c r="E27" i="1"/>
  <c r="H52" i="2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B34" i="1"/>
  <c r="B35" i="1"/>
  <c r="B37" i="1"/>
  <c r="E34" i="1"/>
  <c r="E35" i="1"/>
  <c r="E37" i="1"/>
  <c r="N19" i="5"/>
  <c r="P19" i="5"/>
  <c r="E19" i="5"/>
  <c r="G3" i="8"/>
  <c r="D3" i="8"/>
  <c r="C3" i="8"/>
  <c r="F3" i="8"/>
  <c r="D4" i="8"/>
  <c r="C4" i="8"/>
  <c r="F4" i="8"/>
  <c r="D5" i="8"/>
  <c r="C5" i="8"/>
  <c r="F5" i="8"/>
  <c r="D6" i="8"/>
  <c r="C6" i="8"/>
  <c r="F6" i="8"/>
  <c r="D7" i="8"/>
  <c r="C7" i="8"/>
  <c r="F7" i="8"/>
  <c r="D8" i="8"/>
  <c r="C8" i="8"/>
  <c r="F8" i="8"/>
  <c r="D9" i="8"/>
  <c r="C9" i="8"/>
  <c r="F9" i="8"/>
  <c r="D10" i="8"/>
  <c r="C10" i="8"/>
  <c r="F10" i="8"/>
  <c r="D11" i="8"/>
  <c r="C11" i="8"/>
  <c r="F11" i="8"/>
  <c r="D12" i="8"/>
  <c r="C12" i="8"/>
  <c r="F12" i="8"/>
  <c r="D13" i="8"/>
  <c r="C13" i="8"/>
  <c r="F13" i="8"/>
  <c r="D14" i="8"/>
  <c r="C14" i="8"/>
  <c r="F14" i="8"/>
  <c r="D15" i="8"/>
  <c r="C15" i="8"/>
  <c r="F15" i="8"/>
  <c r="D16" i="8"/>
  <c r="C16" i="8"/>
  <c r="F16" i="8"/>
  <c r="D17" i="8"/>
  <c r="C17" i="8"/>
  <c r="F17" i="8"/>
  <c r="D18" i="8"/>
  <c r="C18" i="8"/>
  <c r="F18" i="8"/>
  <c r="D19" i="8"/>
  <c r="C19" i="8"/>
  <c r="F19" i="8"/>
  <c r="D20" i="8"/>
  <c r="C20" i="8"/>
  <c r="F20" i="8"/>
  <c r="D21" i="8"/>
  <c r="C21" i="8"/>
  <c r="F21" i="8"/>
  <c r="D22" i="8"/>
  <c r="C22" i="8"/>
  <c r="F22" i="8"/>
  <c r="D23" i="8"/>
  <c r="C23" i="8"/>
  <c r="F23" i="8"/>
  <c r="D24" i="8"/>
  <c r="C24" i="8"/>
  <c r="F24" i="8"/>
  <c r="D25" i="8"/>
  <c r="C25" i="8"/>
  <c r="F25" i="8"/>
  <c r="D26" i="8"/>
  <c r="C26" i="8"/>
  <c r="F26" i="8"/>
  <c r="D27" i="8"/>
  <c r="C27" i="8"/>
  <c r="F27" i="8"/>
  <c r="D28" i="8"/>
  <c r="C28" i="8"/>
  <c r="F28" i="8"/>
  <c r="D29" i="8"/>
  <c r="C29" i="8"/>
  <c r="F29" i="8"/>
  <c r="D30" i="8"/>
  <c r="C30" i="8"/>
  <c r="F30" i="8"/>
  <c r="D31" i="8"/>
  <c r="C31" i="8"/>
  <c r="F31" i="8"/>
  <c r="D32" i="8"/>
  <c r="C32" i="8"/>
  <c r="F32" i="8"/>
  <c r="D33" i="8"/>
  <c r="C33" i="8"/>
  <c r="F33" i="8"/>
  <c r="D34" i="8"/>
  <c r="C34" i="8"/>
  <c r="F34" i="8"/>
  <c r="D35" i="8"/>
  <c r="C35" i="8"/>
  <c r="F35" i="8"/>
  <c r="D36" i="8"/>
  <c r="C36" i="8"/>
  <c r="F36" i="8"/>
  <c r="D37" i="8"/>
  <c r="C37" i="8"/>
  <c r="F37" i="8"/>
  <c r="D38" i="8"/>
  <c r="C38" i="8"/>
  <c r="F38" i="8"/>
  <c r="D39" i="8"/>
  <c r="C39" i="8"/>
  <c r="F39" i="8"/>
  <c r="D40" i="8"/>
  <c r="C40" i="8"/>
  <c r="F40" i="8"/>
  <c r="D41" i="8"/>
  <c r="C41" i="8"/>
  <c r="F41" i="8"/>
  <c r="D42" i="8"/>
  <c r="C42" i="8"/>
  <c r="F42" i="8"/>
  <c r="D43" i="8"/>
  <c r="C43" i="8"/>
  <c r="F43" i="8"/>
  <c r="D44" i="8"/>
  <c r="C44" i="8"/>
  <c r="F44" i="8"/>
  <c r="D45" i="8"/>
  <c r="C45" i="8"/>
  <c r="F45" i="8"/>
  <c r="D46" i="8"/>
  <c r="C46" i="8"/>
  <c r="F46" i="8"/>
  <c r="D47" i="8"/>
  <c r="C47" i="8"/>
  <c r="F47" i="8"/>
  <c r="D48" i="8"/>
  <c r="C48" i="8"/>
  <c r="F48" i="8"/>
  <c r="D49" i="8"/>
  <c r="C49" i="8"/>
  <c r="F49" i="8"/>
  <c r="D50" i="8"/>
  <c r="C50" i="8"/>
  <c r="F50" i="8"/>
  <c r="D51" i="8"/>
  <c r="C51" i="8"/>
  <c r="F51" i="8"/>
  <c r="D52" i="8"/>
  <c r="C52" i="8"/>
  <c r="F52" i="8"/>
  <c r="D53" i="8"/>
  <c r="C53" i="8"/>
  <c r="F53" i="8"/>
  <c r="D54" i="8"/>
  <c r="C54" i="8"/>
  <c r="F54" i="8"/>
  <c r="D55" i="8"/>
  <c r="C55" i="8"/>
  <c r="F55" i="8"/>
  <c r="D56" i="8"/>
  <c r="C56" i="8"/>
  <c r="F56" i="8"/>
  <c r="D57" i="8"/>
  <c r="C57" i="8"/>
  <c r="F57" i="8"/>
  <c r="D58" i="8"/>
  <c r="C58" i="8"/>
  <c r="F58" i="8"/>
  <c r="D59" i="8"/>
  <c r="C59" i="8"/>
  <c r="F59" i="8"/>
  <c r="D60" i="8"/>
  <c r="C60" i="8"/>
  <c r="F60" i="8"/>
  <c r="D61" i="8"/>
  <c r="C61" i="8"/>
  <c r="F61" i="8"/>
  <c r="D62" i="8"/>
  <c r="C62" i="8"/>
  <c r="F62" i="8"/>
  <c r="D63" i="8"/>
  <c r="C63" i="8"/>
  <c r="F63" i="8"/>
  <c r="D64" i="8"/>
  <c r="C64" i="8"/>
  <c r="F64" i="8"/>
  <c r="D65" i="8"/>
  <c r="C65" i="8"/>
  <c r="F65" i="8"/>
  <c r="D66" i="8"/>
  <c r="C66" i="8"/>
  <c r="F66" i="8"/>
  <c r="D67" i="8"/>
  <c r="C67" i="8"/>
  <c r="F67" i="8"/>
  <c r="D68" i="8"/>
  <c r="C68" i="8"/>
  <c r="F68" i="8"/>
  <c r="D69" i="8"/>
  <c r="C69" i="8"/>
  <c r="F69" i="8"/>
  <c r="D70" i="8"/>
  <c r="C70" i="8"/>
  <c r="F70" i="8"/>
  <c r="D71" i="8"/>
  <c r="C71" i="8"/>
  <c r="F71" i="8"/>
  <c r="D72" i="8"/>
  <c r="C72" i="8"/>
  <c r="F72" i="8"/>
  <c r="D73" i="8"/>
  <c r="C73" i="8"/>
  <c r="F73" i="8"/>
  <c r="D74" i="8"/>
  <c r="C74" i="8"/>
  <c r="F74" i="8"/>
  <c r="D75" i="8"/>
  <c r="C75" i="8"/>
  <c r="F75" i="8"/>
  <c r="D76" i="8"/>
  <c r="C76" i="8"/>
  <c r="F76" i="8"/>
  <c r="D77" i="8"/>
  <c r="C77" i="8"/>
  <c r="F77" i="8"/>
  <c r="D78" i="8"/>
  <c r="C78" i="8"/>
  <c r="F78" i="8"/>
  <c r="D79" i="8"/>
  <c r="C79" i="8"/>
  <c r="F79" i="8"/>
  <c r="D80" i="8"/>
  <c r="C80" i="8"/>
  <c r="F80" i="8"/>
  <c r="D81" i="8"/>
  <c r="C81" i="8"/>
  <c r="F81" i="8"/>
  <c r="D82" i="8"/>
  <c r="C82" i="8"/>
  <c r="F82" i="8"/>
  <c r="D83" i="8"/>
  <c r="C83" i="8"/>
  <c r="F83" i="8"/>
  <c r="D84" i="8"/>
  <c r="C84" i="8"/>
  <c r="F84" i="8"/>
  <c r="D85" i="8"/>
  <c r="C85" i="8"/>
  <c r="F85" i="8"/>
  <c r="D86" i="8"/>
  <c r="C86" i="8"/>
  <c r="F86" i="8"/>
  <c r="D87" i="8"/>
  <c r="C87" i="8"/>
  <c r="F87" i="8"/>
  <c r="D88" i="8"/>
  <c r="C88" i="8"/>
  <c r="F88" i="8"/>
  <c r="D89" i="8"/>
  <c r="C89" i="8"/>
  <c r="F89" i="8"/>
  <c r="D90" i="8"/>
  <c r="C90" i="8"/>
  <c r="F90" i="8"/>
  <c r="D91" i="8"/>
  <c r="C91" i="8"/>
  <c r="F91" i="8"/>
  <c r="D92" i="8"/>
  <c r="C92" i="8"/>
  <c r="F92" i="8"/>
  <c r="D93" i="8"/>
  <c r="C93" i="8"/>
  <c r="F93" i="8"/>
  <c r="D94" i="8"/>
  <c r="C94" i="8"/>
  <c r="F94" i="8"/>
  <c r="D95" i="8"/>
  <c r="C95" i="8"/>
  <c r="F95" i="8"/>
  <c r="D96" i="8"/>
  <c r="C96" i="8"/>
  <c r="F96" i="8"/>
  <c r="D97" i="8"/>
  <c r="C97" i="8"/>
  <c r="F97" i="8"/>
  <c r="D98" i="8"/>
  <c r="C98" i="8"/>
  <c r="F98" i="8"/>
  <c r="D99" i="8"/>
  <c r="C99" i="8"/>
  <c r="F99" i="8"/>
  <c r="D100" i="8"/>
  <c r="C100" i="8"/>
  <c r="F100" i="8"/>
  <c r="D101" i="8"/>
  <c r="C101" i="8"/>
  <c r="F101" i="8"/>
  <c r="D102" i="8"/>
  <c r="C102" i="8"/>
  <c r="F102" i="8"/>
  <c r="D103" i="8"/>
  <c r="C103" i="8"/>
  <c r="F103" i="8"/>
  <c r="D104" i="8"/>
  <c r="C104" i="8"/>
  <c r="F104" i="8"/>
  <c r="D105" i="8"/>
  <c r="C105" i="8"/>
  <c r="F105" i="8"/>
  <c r="D106" i="8"/>
  <c r="C106" i="8"/>
  <c r="F106" i="8"/>
  <c r="D107" i="8"/>
  <c r="C107" i="8"/>
  <c r="F107" i="8"/>
  <c r="D108" i="8"/>
  <c r="C108" i="8"/>
  <c r="F108" i="8"/>
  <c r="D109" i="8"/>
  <c r="C109" i="8"/>
  <c r="F109" i="8"/>
  <c r="D110" i="8"/>
  <c r="C110" i="8"/>
  <c r="F110" i="8"/>
  <c r="D111" i="8"/>
  <c r="C111" i="8"/>
  <c r="F111" i="8"/>
  <c r="D112" i="8"/>
  <c r="C112" i="8"/>
  <c r="F112" i="8"/>
  <c r="D113" i="8"/>
  <c r="C113" i="8"/>
  <c r="F113" i="8"/>
  <c r="D114" i="8"/>
  <c r="C114" i="8"/>
  <c r="F114" i="8"/>
  <c r="D115" i="8"/>
  <c r="C115" i="8"/>
  <c r="F115" i="8"/>
  <c r="D116" i="8"/>
  <c r="C116" i="8"/>
  <c r="F116" i="8"/>
  <c r="D117" i="8"/>
  <c r="C117" i="8"/>
  <c r="F117" i="8"/>
  <c r="D118" i="8"/>
  <c r="C118" i="8"/>
  <c r="F118" i="8"/>
  <c r="D119" i="8"/>
  <c r="C119" i="8"/>
  <c r="F119" i="8"/>
  <c r="D120" i="8"/>
  <c r="C120" i="8"/>
  <c r="F120" i="8"/>
  <c r="D121" i="8"/>
  <c r="C121" i="8"/>
  <c r="F121" i="8"/>
  <c r="D122" i="8"/>
  <c r="C122" i="8"/>
  <c r="F122" i="8"/>
  <c r="D123" i="8"/>
  <c r="C123" i="8"/>
  <c r="F123" i="8"/>
  <c r="D124" i="8"/>
  <c r="C124" i="8"/>
  <c r="F124" i="8"/>
  <c r="D125" i="8"/>
  <c r="C125" i="8"/>
  <c r="F125" i="8"/>
  <c r="D126" i="8"/>
  <c r="C126" i="8"/>
  <c r="F126" i="8"/>
  <c r="D127" i="8"/>
  <c r="C127" i="8"/>
  <c r="F127" i="8"/>
  <c r="D128" i="8"/>
  <c r="C128" i="8"/>
  <c r="F128" i="8"/>
  <c r="D129" i="8"/>
  <c r="C129" i="8"/>
  <c r="F129" i="8"/>
  <c r="D130" i="8"/>
  <c r="C130" i="8"/>
  <c r="F130" i="8"/>
  <c r="D131" i="8"/>
  <c r="C131" i="8"/>
  <c r="F131" i="8"/>
  <c r="D132" i="8"/>
  <c r="C132" i="8"/>
  <c r="F132" i="8"/>
  <c r="D133" i="8"/>
  <c r="C133" i="8"/>
  <c r="F133" i="8"/>
  <c r="D134" i="8"/>
  <c r="C134" i="8"/>
  <c r="F134" i="8"/>
  <c r="D135" i="8"/>
  <c r="C135" i="8"/>
  <c r="F135" i="8"/>
  <c r="D136" i="8"/>
  <c r="C136" i="8"/>
  <c r="F136" i="8"/>
  <c r="D137" i="8"/>
  <c r="C137" i="8"/>
  <c r="F137" i="8"/>
  <c r="D138" i="8"/>
  <c r="C138" i="8"/>
  <c r="F138" i="8"/>
  <c r="D139" i="8"/>
  <c r="C139" i="8"/>
  <c r="F139" i="8"/>
  <c r="D140" i="8"/>
  <c r="C140" i="8"/>
  <c r="F140" i="8"/>
  <c r="D141" i="8"/>
  <c r="C141" i="8"/>
  <c r="F141" i="8"/>
  <c r="D142" i="8"/>
  <c r="C142" i="8"/>
  <c r="F142" i="8"/>
  <c r="D143" i="8"/>
  <c r="C143" i="8"/>
  <c r="F143" i="8"/>
  <c r="D144" i="8"/>
  <c r="C144" i="8"/>
  <c r="F144" i="8"/>
  <c r="D145" i="8"/>
  <c r="C145" i="8"/>
  <c r="F145" i="8"/>
  <c r="D146" i="8"/>
  <c r="C146" i="8"/>
  <c r="F146" i="8"/>
  <c r="D147" i="8"/>
  <c r="C147" i="8"/>
  <c r="F147" i="8"/>
  <c r="D148" i="8"/>
  <c r="C148" i="8"/>
  <c r="F148" i="8"/>
  <c r="D149" i="8"/>
  <c r="C149" i="8"/>
  <c r="F149" i="8"/>
  <c r="D150" i="8"/>
  <c r="C150" i="8"/>
  <c r="F150" i="8"/>
  <c r="D151" i="8"/>
  <c r="C151" i="8"/>
  <c r="F151" i="8"/>
  <c r="D152" i="8"/>
  <c r="C152" i="8"/>
  <c r="F152" i="8"/>
  <c r="D153" i="8"/>
  <c r="C153" i="8"/>
  <c r="F153" i="8"/>
  <c r="D154" i="8"/>
  <c r="C154" i="8"/>
  <c r="F154" i="8"/>
  <c r="D155" i="8"/>
  <c r="C155" i="8"/>
  <c r="F155" i="8"/>
  <c r="D156" i="8"/>
  <c r="C156" i="8"/>
  <c r="F156" i="8"/>
  <c r="D157" i="8"/>
  <c r="C157" i="8"/>
  <c r="F157" i="8"/>
  <c r="D158" i="8"/>
  <c r="C158" i="8"/>
  <c r="F158" i="8"/>
  <c r="D159" i="8"/>
  <c r="C159" i="8"/>
  <c r="F159" i="8"/>
  <c r="D160" i="8"/>
  <c r="C160" i="8"/>
  <c r="F160" i="8"/>
  <c r="D161" i="8"/>
  <c r="C161" i="8"/>
  <c r="F161" i="8"/>
  <c r="D162" i="8"/>
  <c r="C162" i="8"/>
  <c r="F162" i="8"/>
  <c r="D163" i="8"/>
  <c r="C163" i="8"/>
  <c r="F163" i="8"/>
  <c r="D164" i="8"/>
  <c r="C164" i="8"/>
  <c r="F164" i="8"/>
  <c r="D165" i="8"/>
  <c r="C165" i="8"/>
  <c r="F165" i="8"/>
  <c r="D166" i="8"/>
  <c r="C166" i="8"/>
  <c r="F166" i="8"/>
  <c r="D167" i="8"/>
  <c r="C167" i="8"/>
  <c r="F167" i="8"/>
  <c r="D168" i="8"/>
  <c r="C168" i="8"/>
  <c r="F168" i="8"/>
  <c r="D169" i="8"/>
  <c r="C169" i="8"/>
  <c r="F169" i="8"/>
  <c r="D170" i="8"/>
  <c r="C170" i="8"/>
  <c r="F170" i="8"/>
  <c r="D171" i="8"/>
  <c r="C171" i="8"/>
  <c r="F171" i="8"/>
  <c r="D172" i="8"/>
  <c r="C172" i="8"/>
  <c r="F172" i="8"/>
  <c r="D173" i="8"/>
  <c r="C173" i="8"/>
  <c r="F173" i="8"/>
  <c r="D174" i="8"/>
  <c r="C174" i="8"/>
  <c r="F174" i="8"/>
  <c r="D175" i="8"/>
  <c r="C175" i="8"/>
  <c r="F175" i="8"/>
  <c r="D176" i="8"/>
  <c r="C176" i="8"/>
  <c r="F176" i="8"/>
  <c r="D177" i="8"/>
  <c r="C177" i="8"/>
  <c r="F177" i="8"/>
  <c r="D178" i="8"/>
  <c r="C178" i="8"/>
  <c r="F178" i="8"/>
  <c r="D179" i="8"/>
  <c r="C179" i="8"/>
  <c r="F179" i="8"/>
  <c r="D180" i="8"/>
  <c r="C180" i="8"/>
  <c r="F180" i="8"/>
  <c r="D181" i="8"/>
  <c r="C181" i="8"/>
  <c r="F181" i="8"/>
  <c r="D182" i="8"/>
  <c r="C182" i="8"/>
  <c r="F182" i="8"/>
  <c r="D183" i="8"/>
  <c r="C183" i="8"/>
  <c r="F183" i="8"/>
  <c r="D184" i="8"/>
  <c r="C184" i="8"/>
  <c r="F184" i="8"/>
  <c r="D185" i="8"/>
  <c r="C185" i="8"/>
  <c r="F185" i="8"/>
  <c r="D186" i="8"/>
  <c r="C186" i="8"/>
  <c r="F186" i="8"/>
  <c r="D187" i="8"/>
  <c r="C187" i="8"/>
  <c r="F187" i="8"/>
  <c r="D188" i="8"/>
  <c r="C188" i="8"/>
  <c r="F188" i="8"/>
  <c r="D189" i="8"/>
  <c r="C189" i="8"/>
  <c r="F189" i="8"/>
  <c r="D190" i="8"/>
  <c r="C190" i="8"/>
  <c r="F190" i="8"/>
  <c r="D191" i="8"/>
  <c r="C191" i="8"/>
  <c r="F191" i="8"/>
  <c r="D192" i="8"/>
  <c r="C192" i="8"/>
  <c r="F192" i="8"/>
  <c r="D193" i="8"/>
  <c r="C193" i="8"/>
  <c r="F193" i="8"/>
  <c r="D194" i="8"/>
  <c r="C194" i="8"/>
  <c r="F194" i="8"/>
  <c r="D195" i="8"/>
  <c r="C195" i="8"/>
  <c r="F195" i="8"/>
  <c r="D196" i="8"/>
  <c r="C196" i="8"/>
  <c r="F196" i="8"/>
  <c r="D197" i="8"/>
  <c r="C197" i="8"/>
  <c r="F197" i="8"/>
  <c r="D198" i="8"/>
  <c r="C198" i="8"/>
  <c r="F198" i="8"/>
  <c r="D199" i="8"/>
  <c r="C199" i="8"/>
  <c r="F199" i="8"/>
  <c r="D200" i="8"/>
  <c r="C200" i="8"/>
  <c r="F200" i="8"/>
  <c r="D201" i="8"/>
  <c r="C201" i="8"/>
  <c r="F201" i="8"/>
  <c r="D202" i="8"/>
  <c r="C202" i="8"/>
  <c r="F202" i="8"/>
  <c r="D203" i="8"/>
  <c r="C203" i="8"/>
  <c r="F203" i="8"/>
  <c r="D204" i="8"/>
  <c r="C204" i="8"/>
  <c r="F204" i="8"/>
  <c r="D205" i="8"/>
  <c r="C205" i="8"/>
  <c r="F205" i="8"/>
  <c r="D206" i="8"/>
  <c r="C206" i="8"/>
  <c r="F206" i="8"/>
  <c r="D207" i="8"/>
  <c r="C207" i="8"/>
  <c r="F207" i="8"/>
  <c r="D208" i="8"/>
  <c r="C208" i="8"/>
  <c r="F208" i="8"/>
  <c r="D209" i="8"/>
  <c r="C209" i="8"/>
  <c r="F209" i="8"/>
  <c r="D210" i="8"/>
  <c r="C210" i="8"/>
  <c r="F210" i="8"/>
  <c r="D211" i="8"/>
  <c r="C211" i="8"/>
  <c r="F211" i="8"/>
  <c r="D212" i="8"/>
  <c r="C212" i="8"/>
  <c r="F212" i="8"/>
  <c r="D213" i="8"/>
  <c r="C213" i="8"/>
  <c r="F213" i="8"/>
  <c r="D214" i="8"/>
  <c r="C214" i="8"/>
  <c r="F214" i="8"/>
  <c r="D215" i="8"/>
  <c r="C215" i="8"/>
  <c r="F215" i="8"/>
  <c r="D216" i="8"/>
  <c r="C216" i="8"/>
  <c r="F216" i="8"/>
  <c r="D217" i="8"/>
  <c r="C217" i="8"/>
  <c r="F217" i="8"/>
  <c r="D218" i="8"/>
  <c r="C218" i="8"/>
  <c r="F218" i="8"/>
  <c r="D219" i="8"/>
  <c r="C219" i="8"/>
  <c r="F219" i="8"/>
  <c r="D220" i="8"/>
  <c r="C220" i="8"/>
  <c r="F220" i="8"/>
  <c r="D221" i="8"/>
  <c r="C221" i="8"/>
  <c r="F221" i="8"/>
  <c r="D222" i="8"/>
  <c r="C222" i="8"/>
  <c r="F222" i="8"/>
  <c r="D223" i="8"/>
  <c r="C223" i="8"/>
  <c r="F223" i="8"/>
  <c r="D224" i="8"/>
  <c r="C224" i="8"/>
  <c r="F224" i="8"/>
  <c r="D225" i="8"/>
  <c r="C225" i="8"/>
  <c r="F225" i="8"/>
  <c r="D226" i="8"/>
  <c r="C226" i="8"/>
  <c r="F226" i="8"/>
  <c r="D227" i="8"/>
  <c r="C227" i="8"/>
  <c r="F227" i="8"/>
  <c r="D228" i="8"/>
  <c r="C228" i="8"/>
  <c r="F228" i="8"/>
  <c r="D229" i="8"/>
  <c r="C229" i="8"/>
  <c r="F229" i="8"/>
  <c r="D230" i="8"/>
  <c r="C230" i="8"/>
  <c r="F230" i="8"/>
  <c r="D231" i="8"/>
  <c r="C231" i="8"/>
  <c r="F231" i="8"/>
  <c r="D232" i="8"/>
  <c r="C232" i="8"/>
  <c r="F232" i="8"/>
  <c r="D233" i="8"/>
  <c r="C233" i="8"/>
  <c r="F233" i="8"/>
  <c r="D234" i="8"/>
  <c r="C234" i="8"/>
  <c r="F234" i="8"/>
  <c r="D235" i="8"/>
  <c r="C235" i="8"/>
  <c r="F235" i="8"/>
  <c r="D236" i="8"/>
  <c r="C236" i="8"/>
  <c r="F236" i="8"/>
  <c r="D237" i="8"/>
  <c r="C237" i="8"/>
  <c r="F237" i="8"/>
  <c r="D238" i="8"/>
  <c r="C238" i="8"/>
  <c r="F238" i="8"/>
  <c r="D239" i="8"/>
  <c r="C239" i="8"/>
  <c r="F239" i="8"/>
  <c r="D240" i="8"/>
  <c r="C240" i="8"/>
  <c r="F240" i="8"/>
  <c r="D241" i="8"/>
  <c r="C241" i="8"/>
  <c r="F241" i="8"/>
  <c r="D242" i="8"/>
  <c r="C242" i="8"/>
  <c r="F242" i="8"/>
  <c r="D243" i="8"/>
  <c r="C243" i="8"/>
  <c r="F243" i="8"/>
  <c r="D244" i="8"/>
  <c r="C244" i="8"/>
  <c r="F244" i="8"/>
  <c r="D245" i="8"/>
  <c r="C245" i="8"/>
  <c r="F245" i="8"/>
  <c r="D246" i="8"/>
  <c r="C246" i="8"/>
  <c r="F246" i="8"/>
  <c r="D247" i="8"/>
  <c r="C247" i="8"/>
  <c r="F247" i="8"/>
  <c r="D248" i="8"/>
  <c r="C248" i="8"/>
  <c r="F248" i="8"/>
  <c r="D249" i="8"/>
  <c r="C249" i="8"/>
  <c r="F249" i="8"/>
  <c r="D250" i="8"/>
  <c r="C250" i="8"/>
  <c r="F250" i="8"/>
  <c r="D251" i="8"/>
  <c r="C251" i="8"/>
  <c r="F251" i="8"/>
  <c r="D252" i="8"/>
  <c r="C252" i="8"/>
  <c r="F252" i="8"/>
  <c r="D253" i="8"/>
  <c r="C253" i="8"/>
  <c r="F253" i="8"/>
  <c r="D254" i="8"/>
  <c r="C254" i="8"/>
  <c r="F254" i="8"/>
  <c r="D255" i="8"/>
  <c r="C255" i="8"/>
  <c r="F255" i="8"/>
  <c r="D256" i="8"/>
  <c r="C256" i="8"/>
  <c r="F256" i="8"/>
  <c r="D257" i="8"/>
  <c r="C257" i="8"/>
  <c r="F257" i="8"/>
  <c r="D258" i="8"/>
  <c r="C258" i="8"/>
  <c r="F258" i="8"/>
  <c r="D259" i="8"/>
  <c r="C259" i="8"/>
  <c r="F259" i="8"/>
  <c r="D260" i="8"/>
  <c r="C260" i="8"/>
  <c r="F260" i="8"/>
  <c r="D261" i="8"/>
  <c r="C261" i="8"/>
  <c r="F261" i="8"/>
  <c r="D262" i="8"/>
  <c r="C262" i="8"/>
  <c r="F262" i="8"/>
  <c r="D263" i="8"/>
  <c r="C263" i="8"/>
  <c r="F263" i="8"/>
  <c r="D264" i="8"/>
  <c r="C264" i="8"/>
  <c r="F264" i="8"/>
  <c r="D265" i="8"/>
  <c r="C265" i="8"/>
  <c r="F265" i="8"/>
  <c r="D266" i="8"/>
  <c r="C266" i="8"/>
  <c r="F266" i="8"/>
  <c r="D267" i="8"/>
  <c r="C267" i="8"/>
  <c r="F267" i="8"/>
  <c r="D268" i="8"/>
  <c r="C268" i="8"/>
  <c r="F268" i="8"/>
  <c r="D269" i="8"/>
  <c r="C269" i="8"/>
  <c r="F269" i="8"/>
  <c r="D270" i="8"/>
  <c r="C270" i="8"/>
  <c r="F270" i="8"/>
  <c r="D271" i="8"/>
  <c r="C271" i="8"/>
  <c r="F271" i="8"/>
  <c r="D272" i="8"/>
  <c r="C272" i="8"/>
  <c r="F272" i="8"/>
  <c r="D273" i="8"/>
  <c r="C273" i="8"/>
  <c r="F273" i="8"/>
  <c r="D274" i="8"/>
  <c r="C274" i="8"/>
  <c r="F274" i="8"/>
  <c r="D275" i="8"/>
  <c r="C275" i="8"/>
  <c r="F275" i="8"/>
  <c r="D276" i="8"/>
  <c r="C276" i="8"/>
  <c r="F276" i="8"/>
  <c r="D277" i="8"/>
  <c r="C277" i="8"/>
  <c r="F277" i="8"/>
  <c r="D278" i="8"/>
  <c r="C278" i="8"/>
  <c r="F278" i="8"/>
  <c r="D279" i="8"/>
  <c r="C279" i="8"/>
  <c r="F279" i="8"/>
  <c r="D280" i="8"/>
  <c r="C280" i="8"/>
  <c r="F280" i="8"/>
  <c r="D281" i="8"/>
  <c r="C281" i="8"/>
  <c r="F281" i="8"/>
  <c r="D282" i="8"/>
  <c r="C282" i="8"/>
  <c r="F282" i="8"/>
  <c r="D283" i="8"/>
  <c r="C283" i="8"/>
  <c r="F283" i="8"/>
  <c r="D284" i="8"/>
  <c r="C284" i="8"/>
  <c r="F284" i="8"/>
  <c r="D285" i="8"/>
  <c r="C285" i="8"/>
  <c r="F285" i="8"/>
  <c r="D286" i="8"/>
  <c r="C286" i="8"/>
  <c r="F286" i="8"/>
  <c r="D287" i="8"/>
  <c r="C287" i="8"/>
  <c r="F287" i="8"/>
  <c r="D288" i="8"/>
  <c r="C288" i="8"/>
  <c r="F288" i="8"/>
  <c r="D289" i="8"/>
  <c r="C289" i="8"/>
  <c r="F289" i="8"/>
  <c r="D290" i="8"/>
  <c r="C290" i="8"/>
  <c r="F290" i="8"/>
  <c r="D291" i="8"/>
  <c r="C291" i="8"/>
  <c r="F291" i="8"/>
  <c r="D292" i="8"/>
  <c r="C292" i="8"/>
  <c r="F292" i="8"/>
  <c r="D293" i="8"/>
  <c r="C293" i="8"/>
  <c r="F293" i="8"/>
  <c r="D294" i="8"/>
  <c r="C294" i="8"/>
  <c r="F294" i="8"/>
  <c r="D295" i="8"/>
  <c r="C295" i="8"/>
  <c r="F295" i="8"/>
  <c r="D296" i="8"/>
  <c r="C296" i="8"/>
  <c r="F296" i="8"/>
  <c r="D297" i="8"/>
  <c r="C297" i="8"/>
  <c r="F297" i="8"/>
  <c r="D298" i="8"/>
  <c r="C298" i="8"/>
  <c r="F298" i="8"/>
  <c r="D299" i="8"/>
  <c r="C299" i="8"/>
  <c r="F299" i="8"/>
  <c r="D300" i="8"/>
  <c r="C300" i="8"/>
  <c r="F300" i="8"/>
  <c r="D301" i="8"/>
  <c r="C301" i="8"/>
  <c r="F301" i="8"/>
  <c r="D302" i="8"/>
  <c r="C302" i="8"/>
  <c r="F302" i="8"/>
  <c r="D303" i="8"/>
  <c r="C303" i="8"/>
  <c r="F303" i="8"/>
  <c r="D304" i="8"/>
  <c r="C304" i="8"/>
  <c r="F304" i="8"/>
  <c r="D305" i="8"/>
  <c r="C305" i="8"/>
  <c r="F305" i="8"/>
  <c r="D306" i="8"/>
  <c r="C306" i="8"/>
  <c r="F306" i="8"/>
  <c r="D307" i="8"/>
  <c r="C307" i="8"/>
  <c r="F307" i="8"/>
  <c r="D308" i="8"/>
  <c r="C308" i="8"/>
  <c r="F308" i="8"/>
  <c r="D309" i="8"/>
  <c r="C309" i="8"/>
  <c r="F309" i="8"/>
  <c r="D310" i="8"/>
  <c r="C310" i="8"/>
  <c r="F310" i="8"/>
  <c r="D311" i="8"/>
  <c r="C311" i="8"/>
  <c r="F311" i="8"/>
  <c r="D312" i="8"/>
  <c r="C312" i="8"/>
  <c r="F312" i="8"/>
  <c r="D313" i="8"/>
  <c r="C313" i="8"/>
  <c r="F313" i="8"/>
  <c r="D314" i="8"/>
  <c r="C314" i="8"/>
  <c r="F314" i="8"/>
  <c r="D315" i="8"/>
  <c r="C315" i="8"/>
  <c r="F315" i="8"/>
  <c r="D316" i="8"/>
  <c r="C316" i="8"/>
  <c r="F316" i="8"/>
  <c r="D317" i="8"/>
  <c r="C317" i="8"/>
  <c r="F317" i="8"/>
  <c r="D318" i="8"/>
  <c r="C318" i="8"/>
  <c r="F318" i="8"/>
  <c r="D319" i="8"/>
  <c r="C319" i="8"/>
  <c r="F319" i="8"/>
  <c r="D320" i="8"/>
  <c r="C320" i="8"/>
  <c r="F320" i="8"/>
  <c r="D321" i="8"/>
  <c r="C321" i="8"/>
  <c r="F321" i="8"/>
  <c r="D322" i="8"/>
  <c r="C322" i="8"/>
  <c r="F322" i="8"/>
  <c r="D323" i="8"/>
  <c r="C323" i="8"/>
  <c r="F323" i="8"/>
  <c r="D324" i="8"/>
  <c r="C324" i="8"/>
  <c r="F324" i="8"/>
  <c r="D325" i="8"/>
  <c r="C325" i="8"/>
  <c r="F325" i="8"/>
  <c r="D326" i="8"/>
  <c r="C326" i="8"/>
  <c r="F326" i="8"/>
  <c r="D327" i="8"/>
  <c r="C327" i="8"/>
  <c r="F327" i="8"/>
  <c r="D328" i="8"/>
  <c r="C328" i="8"/>
  <c r="F328" i="8"/>
  <c r="D329" i="8"/>
  <c r="C329" i="8"/>
  <c r="F329" i="8"/>
  <c r="D330" i="8"/>
  <c r="C330" i="8"/>
  <c r="F330" i="8"/>
  <c r="D331" i="8"/>
  <c r="C331" i="8"/>
  <c r="F331" i="8"/>
  <c r="D332" i="8"/>
  <c r="C332" i="8"/>
  <c r="F332" i="8"/>
  <c r="D333" i="8"/>
  <c r="C333" i="8"/>
  <c r="F333" i="8"/>
  <c r="D334" i="8"/>
  <c r="C334" i="8"/>
  <c r="F334" i="8"/>
  <c r="D335" i="8"/>
  <c r="C335" i="8"/>
  <c r="F335" i="8"/>
  <c r="D336" i="8"/>
  <c r="C336" i="8"/>
  <c r="F336" i="8"/>
  <c r="D337" i="8"/>
  <c r="C337" i="8"/>
  <c r="F337" i="8"/>
  <c r="D338" i="8"/>
  <c r="C338" i="8"/>
  <c r="F338" i="8"/>
  <c r="D339" i="8"/>
  <c r="C339" i="8"/>
  <c r="F339" i="8"/>
  <c r="D340" i="8"/>
  <c r="C340" i="8"/>
  <c r="F340" i="8"/>
  <c r="D341" i="8"/>
  <c r="C341" i="8"/>
  <c r="F341" i="8"/>
  <c r="D342" i="8"/>
  <c r="C342" i="8"/>
  <c r="F342" i="8"/>
  <c r="D343" i="8"/>
  <c r="C343" i="8"/>
  <c r="F343" i="8"/>
  <c r="D344" i="8"/>
  <c r="C344" i="8"/>
  <c r="F344" i="8"/>
  <c r="D345" i="8"/>
  <c r="C345" i="8"/>
  <c r="F345" i="8"/>
  <c r="D346" i="8"/>
  <c r="C346" i="8"/>
  <c r="F346" i="8"/>
  <c r="D347" i="8"/>
  <c r="C347" i="8"/>
  <c r="F347" i="8"/>
  <c r="D348" i="8"/>
  <c r="C348" i="8"/>
  <c r="F348" i="8"/>
  <c r="D349" i="8"/>
  <c r="C349" i="8"/>
  <c r="F349" i="8"/>
  <c r="D350" i="8"/>
  <c r="C350" i="8"/>
  <c r="F350" i="8"/>
  <c r="D351" i="8"/>
  <c r="C351" i="8"/>
  <c r="F351" i="8"/>
  <c r="D352" i="8"/>
  <c r="C352" i="8"/>
  <c r="F352" i="8"/>
  <c r="D353" i="8"/>
  <c r="C353" i="8"/>
  <c r="F353" i="8"/>
  <c r="D354" i="8"/>
  <c r="C354" i="8"/>
  <c r="F354" i="8"/>
  <c r="D355" i="8"/>
  <c r="C355" i="8"/>
  <c r="F355" i="8"/>
  <c r="D356" i="8"/>
  <c r="C356" i="8"/>
  <c r="F356" i="8"/>
  <c r="D357" i="8"/>
  <c r="C357" i="8"/>
  <c r="F357" i="8"/>
  <c r="D358" i="8"/>
  <c r="C358" i="8"/>
  <c r="F358" i="8"/>
  <c r="D359" i="8"/>
  <c r="C359" i="8"/>
  <c r="F359" i="8"/>
  <c r="D360" i="8"/>
  <c r="C360" i="8"/>
  <c r="F360" i="8"/>
  <c r="D361" i="8"/>
  <c r="C361" i="8"/>
  <c r="F361" i="8"/>
  <c r="D362" i="8"/>
  <c r="C362" i="8"/>
  <c r="F362" i="8"/>
  <c r="D363" i="8"/>
  <c r="C363" i="8"/>
  <c r="F363" i="8"/>
  <c r="D364" i="8"/>
  <c r="C364" i="8"/>
  <c r="F364" i="8"/>
  <c r="D365" i="8"/>
  <c r="C365" i="8"/>
  <c r="F365" i="8"/>
  <c r="D366" i="8"/>
  <c r="C366" i="8"/>
  <c r="F366" i="8"/>
  <c r="D367" i="8"/>
  <c r="C367" i="8"/>
  <c r="F367" i="8"/>
  <c r="D368" i="8"/>
  <c r="C368" i="8"/>
  <c r="F368" i="8"/>
  <c r="D369" i="8"/>
  <c r="C369" i="8"/>
  <c r="F369" i="8"/>
  <c r="D370" i="8"/>
  <c r="C370" i="8"/>
  <c r="F370" i="8"/>
  <c r="D371" i="8"/>
  <c r="C371" i="8"/>
  <c r="F371" i="8"/>
  <c r="D372" i="8"/>
  <c r="C372" i="8"/>
  <c r="F372" i="8"/>
  <c r="D373" i="8"/>
  <c r="C373" i="8"/>
  <c r="F373" i="8"/>
  <c r="D374" i="8"/>
  <c r="C374" i="8"/>
  <c r="F374" i="8"/>
  <c r="D375" i="8"/>
  <c r="C375" i="8"/>
  <c r="F375" i="8"/>
  <c r="D376" i="8"/>
  <c r="C376" i="8"/>
  <c r="F376" i="8"/>
  <c r="D377" i="8"/>
  <c r="C377" i="8"/>
  <c r="F377" i="8"/>
  <c r="D378" i="8"/>
  <c r="C378" i="8"/>
  <c r="F378" i="8"/>
  <c r="D379" i="8"/>
  <c r="C379" i="8"/>
  <c r="F379" i="8"/>
  <c r="D380" i="8"/>
  <c r="C380" i="8"/>
  <c r="F380" i="8"/>
  <c r="D381" i="8"/>
  <c r="C381" i="8"/>
  <c r="F381" i="8"/>
  <c r="D382" i="8"/>
  <c r="C382" i="8"/>
  <c r="F382" i="8"/>
  <c r="D383" i="8"/>
  <c r="C383" i="8"/>
  <c r="F383" i="8"/>
  <c r="D384" i="8"/>
  <c r="C384" i="8"/>
  <c r="F384" i="8"/>
  <c r="D385" i="8"/>
  <c r="C385" i="8"/>
  <c r="F385" i="8"/>
  <c r="D386" i="8"/>
  <c r="C386" i="8"/>
  <c r="F386" i="8"/>
  <c r="D387" i="8"/>
  <c r="C387" i="8"/>
  <c r="F387" i="8"/>
  <c r="D388" i="8"/>
  <c r="C388" i="8"/>
  <c r="F388" i="8"/>
  <c r="D389" i="8"/>
  <c r="C389" i="8"/>
  <c r="F389" i="8"/>
  <c r="D390" i="8"/>
  <c r="C390" i="8"/>
  <c r="F390" i="8"/>
  <c r="D391" i="8"/>
  <c r="C391" i="8"/>
  <c r="F391" i="8"/>
  <c r="D392" i="8"/>
  <c r="C392" i="8"/>
  <c r="F392" i="8"/>
  <c r="D393" i="8"/>
  <c r="C393" i="8"/>
  <c r="F393" i="8"/>
  <c r="D394" i="8"/>
  <c r="C394" i="8"/>
  <c r="F394" i="8"/>
  <c r="D395" i="8"/>
  <c r="C395" i="8"/>
  <c r="F395" i="8"/>
  <c r="D396" i="8"/>
  <c r="C396" i="8"/>
  <c r="F396" i="8"/>
  <c r="D397" i="8"/>
  <c r="C397" i="8"/>
  <c r="F397" i="8"/>
  <c r="D398" i="8"/>
  <c r="C398" i="8"/>
  <c r="F398" i="8"/>
  <c r="D399" i="8"/>
  <c r="C399" i="8"/>
  <c r="F399" i="8"/>
  <c r="D400" i="8"/>
  <c r="C400" i="8"/>
  <c r="F400" i="8"/>
  <c r="D401" i="8"/>
  <c r="C401" i="8"/>
  <c r="F401" i="8"/>
  <c r="D402" i="8"/>
  <c r="C402" i="8"/>
  <c r="F402" i="8"/>
  <c r="D403" i="8"/>
  <c r="C403" i="8"/>
  <c r="F403" i="8"/>
  <c r="D404" i="8"/>
  <c r="C404" i="8"/>
  <c r="F404" i="8"/>
  <c r="D405" i="8"/>
  <c r="C405" i="8"/>
  <c r="F405" i="8"/>
  <c r="D406" i="8"/>
  <c r="C406" i="8"/>
  <c r="F406" i="8"/>
  <c r="D407" i="8"/>
  <c r="C407" i="8"/>
  <c r="F407" i="8"/>
  <c r="D408" i="8"/>
  <c r="C408" i="8"/>
  <c r="F408" i="8"/>
  <c r="D409" i="8"/>
  <c r="C409" i="8"/>
  <c r="F409" i="8"/>
  <c r="D410" i="8"/>
  <c r="C410" i="8"/>
  <c r="F410" i="8"/>
  <c r="D411" i="8"/>
  <c r="C411" i="8"/>
  <c r="F411" i="8"/>
  <c r="D412" i="8"/>
  <c r="C412" i="8"/>
  <c r="F412" i="8"/>
  <c r="D413" i="8"/>
  <c r="C413" i="8"/>
  <c r="F413" i="8"/>
  <c r="D414" i="8"/>
  <c r="C414" i="8"/>
  <c r="F414" i="8"/>
  <c r="D415" i="8"/>
  <c r="C415" i="8"/>
  <c r="F415" i="8"/>
  <c r="D416" i="8"/>
  <c r="C416" i="8"/>
  <c r="F416" i="8"/>
  <c r="D417" i="8"/>
  <c r="C417" i="8"/>
  <c r="F417" i="8"/>
  <c r="D418" i="8"/>
  <c r="C418" i="8"/>
  <c r="F418" i="8"/>
  <c r="D419" i="8"/>
  <c r="C419" i="8"/>
  <c r="F419" i="8"/>
  <c r="D420" i="8"/>
  <c r="C420" i="8"/>
  <c r="F420" i="8"/>
  <c r="D421" i="8"/>
  <c r="C421" i="8"/>
  <c r="F421" i="8"/>
  <c r="D422" i="8"/>
  <c r="C422" i="8"/>
  <c r="F422" i="8"/>
  <c r="D423" i="8"/>
  <c r="C423" i="8"/>
  <c r="F423" i="8"/>
  <c r="D424" i="8"/>
  <c r="C424" i="8"/>
  <c r="F424" i="8"/>
  <c r="D425" i="8"/>
  <c r="C425" i="8"/>
  <c r="F425" i="8"/>
  <c r="D426" i="8"/>
  <c r="C426" i="8"/>
  <c r="F426" i="8"/>
  <c r="D427" i="8"/>
  <c r="C427" i="8"/>
  <c r="F427" i="8"/>
  <c r="D428" i="8"/>
  <c r="C428" i="8"/>
  <c r="F428" i="8"/>
  <c r="D429" i="8"/>
  <c r="C429" i="8"/>
  <c r="F429" i="8"/>
  <c r="D430" i="8"/>
  <c r="C430" i="8"/>
  <c r="F430" i="8"/>
  <c r="D431" i="8"/>
  <c r="C431" i="8"/>
  <c r="F431" i="8"/>
  <c r="D432" i="8"/>
  <c r="C432" i="8"/>
  <c r="F432" i="8"/>
  <c r="D433" i="8"/>
  <c r="C433" i="8"/>
  <c r="F433" i="8"/>
  <c r="D434" i="8"/>
  <c r="C434" i="8"/>
  <c r="F434" i="8"/>
  <c r="D435" i="8"/>
  <c r="C435" i="8"/>
  <c r="F435" i="8"/>
  <c r="D436" i="8"/>
  <c r="C436" i="8"/>
  <c r="F436" i="8"/>
  <c r="D437" i="8"/>
  <c r="C437" i="8"/>
  <c r="F437" i="8"/>
  <c r="D438" i="8"/>
  <c r="C438" i="8"/>
  <c r="F438" i="8"/>
  <c r="D439" i="8"/>
  <c r="C439" i="8"/>
  <c r="F439" i="8"/>
  <c r="D440" i="8"/>
  <c r="C440" i="8"/>
  <c r="F440" i="8"/>
  <c r="D441" i="8"/>
  <c r="C441" i="8"/>
  <c r="F441" i="8"/>
  <c r="D442" i="8"/>
  <c r="C442" i="8"/>
  <c r="F442" i="8"/>
  <c r="D443" i="8"/>
  <c r="C443" i="8"/>
  <c r="F443" i="8"/>
  <c r="D444" i="8"/>
  <c r="C444" i="8"/>
  <c r="F444" i="8"/>
  <c r="D445" i="8"/>
  <c r="C445" i="8"/>
  <c r="F445" i="8"/>
  <c r="D446" i="8"/>
  <c r="C446" i="8"/>
  <c r="F446" i="8"/>
  <c r="D447" i="8"/>
  <c r="C447" i="8"/>
  <c r="F447" i="8"/>
  <c r="D448" i="8"/>
  <c r="C448" i="8"/>
  <c r="F448" i="8"/>
  <c r="D449" i="8"/>
  <c r="C449" i="8"/>
  <c r="F449" i="8"/>
  <c r="D450" i="8"/>
  <c r="C450" i="8"/>
  <c r="F450" i="8"/>
  <c r="D451" i="8"/>
  <c r="C451" i="8"/>
  <c r="F451" i="8"/>
  <c r="D452" i="8"/>
  <c r="C452" i="8"/>
  <c r="F452" i="8"/>
  <c r="D453" i="8"/>
  <c r="C453" i="8"/>
  <c r="F453" i="8"/>
  <c r="D454" i="8"/>
  <c r="C454" i="8"/>
  <c r="F454" i="8"/>
  <c r="D455" i="8"/>
  <c r="C455" i="8"/>
  <c r="F455" i="8"/>
  <c r="D456" i="8"/>
  <c r="C456" i="8"/>
  <c r="F456" i="8"/>
  <c r="D457" i="8"/>
  <c r="C457" i="8"/>
  <c r="F457" i="8"/>
  <c r="D458" i="8"/>
  <c r="C458" i="8"/>
  <c r="F458" i="8"/>
  <c r="D459" i="8"/>
  <c r="C459" i="8"/>
  <c r="F459" i="8"/>
  <c r="D460" i="8"/>
  <c r="C460" i="8"/>
  <c r="F460" i="8"/>
  <c r="D461" i="8"/>
  <c r="C461" i="8"/>
  <c r="F461" i="8"/>
  <c r="D462" i="8"/>
  <c r="C462" i="8"/>
  <c r="F462" i="8"/>
  <c r="D463" i="8"/>
  <c r="C463" i="8"/>
  <c r="F463" i="8"/>
  <c r="D464" i="8"/>
  <c r="C464" i="8"/>
  <c r="F464" i="8"/>
  <c r="D465" i="8"/>
  <c r="C465" i="8"/>
  <c r="F465" i="8"/>
  <c r="D466" i="8"/>
  <c r="C466" i="8"/>
  <c r="F466" i="8"/>
  <c r="D467" i="8"/>
  <c r="C467" i="8"/>
  <c r="F467" i="8"/>
  <c r="D468" i="8"/>
  <c r="C468" i="8"/>
  <c r="F468" i="8"/>
  <c r="D469" i="8"/>
  <c r="C469" i="8"/>
  <c r="F469" i="8"/>
  <c r="D470" i="8"/>
  <c r="C470" i="8"/>
  <c r="F470" i="8"/>
  <c r="D471" i="8"/>
  <c r="C471" i="8"/>
  <c r="F471" i="8"/>
  <c r="D472" i="8"/>
  <c r="C472" i="8"/>
  <c r="F472" i="8"/>
  <c r="D473" i="8"/>
  <c r="C473" i="8"/>
  <c r="F473" i="8"/>
  <c r="D474" i="8"/>
  <c r="C474" i="8"/>
  <c r="F474" i="8"/>
  <c r="D475" i="8"/>
  <c r="C475" i="8"/>
  <c r="F475" i="8"/>
  <c r="D476" i="8"/>
  <c r="C476" i="8"/>
  <c r="F476" i="8"/>
  <c r="D477" i="8"/>
  <c r="C477" i="8"/>
  <c r="F477" i="8"/>
  <c r="D478" i="8"/>
  <c r="C478" i="8"/>
  <c r="F478" i="8"/>
  <c r="D479" i="8"/>
  <c r="C479" i="8"/>
  <c r="F479" i="8"/>
  <c r="D480" i="8"/>
  <c r="C480" i="8"/>
  <c r="F480" i="8"/>
  <c r="D481" i="8"/>
  <c r="C481" i="8"/>
  <c r="F481" i="8"/>
  <c r="D482" i="8"/>
  <c r="C482" i="8"/>
  <c r="F482" i="8"/>
  <c r="D483" i="8"/>
  <c r="C483" i="8"/>
  <c r="F483" i="8"/>
  <c r="D484" i="8"/>
  <c r="C484" i="8"/>
  <c r="F484" i="8"/>
  <c r="D485" i="8"/>
  <c r="C485" i="8"/>
  <c r="F485" i="8"/>
  <c r="D486" i="8"/>
  <c r="C486" i="8"/>
  <c r="F486" i="8"/>
  <c r="D487" i="8"/>
  <c r="C487" i="8"/>
  <c r="F487" i="8"/>
  <c r="D488" i="8"/>
  <c r="C488" i="8"/>
  <c r="F488" i="8"/>
  <c r="D489" i="8"/>
  <c r="C489" i="8"/>
  <c r="F489" i="8"/>
  <c r="D490" i="8"/>
  <c r="C490" i="8"/>
  <c r="F490" i="8"/>
  <c r="D491" i="8"/>
  <c r="C491" i="8"/>
  <c r="F491" i="8"/>
  <c r="D492" i="8"/>
  <c r="C492" i="8"/>
  <c r="F492" i="8"/>
  <c r="D493" i="8"/>
  <c r="C493" i="8"/>
  <c r="F493" i="8"/>
  <c r="D494" i="8"/>
  <c r="C494" i="8"/>
  <c r="F494" i="8"/>
  <c r="D495" i="8"/>
  <c r="C495" i="8"/>
  <c r="F495" i="8"/>
  <c r="D496" i="8"/>
  <c r="C496" i="8"/>
  <c r="F496" i="8"/>
  <c r="D497" i="8"/>
  <c r="C497" i="8"/>
  <c r="F497" i="8"/>
  <c r="D498" i="8"/>
  <c r="C498" i="8"/>
  <c r="F498" i="8"/>
  <c r="D499" i="8"/>
  <c r="C499" i="8"/>
  <c r="F499" i="8"/>
  <c r="D500" i="8"/>
  <c r="C500" i="8"/>
  <c r="F500" i="8"/>
  <c r="D501" i="8"/>
  <c r="C501" i="8"/>
  <c r="F501" i="8"/>
  <c r="D502" i="8"/>
  <c r="C502" i="8"/>
  <c r="F502" i="8"/>
  <c r="D503" i="8"/>
  <c r="C503" i="8"/>
  <c r="F503" i="8"/>
  <c r="D504" i="8"/>
  <c r="C504" i="8"/>
  <c r="F504" i="8"/>
  <c r="D505" i="8"/>
  <c r="C505" i="8"/>
  <c r="F505" i="8"/>
  <c r="D506" i="8"/>
  <c r="C506" i="8"/>
  <c r="F506" i="8"/>
  <c r="D507" i="8"/>
  <c r="C507" i="8"/>
  <c r="F507" i="8"/>
  <c r="D508" i="8"/>
  <c r="C508" i="8"/>
  <c r="F508" i="8"/>
  <c r="D509" i="8"/>
  <c r="C509" i="8"/>
  <c r="F509" i="8"/>
  <c r="D510" i="8"/>
  <c r="C510" i="8"/>
  <c r="F510" i="8"/>
  <c r="D511" i="8"/>
  <c r="C511" i="8"/>
  <c r="F511" i="8"/>
  <c r="D512" i="8"/>
  <c r="C512" i="8"/>
  <c r="F512" i="8"/>
  <c r="D513" i="8"/>
  <c r="C513" i="8"/>
  <c r="F513" i="8"/>
  <c r="D514" i="8"/>
  <c r="C514" i="8"/>
  <c r="F514" i="8"/>
  <c r="D515" i="8"/>
  <c r="C515" i="8"/>
  <c r="F515" i="8"/>
  <c r="D516" i="8"/>
  <c r="C516" i="8"/>
  <c r="F516" i="8"/>
  <c r="D517" i="8"/>
  <c r="C517" i="8"/>
  <c r="F517" i="8"/>
  <c r="D518" i="8"/>
  <c r="C518" i="8"/>
  <c r="F518" i="8"/>
  <c r="D519" i="8"/>
  <c r="C519" i="8"/>
  <c r="F519" i="8"/>
  <c r="D520" i="8"/>
  <c r="C520" i="8"/>
  <c r="F520" i="8"/>
  <c r="D521" i="8"/>
  <c r="C521" i="8"/>
  <c r="F521" i="8"/>
  <c r="D522" i="8"/>
  <c r="C522" i="8"/>
  <c r="F522" i="8"/>
  <c r="D523" i="8"/>
  <c r="C523" i="8"/>
  <c r="F523" i="8"/>
  <c r="D524" i="8"/>
  <c r="C524" i="8"/>
  <c r="F524" i="8"/>
  <c r="D525" i="8"/>
  <c r="C525" i="8"/>
  <c r="F525" i="8"/>
  <c r="D526" i="8"/>
  <c r="C526" i="8"/>
  <c r="F526" i="8"/>
  <c r="D527" i="8"/>
  <c r="C527" i="8"/>
  <c r="F527" i="8"/>
  <c r="D528" i="8"/>
  <c r="C528" i="8"/>
  <c r="F528" i="8"/>
  <c r="D529" i="8"/>
  <c r="C529" i="8"/>
  <c r="F529" i="8"/>
  <c r="D530" i="8"/>
  <c r="C530" i="8"/>
  <c r="F530" i="8"/>
  <c r="D531" i="8"/>
  <c r="C531" i="8"/>
  <c r="F531" i="8"/>
  <c r="D532" i="8"/>
  <c r="C532" i="8"/>
  <c r="F532" i="8"/>
  <c r="D533" i="8"/>
  <c r="C533" i="8"/>
  <c r="F533" i="8"/>
  <c r="D534" i="8"/>
  <c r="C534" i="8"/>
  <c r="F534" i="8"/>
  <c r="D535" i="8"/>
  <c r="C535" i="8"/>
  <c r="F535" i="8"/>
  <c r="D536" i="8"/>
  <c r="C536" i="8"/>
  <c r="F536" i="8"/>
  <c r="D537" i="8"/>
  <c r="C537" i="8"/>
  <c r="F537" i="8"/>
  <c r="D538" i="8"/>
  <c r="C538" i="8"/>
  <c r="F538" i="8"/>
  <c r="D539" i="8"/>
  <c r="C539" i="8"/>
  <c r="F539" i="8"/>
  <c r="D540" i="8"/>
  <c r="C540" i="8"/>
  <c r="F540" i="8"/>
  <c r="D541" i="8"/>
  <c r="C541" i="8"/>
  <c r="F541" i="8"/>
  <c r="D542" i="8"/>
  <c r="C542" i="8"/>
  <c r="F542" i="8"/>
  <c r="D543" i="8"/>
  <c r="C543" i="8"/>
  <c r="F543" i="8"/>
  <c r="D544" i="8"/>
  <c r="C544" i="8"/>
  <c r="F544" i="8"/>
  <c r="D545" i="8"/>
  <c r="C545" i="8"/>
  <c r="F545" i="8"/>
  <c r="D546" i="8"/>
  <c r="C546" i="8"/>
  <c r="F546" i="8"/>
  <c r="D547" i="8"/>
  <c r="C547" i="8"/>
  <c r="F547" i="8"/>
  <c r="D548" i="8"/>
  <c r="C548" i="8"/>
  <c r="F548" i="8"/>
  <c r="D549" i="8"/>
  <c r="C549" i="8"/>
  <c r="F549" i="8"/>
  <c r="D550" i="8"/>
  <c r="C550" i="8"/>
  <c r="F550" i="8"/>
  <c r="D551" i="8"/>
  <c r="C551" i="8"/>
  <c r="F551" i="8"/>
  <c r="D552" i="8"/>
  <c r="C552" i="8"/>
  <c r="F552" i="8"/>
  <c r="D553" i="8"/>
  <c r="C553" i="8"/>
  <c r="F553" i="8"/>
  <c r="D554" i="8"/>
  <c r="C554" i="8"/>
  <c r="F554" i="8"/>
  <c r="D555" i="8"/>
  <c r="C555" i="8"/>
  <c r="F555" i="8"/>
  <c r="D556" i="8"/>
  <c r="C556" i="8"/>
  <c r="F556" i="8"/>
  <c r="D557" i="8"/>
  <c r="C557" i="8"/>
  <c r="F557" i="8"/>
  <c r="D558" i="8"/>
  <c r="C558" i="8"/>
  <c r="F558" i="8"/>
  <c r="D559" i="8"/>
  <c r="C559" i="8"/>
  <c r="F559" i="8"/>
  <c r="D560" i="8"/>
  <c r="C560" i="8"/>
  <c r="F560" i="8"/>
  <c r="D561" i="8"/>
  <c r="C561" i="8"/>
  <c r="F561" i="8"/>
  <c r="D562" i="8"/>
  <c r="C562" i="8"/>
  <c r="F562" i="8"/>
  <c r="D563" i="8"/>
  <c r="C563" i="8"/>
  <c r="F563" i="8"/>
  <c r="D564" i="8"/>
  <c r="C564" i="8"/>
  <c r="F564" i="8"/>
  <c r="D565" i="8"/>
  <c r="C565" i="8"/>
  <c r="F565" i="8"/>
  <c r="D566" i="8"/>
  <c r="C566" i="8"/>
  <c r="F566" i="8"/>
  <c r="D567" i="8"/>
  <c r="C567" i="8"/>
  <c r="F567" i="8"/>
  <c r="D568" i="8"/>
  <c r="C568" i="8"/>
  <c r="F568" i="8"/>
  <c r="D569" i="8"/>
  <c r="C569" i="8"/>
  <c r="F569" i="8"/>
  <c r="D570" i="8"/>
  <c r="C570" i="8"/>
  <c r="F570" i="8"/>
  <c r="D571" i="8"/>
  <c r="C571" i="8"/>
  <c r="F571" i="8"/>
  <c r="D572" i="8"/>
  <c r="C572" i="8"/>
  <c r="F572" i="8"/>
  <c r="D573" i="8"/>
  <c r="C573" i="8"/>
  <c r="F573" i="8"/>
  <c r="D574" i="8"/>
  <c r="C574" i="8"/>
  <c r="F574" i="8"/>
  <c r="D575" i="8"/>
  <c r="C575" i="8"/>
  <c r="F575" i="8"/>
  <c r="D576" i="8"/>
  <c r="C576" i="8"/>
  <c r="F576" i="8"/>
  <c r="D577" i="8"/>
  <c r="C577" i="8"/>
  <c r="F577" i="8"/>
  <c r="D578" i="8"/>
  <c r="C578" i="8"/>
  <c r="F578" i="8"/>
  <c r="D579" i="8"/>
  <c r="C579" i="8"/>
  <c r="F579" i="8"/>
  <c r="D580" i="8"/>
  <c r="C580" i="8"/>
  <c r="F580" i="8"/>
  <c r="D581" i="8"/>
  <c r="C581" i="8"/>
  <c r="F581" i="8"/>
  <c r="D582" i="8"/>
  <c r="C582" i="8"/>
  <c r="F582" i="8"/>
  <c r="D583" i="8"/>
  <c r="C583" i="8"/>
  <c r="F583" i="8"/>
  <c r="D584" i="8"/>
  <c r="C584" i="8"/>
  <c r="F584" i="8"/>
  <c r="D585" i="8"/>
  <c r="C585" i="8"/>
  <c r="F585" i="8"/>
  <c r="D586" i="8"/>
  <c r="C586" i="8"/>
  <c r="F586" i="8"/>
  <c r="D587" i="8"/>
  <c r="C587" i="8"/>
  <c r="F587" i="8"/>
  <c r="D588" i="8"/>
  <c r="C588" i="8"/>
  <c r="F588" i="8"/>
  <c r="D589" i="8"/>
  <c r="C589" i="8"/>
  <c r="F589" i="8"/>
  <c r="D590" i="8"/>
  <c r="C590" i="8"/>
  <c r="F590" i="8"/>
  <c r="D591" i="8"/>
  <c r="C591" i="8"/>
  <c r="F591" i="8"/>
  <c r="D592" i="8"/>
  <c r="C592" i="8"/>
  <c r="F592" i="8"/>
  <c r="D593" i="8"/>
  <c r="C593" i="8"/>
  <c r="F593" i="8"/>
  <c r="D594" i="8"/>
  <c r="C594" i="8"/>
  <c r="F594" i="8"/>
  <c r="D595" i="8"/>
  <c r="C595" i="8"/>
  <c r="F595" i="8"/>
  <c r="D596" i="8"/>
  <c r="C596" i="8"/>
  <c r="F596" i="8"/>
  <c r="D597" i="8"/>
  <c r="C597" i="8"/>
  <c r="F597" i="8"/>
  <c r="D598" i="8"/>
  <c r="C598" i="8"/>
  <c r="F598" i="8"/>
  <c r="D599" i="8"/>
  <c r="C599" i="8"/>
  <c r="F599" i="8"/>
  <c r="D600" i="8"/>
  <c r="C600" i="8"/>
  <c r="F600" i="8"/>
  <c r="D601" i="8"/>
  <c r="C601" i="8"/>
  <c r="F601" i="8"/>
  <c r="D602" i="8"/>
  <c r="C602" i="8"/>
  <c r="F602" i="8"/>
  <c r="D603" i="8"/>
  <c r="C603" i="8"/>
  <c r="F603" i="8"/>
  <c r="D604" i="8"/>
  <c r="C604" i="8"/>
  <c r="F604" i="8"/>
  <c r="D605" i="8"/>
  <c r="C605" i="8"/>
  <c r="F605" i="8"/>
  <c r="D606" i="8"/>
  <c r="C606" i="8"/>
  <c r="F606" i="8"/>
  <c r="D607" i="8"/>
  <c r="C607" i="8"/>
  <c r="F607" i="8"/>
  <c r="D608" i="8"/>
  <c r="C608" i="8"/>
  <c r="F608" i="8"/>
  <c r="D609" i="8"/>
  <c r="C609" i="8"/>
  <c r="F609" i="8"/>
  <c r="D610" i="8"/>
  <c r="C610" i="8"/>
  <c r="F610" i="8"/>
  <c r="D611" i="8"/>
  <c r="C611" i="8"/>
  <c r="F611" i="8"/>
  <c r="D612" i="8"/>
  <c r="C612" i="8"/>
  <c r="F612" i="8"/>
  <c r="D613" i="8"/>
  <c r="C613" i="8"/>
  <c r="F613" i="8"/>
  <c r="D614" i="8"/>
  <c r="C614" i="8"/>
  <c r="F614" i="8"/>
  <c r="D615" i="8"/>
  <c r="C615" i="8"/>
  <c r="F615" i="8"/>
  <c r="D616" i="8"/>
  <c r="C616" i="8"/>
  <c r="F616" i="8"/>
  <c r="D617" i="8"/>
  <c r="C617" i="8"/>
  <c r="F617" i="8"/>
  <c r="D618" i="8"/>
  <c r="C618" i="8"/>
  <c r="F618" i="8"/>
  <c r="D619" i="8"/>
  <c r="C619" i="8"/>
  <c r="F619" i="8"/>
  <c r="D620" i="8"/>
  <c r="C620" i="8"/>
  <c r="F620" i="8"/>
  <c r="D621" i="8"/>
  <c r="C621" i="8"/>
  <c r="F621" i="8"/>
  <c r="D622" i="8"/>
  <c r="C622" i="8"/>
  <c r="F622" i="8"/>
  <c r="D623" i="8"/>
  <c r="C623" i="8"/>
  <c r="F623" i="8"/>
  <c r="D624" i="8"/>
  <c r="C624" i="8"/>
  <c r="F624" i="8"/>
  <c r="D625" i="8"/>
  <c r="C625" i="8"/>
  <c r="F625" i="8"/>
  <c r="D626" i="8"/>
  <c r="C626" i="8"/>
  <c r="F626" i="8"/>
  <c r="D627" i="8"/>
  <c r="C627" i="8"/>
  <c r="F627" i="8"/>
  <c r="D628" i="8"/>
  <c r="C628" i="8"/>
  <c r="F628" i="8"/>
  <c r="D629" i="8"/>
  <c r="C629" i="8"/>
  <c r="F629" i="8"/>
  <c r="D630" i="8"/>
  <c r="C630" i="8"/>
  <c r="F630" i="8"/>
  <c r="D631" i="8"/>
  <c r="C631" i="8"/>
  <c r="F631" i="8"/>
  <c r="D632" i="8"/>
  <c r="C632" i="8"/>
  <c r="F632" i="8"/>
  <c r="D633" i="8"/>
  <c r="C633" i="8"/>
  <c r="F633" i="8"/>
  <c r="D634" i="8"/>
  <c r="C634" i="8"/>
  <c r="F634" i="8"/>
  <c r="D635" i="8"/>
  <c r="C635" i="8"/>
  <c r="F635" i="8"/>
  <c r="D636" i="8"/>
  <c r="C636" i="8"/>
  <c r="F636" i="8"/>
  <c r="D637" i="8"/>
  <c r="C637" i="8"/>
  <c r="F637" i="8"/>
  <c r="D638" i="8"/>
  <c r="C638" i="8"/>
  <c r="F638" i="8"/>
  <c r="D639" i="8"/>
  <c r="C639" i="8"/>
  <c r="F639" i="8"/>
  <c r="D640" i="8"/>
  <c r="C640" i="8"/>
  <c r="F640" i="8"/>
  <c r="D641" i="8"/>
  <c r="C641" i="8"/>
  <c r="F641" i="8"/>
  <c r="D642" i="8"/>
  <c r="C642" i="8"/>
  <c r="F642" i="8"/>
  <c r="D643" i="8"/>
  <c r="C643" i="8"/>
  <c r="F643" i="8"/>
  <c r="D644" i="8"/>
  <c r="C644" i="8"/>
  <c r="F644" i="8"/>
  <c r="D645" i="8"/>
  <c r="C645" i="8"/>
  <c r="F645" i="8"/>
  <c r="D646" i="8"/>
  <c r="C646" i="8"/>
  <c r="F646" i="8"/>
  <c r="D647" i="8"/>
  <c r="C647" i="8"/>
  <c r="F647" i="8"/>
  <c r="D648" i="8"/>
  <c r="C648" i="8"/>
  <c r="F648" i="8"/>
  <c r="D649" i="8"/>
  <c r="C649" i="8"/>
  <c r="F649" i="8"/>
  <c r="D650" i="8"/>
  <c r="C650" i="8"/>
  <c r="F650" i="8"/>
  <c r="D651" i="8"/>
  <c r="C651" i="8"/>
  <c r="F651" i="8"/>
  <c r="D652" i="8"/>
  <c r="C652" i="8"/>
  <c r="F652" i="8"/>
  <c r="D653" i="8"/>
  <c r="C653" i="8"/>
  <c r="F653" i="8"/>
  <c r="D654" i="8"/>
  <c r="C654" i="8"/>
  <c r="F654" i="8"/>
  <c r="D655" i="8"/>
  <c r="C655" i="8"/>
  <c r="F655" i="8"/>
  <c r="D656" i="8"/>
  <c r="C656" i="8"/>
  <c r="F656" i="8"/>
  <c r="D657" i="8"/>
  <c r="C657" i="8"/>
  <c r="F657" i="8"/>
  <c r="D658" i="8"/>
  <c r="C658" i="8"/>
  <c r="F658" i="8"/>
  <c r="D659" i="8"/>
  <c r="C659" i="8"/>
  <c r="F659" i="8"/>
  <c r="D660" i="8"/>
  <c r="C660" i="8"/>
  <c r="F660" i="8"/>
  <c r="D661" i="8"/>
  <c r="C661" i="8"/>
  <c r="F661" i="8"/>
  <c r="D662" i="8"/>
  <c r="C662" i="8"/>
  <c r="F662" i="8"/>
  <c r="D663" i="8"/>
  <c r="C663" i="8"/>
  <c r="F663" i="8"/>
  <c r="D664" i="8"/>
  <c r="C664" i="8"/>
  <c r="F664" i="8"/>
  <c r="D665" i="8"/>
  <c r="C665" i="8"/>
  <c r="F665" i="8"/>
  <c r="D666" i="8"/>
  <c r="C666" i="8"/>
  <c r="F666" i="8"/>
  <c r="D667" i="8"/>
  <c r="C667" i="8"/>
  <c r="F667" i="8"/>
  <c r="D668" i="8"/>
  <c r="C668" i="8"/>
  <c r="F668" i="8"/>
  <c r="D669" i="8"/>
  <c r="C669" i="8"/>
  <c r="F669" i="8"/>
  <c r="D670" i="8"/>
  <c r="C670" i="8"/>
  <c r="F670" i="8"/>
  <c r="D671" i="8"/>
  <c r="C671" i="8"/>
  <c r="F671" i="8"/>
  <c r="D672" i="8"/>
  <c r="C672" i="8"/>
  <c r="F672" i="8"/>
  <c r="D673" i="8"/>
  <c r="C673" i="8"/>
  <c r="F673" i="8"/>
  <c r="D674" i="8"/>
  <c r="C674" i="8"/>
  <c r="F674" i="8"/>
  <c r="D675" i="8"/>
  <c r="C675" i="8"/>
  <c r="F675" i="8"/>
  <c r="D676" i="8"/>
  <c r="C676" i="8"/>
  <c r="F676" i="8"/>
  <c r="D677" i="8"/>
  <c r="C677" i="8"/>
  <c r="F677" i="8"/>
  <c r="D678" i="8"/>
  <c r="C678" i="8"/>
  <c r="F678" i="8"/>
  <c r="D679" i="8"/>
  <c r="C679" i="8"/>
  <c r="F679" i="8"/>
  <c r="D680" i="8"/>
  <c r="C680" i="8"/>
  <c r="F680" i="8"/>
  <c r="D681" i="8"/>
  <c r="C681" i="8"/>
  <c r="F681" i="8"/>
  <c r="D682" i="8"/>
  <c r="C682" i="8"/>
  <c r="F682" i="8"/>
  <c r="D683" i="8"/>
  <c r="C683" i="8"/>
  <c r="F683" i="8"/>
  <c r="D684" i="8"/>
  <c r="C684" i="8"/>
  <c r="F684" i="8"/>
  <c r="D685" i="8"/>
  <c r="C685" i="8"/>
  <c r="F685" i="8"/>
  <c r="D686" i="8"/>
  <c r="C686" i="8"/>
  <c r="F686" i="8"/>
  <c r="D687" i="8"/>
  <c r="C687" i="8"/>
  <c r="F687" i="8"/>
  <c r="D688" i="8"/>
  <c r="C688" i="8"/>
  <c r="F688" i="8"/>
  <c r="D689" i="8"/>
  <c r="C689" i="8"/>
  <c r="F689" i="8"/>
  <c r="D690" i="8"/>
  <c r="C690" i="8"/>
  <c r="F690" i="8"/>
  <c r="D691" i="8"/>
  <c r="C691" i="8"/>
  <c r="F691" i="8"/>
  <c r="D692" i="8"/>
  <c r="C692" i="8"/>
  <c r="F692" i="8"/>
  <c r="D693" i="8"/>
  <c r="C693" i="8"/>
  <c r="F693" i="8"/>
  <c r="D694" i="8"/>
  <c r="C694" i="8"/>
  <c r="F694" i="8"/>
  <c r="D695" i="8"/>
  <c r="C695" i="8"/>
  <c r="F695" i="8"/>
  <c r="D696" i="8"/>
  <c r="C696" i="8"/>
  <c r="F696" i="8"/>
  <c r="D697" i="8"/>
  <c r="C697" i="8"/>
  <c r="F697" i="8"/>
  <c r="D698" i="8"/>
  <c r="C698" i="8"/>
  <c r="F698" i="8"/>
  <c r="D699" i="8"/>
  <c r="C699" i="8"/>
  <c r="F699" i="8"/>
  <c r="D700" i="8"/>
  <c r="C700" i="8"/>
  <c r="F700" i="8"/>
  <c r="D701" i="8"/>
  <c r="C701" i="8"/>
  <c r="F701" i="8"/>
  <c r="D702" i="8"/>
  <c r="C702" i="8"/>
  <c r="F702" i="8"/>
  <c r="D703" i="8"/>
  <c r="C703" i="8"/>
  <c r="F703" i="8"/>
  <c r="D704" i="8"/>
  <c r="C704" i="8"/>
  <c r="F704" i="8"/>
  <c r="D705" i="8"/>
  <c r="C705" i="8"/>
  <c r="F705" i="8"/>
  <c r="D706" i="8"/>
  <c r="C706" i="8"/>
  <c r="F706" i="8"/>
  <c r="D707" i="8"/>
  <c r="C707" i="8"/>
  <c r="F707" i="8"/>
  <c r="D708" i="8"/>
  <c r="C708" i="8"/>
  <c r="F708" i="8"/>
  <c r="D709" i="8"/>
  <c r="C709" i="8"/>
  <c r="F709" i="8"/>
  <c r="D710" i="8"/>
  <c r="C710" i="8"/>
  <c r="F710" i="8"/>
  <c r="D711" i="8"/>
  <c r="C711" i="8"/>
  <c r="F711" i="8"/>
  <c r="D712" i="8"/>
  <c r="C712" i="8"/>
  <c r="F712" i="8"/>
  <c r="D713" i="8"/>
  <c r="C713" i="8"/>
  <c r="F713" i="8"/>
  <c r="D714" i="8"/>
  <c r="C714" i="8"/>
  <c r="F714" i="8"/>
  <c r="D715" i="8"/>
  <c r="C715" i="8"/>
  <c r="F715" i="8"/>
  <c r="D716" i="8"/>
  <c r="C716" i="8"/>
  <c r="F716" i="8"/>
  <c r="D717" i="8"/>
  <c r="C717" i="8"/>
  <c r="F717" i="8"/>
  <c r="D718" i="8"/>
  <c r="C718" i="8"/>
  <c r="F718" i="8"/>
  <c r="D719" i="8"/>
  <c r="C719" i="8"/>
  <c r="F719" i="8"/>
  <c r="D720" i="8"/>
  <c r="C720" i="8"/>
  <c r="F720" i="8"/>
  <c r="D721" i="8"/>
  <c r="C721" i="8"/>
  <c r="F721" i="8"/>
  <c r="D722" i="8"/>
  <c r="C722" i="8"/>
  <c r="F722" i="8"/>
  <c r="D723" i="8"/>
  <c r="C723" i="8"/>
  <c r="F723" i="8"/>
  <c r="D724" i="8"/>
  <c r="C724" i="8"/>
  <c r="F724" i="8"/>
  <c r="D725" i="8"/>
  <c r="C725" i="8"/>
  <c r="F725" i="8"/>
  <c r="D726" i="8"/>
  <c r="C726" i="8"/>
  <c r="F726" i="8"/>
  <c r="D727" i="8"/>
  <c r="C727" i="8"/>
  <c r="F727" i="8"/>
  <c r="D728" i="8"/>
  <c r="C728" i="8"/>
  <c r="F728" i="8"/>
  <c r="D729" i="8"/>
  <c r="C729" i="8"/>
  <c r="F729" i="8"/>
  <c r="D730" i="8"/>
  <c r="C730" i="8"/>
  <c r="F730" i="8"/>
  <c r="D731" i="8"/>
  <c r="C731" i="8"/>
  <c r="F731" i="8"/>
  <c r="D732" i="8"/>
  <c r="C732" i="8"/>
  <c r="F732" i="8"/>
  <c r="D733" i="8"/>
  <c r="C733" i="8"/>
  <c r="F733" i="8"/>
  <c r="D734" i="8"/>
  <c r="C734" i="8"/>
  <c r="F734" i="8"/>
  <c r="D735" i="8"/>
  <c r="C735" i="8"/>
  <c r="F735" i="8"/>
  <c r="D736" i="8"/>
  <c r="C736" i="8"/>
  <c r="F736" i="8"/>
  <c r="D737" i="8"/>
  <c r="C737" i="8"/>
  <c r="F737" i="8"/>
  <c r="D738" i="8"/>
  <c r="C738" i="8"/>
  <c r="F738" i="8"/>
  <c r="D739" i="8"/>
  <c r="C739" i="8"/>
  <c r="F739" i="8"/>
  <c r="D740" i="8"/>
  <c r="C740" i="8"/>
  <c r="F740" i="8"/>
  <c r="D741" i="8"/>
  <c r="C741" i="8"/>
  <c r="F741" i="8"/>
  <c r="D742" i="8"/>
  <c r="C742" i="8"/>
  <c r="F742" i="8"/>
  <c r="D743" i="8"/>
  <c r="C743" i="8"/>
  <c r="F743" i="8"/>
  <c r="D744" i="8"/>
  <c r="C744" i="8"/>
  <c r="F744" i="8"/>
  <c r="D745" i="8"/>
  <c r="C745" i="8"/>
  <c r="F745" i="8"/>
  <c r="D746" i="8"/>
  <c r="C746" i="8"/>
  <c r="F746" i="8"/>
  <c r="D747" i="8"/>
  <c r="C747" i="8"/>
  <c r="F747" i="8"/>
  <c r="D748" i="8"/>
  <c r="C748" i="8"/>
  <c r="F748" i="8"/>
  <c r="D749" i="8"/>
  <c r="C749" i="8"/>
  <c r="F749" i="8"/>
  <c r="D750" i="8"/>
  <c r="C750" i="8"/>
  <c r="F750" i="8"/>
  <c r="D751" i="8"/>
  <c r="C751" i="8"/>
  <c r="F751" i="8"/>
  <c r="D752" i="8"/>
  <c r="C752" i="8"/>
  <c r="F752" i="8"/>
  <c r="D753" i="8"/>
  <c r="C753" i="8"/>
  <c r="F753" i="8"/>
  <c r="D754" i="8"/>
  <c r="C754" i="8"/>
  <c r="F754" i="8"/>
  <c r="D755" i="8"/>
  <c r="C755" i="8"/>
  <c r="F755" i="8"/>
  <c r="D756" i="8"/>
  <c r="C756" i="8"/>
  <c r="F756" i="8"/>
  <c r="D757" i="8"/>
  <c r="C757" i="8"/>
  <c r="F757" i="8"/>
  <c r="D758" i="8"/>
  <c r="C758" i="8"/>
  <c r="F758" i="8"/>
  <c r="D759" i="8"/>
  <c r="C759" i="8"/>
  <c r="F759" i="8"/>
  <c r="D760" i="8"/>
  <c r="C760" i="8"/>
  <c r="F760" i="8"/>
  <c r="D761" i="8"/>
  <c r="C761" i="8"/>
  <c r="F761" i="8"/>
  <c r="D762" i="8"/>
  <c r="C762" i="8"/>
  <c r="F762" i="8"/>
  <c r="D763" i="8"/>
  <c r="C763" i="8"/>
  <c r="F763" i="8"/>
  <c r="D764" i="8"/>
  <c r="C764" i="8"/>
  <c r="F764" i="8"/>
  <c r="D765" i="8"/>
  <c r="C765" i="8"/>
  <c r="F765" i="8"/>
  <c r="D766" i="8"/>
  <c r="C766" i="8"/>
  <c r="F766" i="8"/>
  <c r="D767" i="8"/>
  <c r="C767" i="8"/>
  <c r="F767" i="8"/>
  <c r="D768" i="8"/>
  <c r="C768" i="8"/>
  <c r="F768" i="8"/>
  <c r="D769" i="8"/>
  <c r="C769" i="8"/>
  <c r="F769" i="8"/>
  <c r="D770" i="8"/>
  <c r="C770" i="8"/>
  <c r="F770" i="8"/>
  <c r="D771" i="8"/>
  <c r="C771" i="8"/>
  <c r="F771" i="8"/>
  <c r="D772" i="8"/>
  <c r="C772" i="8"/>
  <c r="F772" i="8"/>
  <c r="D773" i="8"/>
  <c r="C773" i="8"/>
  <c r="F773" i="8"/>
  <c r="D774" i="8"/>
  <c r="C774" i="8"/>
  <c r="F774" i="8"/>
  <c r="D775" i="8"/>
  <c r="C775" i="8"/>
  <c r="F775" i="8"/>
  <c r="D776" i="8"/>
  <c r="C776" i="8"/>
  <c r="F776" i="8"/>
  <c r="D777" i="8"/>
  <c r="C777" i="8"/>
  <c r="F777" i="8"/>
  <c r="D778" i="8"/>
  <c r="C778" i="8"/>
  <c r="F778" i="8"/>
  <c r="D779" i="8"/>
  <c r="C779" i="8"/>
  <c r="F779" i="8"/>
  <c r="D780" i="8"/>
  <c r="C780" i="8"/>
  <c r="F780" i="8"/>
  <c r="D781" i="8"/>
  <c r="C781" i="8"/>
  <c r="F781" i="8"/>
  <c r="D782" i="8"/>
  <c r="C782" i="8"/>
  <c r="F782" i="8"/>
  <c r="D783" i="8"/>
  <c r="C783" i="8"/>
  <c r="F783" i="8"/>
  <c r="D784" i="8"/>
  <c r="C784" i="8"/>
  <c r="F784" i="8"/>
  <c r="D785" i="8"/>
  <c r="C785" i="8"/>
  <c r="F785" i="8"/>
  <c r="D786" i="8"/>
  <c r="C786" i="8"/>
  <c r="F786" i="8"/>
  <c r="D787" i="8"/>
  <c r="C787" i="8"/>
  <c r="F787" i="8"/>
  <c r="D788" i="8"/>
  <c r="C788" i="8"/>
  <c r="F788" i="8"/>
  <c r="D789" i="8"/>
  <c r="C789" i="8"/>
  <c r="F789" i="8"/>
  <c r="D790" i="8"/>
  <c r="C790" i="8"/>
  <c r="F790" i="8"/>
  <c r="D791" i="8"/>
  <c r="C791" i="8"/>
  <c r="F791" i="8"/>
  <c r="D792" i="8"/>
  <c r="C792" i="8"/>
  <c r="F792" i="8"/>
  <c r="D793" i="8"/>
  <c r="C793" i="8"/>
  <c r="F793" i="8"/>
  <c r="D794" i="8"/>
  <c r="C794" i="8"/>
  <c r="F794" i="8"/>
  <c r="D795" i="8"/>
  <c r="C795" i="8"/>
  <c r="F795" i="8"/>
  <c r="D796" i="8"/>
  <c r="C796" i="8"/>
  <c r="F796" i="8"/>
  <c r="D797" i="8"/>
  <c r="C797" i="8"/>
  <c r="F797" i="8"/>
  <c r="D798" i="8"/>
  <c r="C798" i="8"/>
  <c r="F798" i="8"/>
  <c r="D799" i="8"/>
  <c r="C799" i="8"/>
  <c r="F799" i="8"/>
  <c r="D800" i="8"/>
  <c r="C800" i="8"/>
  <c r="F800" i="8"/>
  <c r="D801" i="8"/>
  <c r="C801" i="8"/>
  <c r="F801" i="8"/>
  <c r="D802" i="8"/>
  <c r="C802" i="8"/>
  <c r="F802" i="8"/>
  <c r="D803" i="8"/>
  <c r="C803" i="8"/>
  <c r="F803" i="8"/>
  <c r="D804" i="8"/>
  <c r="C804" i="8"/>
  <c r="F804" i="8"/>
  <c r="D805" i="8"/>
  <c r="C805" i="8"/>
  <c r="F805" i="8"/>
  <c r="D806" i="8"/>
  <c r="C806" i="8"/>
  <c r="F806" i="8"/>
  <c r="D807" i="8"/>
  <c r="C807" i="8"/>
  <c r="F807" i="8"/>
  <c r="D808" i="8"/>
  <c r="C808" i="8"/>
  <c r="F808" i="8"/>
  <c r="D809" i="8"/>
  <c r="C809" i="8"/>
  <c r="F809" i="8"/>
  <c r="D810" i="8"/>
  <c r="C810" i="8"/>
  <c r="F810" i="8"/>
  <c r="D811" i="8"/>
  <c r="C811" i="8"/>
  <c r="F811" i="8"/>
  <c r="D812" i="8"/>
  <c r="C812" i="8"/>
  <c r="F812" i="8"/>
  <c r="D813" i="8"/>
  <c r="C813" i="8"/>
  <c r="F813" i="8"/>
  <c r="D814" i="8"/>
  <c r="C814" i="8"/>
  <c r="F814" i="8"/>
  <c r="D815" i="8"/>
  <c r="C815" i="8"/>
  <c r="F815" i="8"/>
  <c r="D816" i="8"/>
  <c r="C816" i="8"/>
  <c r="F816" i="8"/>
  <c r="D817" i="8"/>
  <c r="C817" i="8"/>
  <c r="F817" i="8"/>
  <c r="D818" i="8"/>
  <c r="C818" i="8"/>
  <c r="F818" i="8"/>
  <c r="D819" i="8"/>
  <c r="C819" i="8"/>
  <c r="F819" i="8"/>
  <c r="D820" i="8"/>
  <c r="C820" i="8"/>
  <c r="F820" i="8"/>
  <c r="D821" i="8"/>
  <c r="C821" i="8"/>
  <c r="F821" i="8"/>
  <c r="D822" i="8"/>
  <c r="C822" i="8"/>
  <c r="F822" i="8"/>
  <c r="D823" i="8"/>
  <c r="C823" i="8"/>
  <c r="F823" i="8"/>
  <c r="D824" i="8"/>
  <c r="C824" i="8"/>
  <c r="F824" i="8"/>
  <c r="D825" i="8"/>
  <c r="C825" i="8"/>
  <c r="F825" i="8"/>
  <c r="D826" i="8"/>
  <c r="C826" i="8"/>
  <c r="F826" i="8"/>
  <c r="D827" i="8"/>
  <c r="C827" i="8"/>
  <c r="F827" i="8"/>
  <c r="D828" i="8"/>
  <c r="C828" i="8"/>
  <c r="F828" i="8"/>
  <c r="D829" i="8"/>
  <c r="C829" i="8"/>
  <c r="F829" i="8"/>
  <c r="D830" i="8"/>
  <c r="C830" i="8"/>
  <c r="F830" i="8"/>
  <c r="D831" i="8"/>
  <c r="C831" i="8"/>
  <c r="F831" i="8"/>
  <c r="D832" i="8"/>
  <c r="C832" i="8"/>
  <c r="F832" i="8"/>
  <c r="D833" i="8"/>
  <c r="C833" i="8"/>
  <c r="F833" i="8"/>
  <c r="D834" i="8"/>
  <c r="C834" i="8"/>
  <c r="F834" i="8"/>
  <c r="D835" i="8"/>
  <c r="C835" i="8"/>
  <c r="F835" i="8"/>
  <c r="D836" i="8"/>
  <c r="C836" i="8"/>
  <c r="F836" i="8"/>
  <c r="D837" i="8"/>
  <c r="C837" i="8"/>
  <c r="F837" i="8"/>
  <c r="D838" i="8"/>
  <c r="C838" i="8"/>
  <c r="F838" i="8"/>
  <c r="D839" i="8"/>
  <c r="C839" i="8"/>
  <c r="F839" i="8"/>
  <c r="D840" i="8"/>
  <c r="C840" i="8"/>
  <c r="F840" i="8"/>
  <c r="D841" i="8"/>
  <c r="C841" i="8"/>
  <c r="F841" i="8"/>
  <c r="D842" i="8"/>
  <c r="C842" i="8"/>
  <c r="F842" i="8"/>
  <c r="D843" i="8"/>
  <c r="C843" i="8"/>
  <c r="F843" i="8"/>
  <c r="D844" i="8"/>
  <c r="C844" i="8"/>
  <c r="F844" i="8"/>
  <c r="D845" i="8"/>
  <c r="C845" i="8"/>
  <c r="F845" i="8"/>
  <c r="D846" i="8"/>
  <c r="C846" i="8"/>
  <c r="F846" i="8"/>
  <c r="D847" i="8"/>
  <c r="C847" i="8"/>
  <c r="F847" i="8"/>
  <c r="D848" i="8"/>
  <c r="C848" i="8"/>
  <c r="F848" i="8"/>
  <c r="D849" i="8"/>
  <c r="C849" i="8"/>
  <c r="F849" i="8"/>
  <c r="D850" i="8"/>
  <c r="C850" i="8"/>
  <c r="F850" i="8"/>
  <c r="D851" i="8"/>
  <c r="C851" i="8"/>
  <c r="F851" i="8"/>
  <c r="D852" i="8"/>
  <c r="C852" i="8"/>
  <c r="F852" i="8"/>
  <c r="D853" i="8"/>
  <c r="C853" i="8"/>
  <c r="F853" i="8"/>
  <c r="D854" i="8"/>
  <c r="C854" i="8"/>
  <c r="F854" i="8"/>
  <c r="D855" i="8"/>
  <c r="C855" i="8"/>
  <c r="F855" i="8"/>
  <c r="D856" i="8"/>
  <c r="C856" i="8"/>
  <c r="F856" i="8"/>
  <c r="D857" i="8"/>
  <c r="C857" i="8"/>
  <c r="F857" i="8"/>
  <c r="D858" i="8"/>
  <c r="C858" i="8"/>
  <c r="F858" i="8"/>
  <c r="D859" i="8"/>
  <c r="C859" i="8"/>
  <c r="F859" i="8"/>
  <c r="D860" i="8"/>
  <c r="C860" i="8"/>
  <c r="F860" i="8"/>
  <c r="D861" i="8"/>
  <c r="C861" i="8"/>
  <c r="F861" i="8"/>
  <c r="D862" i="8"/>
  <c r="C862" i="8"/>
  <c r="F862" i="8"/>
  <c r="D863" i="8"/>
  <c r="C863" i="8"/>
  <c r="F863" i="8"/>
  <c r="D864" i="8"/>
  <c r="C864" i="8"/>
  <c r="F864" i="8"/>
  <c r="D865" i="8"/>
  <c r="C865" i="8"/>
  <c r="F865" i="8"/>
  <c r="D866" i="8"/>
  <c r="C866" i="8"/>
  <c r="F866" i="8"/>
  <c r="D867" i="8"/>
  <c r="C867" i="8"/>
  <c r="F867" i="8"/>
  <c r="D868" i="8"/>
  <c r="C868" i="8"/>
  <c r="F868" i="8"/>
  <c r="D869" i="8"/>
  <c r="C869" i="8"/>
  <c r="F869" i="8"/>
  <c r="D870" i="8"/>
  <c r="C870" i="8"/>
  <c r="F870" i="8"/>
  <c r="D871" i="8"/>
  <c r="C871" i="8"/>
  <c r="F871" i="8"/>
  <c r="D872" i="8"/>
  <c r="C872" i="8"/>
  <c r="F872" i="8"/>
  <c r="D873" i="8"/>
  <c r="C873" i="8"/>
  <c r="F873" i="8"/>
  <c r="D874" i="8"/>
  <c r="C874" i="8"/>
  <c r="F874" i="8"/>
  <c r="D875" i="8"/>
  <c r="C875" i="8"/>
  <c r="F875" i="8"/>
  <c r="D876" i="8"/>
  <c r="C876" i="8"/>
  <c r="F876" i="8"/>
  <c r="D877" i="8"/>
  <c r="C877" i="8"/>
  <c r="F877" i="8"/>
  <c r="D878" i="8"/>
  <c r="C878" i="8"/>
  <c r="F878" i="8"/>
  <c r="D879" i="8"/>
  <c r="C879" i="8"/>
  <c r="F879" i="8"/>
  <c r="D880" i="8"/>
  <c r="C880" i="8"/>
  <c r="F880" i="8"/>
  <c r="D881" i="8"/>
  <c r="C881" i="8"/>
  <c r="F881" i="8"/>
  <c r="D882" i="8"/>
  <c r="C882" i="8"/>
  <c r="F882" i="8"/>
  <c r="D883" i="8"/>
  <c r="C883" i="8"/>
  <c r="F883" i="8"/>
  <c r="D884" i="8"/>
  <c r="C884" i="8"/>
  <c r="F884" i="8"/>
  <c r="D885" i="8"/>
  <c r="C885" i="8"/>
  <c r="F885" i="8"/>
  <c r="D886" i="8"/>
  <c r="C886" i="8"/>
  <c r="F886" i="8"/>
  <c r="D887" i="8"/>
  <c r="C887" i="8"/>
  <c r="F887" i="8"/>
  <c r="D888" i="8"/>
  <c r="C888" i="8"/>
  <c r="F888" i="8"/>
  <c r="D889" i="8"/>
  <c r="C889" i="8"/>
  <c r="F889" i="8"/>
  <c r="D890" i="8"/>
  <c r="C890" i="8"/>
  <c r="F890" i="8"/>
  <c r="D891" i="8"/>
  <c r="C891" i="8"/>
  <c r="F891" i="8"/>
  <c r="D892" i="8"/>
  <c r="C892" i="8"/>
  <c r="F892" i="8"/>
  <c r="D893" i="8"/>
  <c r="C893" i="8"/>
  <c r="F893" i="8"/>
  <c r="D894" i="8"/>
  <c r="C894" i="8"/>
  <c r="F894" i="8"/>
  <c r="D895" i="8"/>
  <c r="C895" i="8"/>
  <c r="F895" i="8"/>
  <c r="D896" i="8"/>
  <c r="C896" i="8"/>
  <c r="F896" i="8"/>
  <c r="D897" i="8"/>
  <c r="C897" i="8"/>
  <c r="F897" i="8"/>
  <c r="D898" i="8"/>
  <c r="C898" i="8"/>
  <c r="F898" i="8"/>
  <c r="D899" i="8"/>
  <c r="C899" i="8"/>
  <c r="F899" i="8"/>
  <c r="D900" i="8"/>
  <c r="C900" i="8"/>
  <c r="F900" i="8"/>
  <c r="D901" i="8"/>
  <c r="C901" i="8"/>
  <c r="F901" i="8"/>
  <c r="D902" i="8"/>
  <c r="C902" i="8"/>
  <c r="F902" i="8"/>
  <c r="D903" i="8"/>
  <c r="C903" i="8"/>
  <c r="F903" i="8"/>
  <c r="D904" i="8"/>
  <c r="C904" i="8"/>
  <c r="F904" i="8"/>
  <c r="D905" i="8"/>
  <c r="C905" i="8"/>
  <c r="F905" i="8"/>
  <c r="D906" i="8"/>
  <c r="C906" i="8"/>
  <c r="F906" i="8"/>
  <c r="D907" i="8"/>
  <c r="C907" i="8"/>
  <c r="F907" i="8"/>
  <c r="D908" i="8"/>
  <c r="C908" i="8"/>
  <c r="F908" i="8"/>
  <c r="D909" i="8"/>
  <c r="C909" i="8"/>
  <c r="F909" i="8"/>
  <c r="D910" i="8"/>
  <c r="C910" i="8"/>
  <c r="F910" i="8"/>
  <c r="D911" i="8"/>
  <c r="C911" i="8"/>
  <c r="F911" i="8"/>
  <c r="D912" i="8"/>
  <c r="C912" i="8"/>
  <c r="F912" i="8"/>
  <c r="D913" i="8"/>
  <c r="C913" i="8"/>
  <c r="F913" i="8"/>
  <c r="D914" i="8"/>
  <c r="C914" i="8"/>
  <c r="F914" i="8"/>
  <c r="D915" i="8"/>
  <c r="C915" i="8"/>
  <c r="F915" i="8"/>
  <c r="D916" i="8"/>
  <c r="C916" i="8"/>
  <c r="F916" i="8"/>
  <c r="D917" i="8"/>
  <c r="C917" i="8"/>
  <c r="F917" i="8"/>
  <c r="D918" i="8"/>
  <c r="C918" i="8"/>
  <c r="F918" i="8"/>
  <c r="D919" i="8"/>
  <c r="C919" i="8"/>
  <c r="F919" i="8"/>
  <c r="D920" i="8"/>
  <c r="C920" i="8"/>
  <c r="F920" i="8"/>
  <c r="D921" i="8"/>
  <c r="C921" i="8"/>
  <c r="F921" i="8"/>
  <c r="D922" i="8"/>
  <c r="C922" i="8"/>
  <c r="F922" i="8"/>
  <c r="D923" i="8"/>
  <c r="C923" i="8"/>
  <c r="F923" i="8"/>
  <c r="D924" i="8"/>
  <c r="C924" i="8"/>
  <c r="F924" i="8"/>
  <c r="D925" i="8"/>
  <c r="C925" i="8"/>
  <c r="F925" i="8"/>
  <c r="D926" i="8"/>
  <c r="C926" i="8"/>
  <c r="F926" i="8"/>
  <c r="D927" i="8"/>
  <c r="C927" i="8"/>
  <c r="F927" i="8"/>
  <c r="D928" i="8"/>
  <c r="C928" i="8"/>
  <c r="F928" i="8"/>
  <c r="D929" i="8"/>
  <c r="C929" i="8"/>
  <c r="F929" i="8"/>
  <c r="D930" i="8"/>
  <c r="C930" i="8"/>
  <c r="F930" i="8"/>
  <c r="D931" i="8"/>
  <c r="C931" i="8"/>
  <c r="F931" i="8"/>
  <c r="D932" i="8"/>
  <c r="C932" i="8"/>
  <c r="F932" i="8"/>
  <c r="D933" i="8"/>
  <c r="C933" i="8"/>
  <c r="F933" i="8"/>
  <c r="D934" i="8"/>
  <c r="C934" i="8"/>
  <c r="F934" i="8"/>
  <c r="D935" i="8"/>
  <c r="C935" i="8"/>
  <c r="F935" i="8"/>
  <c r="D936" i="8"/>
  <c r="C936" i="8"/>
  <c r="F936" i="8"/>
  <c r="D937" i="8"/>
  <c r="C937" i="8"/>
  <c r="F937" i="8"/>
  <c r="D938" i="8"/>
  <c r="C938" i="8"/>
  <c r="F938" i="8"/>
  <c r="D939" i="8"/>
  <c r="C939" i="8"/>
  <c r="F939" i="8"/>
  <c r="D940" i="8"/>
  <c r="C940" i="8"/>
  <c r="F940" i="8"/>
  <c r="D941" i="8"/>
  <c r="C941" i="8"/>
  <c r="F941" i="8"/>
  <c r="D942" i="8"/>
  <c r="C942" i="8"/>
  <c r="F942" i="8"/>
  <c r="D943" i="8"/>
  <c r="C943" i="8"/>
  <c r="F943" i="8"/>
  <c r="D944" i="8"/>
  <c r="C944" i="8"/>
  <c r="F944" i="8"/>
  <c r="D945" i="8"/>
  <c r="C945" i="8"/>
  <c r="F945" i="8"/>
  <c r="D946" i="8"/>
  <c r="C946" i="8"/>
  <c r="F946" i="8"/>
  <c r="D947" i="8"/>
  <c r="C947" i="8"/>
  <c r="F947" i="8"/>
  <c r="D948" i="8"/>
  <c r="C948" i="8"/>
  <c r="F948" i="8"/>
  <c r="D949" i="8"/>
  <c r="C949" i="8"/>
  <c r="F949" i="8"/>
  <c r="D950" i="8"/>
  <c r="C950" i="8"/>
  <c r="F950" i="8"/>
  <c r="D951" i="8"/>
  <c r="C951" i="8"/>
  <c r="F951" i="8"/>
  <c r="D952" i="8"/>
  <c r="C952" i="8"/>
  <c r="F952" i="8"/>
  <c r="D953" i="8"/>
  <c r="C953" i="8"/>
  <c r="F953" i="8"/>
  <c r="D954" i="8"/>
  <c r="C954" i="8"/>
  <c r="F954" i="8"/>
  <c r="D955" i="8"/>
  <c r="C955" i="8"/>
  <c r="F955" i="8"/>
  <c r="D956" i="8"/>
  <c r="C956" i="8"/>
  <c r="F956" i="8"/>
  <c r="D957" i="8"/>
  <c r="C957" i="8"/>
  <c r="F957" i="8"/>
  <c r="D958" i="8"/>
  <c r="C958" i="8"/>
  <c r="F958" i="8"/>
  <c r="D959" i="8"/>
  <c r="C959" i="8"/>
  <c r="F959" i="8"/>
  <c r="D960" i="8"/>
  <c r="C960" i="8"/>
  <c r="F960" i="8"/>
  <c r="D961" i="8"/>
  <c r="C961" i="8"/>
  <c r="F961" i="8"/>
  <c r="D962" i="8"/>
  <c r="C962" i="8"/>
  <c r="F962" i="8"/>
  <c r="D963" i="8"/>
  <c r="C963" i="8"/>
  <c r="F963" i="8"/>
  <c r="D964" i="8"/>
  <c r="C964" i="8"/>
  <c r="F964" i="8"/>
  <c r="D965" i="8"/>
  <c r="C965" i="8"/>
  <c r="F965" i="8"/>
  <c r="D966" i="8"/>
  <c r="C966" i="8"/>
  <c r="F966" i="8"/>
  <c r="D967" i="8"/>
  <c r="C967" i="8"/>
  <c r="F967" i="8"/>
  <c r="D968" i="8"/>
  <c r="C968" i="8"/>
  <c r="F968" i="8"/>
  <c r="D969" i="8"/>
  <c r="C969" i="8"/>
  <c r="F969" i="8"/>
  <c r="D970" i="8"/>
  <c r="C970" i="8"/>
  <c r="F970" i="8"/>
  <c r="D971" i="8"/>
  <c r="C971" i="8"/>
  <c r="F971" i="8"/>
  <c r="D972" i="8"/>
  <c r="C972" i="8"/>
  <c r="F972" i="8"/>
  <c r="D973" i="8"/>
  <c r="C973" i="8"/>
  <c r="F973" i="8"/>
  <c r="D974" i="8"/>
  <c r="C974" i="8"/>
  <c r="F974" i="8"/>
  <c r="D975" i="8"/>
  <c r="C975" i="8"/>
  <c r="F975" i="8"/>
  <c r="D976" i="8"/>
  <c r="C976" i="8"/>
  <c r="F976" i="8"/>
  <c r="D977" i="8"/>
  <c r="C977" i="8"/>
  <c r="F977" i="8"/>
  <c r="D978" i="8"/>
  <c r="C978" i="8"/>
  <c r="F978" i="8"/>
  <c r="D979" i="8"/>
  <c r="C979" i="8"/>
  <c r="F979" i="8"/>
  <c r="D980" i="8"/>
  <c r="C980" i="8"/>
  <c r="F980" i="8"/>
  <c r="D981" i="8"/>
  <c r="C981" i="8"/>
  <c r="F981" i="8"/>
  <c r="D982" i="8"/>
  <c r="C982" i="8"/>
  <c r="F982" i="8"/>
  <c r="D983" i="8"/>
  <c r="C983" i="8"/>
  <c r="F983" i="8"/>
  <c r="D984" i="8"/>
  <c r="C984" i="8"/>
  <c r="F984" i="8"/>
  <c r="D985" i="8"/>
  <c r="C985" i="8"/>
  <c r="F985" i="8"/>
  <c r="D986" i="8"/>
  <c r="C986" i="8"/>
  <c r="F986" i="8"/>
  <c r="D987" i="8"/>
  <c r="C987" i="8"/>
  <c r="F987" i="8"/>
  <c r="D988" i="8"/>
  <c r="C988" i="8"/>
  <c r="F988" i="8"/>
  <c r="D989" i="8"/>
  <c r="C989" i="8"/>
  <c r="F989" i="8"/>
  <c r="D990" i="8"/>
  <c r="C990" i="8"/>
  <c r="F990" i="8"/>
  <c r="D991" i="8"/>
  <c r="C991" i="8"/>
  <c r="F991" i="8"/>
  <c r="D992" i="8"/>
  <c r="C992" i="8"/>
  <c r="F992" i="8"/>
  <c r="D993" i="8"/>
  <c r="C993" i="8"/>
  <c r="F993" i="8"/>
  <c r="D994" i="8"/>
  <c r="C994" i="8"/>
  <c r="F994" i="8"/>
  <c r="D995" i="8"/>
  <c r="C995" i="8"/>
  <c r="F995" i="8"/>
  <c r="D996" i="8"/>
  <c r="C996" i="8"/>
  <c r="F996" i="8"/>
  <c r="D997" i="8"/>
  <c r="C997" i="8"/>
  <c r="F997" i="8"/>
  <c r="D998" i="8"/>
  <c r="C998" i="8"/>
  <c r="F998" i="8"/>
  <c r="D999" i="8"/>
  <c r="C999" i="8"/>
  <c r="F999" i="8"/>
  <c r="D1000" i="8"/>
  <c r="C1000" i="8"/>
  <c r="F1000" i="8"/>
  <c r="D1001" i="8"/>
  <c r="C1001" i="8"/>
  <c r="F1001" i="8"/>
  <c r="D1002" i="8"/>
  <c r="C1002" i="8"/>
  <c r="F1002" i="8"/>
  <c r="D1003" i="8"/>
  <c r="C1003" i="8"/>
  <c r="F1003" i="8"/>
  <c r="D1004" i="8"/>
  <c r="C1004" i="8"/>
  <c r="F1004" i="8"/>
  <c r="D1005" i="8"/>
  <c r="C1005" i="8"/>
  <c r="F1005" i="8"/>
  <c r="D1006" i="8"/>
  <c r="C1006" i="8"/>
  <c r="F1006" i="8"/>
  <c r="D1007" i="8"/>
  <c r="C1007" i="8"/>
  <c r="F1007" i="8"/>
  <c r="D1008" i="8"/>
  <c r="C1008" i="8"/>
  <c r="F1008" i="8"/>
  <c r="D1009" i="8"/>
  <c r="C1009" i="8"/>
  <c r="F1009" i="8"/>
  <c r="D1010" i="8"/>
  <c r="C1010" i="8"/>
  <c r="F1010" i="8"/>
  <c r="D1011" i="8"/>
  <c r="C1011" i="8"/>
  <c r="F1011" i="8"/>
  <c r="D1012" i="8"/>
  <c r="C1012" i="8"/>
  <c r="F1012" i="8"/>
  <c r="D1013" i="8"/>
  <c r="C1013" i="8"/>
  <c r="F1013" i="8"/>
  <c r="D1014" i="8"/>
  <c r="C1014" i="8"/>
  <c r="F1014" i="8"/>
  <c r="D1015" i="8"/>
  <c r="C1015" i="8"/>
  <c r="F1015" i="8"/>
  <c r="D1016" i="8"/>
  <c r="C1016" i="8"/>
  <c r="F1016" i="8"/>
  <c r="D1017" i="8"/>
  <c r="C1017" i="8"/>
  <c r="F1017" i="8"/>
  <c r="D1018" i="8"/>
  <c r="C1018" i="8"/>
  <c r="F1018" i="8"/>
  <c r="D1019" i="8"/>
  <c r="C1019" i="8"/>
  <c r="F1019" i="8"/>
  <c r="D1020" i="8"/>
  <c r="C1020" i="8"/>
  <c r="F1020" i="8"/>
  <c r="D1021" i="8"/>
  <c r="C1021" i="8"/>
  <c r="F1021" i="8"/>
  <c r="D1022" i="8"/>
  <c r="C1022" i="8"/>
  <c r="F1022" i="8"/>
  <c r="D1023" i="8"/>
  <c r="C1023" i="8"/>
  <c r="F1023" i="8"/>
  <c r="D1024" i="8"/>
  <c r="C1024" i="8"/>
  <c r="F1024" i="8"/>
  <c r="D1025" i="8"/>
  <c r="C1025" i="8"/>
  <c r="F1025" i="8"/>
  <c r="D1026" i="8"/>
  <c r="C1026" i="8"/>
  <c r="F1026" i="8"/>
  <c r="D1027" i="8"/>
  <c r="C1027" i="8"/>
  <c r="F1027" i="8"/>
  <c r="D1028" i="8"/>
  <c r="C1028" i="8"/>
  <c r="F1028" i="8"/>
  <c r="D1029" i="8"/>
  <c r="C1029" i="8"/>
  <c r="F1029" i="8"/>
  <c r="D1030" i="8"/>
  <c r="C1030" i="8"/>
  <c r="F1030" i="8"/>
  <c r="D1031" i="8"/>
  <c r="C1031" i="8"/>
  <c r="F1031" i="8"/>
  <c r="D1032" i="8"/>
  <c r="C1032" i="8"/>
  <c r="F1032" i="8"/>
  <c r="D1033" i="8"/>
  <c r="C1033" i="8"/>
  <c r="F1033" i="8"/>
  <c r="D1034" i="8"/>
  <c r="C1034" i="8"/>
  <c r="F1034" i="8"/>
  <c r="D1035" i="8"/>
  <c r="C1035" i="8"/>
  <c r="F1035" i="8"/>
  <c r="D1036" i="8"/>
  <c r="C1036" i="8"/>
  <c r="F1036" i="8"/>
  <c r="D1037" i="8"/>
  <c r="C1037" i="8"/>
  <c r="F1037" i="8"/>
  <c r="D1038" i="8"/>
  <c r="C1038" i="8"/>
  <c r="F1038" i="8"/>
  <c r="D1039" i="8"/>
  <c r="C1039" i="8"/>
  <c r="F1039" i="8"/>
  <c r="D1040" i="8"/>
  <c r="C1040" i="8"/>
  <c r="F1040" i="8"/>
  <c r="D1041" i="8"/>
  <c r="C1041" i="8"/>
  <c r="F1041" i="8"/>
  <c r="D1042" i="8"/>
  <c r="C1042" i="8"/>
  <c r="F1042" i="8"/>
  <c r="D1043" i="8"/>
  <c r="C1043" i="8"/>
  <c r="F1043" i="8"/>
  <c r="D1044" i="8"/>
  <c r="C1044" i="8"/>
  <c r="F1044" i="8"/>
  <c r="D1045" i="8"/>
  <c r="C1045" i="8"/>
  <c r="F1045" i="8"/>
  <c r="D1046" i="8"/>
  <c r="C1046" i="8"/>
  <c r="F1046" i="8"/>
  <c r="D1047" i="8"/>
  <c r="C1047" i="8"/>
  <c r="F1047" i="8"/>
  <c r="D1048" i="8"/>
  <c r="C1048" i="8"/>
  <c r="F1048" i="8"/>
  <c r="D1049" i="8"/>
  <c r="C1049" i="8"/>
  <c r="F1049" i="8"/>
  <c r="D1050" i="8"/>
  <c r="C1050" i="8"/>
  <c r="F1050" i="8"/>
  <c r="D1051" i="8"/>
  <c r="C1051" i="8"/>
  <c r="F1051" i="8"/>
  <c r="D1052" i="8"/>
  <c r="C1052" i="8"/>
  <c r="F1052" i="8"/>
  <c r="D1053" i="8"/>
  <c r="C1053" i="8"/>
  <c r="F1053" i="8"/>
  <c r="D1054" i="8"/>
  <c r="C1054" i="8"/>
  <c r="F1054" i="8"/>
  <c r="D1055" i="8"/>
  <c r="C1055" i="8"/>
  <c r="F1055" i="8"/>
  <c r="D1056" i="8"/>
  <c r="C1056" i="8"/>
  <c r="F1056" i="8"/>
  <c r="D1057" i="8"/>
  <c r="C1057" i="8"/>
  <c r="F1057" i="8"/>
  <c r="D1058" i="8"/>
  <c r="C1058" i="8"/>
  <c r="F1058" i="8"/>
  <c r="D1059" i="8"/>
  <c r="C1059" i="8"/>
  <c r="F1059" i="8"/>
  <c r="D1060" i="8"/>
  <c r="C1060" i="8"/>
  <c r="F1060" i="8"/>
  <c r="D1061" i="8"/>
  <c r="C1061" i="8"/>
  <c r="F1061" i="8"/>
  <c r="D1062" i="8"/>
  <c r="C1062" i="8"/>
  <c r="F1062" i="8"/>
  <c r="D1063" i="8"/>
  <c r="C1063" i="8"/>
  <c r="F1063" i="8"/>
  <c r="D1064" i="8"/>
  <c r="C1064" i="8"/>
  <c r="F1064" i="8"/>
  <c r="D1065" i="8"/>
  <c r="C1065" i="8"/>
  <c r="F1065" i="8"/>
  <c r="D1066" i="8"/>
  <c r="C1066" i="8"/>
  <c r="F1066" i="8"/>
  <c r="D1067" i="8"/>
  <c r="C1067" i="8"/>
  <c r="F1067" i="8"/>
  <c r="D1068" i="8"/>
  <c r="C1068" i="8"/>
  <c r="F1068" i="8"/>
  <c r="D1069" i="8"/>
  <c r="C1069" i="8"/>
  <c r="F1069" i="8"/>
  <c r="D1070" i="8"/>
  <c r="C1070" i="8"/>
  <c r="F1070" i="8"/>
  <c r="D1071" i="8"/>
  <c r="C1071" i="8"/>
  <c r="F1071" i="8"/>
  <c r="D1072" i="8"/>
  <c r="C1072" i="8"/>
  <c r="F1072" i="8"/>
  <c r="D1073" i="8"/>
  <c r="C1073" i="8"/>
  <c r="F1073" i="8"/>
  <c r="D1074" i="8"/>
  <c r="C1074" i="8"/>
  <c r="F1074" i="8"/>
  <c r="D1075" i="8"/>
  <c r="C1075" i="8"/>
  <c r="F1075" i="8"/>
  <c r="D1076" i="8"/>
  <c r="C1076" i="8"/>
  <c r="F1076" i="8"/>
  <c r="D1077" i="8"/>
  <c r="C1077" i="8"/>
  <c r="F1077" i="8"/>
  <c r="D1078" i="8"/>
  <c r="C1078" i="8"/>
  <c r="F1078" i="8"/>
  <c r="D1079" i="8"/>
  <c r="C1079" i="8"/>
  <c r="F1079" i="8"/>
  <c r="D1080" i="8"/>
  <c r="C1080" i="8"/>
  <c r="F1080" i="8"/>
  <c r="D1081" i="8"/>
  <c r="C1081" i="8"/>
  <c r="F1081" i="8"/>
  <c r="D1082" i="8"/>
  <c r="C1082" i="8"/>
  <c r="F1082" i="8"/>
  <c r="D1083" i="8"/>
  <c r="C1083" i="8"/>
  <c r="F1083" i="8"/>
  <c r="D1084" i="8"/>
  <c r="C1084" i="8"/>
  <c r="F1084" i="8"/>
  <c r="D1085" i="8"/>
  <c r="C1085" i="8"/>
  <c r="F1085" i="8"/>
  <c r="D1086" i="8"/>
  <c r="C1086" i="8"/>
  <c r="F1086" i="8"/>
  <c r="D1087" i="8"/>
  <c r="C1087" i="8"/>
  <c r="F1087" i="8"/>
  <c r="D1088" i="8"/>
  <c r="C1088" i="8"/>
  <c r="F1088" i="8"/>
  <c r="D1089" i="8"/>
  <c r="C1089" i="8"/>
  <c r="F1089" i="8"/>
  <c r="D1090" i="8"/>
  <c r="C1090" i="8"/>
  <c r="F1090" i="8"/>
  <c r="D1091" i="8"/>
  <c r="C1091" i="8"/>
  <c r="F1091" i="8"/>
  <c r="D1092" i="8"/>
  <c r="C1092" i="8"/>
  <c r="F1092" i="8"/>
  <c r="D1093" i="8"/>
  <c r="C1093" i="8"/>
  <c r="F1093" i="8"/>
  <c r="D1094" i="8"/>
  <c r="C1094" i="8"/>
  <c r="F1094" i="8"/>
  <c r="D1095" i="8"/>
  <c r="C1095" i="8"/>
  <c r="F1095" i="8"/>
  <c r="D1096" i="8"/>
  <c r="C1096" i="8"/>
  <c r="F1096" i="8"/>
  <c r="D1097" i="8"/>
  <c r="C1097" i="8"/>
  <c r="F1097" i="8"/>
  <c r="D1098" i="8"/>
  <c r="C1098" i="8"/>
  <c r="F1098" i="8"/>
  <c r="D1099" i="8"/>
  <c r="C1099" i="8"/>
  <c r="F1099" i="8"/>
  <c r="D1100" i="8"/>
  <c r="C1100" i="8"/>
  <c r="F1100" i="8"/>
  <c r="D1101" i="8"/>
  <c r="C1101" i="8"/>
  <c r="F1101" i="8"/>
  <c r="D1576" i="8"/>
  <c r="C1576" i="8"/>
  <c r="F1576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576" i="8"/>
  <c r="B28" i="1"/>
  <c r="B29" i="1"/>
  <c r="B30" i="1"/>
  <c r="B31" i="1"/>
  <c r="B32" i="1"/>
  <c r="B33" i="1"/>
  <c r="H46" i="2"/>
  <c r="H47" i="2"/>
  <c r="H48" i="2"/>
  <c r="H49" i="2"/>
  <c r="H50" i="2"/>
  <c r="H51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98" i="2"/>
  <c r="H399" i="2"/>
  <c r="H400" i="2"/>
  <c r="H401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43" i="2"/>
  <c r="H975" i="2"/>
  <c r="H976" i="2"/>
  <c r="H977" i="2"/>
  <c r="H978" i="2"/>
  <c r="H979" i="2"/>
  <c r="H980" i="2"/>
  <c r="H981" i="2"/>
  <c r="H982" i="2"/>
  <c r="H983" i="2"/>
  <c r="H984" i="2"/>
  <c r="H985" i="2"/>
  <c r="H996" i="2"/>
  <c r="H1048" i="2"/>
  <c r="H1049" i="2"/>
  <c r="H1050" i="2"/>
  <c r="H1051" i="2"/>
  <c r="H1052" i="2"/>
  <c r="H1053" i="2"/>
  <c r="H1055" i="2"/>
  <c r="H1056" i="2"/>
  <c r="H1057" i="2"/>
  <c r="H1058" i="2"/>
  <c r="H1059" i="2"/>
  <c r="H1060" i="2"/>
  <c r="H1061" i="2"/>
  <c r="H1093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60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92" i="2"/>
  <c r="H2005" i="2"/>
  <c r="H2006" i="2"/>
  <c r="H2007" i="2"/>
  <c r="H2008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B39" i="1"/>
  <c r="E39" i="1"/>
  <c r="E28" i="1"/>
  <c r="E29" i="1"/>
  <c r="E30" i="1"/>
  <c r="E31" i="1"/>
  <c r="E32" i="1"/>
  <c r="E33" i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576" i="8"/>
  <c r="Q19" i="5"/>
  <c r="W19" i="5"/>
  <c r="X19" i="5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F19" i="5"/>
  <c r="D19" i="5"/>
  <c r="C19" i="5"/>
  <c r="M19" i="5"/>
</calcChain>
</file>

<file path=xl/sharedStrings.xml><?xml version="1.0" encoding="utf-8"?>
<sst xmlns="http://schemas.openxmlformats.org/spreadsheetml/2006/main" count="6103" uniqueCount="1427">
  <si>
    <t>Error Code</t>
  </si>
  <si>
    <t>Retest Passed?</t>
  </si>
  <si>
    <t>Yes</t>
  </si>
  <si>
    <t>No</t>
  </si>
  <si>
    <t>Total</t>
  </si>
  <si>
    <t>Error Code Name</t>
  </si>
  <si>
    <t>Yield</t>
  </si>
  <si>
    <t>Serial Number</t>
    <phoneticPr fontId="8" type="noConversion"/>
  </si>
  <si>
    <t>Date</t>
    <phoneticPr fontId="8" type="noConversion"/>
  </si>
  <si>
    <t>Radar</t>
    <phoneticPr fontId="31" type="noConversion"/>
  </si>
  <si>
    <t xml:space="preserve"> </t>
    <phoneticPr fontId="31" type="noConversion"/>
  </si>
  <si>
    <t>Input Data Only</t>
  </si>
  <si>
    <t>Final</t>
  </si>
  <si>
    <t>Functional Area</t>
  </si>
  <si>
    <t>Units Built</t>
  </si>
  <si>
    <t>Yes/No</t>
  </si>
  <si>
    <t>Order</t>
  </si>
  <si>
    <t>Sorting</t>
  </si>
  <si>
    <t>Lookup Index</t>
  </si>
  <si>
    <t>Radar</t>
  </si>
  <si>
    <t>Fixture ID</t>
  </si>
  <si>
    <t>Comments</t>
  </si>
  <si>
    <t>DTI/SW</t>
  </si>
  <si>
    <t>Radar Manual</t>
  </si>
  <si>
    <t>Retest</t>
  </si>
  <si>
    <t>Duplicates</t>
  </si>
  <si>
    <t>Date</t>
  </si>
  <si>
    <t>First Time</t>
  </si>
  <si>
    <t>First Time Yield</t>
  </si>
  <si>
    <t>Total Yield</t>
  </si>
  <si>
    <t>Total Retest</t>
  </si>
  <si>
    <t>Use the error code on the left when creating a new Error Code</t>
  </si>
  <si>
    <t>Final Count</t>
  </si>
  <si>
    <t>First Time Count</t>
  </si>
  <si>
    <t>Unit Number</t>
  </si>
  <si>
    <t>Top_Sub</t>
  </si>
  <si>
    <t>System_Assembly</t>
  </si>
  <si>
    <t>Pre_Cos</t>
  </si>
  <si>
    <t>FACT</t>
  </si>
  <si>
    <t>Wifi-BT_OTA</t>
  </si>
  <si>
    <t>CoEx</t>
  </si>
  <si>
    <t>ALS_Cal</t>
  </si>
  <si>
    <t>Display</t>
  </si>
  <si>
    <t>Display_Post_Cal</t>
  </si>
  <si>
    <t>Flicker</t>
  </si>
  <si>
    <t>Shipping_Settings</t>
  </si>
  <si>
    <t>Post_Cos</t>
  </si>
  <si>
    <t>Packaging</t>
  </si>
  <si>
    <t>KB Gap OOS(Top_Sub)</t>
  </si>
  <si>
    <t>KB Offset OOS(Top_Sub)</t>
  </si>
  <si>
    <t>Battery Wrinkle(Top_Sub)</t>
  </si>
  <si>
    <t>KB Main Shield Shiny Mark(Top_Sub)</t>
  </si>
  <si>
    <t>KB Insertion Fail(Top_Sub)</t>
  </si>
  <si>
    <t>Keycap Feeling NG(Top_Sub)</t>
  </si>
  <si>
    <t>Key Noise(Top_Sub)</t>
  </si>
  <si>
    <t>KB Main Shield Fold(Top_Sub)</t>
  </si>
  <si>
    <t>Return Key Binding on TC(Top_Sub)</t>
  </si>
  <si>
    <t>Keyboard No Function(Top_Sub)</t>
  </si>
  <si>
    <t>Screw Color NG(Top_Sub)</t>
  </si>
  <si>
    <t>Screw Hole Stripped(Top_Sub)</t>
  </si>
  <si>
    <t>Top Case Black Line(Top_Sub)</t>
  </si>
  <si>
    <t>Top Case Burr(Top_Sub)</t>
  </si>
  <si>
    <t>Top Case Dent(Top_Sub)</t>
  </si>
  <si>
    <t>Top Case Missing Components(Top_Sub)</t>
  </si>
  <si>
    <t>Top Case Outside Edge Damage(Top_Sub)</t>
  </si>
  <si>
    <t>Top Case Outside Edge Scratch(Top_Sub)</t>
  </si>
  <si>
    <t>Top Case Scratch(Top_Sub)</t>
  </si>
  <si>
    <t>Top Case Shrink(Top_Sub)</t>
  </si>
  <si>
    <t>Top Case Damage(Top_Sub)</t>
  </si>
  <si>
    <t>Top Case Deformed During KB Install(Top_Sub)</t>
  </si>
  <si>
    <t>Top Case Deformed During TP Install(Top_Sub)</t>
  </si>
  <si>
    <t>Top Case Screw Hole Scrap During Rework(Top_Sub)</t>
  </si>
  <si>
    <t>Top Case Screw Hole Scrap During Manual Screw(Top_Sub)</t>
  </si>
  <si>
    <t>Trackpad Damaged(Top_Sub)</t>
  </si>
  <si>
    <t>TP2TC Offset OOS (Sub)(Top_Sub)</t>
  </si>
  <si>
    <t>KB Main Shield Shift(Top_Sub)</t>
  </si>
  <si>
    <t>Speaker Hole Shiny(Top_Sub)</t>
  </si>
  <si>
    <t>Keycap Scratch(Top_Sub)</t>
  </si>
  <si>
    <t>Top Case Multiple Dot(Top_Sub)</t>
  </si>
  <si>
    <t>TP2TC Gap OOS (Sub)(Top_Sub)</t>
  </si>
  <si>
    <t>X383 Glass broken&amp;whiter dot(Top_Sub)</t>
  </si>
  <si>
    <t>X383 Glass broken(Top_Sub)</t>
  </si>
  <si>
    <t>X383 Glass whiter dot(Top_Sub)</t>
  </si>
  <si>
    <t>KB screw high Fail(Top_Sub)</t>
  </si>
  <si>
    <t>X383 raw material have bubble inside(Top_Sub)</t>
  </si>
  <si>
    <t>KB PEM high Fail(Top_Sub)</t>
  </si>
  <si>
    <t>X434 left click(Top_Sub)</t>
  </si>
  <si>
    <t>SA-Fact Mic Test Fail(Top_Sub)</t>
  </si>
  <si>
    <t>X434 feeling NG(Top_Sub)</t>
  </si>
  <si>
    <t>[New Failure] Top Sub</t>
  </si>
  <si>
    <t>[New Failure] System Assembly</t>
  </si>
  <si>
    <t>Flex cover to mandrel Gap(reference only)  OOS (Pre-cos)</t>
  </si>
  <si>
    <t>Flex cover to mandrel centeredness  OOS (Pre-cos)</t>
  </si>
  <si>
    <t>AJ2TC gap  OOS (Pre-cos)</t>
  </si>
  <si>
    <t>AJ2TC offset  OOS (Pre-cos)</t>
  </si>
  <si>
    <t>Total Concentricity  OOS (Pre-cos)</t>
  </si>
  <si>
    <t>USB-C2TC gap(conner)  OOS (Pre-cos)</t>
  </si>
  <si>
    <t>USB-C2TC gap(non conner)  OOS (Pre-cos)</t>
  </si>
  <si>
    <t>USB-C2TC offset  OOS (Pre-cos)</t>
  </si>
  <si>
    <t>USB-C Tongue tilt about X axis  OOS (Pre-cos)</t>
  </si>
  <si>
    <t>USB-C Tongue shift in Y (positive is tongue shifted forward.Negative is tongue shifted rearward)  OOS (Pre-cos)</t>
  </si>
  <si>
    <t>TP2TC gap(side:30AB-30AF,30AP-30AT)  OOS (Pre-cos)</t>
  </si>
  <si>
    <t>TP2TC gap(front:30AH-30AN)  OOS (Pre-cos)</t>
  </si>
  <si>
    <t>TP2TC gap(rear:30AV-30BB)  OOS (Pre-cos)</t>
  </si>
  <si>
    <t>TP2TC offset  OOS (Pre-cos)</t>
  </si>
  <si>
    <t>DH2TC gap(10 AA-BQ)  OOS (Pre-cos)</t>
  </si>
  <si>
    <t>DH2TC offset(rear:11AA,AB,BP,BQ)  OOS (Pre-cos)</t>
  </si>
  <si>
    <t>DH2TC offset(rear corner:11AC,AD,BN,BO)  OOS (Pre-cos)</t>
  </si>
  <si>
    <t>DH2TC offset(side:11AE-AM,BE-BM)  OOS (Pre-cos)</t>
  </si>
  <si>
    <t>DH2TC offset(front corner:11AN,AO,AP,BB,BC,BD)  OOS (Pre-cos)</t>
  </si>
  <si>
    <t>DH2TC offset(front:11AQ-BA)  OOS (Pre-cos)</t>
  </si>
  <si>
    <t>TC2VW gap(12A,B,C,F,G,H)  OOS (Pre-cos)</t>
  </si>
  <si>
    <t>TC2VW offset(13A,B,C,F,G,H)  OOS (Pre-cos)</t>
  </si>
  <si>
    <t>TC to Valence wall Gap Evenness(12K,L)  OOS (Pre-cos)</t>
  </si>
  <si>
    <t>TC2VW gap(12DEIJ)  OOS (Pre-cos)</t>
  </si>
  <si>
    <t>TC2VW offset(13DEIJ)  OOS (Pre-cos)</t>
  </si>
  <si>
    <t>VW2TC BTM band Offset(14AB)  OOS (Pre-cos)</t>
  </si>
  <si>
    <t>BC2VW gap(15A&amp;B)  OOS (Pre-cos)</t>
  </si>
  <si>
    <t>TC2BC gap(in X or Y)  OOS (Pre-cos)</t>
  </si>
  <si>
    <t>TC2BC gap across side vents(26AG-26AL,26BF-26BK)  OOS (Pre-cos)</t>
  </si>
  <si>
    <t>TC2BC offset outside vent(except clutch area)(21AA-AF,AM-BE,BL-BQ)  OOS (Pre-cos)</t>
  </si>
  <si>
    <t>TC to BC Offset at side vent(21AG-21AL, 21BF-21BK)  OOS (Pre-cos)</t>
  </si>
  <si>
    <t>TC to BC Offset in X(near Vallence wall)(22AB)  OOS (Pre-cos)</t>
  </si>
  <si>
    <t>BC to Valence wall Gap(23A-23K)  OOS (Pre-cos)</t>
  </si>
  <si>
    <t>BC straightness(24A-24K,25A-25K)  OOS (Pre-cos)</t>
  </si>
  <si>
    <t>TC to BC Offset in scoop( 27A-27D)  OOS (Pre-cos)</t>
  </si>
  <si>
    <t>TC to BC Offset at end of side vent (28A-28D)  OOS (Pre-cos)</t>
  </si>
  <si>
    <t>TC to BC edge offset in side vent(29A-29D)  OOS (Pre-cos)</t>
  </si>
  <si>
    <t>BC  can't assembly to TC (Pre-cos)</t>
  </si>
  <si>
    <t>[New Failure] Pre Cos</t>
  </si>
  <si>
    <t>[New Failure] SW_Download</t>
  </si>
  <si>
    <t>[New Failure] Post Cos</t>
  </si>
  <si>
    <t>Bottom Case Black Line(Packaging)</t>
  </si>
  <si>
    <t>Bottom Case Foot Peel Off(Packaging)</t>
  </si>
  <si>
    <t>Bottom Case Scratch(Packaging)</t>
  </si>
  <si>
    <t>Bottom Case Shiny Mark(Packaging)</t>
  </si>
  <si>
    <t>Bottom Case Dent(Packaging)</t>
  </si>
  <si>
    <t>Bottom Case Laser Etch NG(Packaging)</t>
  </si>
  <si>
    <t>Bottom Case Outside Edge Damage(Packaging)</t>
  </si>
  <si>
    <t>Bottom Case Outside Edge Scratch(Packaging)</t>
  </si>
  <si>
    <t>Bottom Case Overcutting(Packaging)</t>
  </si>
  <si>
    <t>Bottom Case Proud Mark(Packaging)</t>
  </si>
  <si>
    <t>Bottom Case Deformed(Packaging)</t>
  </si>
  <si>
    <t>Cell Bubble(Packaging)</t>
  </si>
  <si>
    <t>Cell Burr(Packaging)</t>
  </si>
  <si>
    <t>Cell Scratch(Packaging)</t>
  </si>
  <si>
    <t>E85 Damage(Packaging)</t>
  </si>
  <si>
    <t>Bottom Case to Foot Gap(Packaging)</t>
  </si>
  <si>
    <t>Display Housing Angle OOS(Packaging)</t>
  </si>
  <si>
    <t>Display Housing Damage(Packaging)</t>
  </si>
  <si>
    <t>Display Housing Overpolish(Packaging)</t>
  </si>
  <si>
    <t>Display Housing Scratch(Packaging)</t>
  </si>
  <si>
    <t>Display Housing Shiny Mark(Packaging)</t>
  </si>
  <si>
    <t>Display Housing Black Line(Packaging)</t>
  </si>
  <si>
    <t>Display Housing Different Color(Packaging)</t>
  </si>
  <si>
    <t>Keycap Scratch(Packaging)</t>
  </si>
  <si>
    <t>LCD Broken(Packaging)</t>
  </si>
  <si>
    <t>LCD Dent(Packaging)</t>
  </si>
  <si>
    <t>Top Case Scratch(Packaging)</t>
  </si>
  <si>
    <t>Top Case Dent(Packaging)</t>
  </si>
  <si>
    <t>Top Case Missing Components(Packaging)</t>
  </si>
  <si>
    <t>Top Case Outside Edge Damage(Packaging)</t>
  </si>
  <si>
    <t>Top Case Outside Edge Scratch(Packaging)</t>
  </si>
  <si>
    <t>Top Case Overpolish(Packaging)</t>
  </si>
  <si>
    <t>Top Case Shrink(Packaging)</t>
  </si>
  <si>
    <t>Trackpad Scratch(Packaging)</t>
  </si>
  <si>
    <t>Trim Scratch(Packaging)</t>
  </si>
  <si>
    <t>[New Failure] Packaging</t>
  </si>
  <si>
    <t>Functional Area</t>
    <phoneticPr fontId="31" type="noConversion"/>
  </si>
  <si>
    <t>Error Code Name</t>
    <phoneticPr fontId="31" type="noConversion"/>
  </si>
  <si>
    <t>Config</t>
    <phoneticPr fontId="31" type="noConversion"/>
  </si>
  <si>
    <t>SWDL</t>
    <phoneticPr fontId="0" type="noConversion"/>
  </si>
  <si>
    <t>QT0</t>
    <phoneticPr fontId="0" type="noConversion"/>
  </si>
  <si>
    <t>QT1</t>
  </si>
  <si>
    <t>ALS_Cal</t>
    <phoneticPr fontId="0" type="noConversion"/>
  </si>
  <si>
    <t>Trackpad Force</t>
    <phoneticPr fontId="0" type="noConversion"/>
  </si>
  <si>
    <t>Button</t>
    <phoneticPr fontId="0" type="noConversion"/>
  </si>
  <si>
    <t>Trackpad Actutor</t>
    <phoneticPr fontId="0" type="noConversion"/>
  </si>
  <si>
    <r>
      <t xml:space="preserve">THIS TABLE </t>
    </r>
    <r>
      <rPr>
        <b/>
        <sz val="24"/>
        <color theme="1"/>
        <rFont val="Helvetica Neue Light"/>
      </rPr>
      <t>MUST</t>
    </r>
    <r>
      <rPr>
        <sz val="24"/>
        <color theme="1"/>
        <rFont val="Helvetica Neue Light"/>
      </rPr>
      <t xml:space="preserve"> ALWAYS BE SORTED BY </t>
    </r>
    <r>
      <rPr>
        <b/>
        <sz val="24"/>
        <color theme="1"/>
        <rFont val="Helvetica Neue Light"/>
      </rPr>
      <t>SORTING</t>
    </r>
    <r>
      <rPr>
        <sz val="24"/>
        <color theme="1"/>
        <rFont val="Helvetica Neue Light"/>
      </rPr>
      <t xml:space="preserve"> COLUMN
</t>
    </r>
    <r>
      <rPr>
        <sz val="16"/>
        <color theme="1"/>
        <rFont val="Helvetica Neue Light"/>
      </rPr>
      <t>Adding a new error code:
- filter the location column to the location needed
- replace the first row titled [New Failure] shaded in grey
- if no [New Failure] row is available for the location, add a column at the end of table, increment the ID by 1
- sort "Sorting" in ascending order
- use the "Duplicates" column to identify any duplicate Error Code Names, there shouldn't be duplicate Error Code Names for the same Location (duplicates will also be highlighted in red</t>
    </r>
    <phoneticPr fontId="31" type="noConversion"/>
  </si>
  <si>
    <t>SWDL</t>
    <phoneticPr fontId="31" type="noConversion"/>
  </si>
  <si>
    <t>QT1</t>
    <phoneticPr fontId="31" type="noConversion"/>
  </si>
  <si>
    <t>QT0</t>
    <phoneticPr fontId="31" type="noConversion"/>
  </si>
  <si>
    <t>Trackpad Force</t>
    <phoneticPr fontId="31" type="noConversion"/>
  </si>
  <si>
    <t>Trackpad Actutor</t>
    <phoneticPr fontId="31" type="noConversion"/>
  </si>
  <si>
    <t>Button</t>
    <phoneticPr fontId="31" type="noConversion"/>
  </si>
  <si>
    <t>Run-in</t>
    <phoneticPr fontId="31" type="noConversion"/>
  </si>
  <si>
    <t>Log collection</t>
    <phoneticPr fontId="31" type="noConversion"/>
  </si>
  <si>
    <t>Shipping_Settings</t>
    <phoneticPr fontId="31" type="noConversion"/>
  </si>
  <si>
    <t>Grape</t>
    <phoneticPr fontId="31" type="noConversion"/>
  </si>
  <si>
    <t>SWDL</t>
  </si>
  <si>
    <t>QT0</t>
  </si>
  <si>
    <t>Trackpad Force</t>
  </si>
  <si>
    <t>Trackpad Actutor</t>
  </si>
  <si>
    <t>Button</t>
  </si>
  <si>
    <t>Run-in</t>
  </si>
  <si>
    <t>Log collection</t>
  </si>
  <si>
    <t>Grape</t>
  </si>
  <si>
    <t>Impedance_Test_Pre-burn</t>
  </si>
  <si>
    <t>Impedance_Test_Post Cos</t>
  </si>
  <si>
    <t>Impedance_Test_Pre-burn</t>
    <phoneticPr fontId="31" type="noConversion"/>
  </si>
  <si>
    <t>MMI-Preburn-Keyboard</t>
    <phoneticPr fontId="31" type="noConversion"/>
  </si>
  <si>
    <t>MMI-Postburn-Keyboard</t>
    <phoneticPr fontId="31" type="noConversion"/>
  </si>
  <si>
    <t xml:space="preserve">Trackpad Actutor-Post-burn </t>
    <phoneticPr fontId="0" type="noConversion"/>
  </si>
  <si>
    <t xml:space="preserve">Trackpad Force-Post-burn </t>
  </si>
  <si>
    <t xml:space="preserve">Trackpad Force-Post-burn </t>
    <phoneticPr fontId="0" type="noConversion"/>
  </si>
  <si>
    <t>Trackpad Actutor-Post-burn</t>
  </si>
  <si>
    <t>Trackpad Actutor-Post-burn</t>
    <phoneticPr fontId="31" type="noConversion"/>
  </si>
  <si>
    <t>MMI-Preburn-Keyboard</t>
    <phoneticPr fontId="0" type="noConversion"/>
  </si>
  <si>
    <t>MMI-Postburn-Display</t>
  </si>
  <si>
    <t>ALS_AR</t>
    <phoneticPr fontId="31" type="noConversion"/>
  </si>
  <si>
    <t>ALS_Cal</t>
    <phoneticPr fontId="31" type="noConversion"/>
  </si>
  <si>
    <t>Battery with PSA residue(Top_Sub)</t>
  </si>
  <si>
    <t>Battery with foam residue(Top_Sub)</t>
  </si>
  <si>
    <t>Battery bus bar mylar peel off(Top_Sub)</t>
  </si>
  <si>
    <t>Battery cell tilted(Top_Sub)</t>
  </si>
  <si>
    <t>Battery SWD dent OOS(Top_Sub)</t>
  </si>
  <si>
    <t>BC to TC Alignment fail (Pre-cos)</t>
  </si>
  <si>
    <t xml:space="preserve"> </t>
    <phoneticPr fontId="31" type="noConversion"/>
  </si>
  <si>
    <t>Unified RxSingle Fail</t>
  </si>
  <si>
    <t>Battery cell detach after assemble to top case(Top_Sub)</t>
  </si>
  <si>
    <t>Battery bus bar flex pop up after assemble to top casel(Top_Sub)</t>
  </si>
  <si>
    <t>X383 DB Flex cowling screw cannot fasten fully(System_Assembly)</t>
  </si>
  <si>
    <t>Run PR Document fail</t>
  </si>
  <si>
    <t>Run gOS Command fail</t>
  </si>
  <si>
    <t>Write Serial Number fail</t>
  </si>
  <si>
    <t>Write Ethernet MAC Address fail</t>
  </si>
  <si>
    <t>SWDLl/Power On Intel fail</t>
  </si>
  <si>
    <t>Wait for TDM device fail</t>
  </si>
  <si>
    <t>Run ASR Partition fail</t>
  </si>
  <si>
    <t>Mount Partition fail</t>
  </si>
  <si>
    <t>Copy File to Mounted unit fail</t>
  </si>
  <si>
    <t>Unmount Partition fail</t>
  </si>
  <si>
    <t>Show Delayed Prompt fail</t>
  </si>
  <si>
    <t>Create Apple_KernelCore Partition fail</t>
  </si>
  <si>
    <t>Verify Disk Volume fail</t>
  </si>
  <si>
    <t>Run ASR Restore fail</t>
  </si>
  <si>
    <t>Copy Customer Image fail</t>
  </si>
  <si>
    <t>Get.UUTInfo fail</t>
  </si>
  <si>
    <t>Get.BundleList fail</t>
  </si>
  <si>
    <t>Write Phoenix Files to Unit fail</t>
  </si>
  <si>
    <t>Install Mac Roots  fail</t>
  </si>
  <si>
    <t>Config Check fail</t>
  </si>
  <si>
    <t>Read and Check System Battery Level fail</t>
  </si>
  <si>
    <t>Device Drop</t>
  </si>
  <si>
    <t>SN/Dut-sn</t>
  </si>
  <si>
    <t>Process/Start Test Process</t>
  </si>
  <si>
    <t>Fan/ Fan-setFan[1]</t>
  </si>
  <si>
    <t>Connectivity/Connectivity-I2C Scan</t>
  </si>
  <si>
    <t>Connectivity/Connectivity-Read SoC Info</t>
  </si>
  <si>
    <t>Connectivity/Connectivity-Read PMU Info</t>
  </si>
  <si>
    <t>DFR/DFR-DFR Presence test</t>
  </si>
  <si>
    <t>Mesa/Button-Mesa Presence test</t>
  </si>
  <si>
    <t>Accel/SAR-Accelerometer presence test</t>
  </si>
  <si>
    <t>Halle/Halleffect Sensor-Halleffect Sensor</t>
  </si>
  <si>
    <t>Fan/Fan-getFan[0]</t>
  </si>
  <si>
    <t>Fan/Fan-getFan[1]</t>
  </si>
  <si>
    <t>Storage/Storage-NAND Ident test</t>
  </si>
  <si>
    <t>Storage/Storage-Storage counters dump</t>
  </si>
  <si>
    <t>Device/Device-Power On - BT</t>
  </si>
  <si>
    <t>Device/Device-Presence Test - BT</t>
  </si>
  <si>
    <t>Device/Device-Power Off - BT</t>
  </si>
  <si>
    <t>Process/Finish Test Process</t>
  </si>
  <si>
    <t>SN/Dut-sn fail</t>
  </si>
  <si>
    <t>Trackpad-Trackpad initialize Touch fail</t>
  </si>
  <si>
    <t>Trackpad-Trackpad Check Touch fail</t>
  </si>
  <si>
    <t>Accel/Accel-Accel fail</t>
  </si>
  <si>
    <t>Process-set Mikey mode: normal fail</t>
  </si>
  <si>
    <t>Mikey Tones Test-HeadPhone Detect fail</t>
  </si>
  <si>
    <t>Mikey Tones Test-Ext.MIC Present fail</t>
  </si>
  <si>
    <t>Mikey Tones Test-Speaker ID test fail</t>
  </si>
  <si>
    <t>Mikey Tones Test-Wait for Mikey Tone S0 Setting fail</t>
  </si>
  <si>
    <t>Mikey Tones Test-Mikey: ts0 fail</t>
  </si>
  <si>
    <t>Mikey Tones Test-Wait for Mikey Tone S0 fail</t>
  </si>
  <si>
    <t>Mikey Tones Test-Wait for Mikey Tone S1 Setting fail</t>
  </si>
  <si>
    <t>Mikey Tones Test-Mikey: ts1 fail</t>
  </si>
  <si>
    <t>Mikey Tones Test-Wait for Mikey Tone S1 fail</t>
  </si>
  <si>
    <t>Mikey Tones Test-Mikey: ts2 fail</t>
  </si>
  <si>
    <t>Mikey Tones Test-Wait for Mikey Tone S2 fail</t>
  </si>
  <si>
    <t>Global Headset-Global Headset Left Loopback fail</t>
  </si>
  <si>
    <t>Global Headset-Global Headset Right Loopback fail</t>
  </si>
  <si>
    <t>Global Headset-Global RtoL Xtalk fail</t>
  </si>
  <si>
    <t>Global Headset-Global LtoR Xtalk fail</t>
  </si>
  <si>
    <t>Process-set Mikey mode: china fail</t>
  </si>
  <si>
    <t>Global Headset-China Headset Left Loopback fail</t>
  </si>
  <si>
    <t>Global Headset-China Headset Right Loopback fail</t>
  </si>
  <si>
    <t>Global Headset-China RtoL Xtalk fail</t>
  </si>
  <si>
    <t>Global Headset-China LtoR Xtalk fail</t>
  </si>
  <si>
    <t>ALS-Read ALS Uncovered Count fail</t>
  </si>
  <si>
    <t>ALS-Read ALS Covered Count fail</t>
  </si>
  <si>
    <t>Process/Finish Test Process fail</t>
  </si>
  <si>
    <t>Comparative /Mic Comparative  test fail</t>
  </si>
  <si>
    <t>ALS-CAL Unable to add test item</t>
  </si>
  <si>
    <t>ALS-CAL 85-PEAR test fail</t>
  </si>
  <si>
    <t>ALS_Cal 21_monitor Value  test fail</t>
  </si>
  <si>
    <t>ALS_Cal 22_peak Wave length  test fail</t>
  </si>
  <si>
    <t>ALS_Cal 25_ICASCom test fail</t>
  </si>
  <si>
    <t>ALS_Cal 31_dutI2C test fail</t>
  </si>
  <si>
    <t>ALS_Cal 32_dutPowerON test fail</t>
  </si>
  <si>
    <t>ALS_Cal 32_dutSampling test fail</t>
  </si>
  <si>
    <t>ALS_Cal 45_FDRCommunication test fail</t>
  </si>
  <si>
    <t>ALS_Cal 48_USBFSError test fail</t>
  </si>
  <si>
    <t>ALS_Cal 50_DarkCount test fail</t>
  </si>
  <si>
    <t>ALS_Cal 52_cre test fail</t>
  </si>
  <si>
    <t>ALS_Cal 81_LED test fail</t>
  </si>
  <si>
    <t>ALS_Cal 94_PEAK test fail</t>
  </si>
  <si>
    <t>ALS-AR 52-cre test fail</t>
  </si>
  <si>
    <t>ALS_AR Test 57-HMCL test fail</t>
  </si>
  <si>
    <t>ALS_AR Can't Get Valid Device ID</t>
  </si>
  <si>
    <t>ALS_AR 22_peak Wave length  test fail</t>
  </si>
  <si>
    <t>ALS_AR 48_USBFSError test fail</t>
  </si>
  <si>
    <t>ALS_AR 67_HmCI test fail</t>
  </si>
  <si>
    <t>Trackpad #2692 Force calibration Fail</t>
  </si>
  <si>
    <t>Trackpad #3402 Force calibration verification Serial Fixture Fail</t>
  </si>
  <si>
    <t>LCD Backlight auto off</t>
  </si>
  <si>
    <t>Trackpad #2690 Actuator Calibration Fail</t>
  </si>
  <si>
    <t>Trackpad #2691 Actuator calibration verification Fail</t>
  </si>
  <si>
    <t>SN Invalid Character test fail</t>
  </si>
  <si>
    <t>PostCal OOS_resP2P test fail</t>
  </si>
  <si>
    <t>PostCal OOS_flatProCarrier test fail</t>
  </si>
  <si>
    <t>BioScore OOS test fail</t>
  </si>
  <si>
    <t>CB Write Fail test fail</t>
  </si>
  <si>
    <t>Net Cb Commit Failed test fail</t>
  </si>
  <si>
    <t>Fdr Creation test fail</t>
  </si>
  <si>
    <t>No Test CtrlBrd test fail</t>
  </si>
  <si>
    <t>Fix Action Timeout test fail</t>
  </si>
  <si>
    <t>Fixt Not Initialized test fail</t>
  </si>
  <si>
    <t>Fbfd OOS_NOCAP test fail</t>
  </si>
  <si>
    <t>Fbfd OOS_OB_MARGIN test fail</t>
  </si>
  <si>
    <t>Invalid Test Condition test fail</t>
  </si>
  <si>
    <t>Deviceid Read Failed test fail</t>
  </si>
  <si>
    <t>Invalid Sensor RegSetting test fail</t>
  </si>
  <si>
    <t>Timeout test fail</t>
  </si>
  <si>
    <t>Hang at System administer after pressing button for 3 seconds</t>
  </si>
  <si>
    <t>LeftRear/a01-a02 test fail</t>
  </si>
  <si>
    <t>LeftRear/a02-a03 test fail</t>
  </si>
  <si>
    <t>LeftRear/a03-a04 test fail</t>
  </si>
  <si>
    <t>LeftRear/a04-a05 test fail</t>
  </si>
  <si>
    <t>LeftRear/a05-a06 test fail</t>
  </si>
  <si>
    <t>LeftRear/a06-a07 test fail</t>
  </si>
  <si>
    <t>LeftRear/a07-a08 test fail</t>
  </si>
  <si>
    <t>LeftRear/a08-a09 test fail</t>
  </si>
  <si>
    <t>LeftRear/a09-a10 test fail</t>
  </si>
  <si>
    <t>LeftRear/a10-a11 test fail</t>
  </si>
  <si>
    <t>LeftRear/a11-a12 test fail</t>
  </si>
  <si>
    <t>LeftRear/b01-b02 test fail</t>
  </si>
  <si>
    <t>LeftRear/b02-b03 test fail</t>
  </si>
  <si>
    <t>LeftRear/b03-b04 test fail</t>
  </si>
  <si>
    <t>LeftRear/b04-b05 test fail</t>
  </si>
  <si>
    <t>LeftRear/b05-b06 test fail</t>
  </si>
  <si>
    <t>LeftRear/b06-b07 test fail</t>
  </si>
  <si>
    <t>LeftRear/b07-b08 test fail</t>
  </si>
  <si>
    <t>LeftRear/b08-b09 test fail</t>
  </si>
  <si>
    <t>LeftRear/b09-b10 test fail</t>
  </si>
  <si>
    <t>LeftRear/b10-b11 test fail</t>
  </si>
  <si>
    <t>LeftRear/b11-b12 test fail</t>
  </si>
  <si>
    <t>LeftRear/a02-b11 test fail</t>
  </si>
  <si>
    <t>LeftRear/a03-b10 test fail</t>
  </si>
  <si>
    <t>LeftRear/a05-b08 test fail</t>
  </si>
  <si>
    <t>LeftRear/a06-b07 test fail</t>
  </si>
  <si>
    <t>LeftRear/a07-b06 test fail</t>
  </si>
  <si>
    <t>LeftRear/a08-b05 test fail</t>
  </si>
  <si>
    <t>LeftRear/a10-b03 test fail</t>
  </si>
  <si>
    <t>LeftRear/a11-b02 test fail</t>
  </si>
  <si>
    <t>LeftRear/B11_RX1 test fail</t>
  </si>
  <si>
    <t>NA/B11_RX1 test fail</t>
  </si>
  <si>
    <t>LeftRear/B10_RX1-testfail</t>
  </si>
  <si>
    <t>NA/B10_RX1-testfail</t>
  </si>
  <si>
    <t>LeftRear/A04_Vbustestfail</t>
  </si>
  <si>
    <t>LeftRear/A05_CC1testfail</t>
  </si>
  <si>
    <t>LeftRear/A06_D test fail</t>
  </si>
  <si>
    <t>LeftRear/A07_D-testfail</t>
  </si>
  <si>
    <t>LeftRear/B08_SBU2testfail</t>
  </si>
  <si>
    <t>LeftRear/A09_Vbustestfail</t>
  </si>
  <si>
    <t>LeftRear/B03_TX2-testfail</t>
  </si>
  <si>
    <t>NA/B03_TX2-testfail</t>
  </si>
  <si>
    <t>LeftRear/B02_TX2 test fail</t>
  </si>
  <si>
    <t>NA/B02_TX2 test fail</t>
  </si>
  <si>
    <t>LeftRear/A11_RX2 test fail</t>
  </si>
  <si>
    <t>NA/A11_RX2 test fail</t>
  </si>
  <si>
    <t>LeftRear/A10_RX2-testfail</t>
  </si>
  <si>
    <t>NA/A10_RX2-testfail</t>
  </si>
  <si>
    <t>LeftRear/B04_Vbustestfail</t>
  </si>
  <si>
    <t>LeftRear/B05_CC2testfail</t>
  </si>
  <si>
    <t>LeftRear/B06_D test fail</t>
  </si>
  <si>
    <t>LeftRear/B07_D-testfail</t>
  </si>
  <si>
    <t>LeftRear/A08_SBU1testfail</t>
  </si>
  <si>
    <t>LeftRear/B09_Vbustestfail</t>
  </si>
  <si>
    <t>LeftRear/A03_TX1-testfail</t>
  </si>
  <si>
    <t>NA/A03_TX1-testfail</t>
  </si>
  <si>
    <t>LeftRear/A02_TX1 test fail</t>
  </si>
  <si>
    <t>NA/A02_TX1 test fail</t>
  </si>
  <si>
    <t>LeftFront/a01-a02 test fail</t>
  </si>
  <si>
    <t>LeftFront/a02-a03 test fail</t>
  </si>
  <si>
    <t>LeftFront/a03-a04 test fail</t>
  </si>
  <si>
    <t>LeftFront/a04-a05 test fail</t>
  </si>
  <si>
    <t>LeftFront/a05-a06 test fail</t>
  </si>
  <si>
    <t>LeftFront/a06-a07 test fail</t>
  </si>
  <si>
    <t>LeftFront/a07-a08 test fail</t>
  </si>
  <si>
    <t>LeftFront/a08-a09 test fail</t>
  </si>
  <si>
    <t>LeftFront/a09-a10 test fail</t>
  </si>
  <si>
    <t>LeftFront/a10-a11 test fail</t>
  </si>
  <si>
    <t>LeftFront/a11-a12 test fail</t>
  </si>
  <si>
    <t>LeftFront/b01-b02 test fail</t>
  </si>
  <si>
    <t>LeftFront/b02-b03 test fail</t>
  </si>
  <si>
    <t>LeftFront/b03-b04 test fail</t>
  </si>
  <si>
    <t>LeftFront/b04-b05 test fail</t>
  </si>
  <si>
    <t>LeftFront/b05-b06 test fail</t>
  </si>
  <si>
    <t>LeftFront/b06-b07 test fail</t>
  </si>
  <si>
    <t>LeftFront/b07-b08 test fail</t>
  </si>
  <si>
    <t>LeftFront/b08-b09 test fail</t>
  </si>
  <si>
    <t>LeftFront/b09-b10 test fail</t>
  </si>
  <si>
    <t>LeftFront/b10-b11 test fail</t>
  </si>
  <si>
    <t>LeftFront/b11-b12 test fail</t>
  </si>
  <si>
    <t>LeftFront/a02-b11 test fail</t>
  </si>
  <si>
    <t>LeftFront/a03-b10 test fail</t>
  </si>
  <si>
    <t>LeftFront/a05-b08 test fail</t>
  </si>
  <si>
    <t>LeftFront/a06-b07 test fail</t>
  </si>
  <si>
    <t>LeftFront/a07-b06 test fail</t>
  </si>
  <si>
    <t>LeftFront/a08-b05 test fail</t>
  </si>
  <si>
    <t>LeftFront/a10-b03 test fail</t>
  </si>
  <si>
    <t>LeftFront/a11-b02 test fail</t>
  </si>
  <si>
    <t>LeftFront/B11_RX1 test fail</t>
  </si>
  <si>
    <t>LeftFront/B10_RX1-testfail</t>
  </si>
  <si>
    <t>LeftFront/A04_Vbustestfail</t>
  </si>
  <si>
    <t>LeftFront/A05_CC1testfail</t>
  </si>
  <si>
    <t>LeftFront/A06_D test fail</t>
  </si>
  <si>
    <t>LeftFront/A07_D-testfail</t>
  </si>
  <si>
    <t>LeftFront/B08_SBU2testfail</t>
  </si>
  <si>
    <t>LeftFront/A09_Vbustestfail</t>
  </si>
  <si>
    <t>LeftFront/B03_TX2-testfail</t>
  </si>
  <si>
    <t>LeftFront/B02_TX2 test fail</t>
  </si>
  <si>
    <t>LeftFront/A11_RX2 test fail</t>
  </si>
  <si>
    <t>LeftFront/A10_RX2-testfail</t>
  </si>
  <si>
    <t>LeftFront/B04_Vbustestfail</t>
  </si>
  <si>
    <t>LeftFront/B05_CC2testfail</t>
  </si>
  <si>
    <t>LeftFront/B06_D test fail</t>
  </si>
  <si>
    <t>LeftFront/B07_D-testfail</t>
  </si>
  <si>
    <t>LeftFront/A08_SBU1testfail</t>
  </si>
  <si>
    <t>LeftFront/B09_Vbustestfail</t>
  </si>
  <si>
    <t>LeftFront/A03_TX1-testfail</t>
  </si>
  <si>
    <t>LeftFront/A02_TX1 test fail</t>
  </si>
  <si>
    <t>RightFront/a01-a02 test fail</t>
  </si>
  <si>
    <t>RightFront/a02-a03 test fail</t>
  </si>
  <si>
    <t>RightFront/a03-a04 test fail</t>
  </si>
  <si>
    <t>RightFront/a04-a05 test fail</t>
  </si>
  <si>
    <t>RightFront/a05-a06 test fail</t>
  </si>
  <si>
    <t>RightFront/a06-a07 test fail</t>
  </si>
  <si>
    <t>RightFront/a07-a08 test fail</t>
  </si>
  <si>
    <t>RightFront/a08-a09 test fail</t>
  </si>
  <si>
    <t>RightFront/a09-a10 test fail</t>
  </si>
  <si>
    <t>RightFront/a10-a11 test fail</t>
  </si>
  <si>
    <t>RightFront/a11-a12 test fail</t>
  </si>
  <si>
    <t>RightFront/b01-b02 test fail</t>
  </si>
  <si>
    <t>RightFront/b02-b03 test fail</t>
  </si>
  <si>
    <t>RightFront/b03-b04 test fail</t>
  </si>
  <si>
    <t>RightFront/b04-b05 test fail</t>
  </si>
  <si>
    <t>RightFront/b05-b06 test fail</t>
  </si>
  <si>
    <t>RightFront/b06-b07 test fail</t>
  </si>
  <si>
    <t>RightFront/b07-b08 test fail</t>
  </si>
  <si>
    <t>RightFront/b08-b09 test fail</t>
  </si>
  <si>
    <t>RightFront/b09-b10 test fail</t>
  </si>
  <si>
    <t>RightFront/b10-b11 test fail</t>
  </si>
  <si>
    <t>RightFront/b11-b12 test fail</t>
  </si>
  <si>
    <t>RightFront/a02-b11 test fail</t>
  </si>
  <si>
    <t>RightFront/a03-b10 test fail</t>
  </si>
  <si>
    <t>RightFront/a05-b08 test fail</t>
  </si>
  <si>
    <t>RightFront/a06-b07 test fail</t>
  </si>
  <si>
    <t>RightFront/a07-b06 test fail</t>
  </si>
  <si>
    <t>RightFront/a08-b05 test fail</t>
  </si>
  <si>
    <t>RightFront/a10-b03 test fail</t>
  </si>
  <si>
    <t>RightFront/a11-b02 test fail</t>
  </si>
  <si>
    <t>RightFront/B11_RX1 test fail</t>
  </si>
  <si>
    <t>RightFront/B10_RX1-testfail</t>
  </si>
  <si>
    <t>RightFront/A04_Vbustestfail</t>
  </si>
  <si>
    <t>RightFront/A05_CC1testfail</t>
  </si>
  <si>
    <t>RightFront/A06_D test fail</t>
  </si>
  <si>
    <t>RightFront/A07_D-testfail</t>
  </si>
  <si>
    <t>RightFront/B08_SBU2testfail</t>
  </si>
  <si>
    <t>RightFront/A09_Vbustestfail</t>
  </si>
  <si>
    <t>RightFront/B03_TX2-testfail</t>
  </si>
  <si>
    <t>RightFront/B02_TX2 test fail</t>
  </si>
  <si>
    <t>RightFront/A11_RX2 test fail</t>
  </si>
  <si>
    <t>RightFront/A10_RX2-testfail</t>
  </si>
  <si>
    <t>RightFront/B04_Vbustestfail</t>
  </si>
  <si>
    <t>RightFront/B05_CC2testfail</t>
  </si>
  <si>
    <t>RightFront/B06_D test fail</t>
  </si>
  <si>
    <t>RightFront/B07_D-testfail</t>
  </si>
  <si>
    <t>RightFront/A08_SBU1testfail</t>
  </si>
  <si>
    <t>RightFront/B09_Vbustestfail</t>
  </si>
  <si>
    <t>RightFront/A03_TX1-testfail</t>
  </si>
  <si>
    <t>RightFront/A02_TX1 test fail</t>
  </si>
  <si>
    <t>RightRear/a01-a02 test fail</t>
  </si>
  <si>
    <t>RightRear/a02-a03 test fail</t>
  </si>
  <si>
    <t>RightRear/a03-a04 test fail</t>
  </si>
  <si>
    <t>RightRear/a04-a05 test fail</t>
  </si>
  <si>
    <t>RightRear/a05-a06 test fail</t>
  </si>
  <si>
    <t>RightRear/a06-a07 test fail</t>
  </si>
  <si>
    <t>RightRear/a07-a08 test fail</t>
  </si>
  <si>
    <t>RightRear/a08-a09 test fail</t>
  </si>
  <si>
    <t>RightRear/a09-a10 test fail</t>
  </si>
  <si>
    <t>RightRear/a10-a11 test fail</t>
  </si>
  <si>
    <t>RightRear/a11-a12 test fail</t>
  </si>
  <si>
    <t>RightRear/b01-b02 test fail</t>
  </si>
  <si>
    <t>RightRear/b02-b03 test fail</t>
  </si>
  <si>
    <t>RightRear/b03-b04 test fail</t>
  </si>
  <si>
    <t>RightRear/b04-b05 test fail</t>
  </si>
  <si>
    <t>RightRear/b05-b06 test fail</t>
  </si>
  <si>
    <t>RightRear/b06-b07 test fail</t>
  </si>
  <si>
    <t>RightRear/b07-b08 test fail</t>
  </si>
  <si>
    <t>RightRear/b08-b09 test fail</t>
  </si>
  <si>
    <t>RightRear/b09-b10 test fail</t>
  </si>
  <si>
    <t>RightRear/b10-b11 test fail</t>
  </si>
  <si>
    <t>RightRear/b11-b12 test fail</t>
  </si>
  <si>
    <t>RightRear/a02-b11 test fail</t>
  </si>
  <si>
    <t>RightRear/a03-b10 test fail</t>
  </si>
  <si>
    <t>RightRear/a05-b08 test fail</t>
  </si>
  <si>
    <t>RightRear/a06-b07 test fail</t>
  </si>
  <si>
    <t>RightRear/a07-b06 test fail</t>
  </si>
  <si>
    <t>RightRear/a08-b05 test fail</t>
  </si>
  <si>
    <t>RightRear/a10-b03 test fail</t>
  </si>
  <si>
    <t>RightRear/a11-b02 test fail</t>
  </si>
  <si>
    <t>RightRear/B11_RX1 test fail</t>
  </si>
  <si>
    <t>RightRear/B10_RX1-testfail</t>
  </si>
  <si>
    <t>RightRear/A04_Vbustestfail</t>
  </si>
  <si>
    <t>RightRear/A05_CC1testfail</t>
  </si>
  <si>
    <t>RightRear/A06_D test fail</t>
  </si>
  <si>
    <t>RightRear/A07_D-testfail</t>
  </si>
  <si>
    <t>RightRear/B08_SBU2testfail</t>
  </si>
  <si>
    <t>RightRear/A09_Vbustestfail</t>
  </si>
  <si>
    <t>RightRear/B03_TX2-testfail</t>
  </si>
  <si>
    <t>RightRear/B02_TX2 test fail</t>
  </si>
  <si>
    <t>RightRear/A11_RX2 test fail</t>
  </si>
  <si>
    <t>RightRear/A10_RX2-testfail</t>
  </si>
  <si>
    <t>RightRear/B04_Vbustestfail</t>
  </si>
  <si>
    <t>RightRear/B05_CC2testfail</t>
  </si>
  <si>
    <t>RightRear/B06_D test fail</t>
  </si>
  <si>
    <t>RightRear/B07_D-testfail</t>
  </si>
  <si>
    <t>RightRear/A08_SBU1testfail</t>
  </si>
  <si>
    <t>RightRear/B09_Vbustestfail</t>
  </si>
  <si>
    <t>RightRear/A03_TX1-testfail</t>
  </si>
  <si>
    <t>RightRear/A02_TX1 test fail</t>
  </si>
  <si>
    <t>Connect DUT fail</t>
  </si>
  <si>
    <t>DTI Version Check fail</t>
  </si>
  <si>
    <t>Get Unit SN fail</t>
  </si>
  <si>
    <t>Display #2382 White 256  test fail</t>
  </si>
  <si>
    <t>Display #2483 Black 256 test fail</t>
  </si>
  <si>
    <t>Display #2484  Red 256 test fail</t>
  </si>
  <si>
    <t>Display #2485 Green 256 test fail</t>
  </si>
  <si>
    <t>Display #2486 Blue 256 test fail</t>
  </si>
  <si>
    <t>Display #2494 Grey Vertical Ramp Pattern test fail</t>
  </si>
  <si>
    <t>Display #2496 Grey 128 test fail</t>
  </si>
  <si>
    <t>Display #2419 Gray 64 test fail</t>
  </si>
  <si>
    <t>KP/KP at Display #3453</t>
  </si>
  <si>
    <t>KP/KP at Display #3975</t>
  </si>
  <si>
    <t>Configuration/Missing Display</t>
  </si>
  <si>
    <t>Configuration/Wrong Display Firmware</t>
  </si>
  <si>
    <t>Abnormal Display at green screen(H-lines)</t>
  </si>
  <si>
    <t>LCD White spot follow CR process</t>
  </si>
  <si>
    <t>LCD White spot follow LCD</t>
  </si>
  <si>
    <t>LCD dark spot follow CR process</t>
  </si>
  <si>
    <t>LCD dark spot follow Cell</t>
  </si>
  <si>
    <t>LCD Pixel Light leakage</t>
  </si>
  <si>
    <t>LCD bright dot</t>
  </si>
  <si>
    <t>LCD Mura</t>
  </si>
  <si>
    <t>LCD dark spot mura</t>
  </si>
  <si>
    <t>LCD H-line mura</t>
  </si>
  <si>
    <t>LCD V-line mura</t>
  </si>
  <si>
    <t>LCD Wrinkle mura</t>
  </si>
  <si>
    <t>LCD flicker (LCD blink)</t>
  </si>
  <si>
    <t>LCD color NG (suffuse red/suffuse yellow/suffuse green/suffuse blue)</t>
  </si>
  <si>
    <t>LCD Measlse</t>
  </si>
  <si>
    <t>LCD display vertical band</t>
  </si>
  <si>
    <t>LCD bright line (LCD white line)</t>
  </si>
  <si>
    <t>LCD dark dot(sub-pexel dead)</t>
  </si>
  <si>
    <t>LCD Contamination</t>
  </si>
  <si>
    <t>LCD garbage</t>
  </si>
  <si>
    <t>LCD Yellow spot</t>
  </si>
  <si>
    <t>LCD Blue spot</t>
  </si>
  <si>
    <t>LCD partial bright dot</t>
  </si>
  <si>
    <t>LCD Shadow</t>
  </si>
  <si>
    <t>LCD White Screen</t>
  </si>
  <si>
    <t>LCD Flicking when power on</t>
  </si>
  <si>
    <t>LCD Pooling</t>
  </si>
  <si>
    <t>LCD no backlight,too dark</t>
  </si>
  <si>
    <t>LCD Light Leakage</t>
  </si>
  <si>
    <t>LCD bigness pixel</t>
  </si>
  <si>
    <t>LCD Dark line(LCD black line)</t>
  </si>
  <si>
    <t>LCD Snowy Screen (LCD galaxy)</t>
  </si>
  <si>
    <t>LCD garbage when click apple icon</t>
  </si>
  <si>
    <t>LCD garbage when magnify or dwindle picture</t>
  </si>
  <si>
    <t>LCD LED light leakage(LCD LED mura)</t>
  </si>
  <si>
    <t>LCD Irregular Mura</t>
  </si>
  <si>
    <t>LCD dark spot full screen</t>
  </si>
  <si>
    <t>LCD button blue light (LCD blue button mura)</t>
  </si>
  <si>
    <t>LCD Lens mura</t>
  </si>
  <si>
    <t>LCD Pol bright spot</t>
  </si>
  <si>
    <t>LCD black matrix excursion</t>
  </si>
  <si>
    <t>LCD H-Line Mura with TOP Press</t>
  </si>
  <si>
    <t>LCD Image sticking</t>
  </si>
  <si>
    <t>LCD backlight can not adjust to dark</t>
  </si>
  <si>
    <t>LCD Hot Spot</t>
  </si>
  <si>
    <t>LCD Chin Light Leakage</t>
  </si>
  <si>
    <t>LCD Black Logo</t>
  </si>
  <si>
    <t>LCD button bright line (LCD white line)</t>
  </si>
  <si>
    <t>LCD Display NG</t>
  </si>
  <si>
    <t>LCD ESR Sag</t>
  </si>
  <si>
    <t>LCD trim to housing gap light leakage</t>
  </si>
  <si>
    <t>LCD whtie spot follow housing</t>
  </si>
  <si>
    <t>LCD color suffuse green</t>
  </si>
  <si>
    <t>LCD white spot follow surface</t>
  </si>
  <si>
    <t>LCD Contamination follow Film</t>
  </si>
  <si>
    <t xml:space="preserve">Keyboard backlight cannot auto adjust </t>
  </si>
  <si>
    <t>Keyboard light leakage when turn on K/B backlight</t>
  </si>
  <si>
    <t xml:space="preserve">Keyboard no backlight  </t>
  </si>
  <si>
    <t>Keyboard one half Back one half light</t>
  </si>
  <si>
    <t>backlight Keyboard one key too dark</t>
  </si>
  <si>
    <t>backlight Keyboard one key too light</t>
  </si>
  <si>
    <t xml:space="preserve">Keyboard backlight Flickering </t>
  </si>
  <si>
    <t>Foreign material or dust when turn on K/B backlight</t>
  </si>
  <si>
    <t>Configuration/Missing Keyboard</t>
  </si>
  <si>
    <t>Configuration/Wrong Keyboard</t>
  </si>
  <si>
    <t>Keyboard all Key No Function</t>
  </si>
  <si>
    <t>Keyboard feeling NG</t>
  </si>
  <si>
    <t>Key has no elasticity</t>
  </si>
  <si>
    <t>Key Noise</t>
  </si>
  <si>
    <t>Key Tilt</t>
  </si>
  <si>
    <t>Key hardly press</t>
  </si>
  <si>
    <t>Caps Lock Key no light</t>
  </si>
  <si>
    <t>Caps Lock Key Light not trun off</t>
  </si>
  <si>
    <t>Caps Lock Key LED backlight too dark.</t>
  </si>
  <si>
    <t>Caps Lock Key Light Leakage</t>
  </si>
  <si>
    <t>Keycap Falling Off</t>
  </si>
  <si>
    <t>Keyboard Double key</t>
  </si>
  <si>
    <t>Keyboard too sensitive</t>
  </si>
  <si>
    <t>Caps Lock Key Contamination</t>
  </si>
  <si>
    <t>Key Light Press No Function</t>
  </si>
  <si>
    <t>Keyboard No BackLight</t>
  </si>
  <si>
    <t>Keyboard Double Click</t>
  </si>
  <si>
    <t>Keyboard single Key no function</t>
  </si>
  <si>
    <t>Keyboard Up Down Key light Press no function</t>
  </si>
  <si>
    <t>KB multiple key activated when press on single key</t>
  </si>
  <si>
    <t>esc key light press no function</t>
  </si>
  <si>
    <t>ISO Return key light press no function</t>
  </si>
  <si>
    <t>Keyboard #3008 Keyboard Calibration Fail</t>
  </si>
  <si>
    <t>Keyboard #3141 Caps Lock Test Fail</t>
  </si>
  <si>
    <t>Keybard #3269 Blind Test Press Key Test skip</t>
  </si>
  <si>
    <t>Keyboard #3270 Long Key Corner with 6 Point Space Test Fail</t>
  </si>
  <si>
    <t>Hang Up/Hang at Keybard #3269 Blind Test Press Key Test</t>
  </si>
  <si>
    <t>Unified TxPower Fail</t>
  </si>
  <si>
    <t>WiPAS WiFi-BT-OTA station Test error</t>
  </si>
  <si>
    <t>Hang at WiPAS WiFi-BT-OTA station</t>
  </si>
  <si>
    <t>Auto shut down at WiPAS WiFi-BT-OTA station</t>
  </si>
  <si>
    <t>Missing Airport and Bluetooth During WIPAS Test</t>
  </si>
  <si>
    <t>Configuration/Missing Bluetooth</t>
  </si>
  <si>
    <t>Configuration/Missing WIFI</t>
  </si>
  <si>
    <t>Configuration/Missing boot-args</t>
  </si>
  <si>
    <t>WiPAS COEX1 station isolation fail</t>
  </si>
  <si>
    <t>WiPAS COEX1 station Test error</t>
  </si>
  <si>
    <t>WiPAS COEX2 station isolation fail</t>
  </si>
  <si>
    <t>WiPAS COEX2 station Test error</t>
  </si>
  <si>
    <t>Hang at WiPAS COEX station</t>
  </si>
  <si>
    <t>Auto shut down at WiPAS COEX station</t>
  </si>
  <si>
    <t xml:space="preserve">Display Color Cal Read Fixture Software Version Fail       </t>
  </si>
  <si>
    <t xml:space="preserve">Display Color Cal Main Display Position Fail         </t>
  </si>
  <si>
    <t xml:space="preserve">Display Color Cal Native Flash Fail                      </t>
  </si>
  <si>
    <t xml:space="preserve">Display Color Cal Set Color Space Fail                 </t>
  </si>
  <si>
    <t xml:space="preserve">Display Color Cal DUT INIT HidePointer Test fail                             </t>
  </si>
  <si>
    <t xml:space="preserve">Display Color Cal Set Bright Fail                    </t>
  </si>
  <si>
    <t xml:space="preserve">Display Color Cal Black Pattern Fail                         </t>
  </si>
  <si>
    <t>Light Leakage Test Fail</t>
  </si>
  <si>
    <t xml:space="preserve">Display Color Cal White Test Fail                            </t>
  </si>
  <si>
    <t>Can Not Off Keyboard During Test</t>
  </si>
  <si>
    <t xml:space="preserve">Display Grey Test Fail                              </t>
  </si>
  <si>
    <t>Wait 3S Command Fail</t>
  </si>
  <si>
    <t xml:space="preserve">Display Measure GSI Fail                       </t>
  </si>
  <si>
    <t>Display Post Cal WU Test Fail</t>
  </si>
  <si>
    <t xml:space="preserve">RGBW Native Measure Red Fail                         </t>
  </si>
  <si>
    <t xml:space="preserve">RGBW Native Green Fail         </t>
  </si>
  <si>
    <t>RGBW Native Measure Green Fail</t>
  </si>
  <si>
    <t xml:space="preserve">RGBW Native Measure Blue Fail             </t>
  </si>
  <si>
    <t xml:space="preserve">Display Color Cal Harmony Test Fail                        </t>
  </si>
  <si>
    <t xml:space="preserve">Harmony Native Accuracy Fail                       </t>
  </si>
  <si>
    <t xml:space="preserve">Display Color Cal Calibration Fail            </t>
  </si>
  <si>
    <t xml:space="preserve">Display Post Cal Display Color Cal Show Pointer Fail                            </t>
  </si>
  <si>
    <t xml:space="preserve">Display Post Cal KILL Helios Fail                                 </t>
  </si>
  <si>
    <t xml:space="preserve">Touch Bar Attach Fail                        </t>
  </si>
  <si>
    <t>Display Gray127 Test Fail</t>
  </si>
  <si>
    <t>Display PDCA Reporting Fail</t>
  </si>
  <si>
    <t>Display Test Fail</t>
  </si>
  <si>
    <t xml:space="preserve">Display Color Cal Can't Reset file folder               </t>
  </si>
  <si>
    <t xml:space="preserve">Display Color Cal Old System fail        </t>
  </si>
  <si>
    <t xml:space="preserve">MEASVRE G-127 fail          </t>
  </si>
  <si>
    <t xml:space="preserve">Copy Native TOKSF fail          </t>
  </si>
  <si>
    <t xml:space="preserve">Hang at Display FMS          </t>
  </si>
  <si>
    <t xml:space="preserve">Display Post Cal INITIALIZING_IP test Fail                        </t>
  </si>
  <si>
    <t xml:space="preserve">Display Post Cal Hide Pointer Fail                      </t>
  </si>
  <si>
    <t xml:space="preserve">Display Post Cal Set Bright Fail              </t>
  </si>
  <si>
    <t xml:space="preserve">Display Post Cal Harmony_11500K Test Fail                       </t>
  </si>
  <si>
    <t xml:space="preserve">Display Post Cal RESET GAIN  Test Fail                            </t>
  </si>
  <si>
    <t xml:space="preserve">Display Post Cal Grey Test Fail                                 </t>
  </si>
  <si>
    <t>PDCA Reporting Fail</t>
  </si>
  <si>
    <t xml:space="preserve">Display Post Cal Backlight Bl01 Fail                                 </t>
  </si>
  <si>
    <t>Gamma Test Fail</t>
  </si>
  <si>
    <t xml:space="preserve">Display Post Cal Display_BL_MAX                               </t>
  </si>
  <si>
    <t xml:space="preserve">Display Post Cal W-255                            </t>
  </si>
  <si>
    <t xml:space="preserve">Display Post Cal W-0                          </t>
  </si>
  <si>
    <t xml:space="preserve">Display Post Cal Display_showpattern_Black                    </t>
  </si>
  <si>
    <t xml:space="preserve">Display Post Cal WM_meas                     </t>
  </si>
  <si>
    <t xml:space="preserve">Display Post Cal KILL                    </t>
  </si>
  <si>
    <t xml:space="preserve">Display Post Cal PDCA_Reporting                    </t>
  </si>
  <si>
    <t>INIT /INITIALIZING_IP  fail</t>
  </si>
  <si>
    <t>Grey64_DetachTCON fail</t>
  </si>
  <si>
    <t>Grey64_Refreshrate_60 fail</t>
  </si>
  <si>
    <t>Grey64_W-64 fail</t>
  </si>
  <si>
    <t>Grey64_Measure_CA310 fail</t>
  </si>
  <si>
    <t>Grey128_W-128 fail</t>
  </si>
  <si>
    <t>Grey128_Measure_CA310 fail</t>
  </si>
  <si>
    <t>Grey64_Flicker_30HZ/W-64_30HZ fail</t>
  </si>
  <si>
    <t>Grey64_Flicker_30HZ/Refreshrate_30 fail</t>
  </si>
  <si>
    <t>Grey64_Flicker_30HZ/Measure_CA310 fail</t>
  </si>
  <si>
    <t>Grey128_Flicker_30HZ/Refreshrate_60 fail</t>
  </si>
  <si>
    <t>Grey128_Flicker_30HZ/W-128_30HZ fail</t>
  </si>
  <si>
    <t>Grey128_Flicker_30HZ/Refreshrate_30 fail</t>
  </si>
  <si>
    <t>Grey128_Flicker_30HZ/Measure_CA310 fail</t>
  </si>
  <si>
    <t>FINAL/KILL fail</t>
  </si>
  <si>
    <t>PDCA_Reporting fail</t>
  </si>
  <si>
    <t>Keyboard #3133 test fail</t>
  </si>
  <si>
    <t>ShipingSetting Manually Kick DFU test fail</t>
  </si>
  <si>
    <t>ShipingSetting Run PR Document fail</t>
  </si>
  <si>
    <t>ShipingSetting Wait for TDM device fail</t>
  </si>
  <si>
    <t>ShipingSetting Run ASR Partition fail</t>
  </si>
  <si>
    <t>ShipingSetting CM Restore fail</t>
  </si>
  <si>
    <t>ShipingSetting Thaw test fail</t>
  </si>
  <si>
    <t>ShipingSetting Run SPIROM Command fail</t>
  </si>
  <si>
    <t>ShipingSetting OS To Diag fail</t>
  </si>
  <si>
    <t>ShipingSetting Run iEFI Diag Command fail</t>
  </si>
  <si>
    <t>ShipingSetting Diag To OS fail</t>
  </si>
  <si>
    <t>ShipingSettingl/ShipingSetting Power On Intel fail</t>
  </si>
  <si>
    <t>ShipingSetting Mount Partition fail</t>
  </si>
  <si>
    <t>ShipingSetting Extract L8 Info fail</t>
  </si>
  <si>
    <t>ShipAsFail Manually Kick DFU test fail</t>
  </si>
  <si>
    <t>ShipAsFail Run PR Document fail</t>
  </si>
  <si>
    <t>ALS_AR</t>
    <phoneticPr fontId="0" type="noConversion"/>
  </si>
  <si>
    <t>Impedance_Test_Pre-burn</t>
    <phoneticPr fontId="0" type="noConversion"/>
  </si>
  <si>
    <t>202 kErrorAutoAlignError,"Unable to autoalign the signal"</t>
    <phoneticPr fontId="31" type="noConversion"/>
  </si>
  <si>
    <t>KB Valeria</t>
  </si>
  <si>
    <t>KB Valeria</t>
    <phoneticPr fontId="31" type="noConversion"/>
  </si>
  <si>
    <t>KB Noise</t>
  </si>
  <si>
    <t>KB Noise</t>
    <phoneticPr fontId="31" type="noConversion"/>
  </si>
  <si>
    <t>USBC1</t>
    <phoneticPr fontId="31" type="noConversion"/>
  </si>
  <si>
    <t>USBC1</t>
    <phoneticPr fontId="0" type="noConversion"/>
  </si>
  <si>
    <t>USBC1</t>
  </si>
  <si>
    <t>[New Failure] USBC1</t>
  </si>
  <si>
    <t xml:space="preserve">Display Post Cal MipiTool                       </t>
  </si>
  <si>
    <t>OPAS</t>
  </si>
  <si>
    <t>OPAS</t>
    <phoneticPr fontId="0" type="noConversion"/>
  </si>
  <si>
    <t>KB Tactile</t>
  </si>
  <si>
    <t>KB Tactile</t>
    <phoneticPr fontId="0" type="noConversion"/>
  </si>
  <si>
    <t>USBC2</t>
  </si>
  <si>
    <t>Run-in</t>
    <phoneticPr fontId="0" type="noConversion"/>
  </si>
  <si>
    <t>Log collection</t>
    <phoneticPr fontId="0" type="noConversion"/>
  </si>
  <si>
    <t>Display</t>
    <phoneticPr fontId="0" type="noConversion"/>
  </si>
  <si>
    <t>Display_Post_Cal</t>
    <phoneticPr fontId="0" type="noConversion"/>
  </si>
  <si>
    <t>Flicker</t>
    <phoneticPr fontId="0" type="noConversion"/>
  </si>
  <si>
    <t xml:space="preserve">Trackpad Force-Post-burn </t>
    <phoneticPr fontId="0" type="noConversion"/>
  </si>
  <si>
    <t>Grape</t>
    <phoneticPr fontId="0" type="noConversion"/>
  </si>
  <si>
    <t>MMI-Postburn-Display</t>
    <phoneticPr fontId="0" type="noConversion"/>
  </si>
  <si>
    <t>MMI-Postburn-Keyboard</t>
    <phoneticPr fontId="0" type="noConversion"/>
  </si>
  <si>
    <t>Shipping_Settings</t>
    <phoneticPr fontId="0" type="noConversion"/>
  </si>
  <si>
    <t>Impedance_Test_Post Cos</t>
    <phoneticPr fontId="0" type="noConversion"/>
  </si>
  <si>
    <t>Post_Cos</t>
    <phoneticPr fontId="0" type="noConversion"/>
  </si>
  <si>
    <t>Packaging</t>
    <phoneticPr fontId="0" type="noConversion"/>
  </si>
  <si>
    <t>OPAS</t>
    <phoneticPr fontId="31" type="noConversion"/>
  </si>
  <si>
    <t>KB Tactile</t>
    <phoneticPr fontId="31" type="noConversion"/>
  </si>
  <si>
    <t>USBC2</t>
    <phoneticPr fontId="31" type="noConversion"/>
  </si>
  <si>
    <t>MMI-Postburn-Display</t>
    <phoneticPr fontId="31" type="noConversion"/>
  </si>
  <si>
    <t>SA-Button Test Fail(Top_Sub)</t>
    <phoneticPr fontId="31" type="noConversion"/>
  </si>
  <si>
    <t>Screw boss on Tcon board peel off(System_Assembly)</t>
  </si>
  <si>
    <t>BC cannot assembly to TC(System_Assembly)</t>
  </si>
  <si>
    <t>Query SFC for Pass/Fail fail</t>
    <phoneticPr fontId="31" type="noConversion"/>
  </si>
  <si>
    <t>No power on</t>
    <phoneticPr fontId="31" type="noConversion"/>
  </si>
  <si>
    <t>Mikey Tones Test-Wait for Mikey Tone S2 Setting fail</t>
    <phoneticPr fontId="31" type="noConversion"/>
  </si>
  <si>
    <t>Hang IEFI</t>
    <phoneticPr fontId="31" type="noConversion"/>
  </si>
  <si>
    <t>[New Failure] QT1</t>
  </si>
  <si>
    <t>107 kErrorFixtureCommandUnexpectedResponse,"Fixture - Unexpected response from command"</t>
    <phoneticPr fontId="31" type="noConversion"/>
  </si>
  <si>
    <t>108 kErrorUnableToSetupSoundCard,"Sound card - Unable to set up"</t>
    <phoneticPr fontId="31" type="noConversion"/>
  </si>
  <si>
    <t>117 kErrorCouldNotFindKeys,"Could not find one of the specified keys"</t>
    <phoneticPr fontId="31" type="noConversion"/>
  </si>
  <si>
    <t>203 kErrorControllerBinOutOfRange,"Unable to find selected controller coefficient bin"</t>
    <phoneticPr fontId="31" type="noConversion"/>
  </si>
  <si>
    <t>207 kErrorDigitalExtractionIdenticalDataAcrossChannels,"Digital extraction - Identical data extracted across multiple DUT microphones"</t>
    <phoneticPr fontId="31" type="noConversion"/>
  </si>
  <si>
    <t>space key fail</t>
    <phoneticPr fontId="31" type="noConversion"/>
  </si>
  <si>
    <t>command key fail</t>
    <phoneticPr fontId="31" type="noConversion"/>
  </si>
  <si>
    <t>102 kErrorDigitalExtractionCommandError,"Digital extraction - Command error"</t>
    <phoneticPr fontId="31" type="noConversion"/>
  </si>
  <si>
    <t>Hang at Trackpad Actuator test</t>
    <phoneticPr fontId="31" type="noConversion"/>
  </si>
  <si>
    <t>USBC2</t>
    <phoneticPr fontId="31" type="noConversion"/>
  </si>
  <si>
    <t>[New Failure] Log collection</t>
    <phoneticPr fontId="31" type="noConversion"/>
  </si>
  <si>
    <t>post gamma calibration 60HZ measure W_192 out of spec</t>
  </si>
  <si>
    <t>post gamma calibration 60HZ measure W_128 out of spec</t>
  </si>
  <si>
    <t>cursor no response after test pass</t>
  </si>
  <si>
    <t>can't connect UUT right_rear USBC</t>
  </si>
  <si>
    <t>checksum mismatch</t>
  </si>
  <si>
    <t>keyboard backlight greenish</t>
  </si>
  <si>
    <t>Shipingsetting can't force DFU</t>
  </si>
  <si>
    <t>Chin damage(Post_Cos)</t>
  </si>
  <si>
    <t>System_Assembly</t>
    <phoneticPr fontId="31" type="noConversion"/>
  </si>
  <si>
    <t>Pre_Cos</t>
    <phoneticPr fontId="31" type="noConversion"/>
  </si>
  <si>
    <t>Banana light always Red Cannot SWDL</t>
    <phoneticPr fontId="31" type="noConversion"/>
  </si>
  <si>
    <t>NAND FW cannot update</t>
    <phoneticPr fontId="31" type="noConversion"/>
  </si>
  <si>
    <t>Cannot show display</t>
    <phoneticPr fontId="31" type="noConversion"/>
  </si>
  <si>
    <t>SSD unusual</t>
    <phoneticPr fontId="31" type="noConversion"/>
  </si>
  <si>
    <t>Diag over USB fail</t>
  </si>
  <si>
    <t>OSD TO DIAG fail</t>
  </si>
  <si>
    <t>Show HD question Mark</t>
    <phoneticPr fontId="31" type="noConversion"/>
  </si>
  <si>
    <t>Can't kick DFU</t>
  </si>
  <si>
    <t>Nomination issue  #3194</t>
    <phoneticPr fontId="31" type="noConversion"/>
  </si>
  <si>
    <t>PR FW can’t update</t>
  </si>
  <si>
    <t>UOP</t>
  </si>
  <si>
    <t>[New Failure] SW_Download</t>
    <phoneticPr fontId="31" type="noConversion"/>
  </si>
  <si>
    <t>OPAS</t>
    <phoneticPr fontId="31" type="noConversion"/>
  </si>
  <si>
    <t>[New Failure] OPAS</t>
    <phoneticPr fontId="31" type="noConversion"/>
  </si>
  <si>
    <t>Fan/ Fan-setFan[0]</t>
    <phoneticPr fontId="31" type="noConversion"/>
  </si>
  <si>
    <t>Hang at Apple logo during 1st reboot after finish SWDL</t>
    <phoneticPr fontId="31" type="noConversion"/>
  </si>
  <si>
    <t>QT0 Fan limits fail</t>
    <phoneticPr fontId="31" type="noConversion"/>
  </si>
  <si>
    <t>Auto shut down at QT0</t>
    <phoneticPr fontId="31" type="noConversion"/>
  </si>
  <si>
    <t>[New Failure] QT0</t>
    <phoneticPr fontId="31" type="noConversion"/>
  </si>
  <si>
    <t>Process/Start Test Process fail</t>
    <phoneticPr fontId="31" type="noConversion"/>
  </si>
  <si>
    <t>Camera-Camera fail</t>
    <phoneticPr fontId="31" type="noConversion"/>
  </si>
  <si>
    <t>LED Test-LED Test fail</t>
    <phoneticPr fontId="31" type="noConversion"/>
  </si>
  <si>
    <t>Enable Power button-Enable Power button fail</t>
    <phoneticPr fontId="31" type="noConversion"/>
  </si>
  <si>
    <t>ATLAS SEQUENCER FAILURE fail</t>
    <phoneticPr fontId="31" type="noConversion"/>
  </si>
  <si>
    <t>Cannot catch UUT when testing QT1</t>
    <phoneticPr fontId="31" type="noConversion"/>
  </si>
  <si>
    <t>IEFI hang panic</t>
    <phoneticPr fontId="31" type="noConversion"/>
  </si>
  <si>
    <t>[New Failure] QT1</t>
    <phoneticPr fontId="31" type="noConversion"/>
  </si>
  <si>
    <t>[New Failure] KB Tactile</t>
    <phoneticPr fontId="31" type="noConversion"/>
  </si>
  <si>
    <t>100 kErrorAudioFireNotConnected,"Sound card - Not connected"</t>
    <phoneticPr fontId="31" type="noConversion"/>
  </si>
  <si>
    <t>101 kErrorDiagsCommandUnexpectedResponse,"DUT - Unexpected response from diags"</t>
    <phoneticPr fontId="31" type="noConversion"/>
  </si>
  <si>
    <t>103 kErrorDigitalExtractionFileNotFound,"Digital extraction - File not found"</t>
    <phoneticPr fontId="31" type="noConversion"/>
  </si>
  <si>
    <t>104 kErrorDigitalExtractionParsingError,"Digital extraction - Error parsing extracted file"</t>
    <phoneticPr fontId="31" type="noConversion"/>
  </si>
  <si>
    <t>105 kErrorCannotConnectToFixture,"Fixture - Cannot connect"</t>
    <phoneticPr fontId="31" type="noConversion"/>
  </si>
  <si>
    <t>106 kErrorFixtureFailure,"Fixture - General failure error"</t>
    <phoneticPr fontId="31" type="noConversion"/>
  </si>
  <si>
    <t>109 kErrorUnableToRefreshDUTConnection,"DUT - Unable to refresh connection"</t>
    <phoneticPr fontId="31" type="noConversion"/>
  </si>
  <si>
    <t>110 kErrorDigitalExtractionDFUSlurperError,"Digital extraction - DFU Slurper error"</t>
    <phoneticPr fontId="31" type="noConversion"/>
  </si>
  <si>
    <t>111 kErrorUserInteractionError,"User interaction - Receive invalid response"</t>
    <phoneticPr fontId="31" type="noConversion"/>
  </si>
  <si>
    <t>112 kErrorUnableToOpenTempSensor,"Unable to locate temperature sensor"</t>
    <phoneticPr fontId="31" type="noConversion"/>
  </si>
  <si>
    <t>113 kErrorUsbFsNotRunning,"UsbFs is not running"</t>
    <phoneticPr fontId="31" type="noConversion"/>
  </si>
  <si>
    <t>114 kErrorSFCError,"Error getting information from SFC"</t>
    <phoneticPr fontId="31" type="noConversion"/>
  </si>
  <si>
    <t>115 kErrorImpedanceNotFound,"Error reading R &amp; L values"</t>
    <phoneticPr fontId="31" type="noConversion"/>
  </si>
  <si>
    <t>116 kErrorBoundsCheckError,"Unrecoverable bounds check error"</t>
    <phoneticPr fontId="31" type="noConversion"/>
  </si>
  <si>
    <t>200 kErrorErrorReadingCalibration,"Error reading calibration from syscfg"</t>
    <phoneticPr fontId="31" type="noConversion"/>
  </si>
  <si>
    <t>201 kErrorImpossibleValue,"Parameter has impossible value"</t>
    <phoneticPr fontId="31" type="noConversion"/>
  </si>
  <si>
    <t>204 kErrorUnableToReadEEPROM,"Unable to read module EEPROM"</t>
    <phoneticPr fontId="31" type="noConversion"/>
  </si>
  <si>
    <t>205 kErrorSystemIdentificationFailedToConverge,"System identification failed to converge"</t>
    <phoneticPr fontId="31" type="noConversion"/>
  </si>
  <si>
    <t>206 kErrorUnableToTransferCalibrationFromEEPROM,"EEPROM to Syscfg transfer failed"</t>
    <phoneticPr fontId="31" type="noConversion"/>
  </si>
  <si>
    <t>1x1 key fail</t>
    <phoneticPr fontId="31" type="noConversion"/>
  </si>
  <si>
    <t>shift key fail</t>
    <phoneticPr fontId="31" type="noConversion"/>
  </si>
  <si>
    <t>caps lock key fail</t>
    <phoneticPr fontId="31" type="noConversion"/>
  </si>
  <si>
    <t>Test space key crash</t>
    <phoneticPr fontId="31" type="noConversion"/>
  </si>
  <si>
    <t>[New Failure] KB Valeria</t>
    <phoneticPr fontId="31" type="noConversion"/>
  </si>
  <si>
    <t>KB Noise test fail</t>
    <phoneticPr fontId="31" type="noConversion"/>
  </si>
  <si>
    <t>[New Failure] KB Noise</t>
    <phoneticPr fontId="31" type="noConversion"/>
  </si>
  <si>
    <t>KB Noise</t>
    <phoneticPr fontId="31" type="noConversion"/>
  </si>
  <si>
    <t>FRMask/LeftTweeterTest FRMask test fail</t>
  </si>
  <si>
    <t>FRMask/RightTweeterTest FRMask test fail</t>
  </si>
  <si>
    <t>FRMask/LeftWooferTest FRMask test fail</t>
  </si>
  <si>
    <t>FRMask/RightWooferTest FRMask test fail</t>
  </si>
  <si>
    <t>THDMask/LeftTweeterTest THDMask test fail</t>
  </si>
  <si>
    <t>THDMask/RightTweeterTest THDMask test fail</t>
  </si>
  <si>
    <t>THDMask/LeftWooferTest THDMask test fail</t>
  </si>
  <si>
    <t>THDMask/RightWooferTest THDMask test fail</t>
  </si>
  <si>
    <t>RBMask/LeftTweeterTest RBMask test fail</t>
  </si>
  <si>
    <t>RBMask/RightTweeterTest RBMask test fail</t>
  </si>
  <si>
    <t>RBMask/LeftWooferTest RBMask test fail</t>
  </si>
  <si>
    <t>RBMask/RightWooferTest RBMask test fail</t>
  </si>
  <si>
    <t>TD1Mask/LeftTweeterTest TD1Mask test fail</t>
    <phoneticPr fontId="31" type="noConversion"/>
  </si>
  <si>
    <t>TD1Mask/RightTweeterTest TD1Mask test fail</t>
  </si>
  <si>
    <t>TD1Mask/LeftWooferTest TD1Mask test fail</t>
  </si>
  <si>
    <t>TD1Mask/RightWooferTest TD1Mask test fail</t>
  </si>
  <si>
    <t>TD2Mask/LeftTweeterTest TD2Mask test fail</t>
  </si>
  <si>
    <t>TD2Mask/RightTweeterTest TD2Mask test fail</t>
  </si>
  <si>
    <t>TD2Mask/LeftWooferTest TD2Mask test fail</t>
  </si>
  <si>
    <t>TD2Mask/RightWooferTest TD2Mask test fail</t>
  </si>
  <si>
    <t>FRMask/ Mic1Test FRMask test fail</t>
  </si>
  <si>
    <t>FRMask/ Mic2Test FRMask test fail</t>
  </si>
  <si>
    <t>FRMask/ Mic3Test FRMask test fail</t>
  </si>
  <si>
    <t>FR@1000/Mic1Test FR@1000 test fail</t>
  </si>
  <si>
    <t>FR@1000/ Mic2Test FR@1000 test fail</t>
  </si>
  <si>
    <t>FR@1000/Mic3Test FR@1000 test fail</t>
  </si>
  <si>
    <t>FRMask/Mic1SealTest FRMask test fail</t>
  </si>
  <si>
    <t>FRMask/Mic2SealTest FRMask test fail</t>
  </si>
  <si>
    <t>Phase/Speaker Phase test fail</t>
  </si>
  <si>
    <t>THDMask/Mic1Test THDMask test fail</t>
  </si>
  <si>
    <t>THDMask/Mic2Test THDMask test fail</t>
  </si>
  <si>
    <t>THDMask/Mic3Test THDMask test fail</t>
  </si>
  <si>
    <t>FRMask/HOTDStepSineTest FRMask test fail</t>
  </si>
  <si>
    <t>Farfield Speaker Test TEmask</t>
  </si>
  <si>
    <t>iEFI/Not boot into iEFI test fail</t>
  </si>
  <si>
    <t>ErrorCode/ErrorCode100 test fail</t>
  </si>
  <si>
    <t>CB Error/CB Error test fail</t>
  </si>
  <si>
    <t>ErrorCode/ErrorCode101 test fail</t>
  </si>
  <si>
    <t>ErrorCode/ErrorCode103 test fail</t>
  </si>
  <si>
    <t>ErrorCode/ErrorCode104 test fail</t>
  </si>
  <si>
    <t>ErrorCode/ErrorCode107 test fail</t>
  </si>
  <si>
    <t>ErrorCode/ErrorCode108 test fail</t>
  </si>
  <si>
    <t>ErrorCode/ErrorCode114 test fail</t>
  </si>
  <si>
    <t>ErrorCode/ErrorCode207 test fail</t>
  </si>
  <si>
    <t>[New Failure] FACT</t>
    <phoneticPr fontId="31" type="noConversion"/>
  </si>
  <si>
    <t>[New Failure] FACT</t>
    <phoneticPr fontId="31" type="noConversion"/>
  </si>
  <si>
    <t>ALS_Cal 51_BackLight test fail</t>
    <phoneticPr fontId="31" type="noConversion"/>
  </si>
  <si>
    <t>ALS_Cal cannot power ALS</t>
    <phoneticPr fontId="31" type="noConversion"/>
  </si>
  <si>
    <t>ALS_Cal CB error</t>
    <phoneticPr fontId="31" type="noConversion"/>
  </si>
  <si>
    <t>ALS_Cal cannot turn backlight off</t>
    <phoneticPr fontId="31" type="noConversion"/>
  </si>
  <si>
    <t>[New Failure] ALS_Cal</t>
    <phoneticPr fontId="31" type="noConversion"/>
  </si>
  <si>
    <t>ALS_AR</t>
    <phoneticPr fontId="31" type="noConversion"/>
  </si>
  <si>
    <t>ALS_AR cannot turn backlight off</t>
    <phoneticPr fontId="31" type="noConversion"/>
  </si>
  <si>
    <t>ALS_AR</t>
    <phoneticPr fontId="31" type="noConversion"/>
  </si>
  <si>
    <t>ALS_AR cannot power ALS</t>
    <phoneticPr fontId="31" type="noConversion"/>
  </si>
  <si>
    <t>ALS_AR CB error</t>
    <phoneticPr fontId="31" type="noConversion"/>
  </si>
  <si>
    <t>ALS_AR cannot test</t>
    <phoneticPr fontId="31" type="noConversion"/>
  </si>
  <si>
    <t>[New Failure] ALS_AR</t>
    <phoneticPr fontId="31" type="noConversion"/>
  </si>
  <si>
    <t>ALS_AR</t>
    <phoneticPr fontId="31" type="noConversion"/>
  </si>
  <si>
    <t>[New Failure] ALS_AR</t>
    <phoneticPr fontId="31" type="noConversion"/>
  </si>
  <si>
    <t>[New Failure] Trackpad Force</t>
    <phoneticPr fontId="31" type="noConversion"/>
  </si>
  <si>
    <t>Trackpad pointer feeling NG</t>
    <phoneticPr fontId="31" type="noConversion"/>
  </si>
  <si>
    <t>[New Failure] Trackpad Actutor</t>
    <phoneticPr fontId="31" type="noConversion"/>
  </si>
  <si>
    <t>Unable to add test item timestamp to PDCA</t>
    <phoneticPr fontId="31" type="noConversion"/>
  </si>
  <si>
    <t>Cannot auto restart</t>
    <phoneticPr fontId="31" type="noConversion"/>
  </si>
  <si>
    <t>[New Failure] Button</t>
    <phoneticPr fontId="31" type="noConversion"/>
  </si>
  <si>
    <t>[New Failure] Button</t>
    <phoneticPr fontId="31" type="noConversion"/>
  </si>
  <si>
    <t>USBC1</t>
    <phoneticPr fontId="31" type="noConversion"/>
  </si>
  <si>
    <t>USBC1</t>
    <phoneticPr fontId="31" type="noConversion"/>
  </si>
  <si>
    <t>[New Failure] USBC1</t>
    <phoneticPr fontId="31" type="noConversion"/>
  </si>
  <si>
    <t>[New Failure] USBC1</t>
    <phoneticPr fontId="31" type="noConversion"/>
  </si>
  <si>
    <t>[New Failure] USBC2</t>
    <phoneticPr fontId="31" type="noConversion"/>
  </si>
  <si>
    <t>Hang at black screen</t>
    <phoneticPr fontId="31" type="noConversion"/>
  </si>
  <si>
    <t>[New Failure] Impedance_Test_Pre-burn</t>
    <phoneticPr fontId="31" type="noConversion"/>
  </si>
  <si>
    <t>MMI-Preburn-Keyboard</t>
    <phoneticPr fontId="31" type="noConversion"/>
  </si>
  <si>
    <t>MMI-Preburn-Keyboard</t>
    <phoneticPr fontId="31" type="noConversion"/>
  </si>
  <si>
    <t>MMI-Preburn-Keyboard</t>
    <phoneticPr fontId="31" type="noConversion"/>
  </si>
  <si>
    <t>Space key feeling NG</t>
    <phoneticPr fontId="31" type="noConversion"/>
  </si>
  <si>
    <t>Caps lock feeling NG</t>
    <phoneticPr fontId="31" type="noConversion"/>
  </si>
  <si>
    <t>Install QTCapslockController App test fail</t>
    <phoneticPr fontId="31" type="noConversion"/>
  </si>
  <si>
    <t>Key 7 Noise</t>
    <phoneticPr fontId="31" type="noConversion"/>
  </si>
  <si>
    <t>[New Failure] MMI-Preburn-Keyboard</t>
    <phoneticPr fontId="31" type="noConversion"/>
  </si>
  <si>
    <t>[New Failure] MMI-Preburn-Keyboard</t>
    <phoneticPr fontId="31" type="noConversion"/>
  </si>
  <si>
    <t>[New Failure] Wifi-BT_OTA</t>
    <phoneticPr fontId="31" type="noConversion"/>
  </si>
  <si>
    <t>Always hang at power on</t>
    <phoneticPr fontId="31" type="noConversion"/>
  </si>
  <si>
    <t>[New Failure] CoEx</t>
    <phoneticPr fontId="31" type="noConversion"/>
  </si>
  <si>
    <t>[New Failure] Run-in</t>
    <phoneticPr fontId="31" type="noConversion"/>
  </si>
  <si>
    <t>[New Failure] Run-in</t>
    <phoneticPr fontId="31" type="noConversion"/>
  </si>
  <si>
    <t>Send to PDCA Fail</t>
    <phoneticPr fontId="31" type="noConversion"/>
  </si>
  <si>
    <t>Exceed blob log  to the limit</t>
    <phoneticPr fontId="31" type="noConversion"/>
  </si>
  <si>
    <t>Potassium light always Red Cannot Lc</t>
    <phoneticPr fontId="31" type="noConversion"/>
  </si>
  <si>
    <t>Runin have no log</t>
  </si>
  <si>
    <t>USB no function</t>
    <phoneticPr fontId="31" type="noConversion"/>
  </si>
  <si>
    <t>[New Failure] Log collection</t>
    <phoneticPr fontId="31" type="noConversion"/>
  </si>
  <si>
    <t xml:space="preserve">Display ESR Sag Fail                         </t>
    <phoneticPr fontId="31" type="noConversion"/>
  </si>
  <si>
    <t>eject in middle test</t>
    <phoneticPr fontId="31" type="noConversion"/>
  </si>
  <si>
    <t>OS hang during test</t>
    <phoneticPr fontId="31" type="noConversion"/>
  </si>
  <si>
    <t>right-rear usb hole can't connect network</t>
    <phoneticPr fontId="31" type="noConversion"/>
  </si>
  <si>
    <t>post flash gamma w-255-Y</t>
    <phoneticPr fontId="31" type="noConversion"/>
  </si>
  <si>
    <t>SMC BL Color profile delete fail</t>
    <phoneticPr fontId="31" type="noConversion"/>
  </si>
  <si>
    <t>[New Failure] Display</t>
    <phoneticPr fontId="31" type="noConversion"/>
  </si>
  <si>
    <t>eject in middle test</t>
    <phoneticPr fontId="31" type="noConversion"/>
  </si>
  <si>
    <t>Tcon disable policy fail</t>
    <phoneticPr fontId="31" type="noConversion"/>
  </si>
  <si>
    <t>post gamma calibration 60HZ computer gamma fail</t>
    <phoneticPr fontId="31" type="noConversion"/>
  </si>
  <si>
    <t>initialization DFR attach fail</t>
    <phoneticPr fontId="31" type="noConversion"/>
  </si>
  <si>
    <t>cannot detect right-rear usbc 2.0</t>
    <phoneticPr fontId="31" type="noConversion"/>
  </si>
  <si>
    <t>post gamma calibration 60HZ measure white-160 out of spec</t>
    <phoneticPr fontId="31" type="noConversion"/>
  </si>
  <si>
    <t>[New Failure] Display_Post-Cal</t>
    <phoneticPr fontId="31" type="noConversion"/>
  </si>
  <si>
    <t>[New Failure] Flicker</t>
    <phoneticPr fontId="31" type="noConversion"/>
  </si>
  <si>
    <t>Software Hang At Trackpad Force Test</t>
    <phoneticPr fontId="31" type="noConversion"/>
  </si>
  <si>
    <t>patassium cannot connect left-near usbc</t>
    <phoneticPr fontId="31" type="noConversion"/>
  </si>
  <si>
    <t>[New Failure] Trackpad Force2</t>
    <phoneticPr fontId="31" type="noConversion"/>
  </si>
  <si>
    <t>[New Failure] Trackpad Force2</t>
    <phoneticPr fontId="31" type="noConversion"/>
  </si>
  <si>
    <t>[New Failure] Trackpad Force2</t>
    <phoneticPr fontId="31" type="noConversion"/>
  </si>
  <si>
    <t>Software Hang after Actuator test completed</t>
    <phoneticPr fontId="31" type="noConversion"/>
  </si>
  <si>
    <t>Hang at black screen</t>
    <phoneticPr fontId="31" type="noConversion"/>
  </si>
  <si>
    <t>[New Failure] Trackpad Actutor2</t>
    <phoneticPr fontId="31" type="noConversion"/>
  </si>
  <si>
    <t>Test value fail</t>
    <phoneticPr fontId="31" type="noConversion"/>
  </si>
  <si>
    <t>failed to get DFR display object</t>
    <phoneticPr fontId="31" type="noConversion"/>
  </si>
  <si>
    <t xml:space="preserve">Request time out </t>
    <phoneticPr fontId="31" type="noConversion"/>
  </si>
  <si>
    <t>[New Failure] Grape</t>
    <phoneticPr fontId="31" type="noConversion"/>
  </si>
  <si>
    <t>MMI-Postburn-Display</t>
    <phoneticPr fontId="31" type="noConversion"/>
  </si>
  <si>
    <t>MMI-Postburn-Display</t>
    <phoneticPr fontId="31" type="noConversion"/>
  </si>
  <si>
    <t>MMI-Postburn-Display</t>
    <phoneticPr fontId="31" type="noConversion"/>
  </si>
  <si>
    <t>MMI-Postburn-Display</t>
    <phoneticPr fontId="31" type="noConversion"/>
  </si>
  <si>
    <t>Systerm Idle Hang before Test</t>
    <phoneticPr fontId="31" type="noConversion"/>
  </si>
  <si>
    <t>DisplayFunctionRow Diags issue</t>
    <phoneticPr fontId="31" type="noConversion"/>
  </si>
  <si>
    <t>KP at display 2382</t>
    <phoneticPr fontId="31" type="noConversion"/>
  </si>
  <si>
    <t>Camera no function</t>
    <phoneticPr fontId="31" type="noConversion"/>
  </si>
  <si>
    <t>DFR show color abnormal</t>
    <phoneticPr fontId="31" type="noConversion"/>
  </si>
  <si>
    <t>failed to disable camellia policy</t>
    <phoneticPr fontId="31" type="noConversion"/>
  </si>
  <si>
    <t>MMI-Postburn-Display</t>
    <phoneticPr fontId="31" type="noConversion"/>
  </si>
  <si>
    <t>[New Failure] MMI-Postburn-Display</t>
    <phoneticPr fontId="31" type="noConversion"/>
  </si>
  <si>
    <t>MMI-Postburn-Keyboard</t>
    <phoneticPr fontId="31" type="noConversion"/>
  </si>
  <si>
    <t>Space key feeling NG</t>
    <phoneticPr fontId="31" type="noConversion"/>
  </si>
  <si>
    <t xml:space="preserve">Systerm Diags Issue can't show keyboard test window </t>
    <phoneticPr fontId="31" type="noConversion"/>
  </si>
  <si>
    <t>trackpad no click</t>
    <phoneticPr fontId="31" type="noConversion"/>
  </si>
  <si>
    <t>keyboard test window doesn't match keyboard kind</t>
    <phoneticPr fontId="31" type="noConversion"/>
  </si>
  <si>
    <t>[New Failure] MMI-Postburn-Keyboard</t>
    <phoneticPr fontId="31" type="noConversion"/>
  </si>
  <si>
    <t>Gatekeeper fail</t>
    <phoneticPr fontId="31" type="noConversion"/>
  </si>
  <si>
    <t>SS check battery level fail</t>
  </si>
  <si>
    <t>SS device drop</t>
  </si>
  <si>
    <t>Nomination issue  #3194</t>
    <phoneticPr fontId="31" type="noConversion"/>
  </si>
  <si>
    <t>Banana light always Red Cannot SS</t>
  </si>
  <si>
    <t>ASL pass but have no data</t>
  </si>
  <si>
    <t>USB no function</t>
  </si>
  <si>
    <t>SSD can’t download</t>
  </si>
  <si>
    <t>[New Failure] Shipping_Settings</t>
    <phoneticPr fontId="31" type="noConversion"/>
  </si>
  <si>
    <t>[New Failure] Impedance_Test_Post Cos</t>
    <phoneticPr fontId="31" type="noConversion"/>
  </si>
  <si>
    <t>Halleffect sensor fail</t>
    <phoneticPr fontId="31" type="noConversion"/>
  </si>
  <si>
    <t>CNT_LED_D0_B fail</t>
    <phoneticPr fontId="31" type="noConversion"/>
  </si>
  <si>
    <t>ALS_Cal 30_dutCom test fail</t>
    <phoneticPr fontId="31" type="noConversion"/>
  </si>
  <si>
    <t>ALS_Cal TEST_RUNER fail</t>
    <phoneticPr fontId="31" type="noConversion"/>
  </si>
  <si>
    <t>SWDL found battery capacity less than 20%</t>
    <phoneticPr fontId="31" type="noConversion"/>
  </si>
  <si>
    <t>Battery level 0</t>
    <phoneticPr fontId="31" type="noConversion"/>
  </si>
  <si>
    <t>ALS_Cal DUT panic</t>
    <phoneticPr fontId="31" type="noConversion"/>
  </si>
  <si>
    <t>Trackpad/Hang at Trackpad #2692 test</t>
    <phoneticPr fontId="31" type="noConversion"/>
  </si>
  <si>
    <t>Trackpad/Error writing control bit</t>
    <phoneticPr fontId="31" type="noConversion"/>
  </si>
  <si>
    <t>Hang at unplug DP cable</t>
    <phoneticPr fontId="31" type="noConversion"/>
  </si>
  <si>
    <t>Verify no False PCH USBC2 Disconnect Test Rear right 4543</t>
    <phoneticPr fontId="31" type="noConversion"/>
  </si>
  <si>
    <t>ALS_AR IEFI panic</t>
    <phoneticPr fontId="31" type="noConversion"/>
  </si>
  <si>
    <t>ALS_AR 81_LED fail</t>
    <phoneticPr fontId="31" type="noConversion"/>
  </si>
  <si>
    <t>Display pattern Test Rear Right port 9106.9107.9108 fail</t>
    <phoneticPr fontId="31" type="noConversion"/>
  </si>
  <si>
    <t>Display pattern Test Front Right port 9106.9107.9108 fail</t>
    <phoneticPr fontId="31" type="noConversion"/>
  </si>
  <si>
    <t>Display pattern Test Rear Left port 9106.9107.9108 fail</t>
    <phoneticPr fontId="31" type="noConversion"/>
  </si>
  <si>
    <t>Display pattern Test Front Left port 9106.9107.9108 fail</t>
    <phoneticPr fontId="31" type="noConversion"/>
  </si>
  <si>
    <t>Trackpad Actuator/Hang at verbose mode</t>
    <phoneticPr fontId="31" type="noConversion"/>
  </si>
  <si>
    <t>TP no function</t>
    <phoneticPr fontId="31" type="noConversion"/>
  </si>
  <si>
    <t>Adaptor Voltage Switch and Boost Verification with Xenon Rear Right</t>
    <phoneticPr fontId="31" type="noConversion"/>
  </si>
  <si>
    <t>Hang at Button test pass</t>
    <phoneticPr fontId="31" type="noConversion"/>
  </si>
  <si>
    <t>Hang at 9817</t>
    <phoneticPr fontId="31" type="noConversion"/>
  </si>
  <si>
    <t>Front Right USBC port up orientation check 9007 fail</t>
    <phoneticPr fontId="31" type="noConversion"/>
  </si>
  <si>
    <t>Rear Left USBC port up orientation check 9007 fail</t>
    <phoneticPr fontId="31" type="noConversion"/>
  </si>
  <si>
    <t>Palladium up orientation check 9817 fail</t>
    <phoneticPr fontId="31" type="noConversion"/>
  </si>
  <si>
    <t>Hang at unplug TBTA cable</t>
    <phoneticPr fontId="31" type="noConversion"/>
  </si>
  <si>
    <t>ALS_AR 25_iASCOM test fail</t>
    <phoneticPr fontId="31" type="noConversion"/>
  </si>
  <si>
    <t>When ALS_AR test pass cannot power on</t>
    <phoneticPr fontId="31" type="noConversion"/>
  </si>
  <si>
    <t>Hang at back light</t>
    <phoneticPr fontId="31" type="noConversion"/>
  </si>
  <si>
    <t>Hang at black screen</t>
    <phoneticPr fontId="31" type="noConversion"/>
  </si>
  <si>
    <t>Rear Left port no function</t>
    <phoneticPr fontId="31" type="noConversion"/>
  </si>
  <si>
    <t>Front Left Intel CID Eye Measurement 10Gbps up orientation 8057 fail</t>
    <phoneticPr fontId="31" type="noConversion"/>
  </si>
  <si>
    <t>Rear Right Port No Function</t>
    <phoneticPr fontId="31" type="noConversion"/>
  </si>
  <si>
    <t>Set Global Mode:No HP cable Error 164</t>
    <phoneticPr fontId="31" type="noConversion"/>
  </si>
  <si>
    <t>Front Right 4544 Verify No False PCH USBC2 Disconnect Test (High Speed Down)</t>
    <phoneticPr fontId="31" type="noConversion"/>
  </si>
  <si>
    <t>[New Failure] USBC2</t>
    <phoneticPr fontId="31" type="noConversion"/>
  </si>
  <si>
    <t>Front Left 4543 Verify no False PCH USBC2 Disconnect Test  (High Speed Up)</t>
    <phoneticPr fontId="31" type="noConversion"/>
  </si>
  <si>
    <t xml:space="preserve"> </t>
    <phoneticPr fontId="31" type="noConversion"/>
  </si>
  <si>
    <t>Front Right Intel CIO Eye measurement (20Gbps Up orientation 8057)</t>
    <phoneticPr fontId="31" type="noConversion"/>
  </si>
  <si>
    <t xml:space="preserve">Keyboard and Traackpad No Function </t>
    <phoneticPr fontId="31" type="noConversion"/>
  </si>
  <si>
    <t>Front Left Triggers Unit Wake Test(Hibernate)3110</t>
    <phoneticPr fontId="31" type="noConversion"/>
  </si>
  <si>
    <t>Front Right Triggers Unit Wake Test(Hibernate)3110</t>
    <phoneticPr fontId="31" type="noConversion"/>
  </si>
  <si>
    <t>Hang at gOS</t>
    <phoneticPr fontId="31" type="noConversion"/>
  </si>
  <si>
    <t>KB Valeria test fail</t>
    <phoneticPr fontId="31" type="noConversion"/>
  </si>
  <si>
    <t>display/BacklightController 4248 Fault Detection (Exit code: 1)</t>
    <phoneticPr fontId="31" type="noConversion"/>
  </si>
  <si>
    <t>link_width_tests/PCIe 2696 Link Width Test - pciRootPort RP09 (Exit code: 1)</t>
    <phoneticPr fontId="31" type="noConversion"/>
  </si>
  <si>
    <t>tapp/System 8000 TAPP Power (Exit code: 3)</t>
    <phoneticPr fontId="31" type="noConversion"/>
  </si>
  <si>
    <t>MacEFITests/Display 8118 Power Up MCU operation Diag Test (Exit code: 1)</t>
    <phoneticPr fontId="31" type="noConversion"/>
  </si>
  <si>
    <t>thermalinterface/ThermalInterface 3664 DTS Accuracy Test (Exit code: 2)</t>
    <phoneticPr fontId="31" type="noConversion"/>
  </si>
  <si>
    <t>coordinated_sleep_S0i/Wait for ARM to sleep/7 (Exit code: 3)</t>
    <phoneticPr fontId="31" type="noConversion"/>
  </si>
  <si>
    <t>coordinated_sleep_S0i/Wait for ARM to sleep/20 (Exit code: 3)</t>
    <phoneticPr fontId="31" type="noConversion"/>
  </si>
  <si>
    <t>Wildfire/STCriticalErrorsTest/Iteration 1 (Exit code: 1)</t>
    <phoneticPr fontId="31" type="noConversion"/>
  </si>
  <si>
    <t>Wildfire/STCriticalErrorsTest: EFI Command touch/Iteration 1 (Exit code: 1)</t>
    <phoneticPr fontId="31" type="noConversion"/>
  </si>
  <si>
    <t>display_test_no_aspm/Display 4120 Banksia TCON and DRAM Bist Suite (Exit code: 1)</t>
    <phoneticPr fontId="31" type="noConversion"/>
  </si>
  <si>
    <t>additional_arm_component_checks/Keyboard Presence Check (Exit code: 1)</t>
    <phoneticPr fontId="31" type="noConversion"/>
  </si>
  <si>
    <t>coordinated_sleep_S0i/Wait for ARM to sleep/27 (Exit code: 3)</t>
    <phoneticPr fontId="31" type="noConversion"/>
  </si>
  <si>
    <t>coordinated_sleep_S0i/Wait for ARM to sleep/22 (Exit code: -2)</t>
    <phoneticPr fontId="31" type="noConversion"/>
  </si>
  <si>
    <t>intel_component_checks/Power 2744 Power Cycle Test - Bluetooth (Exit code: -404)</t>
    <phoneticPr fontId="31" type="noConversion"/>
  </si>
  <si>
    <t>coordinated_S0i_BT_TriggerWake/Wait for ARM to sleep/5 (Exit code: 3)</t>
    <phoneticPr fontId="31" type="noConversion"/>
  </si>
  <si>
    <t>coordinated_S0i_BT_TriggerWake/Verify Wake from BT/5 (Exit code: 1)</t>
    <phoneticPr fontId="31" type="noConversion"/>
  </si>
  <si>
    <t>coordinated_sleep_S0i/Wait for ARM to sleep/21 (Exit code: 3)</t>
    <phoneticPr fontId="31" type="noConversion"/>
  </si>
  <si>
    <t>link_width_tests/PCIe 2696 Link Width Test - ThunderboltController 0 (Exit code: 1)</t>
    <phoneticPr fontId="31" type="noConversion"/>
  </si>
  <si>
    <t>link_width_tests/PCIe 2696 Link Width Test - pciRootPort RP05 (Exit code: 1)</t>
    <phoneticPr fontId="31" type="noConversion"/>
  </si>
  <si>
    <t>link_width_tests/PCIe 2696 Link Width Test - ThunderboltController 1 (Exit code: 1)</t>
    <phoneticPr fontId="31" type="noConversion"/>
  </si>
  <si>
    <t>汇总 Retest</t>
  </si>
  <si>
    <t>汇总 Yield</t>
  </si>
  <si>
    <t>display/BacklightController 4248 Fault Detection (Exit code: 1)</t>
  </si>
  <si>
    <t>MacEFITests/Display 8118 Power Up MCU operation Diag Test (Exit code: 1)</t>
  </si>
  <si>
    <t>coordinated_sleep_S0i/Wait for ARM to sleep/7 (Exit code: 3)</t>
  </si>
  <si>
    <t>Wildfire/STCriticalErrorsTest/Iteration 1 (Exit code: 1)</t>
  </si>
  <si>
    <t>Wildfire/STCriticalErrorsTest: EFI Command touch/Iteration 1 (Exit code: 1)</t>
  </si>
  <si>
    <t>additional_arm_component_checks/Keyboard Presence Check (Exit code: 1)</t>
  </si>
  <si>
    <t>link_width_tests/PCIe 2696 Link Width Test - ThunderboltController 0 (Exit code: 1)</t>
  </si>
  <si>
    <t>link_width_tests/PCIe 2696 Link Width Test - pciRootPort RP05 (Exit code: 1)</t>
  </si>
  <si>
    <t>coordinated_sleep_S0i/Wait for ARM to sleep8 (Exit code: 3)</t>
    <phoneticPr fontId="31" type="noConversion"/>
  </si>
  <si>
    <t>link_width_tests/PCIe 2696 Link Width Test - Storage (Exit code: 1)</t>
    <phoneticPr fontId="31" type="noConversion"/>
  </si>
  <si>
    <t>link_width_tests/PCIe 2696 Link Width Test - RP13 (Exit code: 1)</t>
    <phoneticPr fontId="31" type="noConversion"/>
  </si>
  <si>
    <t>coordinated_sleep_S0i/Wait for ARM to sleep/28 (Exit code: 3)</t>
    <phoneticPr fontId="31" type="noConversion"/>
  </si>
  <si>
    <t>coordinated_sleep_S0i/Wait for ARM to sleep9 (Exit code: 3)</t>
    <phoneticPr fontId="31" type="noConversion"/>
  </si>
  <si>
    <t>coordinated_sleep_S0i/Wait for ARM to sleep/6 (Exit code: 3)</t>
    <phoneticPr fontId="31" type="noConversion"/>
  </si>
  <si>
    <t>helium_tests/ThermalInterface 3826 Helium Test Balanced (Exit code: -2)</t>
    <phoneticPr fontId="31" type="noConversion"/>
  </si>
  <si>
    <t>helium_tests/ThermalInterface 3849 Helium Burst Test GPU (Exit code: -2)</t>
    <phoneticPr fontId="31" type="noConversion"/>
  </si>
  <si>
    <t>intel_component_checks/Display 2768 TCON Frame Validation Test (Exit code: -2)</t>
    <phoneticPr fontId="31" type="noConversion"/>
  </si>
  <si>
    <t>display/BacklightController 4248 Fault Detection (Exit code: -2)</t>
    <phoneticPr fontId="31" type="noConversion"/>
  </si>
  <si>
    <t>helium_tests/ThermalInterface 3850 Helium Burst Test Balanced (Exit code: -2)</t>
    <phoneticPr fontId="31" type="noConversion"/>
  </si>
  <si>
    <t>processor/Processor 8000 AVC_Encoder_VME (Exit code: -2)</t>
    <phoneticPr fontId="31" type="noConversion"/>
  </si>
  <si>
    <t>helium_tests/ThermalInterface 3824 Helium Test CPU (Exit code: -2)</t>
    <phoneticPr fontId="31" type="noConversion"/>
  </si>
  <si>
    <t>helium_tests/ThermalInterface 3848 Helium Burst Test CPU (Exit code: -2)</t>
    <phoneticPr fontId="31" type="noConversion"/>
  </si>
  <si>
    <t>coordinated_sleep_S0i/Wait for ARM to sleep5 (Exit code: 3)</t>
    <phoneticPr fontId="31" type="noConversion"/>
  </si>
  <si>
    <t>processor/Processor 8000 JPEG_Decoder (Exit code: -2)</t>
    <phoneticPr fontId="31" type="noConversion"/>
  </si>
  <si>
    <t>display/Display 2768 TCON Frame Validation Test (Exit code: -2)</t>
    <phoneticPr fontId="31" type="noConversion"/>
  </si>
  <si>
    <t>processor/Processor 8000 AVC_Decoder (Exit code: -2)</t>
    <phoneticPr fontId="31" type="noConversion"/>
  </si>
  <si>
    <t>helium_tests/ThermalInterface 3825 Helium Test GPU (Exit code: -2)</t>
    <phoneticPr fontId="31" type="noConversion"/>
  </si>
  <si>
    <t>coordinated_sleep_S0i/Wait for ARM to sleep/26 (Exit code: -2)</t>
    <phoneticPr fontId="31" type="noConversion"/>
  </si>
  <si>
    <t>coordinated_sleep_S0i/Wait for ARM to sleep/22 (Exit code: 3)</t>
    <phoneticPr fontId="31" type="noConversion"/>
  </si>
  <si>
    <t>coordinated_sleep_S0i/Wait for ARM to sleep/25 (Exit code: 3)</t>
    <phoneticPr fontId="31" type="noConversion"/>
  </si>
  <si>
    <t>coordinated_sleep_S0i/Wait for ARM to sleep/23 (Exit code: 3)</t>
    <phoneticPr fontId="31" type="noConversion"/>
  </si>
  <si>
    <t>coordinated_G3S_Wifi_TriggerWake/Verify Wake from Wifi/4 (Exit code: 1)</t>
    <phoneticPr fontId="31" type="noConversion"/>
  </si>
  <si>
    <t>coordinated_S0i_BT_TriggerWake/Verify Wake from BT/3 (Exit code: 1)</t>
    <phoneticPr fontId="31" type="noConversion"/>
  </si>
  <si>
    <t>coordinated_S0i_BT_TriggerWake/Wait for ARM to sleep/3 (Exit code: 3)</t>
    <phoneticPr fontId="31" type="noConversion"/>
  </si>
  <si>
    <t>coordinated_S0i_BT_TriggerWake/Wait for ARM to sleep (Exit code: -2)</t>
    <phoneticPr fontId="31" type="noConversion"/>
  </si>
  <si>
    <t>coordinated_S0i_BT_TriggerWake/Verify Wake from BT (Exit code: 1)</t>
    <phoneticPr fontId="31" type="noConversion"/>
  </si>
  <si>
    <t>coordinated_sleep_S0i/Wait for ARM to sleep/24 (Exit code: 3)</t>
    <phoneticPr fontId="31" type="noConversion"/>
  </si>
  <si>
    <t>coordinated_sleep_S0i/Wait for ARM to sleep2 (Exit code: 3)</t>
    <phoneticPr fontId="31" type="noConversion"/>
  </si>
  <si>
    <t>Mini2-10</t>
  </si>
  <si>
    <t>Mini2-QIB2</t>
  </si>
  <si>
    <t>C02W900XJTVV</t>
  </si>
  <si>
    <t>Mini2-2</t>
  </si>
  <si>
    <t>C02W9016JTVV</t>
  </si>
  <si>
    <t>C02W9008JH95</t>
  </si>
  <si>
    <t>Mini2-QIB1</t>
  </si>
  <si>
    <t>C02W9011JTVV</t>
  </si>
  <si>
    <t>C02W9006JTDQ</t>
  </si>
  <si>
    <t>Mini2-5</t>
  </si>
  <si>
    <t>C02W9006JKJM</t>
  </si>
  <si>
    <t>C02W900SJTVV</t>
  </si>
  <si>
    <t>C02W900VJTVV</t>
  </si>
  <si>
    <t>C02W900BJTVV</t>
  </si>
  <si>
    <t>Mini2-9</t>
  </si>
  <si>
    <t>coordinated_sleep_S0i/Wait for ARM to sleep/23 (Exit code: -2)</t>
    <phoneticPr fontId="31" type="noConversion"/>
  </si>
  <si>
    <t>coordinated_sleep_S0i/Wait for ARM to sleep/3 (Exit code: 3)</t>
    <phoneticPr fontId="31" type="noConversion"/>
  </si>
  <si>
    <t>coordinated_sleep_S0i/Wait for ARM to sleep/8 (Exit code: 3)</t>
    <phoneticPr fontId="31" type="noConversion"/>
  </si>
  <si>
    <t>Wildfire/AceTest2/Iteration 1 (Exit code: 1)</t>
    <phoneticPr fontId="31" type="noConversion"/>
  </si>
  <si>
    <t>coordinated_sleep_S0i/Wait for ARM to sleep/5 (Exit code: 3)</t>
    <phoneticPr fontId="31" type="noConversion"/>
  </si>
  <si>
    <t>Wildfire/AceTest3/Iteration 1 (Exit code: 1)</t>
    <phoneticPr fontId="31" type="noConversion"/>
  </si>
  <si>
    <t>coordinated_sleep_S0i/Wait for ARM to sleep/30 (Exit code: 3)</t>
    <phoneticPr fontId="31" type="noConversion"/>
  </si>
  <si>
    <t>coordinated_sleep_S0i/Wait for ARM to sleep/21 (Exit code: -2)</t>
    <phoneticPr fontId="31" type="noConversion"/>
  </si>
  <si>
    <t>nand_component/Storage 8049 GBB Count Check (Exit code: 1)</t>
    <phoneticPr fontId="31" type="noConversion"/>
  </si>
  <si>
    <t>coordinated_sleep_S0i/Wait for ARM to sleep6 (Exit code: 3)</t>
    <phoneticPr fontId="31" type="noConversion"/>
  </si>
  <si>
    <t>nand_component/Storage 3559 NVMe Debug Log 4 Check (Exit code: 1)</t>
    <phoneticPr fontId="31" type="noConversion"/>
  </si>
  <si>
    <t>coordinated_sleep_S3/Transition Intel into S36 (Exit code: -2)</t>
    <phoneticPr fontId="31" type="noConversion"/>
  </si>
  <si>
    <t>coordinated_sleep_S3/Wait for ARM to sleep6 (Exit code: -2)</t>
    <phoneticPr fontId="31" type="noConversion"/>
  </si>
  <si>
    <t>coordinated_sleep_S0i/Wait for ARM to sleep (Exit code: 3)</t>
    <phoneticPr fontId="31" type="noConversion"/>
  </si>
  <si>
    <t>coordinated_sleep_S0i/Wait for ARM to sleep/9 (Exit code: 3)</t>
    <phoneticPr fontId="31" type="noConversion"/>
  </si>
  <si>
    <t>Wildfire/AceTest2/Iteration 1 (Exit code: 1)</t>
  </si>
  <si>
    <t>Wildfire/AceTest3/Iteration 1 (Exit code: 1)</t>
  </si>
  <si>
    <t>coordinated_S0i_BT_TriggerWake/Verify Wake from BT/2 (Exit code: 1)</t>
  </si>
  <si>
    <t>coordinated_S0i_BT_TriggerWake/Wait for ARM to sleep/2 (Exit code: 3)</t>
  </si>
  <si>
    <t>Hang Black Screen</t>
    <phoneticPr fontId="31" type="noConversion"/>
  </si>
  <si>
    <t>Hang Apple Logo</t>
    <phoneticPr fontId="31" type="noConversion"/>
  </si>
  <si>
    <t>Test Stop at EFI</t>
    <phoneticPr fontId="31" type="noConversion"/>
  </si>
  <si>
    <t>Hang ThermalInterface 3664 Test</t>
    <phoneticPr fontId="31" type="noConversion"/>
  </si>
  <si>
    <t>Hang Black Screen</t>
  </si>
  <si>
    <t>No Flint</t>
    <phoneticPr fontId="31" type="noConversion"/>
  </si>
  <si>
    <t>No Flint</t>
  </si>
  <si>
    <t>Mini2-4</t>
  </si>
  <si>
    <t>C02W900BJH95</t>
  </si>
  <si>
    <t>C02W9003JTDQ</t>
  </si>
  <si>
    <t>C02W9005JTVV</t>
  </si>
  <si>
    <t>Mini2-6b</t>
  </si>
  <si>
    <t>C02W9003JTVV</t>
  </si>
  <si>
    <t>Mini2-6a</t>
  </si>
  <si>
    <t>C02W900GJKJM</t>
  </si>
  <si>
    <t>C02W9006JH95</t>
  </si>
  <si>
    <t>Mini2-1b</t>
  </si>
  <si>
    <t>C02W9001JTDX</t>
  </si>
  <si>
    <t>C02W9006JTVV</t>
  </si>
  <si>
    <t>C02W900ZJTVV</t>
  </si>
  <si>
    <t>J132_EVT_23_FDLoboCobra17E31341g_FDbridgeOSLoboCobra15P631231f</t>
    <phoneticPr fontId="31" type="noConversion"/>
  </si>
  <si>
    <t>coordinated_S0i_BT_TriggerWake/Verify Wake from BT/4 (Exit code: 1)</t>
  </si>
  <si>
    <t>coordinated_sleep_S3/Wait for ARM to sleep1 (Exit code: 3)</t>
  </si>
  <si>
    <t>coordinated_sleep_S3/Transition Intel into S31 (Exit code: -2)</t>
  </si>
  <si>
    <t>intel_boot_checks/SMC 3204 Shutdown Cause Check (Exit code: 14)</t>
    <phoneticPr fontId="31" type="noConversion"/>
  </si>
  <si>
    <t>C02W9002JTF4</t>
    <phoneticPr fontId="31" type="noConversion"/>
  </si>
  <si>
    <t>Mini2-8</t>
    <phoneticPr fontId="31" type="noConversion"/>
  </si>
  <si>
    <t>C02W9008JH95</t>
    <phoneticPr fontId="31" type="noConversion"/>
  </si>
  <si>
    <t>Mini2-QIB1</t>
    <phoneticPr fontId="31" type="noConversion"/>
  </si>
  <si>
    <t>C02W9003JTF4</t>
    <phoneticPr fontId="31" type="noConversion"/>
  </si>
  <si>
    <t>Mini2-8</t>
    <phoneticPr fontId="31" type="noConversion"/>
  </si>
  <si>
    <t>Hang at IEFI</t>
    <phoneticPr fontId="31" type="noConversion"/>
  </si>
  <si>
    <t>C02W900RJTVV</t>
    <phoneticPr fontId="31" type="noConversion"/>
  </si>
  <si>
    <t>Mini2-10</t>
    <phoneticPr fontId="31" type="noConversion"/>
  </si>
  <si>
    <t>C02W9013JTVV</t>
    <phoneticPr fontId="31" type="noConversion"/>
  </si>
  <si>
    <t>intel_boot_checks/SMC 3204 Shutdown Cause Check (Exit code: 14)</t>
  </si>
  <si>
    <t>Hang at IEFI</t>
  </si>
  <si>
    <t>C02W9001JH95</t>
    <phoneticPr fontId="31" type="noConversion"/>
  </si>
  <si>
    <t>Mini2-1a</t>
    <phoneticPr fontId="31" type="noConversion"/>
  </si>
  <si>
    <t>C02W9001JTVQ</t>
    <phoneticPr fontId="31" type="noConversion"/>
  </si>
  <si>
    <t>Mini2-3</t>
    <phoneticPr fontId="31" type="noConversion"/>
  </si>
  <si>
    <t>C02W9008JTVV</t>
    <phoneticPr fontId="31" type="noConversion"/>
  </si>
  <si>
    <t>Mini2-9</t>
    <phoneticPr fontId="31" type="noConversion"/>
  </si>
  <si>
    <t>tapp/System 8000 TAPP Power (Exit code: 3)</t>
  </si>
  <si>
    <t>thermalinterface/ThermalInterface 3664 DTS Accuracy Test (Exit code: 2)</t>
  </si>
  <si>
    <t>C02W9007JH95</t>
    <phoneticPr fontId="31" type="noConversion"/>
  </si>
  <si>
    <t>Mini2-QIB1</t>
    <phoneticPr fontId="31" type="noConversion"/>
  </si>
  <si>
    <t>C02W900WJTVV</t>
    <phoneticPr fontId="31" type="noConversion"/>
  </si>
  <si>
    <t>Mini2-10</t>
    <phoneticPr fontId="31" type="noConversion"/>
  </si>
  <si>
    <t>C02W9003JKJM</t>
    <phoneticPr fontId="31" type="noConversion"/>
  </si>
  <si>
    <t>Mini2-QIB2</t>
    <phoneticPr fontId="31" type="noConversion"/>
  </si>
  <si>
    <t>C02W9005JKJM</t>
  </si>
  <si>
    <t>C02W9014JTVV</t>
  </si>
  <si>
    <t>C02W9002JKJM</t>
  </si>
  <si>
    <t>C02W9003JTDX</t>
  </si>
  <si>
    <t>C02W9012JTVV</t>
    <phoneticPr fontId="31" type="noConversion"/>
  </si>
  <si>
    <t>C02W9007JTDX</t>
    <phoneticPr fontId="31" type="noConversion"/>
  </si>
  <si>
    <t>C02W900UJTVV</t>
    <phoneticPr fontId="31" type="noConversion"/>
  </si>
  <si>
    <t>C02W9017JTVV</t>
    <phoneticPr fontId="31" type="noConversion"/>
  </si>
  <si>
    <t>Mini2-10</t>
    <phoneticPr fontId="31" type="noConversion"/>
  </si>
  <si>
    <t>C02W9003JKJM</t>
    <phoneticPr fontId="31" type="noConversion"/>
  </si>
  <si>
    <t>Mini2-QIB2</t>
    <phoneticPr fontId="31" type="noConversion"/>
  </si>
  <si>
    <t>intel_component_checks/Power 2744 Power Cycle Test - Bluetooth (Exit code: -404)</t>
  </si>
  <si>
    <t>nand_component/Storage 8049 GBB Count Check (Exit code: 1)</t>
  </si>
  <si>
    <t>nand_component/Storage 3559 NVMe Debug Log 4 Check (Exit code: 1)</t>
  </si>
  <si>
    <t>nand_component/Storage 3559 NVMe Debug Log 4 Check (Exit code: -3)</t>
    <phoneticPr fontId="31" type="noConversion"/>
  </si>
  <si>
    <t>C02W900GJH95</t>
  </si>
  <si>
    <t>C02W900EJKJM</t>
  </si>
  <si>
    <t>C02W9002JH95</t>
  </si>
  <si>
    <t>Mini2-1a</t>
  </si>
  <si>
    <t>C02W9002JTF4</t>
  </si>
  <si>
    <t>Mini2-8</t>
  </si>
  <si>
    <t>C02W9004JTF4</t>
  </si>
  <si>
    <t>C02W900NJH95</t>
  </si>
  <si>
    <t>C02W9007JKJM</t>
  </si>
  <si>
    <t>C02W9001JTVV</t>
  </si>
  <si>
    <t>C02W900RJH95</t>
  </si>
  <si>
    <t>C02W900FJH95</t>
  </si>
  <si>
    <t>C02W9002JTVV</t>
  </si>
  <si>
    <t>C02W900PJTVV</t>
  </si>
  <si>
    <t>C02W900MJH95</t>
  </si>
  <si>
    <t>C02W900QJH95</t>
  </si>
  <si>
    <t>C02W8007JTVV</t>
  </si>
  <si>
    <t>Mini2-buzz1</t>
  </si>
  <si>
    <t>C02W9005JH9D</t>
  </si>
  <si>
    <t>Mini2-7</t>
  </si>
  <si>
    <t>C02W9006JTF4</t>
  </si>
  <si>
    <t>C02W9008JKJM</t>
  </si>
  <si>
    <t>C02W9002JTVQ</t>
  </si>
  <si>
    <t>Mini2-3</t>
  </si>
  <si>
    <t>C02W9009JKJM</t>
  </si>
  <si>
    <t>C02W9004JTVQ</t>
  </si>
  <si>
    <t>C02W900TJTVV</t>
  </si>
  <si>
    <t>C02W9005JTF4</t>
  </si>
  <si>
    <t>C02W9003JH9D</t>
  </si>
  <si>
    <t>coordinated_sleep_S0i/Wait for ARM to sleep/29 (Exit code: 3)</t>
    <phoneticPr fontId="31" type="noConversion"/>
  </si>
  <si>
    <t>OSDChargerTester/Charging port/Winning port (Exit code: 1)</t>
    <phoneticPr fontId="31" type="noConversion"/>
  </si>
  <si>
    <t>additional_arm_component_checks/Charger Component Check (Exit code: 2)</t>
    <phoneticPr fontId="31" type="noConversion"/>
  </si>
  <si>
    <t>C02W900AJH95</t>
    <phoneticPr fontId="31" type="noConversion"/>
  </si>
  <si>
    <t>C02W9006JH9D</t>
    <phoneticPr fontId="31" type="noConversion"/>
  </si>
  <si>
    <t>nand_component/Storage 3559 NVMe Debug Log 4 Check (Exit code: -3)</t>
  </si>
  <si>
    <t>coordinated_sleep_S0i/Wait for ARM to sleep/29 (Exit code: 3)</t>
  </si>
  <si>
    <t>OSDChargerTester/Charging port/Winning port (Exit code: 1)</t>
  </si>
  <si>
    <t>additional_arm_component_checks/Charger Component Check (Exit code: 2)</t>
  </si>
  <si>
    <t>J132_EVT_23_FDLoboCobra17E31341g_FDbridgeOSLoboCobra15P631231f</t>
    <phoneticPr fontId="31" type="noConversion"/>
  </si>
  <si>
    <t>C02W9006JTDX</t>
  </si>
  <si>
    <t>C02W900SJH95</t>
  </si>
  <si>
    <t>C02W900PJH95</t>
  </si>
  <si>
    <t>C02W9003JKJM</t>
  </si>
  <si>
    <t>C02W900QJTVV</t>
  </si>
  <si>
    <t>C02W9007JTVQ</t>
  </si>
  <si>
    <t>C02W900AJKJM</t>
  </si>
  <si>
    <t>C02W9001JTF4</t>
  </si>
  <si>
    <t>C02W800EJTVV</t>
  </si>
  <si>
    <t>Mini2-buzz2</t>
  </si>
  <si>
    <t>C02W9001JTDQ</t>
  </si>
  <si>
    <t>C02W8006JTVV</t>
  </si>
  <si>
    <t>C02W9004JTDQ</t>
  </si>
  <si>
    <t>C02W900HJH95</t>
  </si>
  <si>
    <t>C02W9002JH9D</t>
  </si>
  <si>
    <t>coordinated_G3S_Wifi_TriggerWake/Set the pmset variable to enable G3S/4 (Exit code: -2)</t>
    <phoneticPr fontId="31" type="noConversion"/>
  </si>
  <si>
    <t>display_test_no_aspm/Display 4120 Banksia TCON and DRAM Bist Suite (Exit code: -1)</t>
    <phoneticPr fontId="31" type="noConversion"/>
  </si>
  <si>
    <t>coordinated_sleep_G3S/Wait for ARM to sleep/5 (Exit code: -2)</t>
    <phoneticPr fontId="31" type="noConversion"/>
  </si>
  <si>
    <t>coordinated_sleep_G3S/Transition Intel into G3S/5 (Exit code: -2)</t>
    <phoneticPr fontId="31" type="noConversion"/>
  </si>
  <si>
    <t>coordinated_sleep_S0i/Wait for ARM to sleep4 (Exit code: 3)</t>
    <phoneticPr fontId="31" type="noConversion"/>
  </si>
  <si>
    <t>coordinated_sleep_G3S/Transition Intel into G3S/23 (Exit code: -2)</t>
    <phoneticPr fontId="31" type="noConversion"/>
  </si>
  <si>
    <t>coordinated_sleep_G3S/Wait for ARM to sleep/23 (Exit code: 3)</t>
    <phoneticPr fontId="31" type="noConversion"/>
  </si>
  <si>
    <t>C02W9004JKJM</t>
    <phoneticPr fontId="31" type="noConversion"/>
  </si>
  <si>
    <t>Mini2-QIB2</t>
    <phoneticPr fontId="31" type="noConversion"/>
  </si>
  <si>
    <t>link_width_tests/PCIe 2696 Link Width Test - pciRootPort RP09 (Exit code: 1)</t>
  </si>
  <si>
    <t>link_width_tests/PCIe 2696 Link Width Test - ThunderboltController 1 (Exit code: 1)</t>
  </si>
  <si>
    <t>coordinated_sleep_S0i/Wait for ARM to sleep/26 (Exit code: -2)</t>
  </si>
  <si>
    <t>coordinated_sleep_S0i/Wait for ARM to sleep/6 (Exit code: 3)</t>
  </si>
  <si>
    <t>coordinated_sleep_S0i/Wait for ARM to sleep/3 (Exit code: 3)</t>
  </si>
  <si>
    <t>coordinated_G3S_Wifi_TriggerWake/Set the pmset variable to enable G3S/4 (Exit code: -2)</t>
  </si>
  <si>
    <t>coordinated_sleep_G3S/Transition Intel into G3S/23 (Exit code: -2)</t>
  </si>
  <si>
    <t>coordinated_sleep_G3S/Wait for ARM to sleep/23 (Exit code: 3)</t>
  </si>
  <si>
    <t>coordinated_sleep_S0i/Wait for ARM to sleep/26 (Exit code: 3)</t>
  </si>
  <si>
    <t>coordinated_sleep_S0i/Transition Intel into S0i/26 (Exit code: -2)</t>
  </si>
  <si>
    <t>coordinated_sleep_S3/Transition Intel into S3/20 (Exit code: -2)</t>
  </si>
  <si>
    <t>coordinated_sleep_S3/Wait for ARM to sleep/20 (Exit code: -2)</t>
  </si>
  <si>
    <t>C02W9005JTDX</t>
    <phoneticPr fontId="31" type="noConversion"/>
  </si>
  <si>
    <t>Mini2-2</t>
    <phoneticPr fontId="31" type="noConversion"/>
  </si>
  <si>
    <t>C02W900LJH95</t>
    <phoneticPr fontId="31" type="noConversion"/>
  </si>
  <si>
    <t>Mini2-QIB1</t>
    <phoneticPr fontId="31" type="noConversion"/>
  </si>
  <si>
    <t>C02W9001JH95</t>
    <phoneticPr fontId="31" type="noConversion"/>
  </si>
  <si>
    <t>Mini2-1a</t>
    <phoneticPr fontId="31" type="noConversion"/>
  </si>
  <si>
    <t>C02W9003JTVQ</t>
    <phoneticPr fontId="31" type="noConversion"/>
  </si>
  <si>
    <t>Mini2-3</t>
    <phoneticPr fontId="31" type="noConversion"/>
  </si>
  <si>
    <t>C02W9013JTVV</t>
    <phoneticPr fontId="31" type="noConversion"/>
  </si>
  <si>
    <t>Mini2-10</t>
    <phoneticPr fontId="31" type="noConversion"/>
  </si>
  <si>
    <t>C02W900BJKJM</t>
    <phoneticPr fontId="31" type="noConversion"/>
  </si>
  <si>
    <t>Mini2-QIB2</t>
    <phoneticPr fontId="31" type="noConversion"/>
  </si>
  <si>
    <t>C02W9001JH9D</t>
  </si>
  <si>
    <t>C02W9004JKJM</t>
    <phoneticPr fontId="31" type="noConversion"/>
  </si>
  <si>
    <t>C02W9004JTDQ</t>
    <phoneticPr fontId="31" type="noConversion"/>
  </si>
  <si>
    <t>Mini2-5</t>
    <phoneticPr fontId="31" type="noConversion"/>
  </si>
  <si>
    <t>C02W9006JTVV</t>
    <phoneticPr fontId="31" type="noConversion"/>
  </si>
  <si>
    <t>Mini2-6b</t>
    <phoneticPr fontId="31" type="noConversion"/>
  </si>
  <si>
    <t>C02W9001JKJM</t>
    <phoneticPr fontId="31" type="noConversion"/>
  </si>
  <si>
    <t>Hang at PCle 2697 Link Speed Test</t>
    <phoneticPr fontId="31" type="noConversion"/>
  </si>
  <si>
    <t>C02W900WJTVV</t>
    <phoneticPr fontId="31" type="noConversion"/>
  </si>
  <si>
    <t>Test Stop at Wait for MacOS shutdown</t>
    <phoneticPr fontId="31" type="noConversion"/>
  </si>
  <si>
    <t>Hang at PCle 2697 Link Speed Test</t>
  </si>
  <si>
    <t>Test Stop at Wait for MacOS shutdown</t>
  </si>
  <si>
    <t>Send to PDCA Fail</t>
  </si>
  <si>
    <t>C02W800GJTVV</t>
  </si>
  <si>
    <t>C02W9003JTF4</t>
  </si>
  <si>
    <t>C02W800GJTVV</t>
    <phoneticPr fontId="31" type="noConversion"/>
  </si>
  <si>
    <t>link_width_tests/PCIe 2696 Link Width Test - Storage (Exit code: 1)</t>
  </si>
  <si>
    <t>link_width_tests/PCIe 2696 Link Width Test - RP13 (Exit code: 1)</t>
  </si>
  <si>
    <t>display_test_no_aspm/Display 4120 Banksia TCON and DRAM Bist Suite (Exit code: -1)</t>
  </si>
  <si>
    <t>coordinated_sleep_S3/Transition Intel into S3/21 (Exit code: -2)</t>
  </si>
  <si>
    <t>coordinated_sleep_S3/Wait for ARM to sleep/21 (Exit code: 3)</t>
  </si>
  <si>
    <t>C02W9001JH95</t>
  </si>
  <si>
    <t>C02W800LJTVV</t>
  </si>
  <si>
    <t>C02W800JJTVV</t>
  </si>
  <si>
    <t>C02W900BJKJM</t>
  </si>
  <si>
    <t>C02W9007JH95</t>
  </si>
  <si>
    <t>J132_EVT_23_FDLoboCobra17E31341g_FDbridgeOSLoboCobra15P631231f</t>
  </si>
  <si>
    <t>C02W9005JTDX</t>
    <phoneticPr fontId="31" type="noConversion"/>
  </si>
  <si>
    <t>Mini2-2</t>
    <phoneticPr fontId="31" type="noConversion"/>
  </si>
  <si>
    <t>C02W800HJTVV</t>
  </si>
  <si>
    <t>C02W9013JTVV</t>
  </si>
  <si>
    <t>C02W9010JTVV</t>
  </si>
  <si>
    <t>C02W900LJH95</t>
  </si>
  <si>
    <t>C02W9009JH95</t>
    <phoneticPr fontId="31" type="noConversion"/>
  </si>
  <si>
    <t>C02W9009JH95</t>
    <phoneticPr fontId="31" type="noConversion"/>
  </si>
  <si>
    <t>Mini2-QIB1</t>
    <phoneticPr fontId="31" type="noConversion"/>
  </si>
  <si>
    <t>Mini2-QIB1</t>
    <phoneticPr fontId="31" type="noConversion"/>
  </si>
  <si>
    <t>C02W9003JH95</t>
    <phoneticPr fontId="31" type="noConversion"/>
  </si>
  <si>
    <t>Mini2-1a</t>
    <phoneticPr fontId="31" type="noConversion"/>
  </si>
  <si>
    <t>C02W900JJKJM</t>
    <phoneticPr fontId="31" type="noConversion"/>
  </si>
  <si>
    <t>Mini2-4</t>
    <phoneticPr fontId="31" type="noConversion"/>
  </si>
  <si>
    <t>C02W900NJTVV</t>
    <phoneticPr fontId="31" type="noConversion"/>
  </si>
  <si>
    <t>Mini2-10</t>
    <phoneticPr fontId="31" type="noConversion"/>
  </si>
  <si>
    <t>tapp/System 8000 TAPP Power (Exit code: -994)</t>
  </si>
  <si>
    <t>Wildfire/BatteryFullyChargedTest/Iteration 1 (Exit code: 1)</t>
  </si>
  <si>
    <t>Wildfire/BatteryVoltageImbalancedTest/Iteration 1 (Exit code: 1)</t>
  </si>
  <si>
    <t>Wildfire/BatteryVoltageImbalancedTest: StateOfCharge/Iteration 1 (Exit code: 1)</t>
  </si>
  <si>
    <t>Wildfire/BatteryFullyChargedTest: StateOfCharge/Iteration 1 (Exit code: 1)</t>
  </si>
  <si>
    <t>coordinated_sleep_G3S/Transition Intel into G3S5 (Exit code: -2)</t>
  </si>
  <si>
    <t>coordinated_sleep_G3S/Wait for ARM to sleep5 (Exit code: 3)</t>
  </si>
  <si>
    <t>coordinated_sleep_S0i/Wait for ARM to sleep1 (Exit code: 3)</t>
  </si>
  <si>
    <t>coordinated_sleep_S0i/Transition Intel into S0i1 (Exit code: -2)</t>
  </si>
  <si>
    <t>coordinated_sleep_S0i/Transition Intel into S0i0 (Exit code: -2)</t>
  </si>
  <si>
    <t>coordinated_sleep_S0i/Wait for ARM to sleep0 (Exit code: -2)</t>
  </si>
  <si>
    <t>coordinated_G3S_Wifi_TriggerWake/Wait for ARM to sleep/3 (Exit code: 3)</t>
  </si>
  <si>
    <t>coordinated_G3S_Wifi_TriggerWake/Transition Intel into G3S/3 (Exit code: -2)</t>
  </si>
  <si>
    <t>coordinated_sleep_G3S/Transition Intel into G3S/7 (Exit code: -2)</t>
  </si>
  <si>
    <t>coordinated_sleep_G3S/Wait for ARM to sleep/7 (Exit code: -2)</t>
  </si>
  <si>
    <t>C02W800KJTVV</t>
  </si>
  <si>
    <t>C02W900WJTVV</t>
  </si>
  <si>
    <t>C02W800BJTVV</t>
  </si>
  <si>
    <t>J132_EVT_23_FDLoboCobra17E31341g_FDbridgeOSLoboCobra15P631231f</t>
    <phoneticPr fontId="31" type="noConversion"/>
  </si>
  <si>
    <t>J132_EVT_23_FDLoboCobra17E31341g_FDbridgeOSLoboCobra15P631231f</t>
    <phoneticPr fontId="31" type="noConversion"/>
  </si>
  <si>
    <t>C02W9003JH95</t>
    <phoneticPr fontId="31" type="noConversion"/>
  </si>
  <si>
    <t>Mini2-1a</t>
    <phoneticPr fontId="31" type="noConversion"/>
  </si>
  <si>
    <t>C02W9016JTVV</t>
    <phoneticPr fontId="31" type="noConversion"/>
  </si>
  <si>
    <t>Mini2-10</t>
    <phoneticPr fontId="31" type="noConversion"/>
  </si>
  <si>
    <t>C02W9015JTVV</t>
    <phoneticPr fontId="31" type="noConversion"/>
  </si>
  <si>
    <t>C02W9001JKJM</t>
    <phoneticPr fontId="31" type="noConversion"/>
  </si>
  <si>
    <t>Mini2-QIB2</t>
    <phoneticPr fontId="31" type="noConversion"/>
  </si>
  <si>
    <t>C02W8004JTVV</t>
    <phoneticPr fontId="31" type="noConversion"/>
  </si>
  <si>
    <t>Mini2-buzz1</t>
    <phoneticPr fontId="31" type="noConversion"/>
  </si>
  <si>
    <t>C02W900LJH95</t>
    <phoneticPr fontId="31" type="noConversion"/>
  </si>
  <si>
    <t>Mini2-QIB1</t>
    <phoneticPr fontId="31" type="noConversion"/>
  </si>
  <si>
    <t>J132_EVT_23_FDLoboCobra17E31341g_FDbridgeOSLoboCobra15P631231f</t>
    <phoneticPr fontId="31" type="noConversion"/>
  </si>
  <si>
    <t>J132_EVT_23_FDLoboCobra17E31341g_FDbridgeOSLoboCobra15P631231f</t>
    <phoneticPr fontId="31" type="noConversion"/>
  </si>
  <si>
    <t>Hang at EFI</t>
    <phoneticPr fontId="31" type="noConversion"/>
  </si>
  <si>
    <t>C02W900ZJTVV</t>
    <phoneticPr fontId="31" type="noConversion"/>
  </si>
  <si>
    <t>Mini2-10</t>
    <phoneticPr fontId="31" type="noConversion"/>
  </si>
  <si>
    <t>Hang at EFI</t>
  </si>
  <si>
    <t>C02W800FJTVV</t>
  </si>
  <si>
    <t>C02W800CJTVV</t>
  </si>
  <si>
    <t>C02W9004JTDX</t>
  </si>
  <si>
    <t>C02W900KJH95</t>
    <phoneticPr fontId="31" type="noConversion"/>
  </si>
  <si>
    <t>intel_boot_checks/SMC 3204 Shutdown Cause Check (Exit code: 65)</t>
    <phoneticPr fontId="31" type="noConversion"/>
  </si>
  <si>
    <t>J132_EVT_23-2_FDLoboCobra17E31341g_FDbridgeOSLoboCobra15P631231f_0_4612</t>
    <phoneticPr fontId="31" type="noConversion"/>
  </si>
  <si>
    <t>J132_EVT_23-2_FDLoboCobra17E31341g_FDbridgeOSLoboCobra15P631231f_0_4612</t>
    <phoneticPr fontId="31" type="noConversion"/>
  </si>
  <si>
    <t>J132_EVT_23_FDLoboCobra17E31341g_FDbridgeOSLoboCobra15P631231f</t>
    <phoneticPr fontId="31" type="noConversion"/>
  </si>
  <si>
    <t>J132_EVT_23_FDLoboCobra17E31341g_FDbridgeOSLoboCobra15P631231f</t>
    <phoneticPr fontId="31" type="noConversion"/>
  </si>
  <si>
    <t>C02W9002JTDQ</t>
    <phoneticPr fontId="31" type="noConversion"/>
  </si>
  <si>
    <t>Mini2-5</t>
    <phoneticPr fontId="31" type="noConversion"/>
  </si>
  <si>
    <t>C02W800DJTVV</t>
    <phoneticPr fontId="31" type="noConversion"/>
  </si>
  <si>
    <t>Mini2-buzz2</t>
    <phoneticPr fontId="31" type="noConversion"/>
  </si>
  <si>
    <t>C02W800AJTVV</t>
    <phoneticPr fontId="31" type="noConversion"/>
  </si>
  <si>
    <t>Mini2-buzz1</t>
    <phoneticPr fontId="31" type="noConversion"/>
  </si>
  <si>
    <t>intel_boot_checks/SMC 3204 Shutdown Cause Check (Exit code: 65)</t>
  </si>
  <si>
    <t>C02W9005JH95</t>
  </si>
  <si>
    <t>C02W9015JTVV</t>
  </si>
  <si>
    <t>C02W8004JTVV</t>
  </si>
  <si>
    <t>C02W900YJTVV</t>
  </si>
  <si>
    <t>J132_EVT_23_FDLoboCobra17E31341g_FDbridgeOSLoboCobra15P631231f</t>
    <phoneticPr fontId="31" type="noConversion"/>
  </si>
  <si>
    <t>J132_EVT_23_FDLoboCobra17E31341g_FDbridgeOSLoboCobra15P631231f</t>
    <phoneticPr fontId="31" type="noConversion"/>
  </si>
  <si>
    <t>J132_EVT_23-2_FDLoboCobra17E31341g_FDbridgeOSLoboCobra15P631231f_0_4612</t>
    <phoneticPr fontId="31" type="noConversion"/>
  </si>
  <si>
    <t>J132_EVT_23-2_FDLoboCobra17E31341g_FDbridgeOSLoboCobra15P631231f_0_4612</t>
    <phoneticPr fontId="31" type="noConversion"/>
  </si>
  <si>
    <t>Wildfire/DisplaySymbolErrorTest: EFI Command display/Iteration 1 (Exit code: 1)</t>
    <phoneticPr fontId="31" type="noConversion"/>
  </si>
  <si>
    <t>additional_arm_component_checks/DFR Critical Error Check (Exit code: 3)</t>
    <phoneticPr fontId="31" type="noConversion"/>
  </si>
  <si>
    <t>Wildfire/DisplaySymbolErrorTest/Iteration 1 (Exit code: 1)</t>
    <phoneticPr fontId="31" type="noConversion"/>
  </si>
  <si>
    <t>coordinated_sleep_S0i/Wait for ARM to sleep3 (Exit code: 3)</t>
    <phoneticPr fontId="31" type="noConversion"/>
  </si>
  <si>
    <t>C02W8009JTVV</t>
    <phoneticPr fontId="31" type="noConversion"/>
  </si>
  <si>
    <t>å</t>
    <phoneticPr fontId="31" type="noConversion"/>
  </si>
  <si>
    <t>Hang at PCLe 2696 Link Width Test</t>
    <phoneticPr fontId="31" type="noConversion"/>
  </si>
  <si>
    <r>
      <rPr>
        <sz val="12"/>
        <rFont val="Noteworthy Bold"/>
      </rPr>
      <t>﻿</t>
    </r>
    <r>
      <rPr>
        <sz val="12"/>
        <rFont val="Cambria (主题标题)"/>
        <charset val="134"/>
      </rPr>
      <t>C02W9001JKJM</t>
    </r>
    <phoneticPr fontId="31" type="noConversion"/>
  </si>
  <si>
    <r>
      <rPr>
        <sz val="12"/>
        <rFont val="Noteworthy Bold"/>
      </rPr>
      <t>﻿</t>
    </r>
    <r>
      <rPr>
        <sz val="12"/>
        <rFont val="Cambria (主题标题)"/>
        <charset val="134"/>
      </rPr>
      <t>Mini2-QIB2</t>
    </r>
    <phoneticPr fontId="31" type="noConversion"/>
  </si>
  <si>
    <t>Wildfire/DisplaySymbolErrorTest: EFI Command display/Iteration 1 (Exit code: 1)</t>
  </si>
  <si>
    <t>additional_arm_component_checks/DFR Critical Error Check (Exit code: 3)</t>
  </si>
  <si>
    <t>Wildfire/DisplaySymbolErrorTest/Iteration 1 (Exit code: 1)</t>
  </si>
  <si>
    <t>coordinated_sleep_S0i/Wait for ARM to sleep3 (Exit code: 3)</t>
  </si>
  <si>
    <t>Hang at PCLe 2696 Link Width Test</t>
  </si>
  <si>
    <t>C02W900CJH95</t>
  </si>
  <si>
    <t>C02W900DJH95</t>
  </si>
  <si>
    <t>Wildfire/BatterySafetyStatusTest/Iteration 1 (Exit code: 1)</t>
    <phoneticPr fontId="31" type="noConversion"/>
  </si>
  <si>
    <t>J132_EVT_23-2_FDLoboCobra17E31341g_FDbridgeOSLoboCobra15P631231f_0_4612</t>
    <phoneticPr fontId="31" type="noConversion"/>
  </si>
  <si>
    <t>J132_EVT_23_FDLoboCobra17E31341g_FDbridgeOSLoboCobra15P631231f</t>
    <phoneticPr fontId="31" type="noConversion"/>
  </si>
  <si>
    <t>J132_EVT_23_FDLoboCobra17E31341g_FDbridgeOSLoboCobra15P631231f</t>
    <phoneticPr fontId="31" type="noConversion"/>
  </si>
  <si>
    <t>J132_EVT_23-2_FDLoboCobra17E31341g_FDbridgeOSLoboCobra15P631231f_0_4612</t>
    <phoneticPr fontId="31" type="noConversion"/>
  </si>
  <si>
    <t>J132_EVT_23-2_FDLoboCobra17E31341g_FDbridgeOSLoboCobra15P631231f_0_4612</t>
    <phoneticPr fontId="31" type="noConversion"/>
  </si>
  <si>
    <t>Wildfire/BatterySafetyStatusTest/Iteration 1 (Exit code: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</si>
</sst>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m/d;@"/>
    <numFmt numFmtId="177" formatCode="_(&quot;$&quot;* #,##0.00_);_(&quot;$&quot;* \!\(#,##0.00\!\);_(&quot;$&quot;* &quot;-&quot;??_);_(@_)"/>
    <numFmt numFmtId="178" formatCode="0.000000000"/>
    <numFmt numFmtId="179" formatCode="0.00000000"/>
    <numFmt numFmtId="180" formatCode="0.00_)"/>
    <numFmt numFmtId="181" formatCode="_-* #,##0.0_-;\!\-* #,##0.0_-;_-* &quot;-&quot;??_-;_-@_-"/>
    <numFmt numFmtId="182" formatCode="_(&quot;$&quot;* #,##0.0_);_(&quot;$&quot;* \!\(#,##0.0\!\);_(&quot;$&quot;* &quot;-&quot;??_);_(@_)"/>
    <numFmt numFmtId="183" formatCode="0.000%"/>
    <numFmt numFmtId="184" formatCode="0.0%"/>
    <numFmt numFmtId="185" formatCode="#,##0;#,##0;[Color15]#,##0"/>
  </numFmts>
  <fonts count="54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0"/>
      <name val="Verdana"/>
      <family val="2"/>
    </font>
    <font>
      <sz val="9"/>
      <name val="Geneva"/>
      <family val="2"/>
    </font>
    <font>
      <u/>
      <sz val="10"/>
      <color indexed="12"/>
      <name val="Arial"/>
      <family val="2"/>
    </font>
    <font>
      <sz val="12"/>
      <name val="____"/>
      <family val="1"/>
    </font>
    <font>
      <sz val="12"/>
      <name val="怴嵶柧閾"/>
      <family val="1"/>
    </font>
    <font>
      <sz val="12"/>
      <name val="?"/>
      <family val="1"/>
    </font>
    <font>
      <sz val="10"/>
      <name val="Arial"/>
      <family val="2"/>
    </font>
    <font>
      <sz val="10"/>
      <name val="Helv"/>
      <family val="2"/>
    </font>
    <font>
      <sz val="9"/>
      <name val="Monaco"/>
      <family val="1"/>
    </font>
    <font>
      <sz val="10"/>
      <name val="Geneva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標楷體"/>
      <family val="4"/>
    </font>
    <font>
      <b/>
      <u/>
      <sz val="10"/>
      <color indexed="53"/>
      <name val="Geneva"/>
      <family val="2"/>
    </font>
    <font>
      <b/>
      <i/>
      <sz val="16"/>
      <name val="Helv"/>
      <family val="2"/>
    </font>
    <font>
      <sz val="12"/>
      <name val="바탕체"/>
      <family val="3"/>
    </font>
    <font>
      <sz val="11"/>
      <name val="돋움"/>
      <family val="2"/>
    </font>
    <font>
      <sz val="12"/>
      <color indexed="8"/>
      <name val="Verdana"/>
      <family val="2"/>
    </font>
    <font>
      <sz val="12"/>
      <color rgb="FF000000"/>
      <name val="微软雅黑"/>
      <family val="2"/>
      <charset val="134"/>
    </font>
    <font>
      <sz val="12"/>
      <color indexed="8"/>
      <name val="宋体"/>
      <family val="3"/>
      <charset val="134"/>
    </font>
    <font>
      <u/>
      <sz val="12"/>
      <color indexed="36"/>
      <name val="新細明體"/>
      <family val="1"/>
      <charset val="136"/>
    </font>
    <font>
      <sz val="12"/>
      <name val="穝灿砰"/>
      <family val="1"/>
    </font>
    <font>
      <sz val="9"/>
      <name val="宋体"/>
      <family val="3"/>
      <charset val="134"/>
      <scheme val="minor"/>
    </font>
    <font>
      <sz val="11"/>
      <color theme="1"/>
      <name val="Verdana"/>
      <family val="2"/>
    </font>
    <font>
      <sz val="11"/>
      <color theme="1"/>
      <name val="宋体"/>
      <family val="2"/>
      <scheme val="minor"/>
    </font>
    <font>
      <sz val="10"/>
      <color theme="1"/>
      <name val="Verdana"/>
      <family val="2"/>
    </font>
    <font>
      <sz val="10"/>
      <color theme="1"/>
      <name val="宋体"/>
      <family val="2"/>
      <scheme val="minor"/>
    </font>
    <font>
      <sz val="12"/>
      <color theme="1"/>
      <name val="Helvetica Neue Light"/>
    </font>
    <font>
      <sz val="12"/>
      <name val="Helvetica Neue Light"/>
    </font>
    <font>
      <sz val="24"/>
      <name val="Helvetica Neue Light"/>
    </font>
    <font>
      <sz val="12"/>
      <color rgb="FFFF0000"/>
      <name val="Helvetica Neue Light"/>
    </font>
    <font>
      <sz val="24"/>
      <color theme="1"/>
      <name val="Helvetica Neue Light"/>
    </font>
    <font>
      <b/>
      <sz val="24"/>
      <color theme="1"/>
      <name val="Helvetica Neue Light"/>
    </font>
    <font>
      <sz val="10"/>
      <color rgb="FF666666"/>
      <name val="Consolas"/>
      <family val="2"/>
    </font>
    <font>
      <sz val="12"/>
      <color theme="0"/>
      <name val="Helvetica Neue Light"/>
    </font>
    <font>
      <sz val="16"/>
      <color theme="1"/>
      <name val="Helvetica Neue Light"/>
    </font>
    <font>
      <sz val="10"/>
      <color rgb="FF000000"/>
      <name val="Helvetica Neue"/>
      <family val="2"/>
    </font>
    <font>
      <sz val="10"/>
      <color rgb="FF0433FF"/>
      <name val="Helvetica Neue"/>
      <family val="2"/>
    </font>
    <font>
      <sz val="12"/>
      <color rgb="FF000000"/>
      <name val="Helvetica Light"/>
    </font>
    <font>
      <sz val="12"/>
      <color theme="1"/>
      <name val="Helvetica Light"/>
    </font>
    <font>
      <sz val="12"/>
      <color rgb="FF000000"/>
      <name val="Helvetica Neue Light"/>
    </font>
    <font>
      <sz val="12"/>
      <color theme="1"/>
      <name val="Helvetica Neue"/>
    </font>
    <font>
      <sz val="12"/>
      <name val="Cambria (主题标题)"/>
      <charset val="134"/>
    </font>
    <font>
      <sz val="12"/>
      <color theme="1"/>
      <name val="Cambria (主题标题)"/>
      <charset val="134"/>
    </font>
    <font>
      <sz val="12"/>
      <name val="Noteworthy Bold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80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8" fillId="0" borderId="0"/>
    <xf numFmtId="177" fontId="9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178" fontId="16" fillId="0" borderId="0" applyFill="0" applyBorder="0" applyAlignment="0"/>
    <xf numFmtId="179" fontId="16" fillId="0" borderId="0" applyFill="0" applyBorder="0" applyAlignment="0"/>
    <xf numFmtId="0" fontId="17" fillId="0" borderId="0" applyFill="0" applyBorder="0" applyAlignment="0"/>
    <xf numFmtId="0" fontId="17" fillId="0" borderId="0" applyFill="0" applyBorder="0" applyAlignment="0"/>
    <xf numFmtId="0" fontId="17" fillId="0" borderId="0" applyFill="0" applyBorder="0" applyAlignment="0"/>
    <xf numFmtId="178" fontId="16" fillId="0" borderId="0" applyFill="0" applyBorder="0" applyAlignment="0"/>
    <xf numFmtId="0" fontId="17" fillId="0" borderId="0" applyFill="0" applyBorder="0" applyAlignment="0"/>
    <xf numFmtId="179" fontId="16" fillId="0" borderId="0" applyFill="0" applyBorder="0" applyAlignment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4" fontId="18" fillId="0" borderId="0" applyFill="0" applyBorder="0" applyAlignment="0"/>
    <xf numFmtId="178" fontId="16" fillId="0" borderId="0" applyFill="0" applyBorder="0" applyAlignment="0"/>
    <xf numFmtId="179" fontId="16" fillId="0" borderId="0" applyFill="0" applyBorder="0" applyAlignment="0"/>
    <xf numFmtId="178" fontId="16" fillId="0" borderId="0" applyFill="0" applyBorder="0" applyAlignment="0"/>
    <xf numFmtId="0" fontId="17" fillId="0" borderId="0" applyFill="0" applyBorder="0" applyAlignment="0"/>
    <xf numFmtId="179" fontId="16" fillId="0" borderId="0" applyFill="0" applyBorder="0" applyAlignment="0"/>
    <xf numFmtId="38" fontId="19" fillId="2" borderId="0" applyNumberFormat="0" applyBorder="0" applyAlignment="0" applyProtection="0"/>
    <xf numFmtId="0" fontId="20" fillId="0" borderId="2" applyNumberFormat="0" applyAlignment="0" applyProtection="0">
      <alignment horizontal="left" vertical="center"/>
    </xf>
    <xf numFmtId="0" fontId="20" fillId="0" borderId="3">
      <alignment horizontal="left" vertical="center"/>
    </xf>
    <xf numFmtId="0" fontId="20" fillId="0" borderId="3">
      <alignment horizontal="left" vertical="center"/>
    </xf>
    <xf numFmtId="0" fontId="20" fillId="0" borderId="3">
      <alignment horizontal="left" vertical="center"/>
    </xf>
    <xf numFmtId="10" fontId="19" fillId="3" borderId="1" applyNumberFormat="0" applyBorder="0" applyAlignment="0" applyProtection="0"/>
    <xf numFmtId="10" fontId="19" fillId="3" borderId="1" applyNumberFormat="0" applyBorder="0" applyAlignment="0" applyProtection="0"/>
    <xf numFmtId="10" fontId="19" fillId="3" borderId="1" applyNumberFormat="0" applyBorder="0" applyAlignment="0" applyProtection="0"/>
    <xf numFmtId="10" fontId="19" fillId="3" borderId="1" applyNumberFormat="0" applyBorder="0" applyAlignment="0" applyProtection="0"/>
    <xf numFmtId="10" fontId="19" fillId="3" borderId="1" applyNumberFormat="0" applyBorder="0" applyAlignment="0" applyProtection="0"/>
    <xf numFmtId="10" fontId="19" fillId="3" borderId="1" applyNumberFormat="0" applyBorder="0" applyAlignment="0" applyProtection="0"/>
    <xf numFmtId="10" fontId="19" fillId="3" borderId="1" applyNumberFormat="0" applyBorder="0" applyAlignment="0" applyProtection="0"/>
    <xf numFmtId="0" fontId="21" fillId="0" borderId="1" applyNumberFormat="0">
      <alignment horizontal="center" vertical="center"/>
    </xf>
    <xf numFmtId="0" fontId="21" fillId="0" borderId="1" applyNumberFormat="0">
      <alignment horizontal="center" vertical="center"/>
    </xf>
    <xf numFmtId="0" fontId="21" fillId="0" borderId="1" applyNumberFormat="0">
      <alignment horizontal="center" vertical="center"/>
    </xf>
    <xf numFmtId="0" fontId="21" fillId="0" borderId="1" applyNumberFormat="0">
      <alignment horizontal="center" vertical="center"/>
    </xf>
    <xf numFmtId="0" fontId="21" fillId="0" borderId="1" applyNumberFormat="0">
      <alignment horizontal="center" vertical="center"/>
    </xf>
    <xf numFmtId="0" fontId="21" fillId="0" borderId="1" applyNumberFormat="0">
      <alignment horizontal="center" vertical="center"/>
    </xf>
    <xf numFmtId="0" fontId="21" fillId="0" borderId="1" applyNumberFormat="0">
      <alignment horizontal="center" vertical="center"/>
    </xf>
    <xf numFmtId="178" fontId="16" fillId="0" borderId="0" applyFill="0" applyBorder="0" applyAlignment="0"/>
    <xf numFmtId="179" fontId="16" fillId="0" borderId="0" applyFill="0" applyBorder="0" applyAlignment="0"/>
    <xf numFmtId="178" fontId="16" fillId="0" borderId="0" applyFill="0" applyBorder="0" applyAlignment="0"/>
    <xf numFmtId="0" fontId="17" fillId="0" borderId="0" applyFill="0" applyBorder="0" applyAlignment="0"/>
    <xf numFmtId="179" fontId="16" fillId="0" borderId="0" applyFill="0" applyBorder="0" applyAlignment="0"/>
    <xf numFmtId="0" fontId="22" fillId="0" borderId="1" applyNumberFormat="0" applyFill="0" applyBorder="0" applyAlignment="0" applyProtection="0">
      <alignment horizontal="center" wrapText="1"/>
    </xf>
    <xf numFmtId="0" fontId="22" fillId="0" borderId="1" applyNumberFormat="0" applyFill="0" applyBorder="0" applyAlignment="0" applyProtection="0">
      <alignment horizontal="center" wrapText="1"/>
    </xf>
    <xf numFmtId="0" fontId="22" fillId="0" borderId="1" applyNumberFormat="0" applyFill="0" applyBorder="0" applyAlignment="0" applyProtection="0">
      <alignment horizontal="center" wrapText="1"/>
    </xf>
    <xf numFmtId="0" fontId="22" fillId="0" borderId="1" applyNumberFormat="0" applyFill="0" applyBorder="0" applyAlignment="0" applyProtection="0">
      <alignment horizontal="center" wrapText="1"/>
    </xf>
    <xf numFmtId="0" fontId="22" fillId="0" borderId="1" applyNumberFormat="0" applyFill="0" applyBorder="0" applyAlignment="0" applyProtection="0">
      <alignment horizontal="center" wrapText="1"/>
    </xf>
    <xf numFmtId="0" fontId="22" fillId="0" borderId="1" applyNumberFormat="0" applyFill="0" applyBorder="0" applyAlignment="0" applyProtection="0">
      <alignment horizontal="center" wrapText="1"/>
    </xf>
    <xf numFmtId="0" fontId="22" fillId="0" borderId="1" applyNumberFormat="0" applyFill="0" applyBorder="0" applyAlignment="0" applyProtection="0">
      <alignment horizontal="center" wrapText="1"/>
    </xf>
    <xf numFmtId="180" fontId="23" fillId="0" borderId="0"/>
    <xf numFmtId="0" fontId="14" fillId="0" borderId="0"/>
    <xf numFmtId="0" fontId="17" fillId="0" borderId="0" applyFont="0" applyFill="0" applyBorder="0" applyAlignment="0" applyProtection="0"/>
    <xf numFmtId="181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78" fontId="16" fillId="0" borderId="0" applyFill="0" applyBorder="0" applyAlignment="0"/>
    <xf numFmtId="179" fontId="16" fillId="0" borderId="0" applyFill="0" applyBorder="0" applyAlignment="0"/>
    <xf numFmtId="178" fontId="16" fillId="0" borderId="0" applyFill="0" applyBorder="0" applyAlignment="0"/>
    <xf numFmtId="0" fontId="17" fillId="0" borderId="0" applyFill="0" applyBorder="0" applyAlignment="0"/>
    <xf numFmtId="179" fontId="16" fillId="0" borderId="0" applyFill="0" applyBorder="0" applyAlignment="0"/>
    <xf numFmtId="49" fontId="18" fillId="0" borderId="0" applyFill="0" applyBorder="0" applyAlignment="0"/>
    <xf numFmtId="0" fontId="17" fillId="0" borderId="0" applyFill="0" applyBorder="0" applyAlignment="0"/>
    <xf numFmtId="178" fontId="16" fillId="0" borderId="0" applyFill="0" applyBorder="0" applyAlignment="0"/>
    <xf numFmtId="0" fontId="14" fillId="0" borderId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2" fontId="9" fillId="0" borderId="0" applyFont="0" applyFill="0" applyBorder="0" applyAlignment="0" applyProtection="0"/>
    <xf numFmtId="0" fontId="25" fillId="0" borderId="0"/>
    <xf numFmtId="0" fontId="26" fillId="0" borderId="0" applyNumberFormat="0" applyFill="0" applyBorder="0" applyProtection="0">
      <alignment vertical="top" wrapText="1"/>
    </xf>
    <xf numFmtId="0" fontId="9" fillId="0" borderId="0"/>
    <xf numFmtId="0" fontId="5" fillId="0" borderId="0">
      <alignment vertical="center"/>
    </xf>
    <xf numFmtId="0" fontId="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 applyProtection="0"/>
    <xf numFmtId="0" fontId="28" fillId="0" borderId="0" applyProtection="0"/>
    <xf numFmtId="0" fontId="28" fillId="0" borderId="0" applyProtection="0"/>
    <xf numFmtId="0" fontId="28" fillId="0" borderId="0" applyProtection="0"/>
    <xf numFmtId="0" fontId="28" fillId="0" borderId="0" applyProtection="0"/>
    <xf numFmtId="0" fontId="9" fillId="0" borderId="0"/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0" fontId="19" fillId="3" borderId="4" applyNumberFormat="0" applyBorder="0" applyAlignment="0" applyProtection="0"/>
    <xf numFmtId="10" fontId="19" fillId="3" borderId="4" applyNumberFormat="0" applyBorder="0" applyAlignment="0" applyProtection="0"/>
    <xf numFmtId="10" fontId="19" fillId="3" borderId="4" applyNumberFormat="0" applyBorder="0" applyAlignment="0" applyProtection="0"/>
    <xf numFmtId="10" fontId="19" fillId="3" borderId="4" applyNumberFormat="0" applyBorder="0" applyAlignment="0" applyProtection="0"/>
    <xf numFmtId="10" fontId="19" fillId="3" borderId="4" applyNumberFormat="0" applyBorder="0" applyAlignment="0" applyProtection="0"/>
    <xf numFmtId="10" fontId="19" fillId="3" borderId="4" applyNumberFormat="0" applyBorder="0" applyAlignment="0" applyProtection="0"/>
    <xf numFmtId="10" fontId="19" fillId="3" borderId="4" applyNumberFormat="0" applyBorder="0" applyAlignment="0" applyProtection="0"/>
    <xf numFmtId="0" fontId="21" fillId="0" borderId="4" applyNumberFormat="0">
      <alignment horizontal="center" vertical="center"/>
    </xf>
    <xf numFmtId="0" fontId="21" fillId="0" borderId="4" applyNumberFormat="0">
      <alignment horizontal="center" vertical="center"/>
    </xf>
    <xf numFmtId="0" fontId="21" fillId="0" borderId="4" applyNumberFormat="0">
      <alignment horizontal="center" vertical="center"/>
    </xf>
    <xf numFmtId="0" fontId="21" fillId="0" borderId="4" applyNumberFormat="0">
      <alignment horizontal="center" vertical="center"/>
    </xf>
    <xf numFmtId="0" fontId="21" fillId="0" borderId="4" applyNumberFormat="0">
      <alignment horizontal="center" vertical="center"/>
    </xf>
    <xf numFmtId="0" fontId="21" fillId="0" borderId="4" applyNumberFormat="0">
      <alignment horizontal="center" vertical="center"/>
    </xf>
    <xf numFmtId="0" fontId="21" fillId="0" borderId="4" applyNumberFormat="0">
      <alignment horizontal="center" vertical="center"/>
    </xf>
    <xf numFmtId="0" fontId="22" fillId="0" borderId="4" applyNumberFormat="0" applyFill="0" applyBorder="0" applyAlignment="0" applyProtection="0">
      <alignment horizontal="center" wrapText="1"/>
    </xf>
    <xf numFmtId="0" fontId="22" fillId="0" borderId="4" applyNumberFormat="0" applyFill="0" applyBorder="0" applyAlignment="0" applyProtection="0">
      <alignment horizontal="center" wrapText="1"/>
    </xf>
    <xf numFmtId="0" fontId="22" fillId="0" borderId="4" applyNumberFormat="0" applyFill="0" applyBorder="0" applyAlignment="0" applyProtection="0">
      <alignment horizontal="center" wrapText="1"/>
    </xf>
    <xf numFmtId="0" fontId="22" fillId="0" borderId="4" applyNumberFormat="0" applyFill="0" applyBorder="0" applyAlignment="0" applyProtection="0">
      <alignment horizontal="center" wrapText="1"/>
    </xf>
    <xf numFmtId="0" fontId="22" fillId="0" borderId="4" applyNumberFormat="0" applyFill="0" applyBorder="0" applyAlignment="0" applyProtection="0">
      <alignment horizontal="center" wrapText="1"/>
    </xf>
    <xf numFmtId="0" fontId="22" fillId="0" borderId="4" applyNumberFormat="0" applyFill="0" applyBorder="0" applyAlignment="0" applyProtection="0">
      <alignment horizontal="center" wrapText="1"/>
    </xf>
    <xf numFmtId="0" fontId="22" fillId="0" borderId="4" applyNumberFormat="0" applyFill="0" applyBorder="0" applyAlignment="0" applyProtection="0">
      <alignment horizontal="center" wrapText="1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0" fontId="19" fillId="3" borderId="5" applyNumberFormat="0" applyBorder="0" applyAlignment="0" applyProtection="0"/>
    <xf numFmtId="10" fontId="19" fillId="3" borderId="5" applyNumberFormat="0" applyBorder="0" applyAlignment="0" applyProtection="0"/>
    <xf numFmtId="10" fontId="19" fillId="3" borderId="5" applyNumberFormat="0" applyBorder="0" applyAlignment="0" applyProtection="0"/>
    <xf numFmtId="10" fontId="19" fillId="3" borderId="5" applyNumberFormat="0" applyBorder="0" applyAlignment="0" applyProtection="0"/>
    <xf numFmtId="10" fontId="19" fillId="3" borderId="5" applyNumberFormat="0" applyBorder="0" applyAlignment="0" applyProtection="0"/>
    <xf numFmtId="10" fontId="19" fillId="3" borderId="5" applyNumberFormat="0" applyBorder="0" applyAlignment="0" applyProtection="0"/>
    <xf numFmtId="10" fontId="19" fillId="3" borderId="5" applyNumberFormat="0" applyBorder="0" applyAlignment="0" applyProtection="0"/>
    <xf numFmtId="0" fontId="21" fillId="0" borderId="5" applyNumberFormat="0">
      <alignment horizontal="center" vertical="center"/>
    </xf>
    <xf numFmtId="0" fontId="21" fillId="0" borderId="5" applyNumberFormat="0">
      <alignment horizontal="center" vertical="center"/>
    </xf>
    <xf numFmtId="0" fontId="21" fillId="0" borderId="5" applyNumberFormat="0">
      <alignment horizontal="center" vertical="center"/>
    </xf>
    <xf numFmtId="0" fontId="21" fillId="0" borderId="5" applyNumberFormat="0">
      <alignment horizontal="center" vertical="center"/>
    </xf>
    <xf numFmtId="0" fontId="21" fillId="0" borderId="5" applyNumberFormat="0">
      <alignment horizontal="center" vertical="center"/>
    </xf>
    <xf numFmtId="0" fontId="21" fillId="0" borderId="5" applyNumberFormat="0">
      <alignment horizontal="center" vertical="center"/>
    </xf>
    <xf numFmtId="0" fontId="21" fillId="0" borderId="5" applyNumberFormat="0">
      <alignment horizontal="center" vertical="center"/>
    </xf>
    <xf numFmtId="0" fontId="22" fillId="0" borderId="5" applyNumberFormat="0" applyFill="0" applyBorder="0" applyAlignment="0" applyProtection="0">
      <alignment horizontal="center" wrapText="1"/>
    </xf>
    <xf numFmtId="0" fontId="22" fillId="0" borderId="5" applyNumberFormat="0" applyFill="0" applyBorder="0" applyAlignment="0" applyProtection="0">
      <alignment horizontal="center" wrapText="1"/>
    </xf>
    <xf numFmtId="0" fontId="22" fillId="0" borderId="5" applyNumberFormat="0" applyFill="0" applyBorder="0" applyAlignment="0" applyProtection="0">
      <alignment horizontal="center" wrapText="1"/>
    </xf>
    <xf numFmtId="0" fontId="22" fillId="0" borderId="5" applyNumberFormat="0" applyFill="0" applyBorder="0" applyAlignment="0" applyProtection="0">
      <alignment horizontal="center" wrapText="1"/>
    </xf>
    <xf numFmtId="0" fontId="22" fillId="0" borderId="5" applyNumberFormat="0" applyFill="0" applyBorder="0" applyAlignment="0" applyProtection="0">
      <alignment horizontal="center" wrapText="1"/>
    </xf>
    <xf numFmtId="0" fontId="22" fillId="0" borderId="5" applyNumberFormat="0" applyFill="0" applyBorder="0" applyAlignment="0" applyProtection="0">
      <alignment horizontal="center" wrapText="1"/>
    </xf>
    <xf numFmtId="0" fontId="22" fillId="0" borderId="5" applyNumberFormat="0" applyFill="0" applyBorder="0" applyAlignment="0" applyProtection="0">
      <alignment horizontal="center" wrapText="1"/>
    </xf>
    <xf numFmtId="10" fontId="19" fillId="3" borderId="5" applyNumberFormat="0" applyBorder="0" applyAlignment="0" applyProtection="0"/>
    <xf numFmtId="10" fontId="19" fillId="3" borderId="5" applyNumberFormat="0" applyBorder="0" applyAlignment="0" applyProtection="0"/>
    <xf numFmtId="10" fontId="19" fillId="3" borderId="5" applyNumberFormat="0" applyBorder="0" applyAlignment="0" applyProtection="0"/>
    <xf numFmtId="10" fontId="19" fillId="3" borderId="5" applyNumberFormat="0" applyBorder="0" applyAlignment="0" applyProtection="0"/>
    <xf numFmtId="10" fontId="19" fillId="3" borderId="5" applyNumberFormat="0" applyBorder="0" applyAlignment="0" applyProtection="0"/>
    <xf numFmtId="10" fontId="19" fillId="3" borderId="5" applyNumberFormat="0" applyBorder="0" applyAlignment="0" applyProtection="0"/>
    <xf numFmtId="10" fontId="19" fillId="3" borderId="5" applyNumberFormat="0" applyBorder="0" applyAlignment="0" applyProtection="0"/>
    <xf numFmtId="0" fontId="21" fillId="0" borderId="5" applyNumberFormat="0">
      <alignment horizontal="center" vertical="center"/>
    </xf>
    <xf numFmtId="0" fontId="21" fillId="0" borderId="5" applyNumberFormat="0">
      <alignment horizontal="center" vertical="center"/>
    </xf>
    <xf numFmtId="0" fontId="21" fillId="0" borderId="5" applyNumberFormat="0">
      <alignment horizontal="center" vertical="center"/>
    </xf>
    <xf numFmtId="0" fontId="21" fillId="0" borderId="5" applyNumberFormat="0">
      <alignment horizontal="center" vertical="center"/>
    </xf>
    <xf numFmtId="0" fontId="21" fillId="0" borderId="5" applyNumberFormat="0">
      <alignment horizontal="center" vertical="center"/>
    </xf>
    <xf numFmtId="0" fontId="21" fillId="0" borderId="5" applyNumberFormat="0">
      <alignment horizontal="center" vertical="center"/>
    </xf>
    <xf numFmtId="0" fontId="21" fillId="0" borderId="5" applyNumberFormat="0">
      <alignment horizontal="center" vertical="center"/>
    </xf>
    <xf numFmtId="0" fontId="22" fillId="0" borderId="5" applyNumberFormat="0" applyFill="0" applyBorder="0" applyAlignment="0" applyProtection="0">
      <alignment horizontal="center" wrapText="1"/>
    </xf>
    <xf numFmtId="0" fontId="22" fillId="0" borderId="5" applyNumberFormat="0" applyFill="0" applyBorder="0" applyAlignment="0" applyProtection="0">
      <alignment horizontal="center" wrapText="1"/>
    </xf>
    <xf numFmtId="0" fontId="22" fillId="0" borderId="5" applyNumberFormat="0" applyFill="0" applyBorder="0" applyAlignment="0" applyProtection="0">
      <alignment horizontal="center" wrapText="1"/>
    </xf>
    <xf numFmtId="0" fontId="22" fillId="0" borderId="5" applyNumberFormat="0" applyFill="0" applyBorder="0" applyAlignment="0" applyProtection="0">
      <alignment horizontal="center" wrapText="1"/>
    </xf>
    <xf numFmtId="0" fontId="22" fillId="0" borderId="5" applyNumberFormat="0" applyFill="0" applyBorder="0" applyAlignment="0" applyProtection="0">
      <alignment horizontal="center" wrapText="1"/>
    </xf>
    <xf numFmtId="0" fontId="22" fillId="0" borderId="5" applyNumberFormat="0" applyFill="0" applyBorder="0" applyAlignment="0" applyProtection="0">
      <alignment horizontal="center" wrapText="1"/>
    </xf>
    <xf numFmtId="0" fontId="22" fillId="0" borderId="5" applyNumberFormat="0" applyFill="0" applyBorder="0" applyAlignment="0" applyProtection="0">
      <alignment horizontal="center" wrapText="1"/>
    </xf>
    <xf numFmtId="0" fontId="3" fillId="0" borderId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0" fontId="19" fillId="3" borderId="6" applyNumberFormat="0" applyBorder="0" applyAlignment="0" applyProtection="0"/>
    <xf numFmtId="10" fontId="19" fillId="3" borderId="6" applyNumberFormat="0" applyBorder="0" applyAlignment="0" applyProtection="0"/>
    <xf numFmtId="10" fontId="19" fillId="3" borderId="6" applyNumberFormat="0" applyBorder="0" applyAlignment="0" applyProtection="0"/>
    <xf numFmtId="10" fontId="19" fillId="3" borderId="6" applyNumberFormat="0" applyBorder="0" applyAlignment="0" applyProtection="0"/>
    <xf numFmtId="10" fontId="19" fillId="3" borderId="6" applyNumberFormat="0" applyBorder="0" applyAlignment="0" applyProtection="0"/>
    <xf numFmtId="10" fontId="19" fillId="3" borderId="6" applyNumberFormat="0" applyBorder="0" applyAlignment="0" applyProtection="0"/>
    <xf numFmtId="10" fontId="19" fillId="3" borderId="6" applyNumberFormat="0" applyBorder="0" applyAlignment="0" applyProtection="0"/>
    <xf numFmtId="0" fontId="21" fillId="0" borderId="6" applyNumberFormat="0">
      <alignment horizontal="center" vertical="center"/>
    </xf>
    <xf numFmtId="0" fontId="21" fillId="0" borderId="6" applyNumberFormat="0">
      <alignment horizontal="center" vertical="center"/>
    </xf>
    <xf numFmtId="0" fontId="21" fillId="0" borderId="6" applyNumberFormat="0">
      <alignment horizontal="center" vertical="center"/>
    </xf>
    <xf numFmtId="0" fontId="21" fillId="0" borderId="6" applyNumberFormat="0">
      <alignment horizontal="center" vertical="center"/>
    </xf>
    <xf numFmtId="0" fontId="21" fillId="0" borderId="6" applyNumberFormat="0">
      <alignment horizontal="center" vertical="center"/>
    </xf>
    <xf numFmtId="0" fontId="21" fillId="0" borderId="6" applyNumberFormat="0">
      <alignment horizontal="center" vertical="center"/>
    </xf>
    <xf numFmtId="0" fontId="21" fillId="0" borderId="6" applyNumberFormat="0">
      <alignment horizontal="center" vertical="center"/>
    </xf>
    <xf numFmtId="0" fontId="22" fillId="0" borderId="6" applyNumberFormat="0" applyFill="0" applyBorder="0" applyAlignment="0" applyProtection="0">
      <alignment horizontal="center" wrapText="1"/>
    </xf>
    <xf numFmtId="0" fontId="22" fillId="0" borderId="6" applyNumberFormat="0" applyFill="0" applyBorder="0" applyAlignment="0" applyProtection="0">
      <alignment horizontal="center" wrapText="1"/>
    </xf>
    <xf numFmtId="0" fontId="22" fillId="0" borderId="6" applyNumberFormat="0" applyFill="0" applyBorder="0" applyAlignment="0" applyProtection="0">
      <alignment horizontal="center" wrapText="1"/>
    </xf>
    <xf numFmtId="0" fontId="22" fillId="0" borderId="6" applyNumberFormat="0" applyFill="0" applyBorder="0" applyAlignment="0" applyProtection="0">
      <alignment horizontal="center" wrapText="1"/>
    </xf>
    <xf numFmtId="0" fontId="22" fillId="0" borderId="6" applyNumberFormat="0" applyFill="0" applyBorder="0" applyAlignment="0" applyProtection="0">
      <alignment horizontal="center" wrapText="1"/>
    </xf>
    <xf numFmtId="0" fontId="22" fillId="0" borderId="6" applyNumberFormat="0" applyFill="0" applyBorder="0" applyAlignment="0" applyProtection="0">
      <alignment horizontal="center" wrapText="1"/>
    </xf>
    <xf numFmtId="0" fontId="22" fillId="0" borderId="6" applyNumberFormat="0" applyFill="0" applyBorder="0" applyAlignment="0" applyProtection="0">
      <alignment horizontal="center" wrapText="1"/>
    </xf>
    <xf numFmtId="10" fontId="19" fillId="3" borderId="6" applyNumberFormat="0" applyBorder="0" applyAlignment="0" applyProtection="0"/>
    <xf numFmtId="10" fontId="19" fillId="3" borderId="6" applyNumberFormat="0" applyBorder="0" applyAlignment="0" applyProtection="0"/>
    <xf numFmtId="10" fontId="19" fillId="3" borderId="6" applyNumberFormat="0" applyBorder="0" applyAlignment="0" applyProtection="0"/>
    <xf numFmtId="10" fontId="19" fillId="3" borderId="6" applyNumberFormat="0" applyBorder="0" applyAlignment="0" applyProtection="0"/>
    <xf numFmtId="10" fontId="19" fillId="3" borderId="6" applyNumberFormat="0" applyBorder="0" applyAlignment="0" applyProtection="0"/>
    <xf numFmtId="10" fontId="19" fillId="3" borderId="6" applyNumberFormat="0" applyBorder="0" applyAlignment="0" applyProtection="0"/>
    <xf numFmtId="10" fontId="19" fillId="3" borderId="6" applyNumberFormat="0" applyBorder="0" applyAlignment="0" applyProtection="0"/>
    <xf numFmtId="0" fontId="21" fillId="0" borderId="6" applyNumberFormat="0">
      <alignment horizontal="center" vertical="center"/>
    </xf>
    <xf numFmtId="0" fontId="21" fillId="0" borderId="6" applyNumberFormat="0">
      <alignment horizontal="center" vertical="center"/>
    </xf>
    <xf numFmtId="0" fontId="21" fillId="0" borderId="6" applyNumberFormat="0">
      <alignment horizontal="center" vertical="center"/>
    </xf>
    <xf numFmtId="0" fontId="21" fillId="0" borderId="6" applyNumberFormat="0">
      <alignment horizontal="center" vertical="center"/>
    </xf>
    <xf numFmtId="0" fontId="21" fillId="0" borderId="6" applyNumberFormat="0">
      <alignment horizontal="center" vertical="center"/>
    </xf>
    <xf numFmtId="0" fontId="21" fillId="0" borderId="6" applyNumberFormat="0">
      <alignment horizontal="center" vertical="center"/>
    </xf>
    <xf numFmtId="0" fontId="21" fillId="0" borderId="6" applyNumberFormat="0">
      <alignment horizontal="center" vertical="center"/>
    </xf>
    <xf numFmtId="0" fontId="22" fillId="0" borderId="6" applyNumberFormat="0" applyFill="0" applyBorder="0" applyAlignment="0" applyProtection="0">
      <alignment horizontal="center" wrapText="1"/>
    </xf>
    <xf numFmtId="0" fontId="22" fillId="0" borderId="6" applyNumberFormat="0" applyFill="0" applyBorder="0" applyAlignment="0" applyProtection="0">
      <alignment horizontal="center" wrapText="1"/>
    </xf>
    <xf numFmtId="0" fontId="22" fillId="0" borderId="6" applyNumberFormat="0" applyFill="0" applyBorder="0" applyAlignment="0" applyProtection="0">
      <alignment horizontal="center" wrapText="1"/>
    </xf>
    <xf numFmtId="0" fontId="22" fillId="0" borderId="6" applyNumberFormat="0" applyFill="0" applyBorder="0" applyAlignment="0" applyProtection="0">
      <alignment horizontal="center" wrapText="1"/>
    </xf>
    <xf numFmtId="0" fontId="22" fillId="0" borderId="6" applyNumberFormat="0" applyFill="0" applyBorder="0" applyAlignment="0" applyProtection="0">
      <alignment horizontal="center" wrapText="1"/>
    </xf>
    <xf numFmtId="0" fontId="22" fillId="0" borderId="6" applyNumberFormat="0" applyFill="0" applyBorder="0" applyAlignment="0" applyProtection="0">
      <alignment horizontal="center" wrapText="1"/>
    </xf>
    <xf numFmtId="0" fontId="22" fillId="0" borderId="6" applyNumberFormat="0" applyFill="0" applyBorder="0" applyAlignment="0" applyProtection="0">
      <alignment horizontal="center" wrapText="1"/>
    </xf>
    <xf numFmtId="0" fontId="1" fillId="0" borderId="0">
      <alignment vertical="center"/>
    </xf>
    <xf numFmtId="10" fontId="19" fillId="3" borderId="6" applyNumberFormat="0" applyBorder="0" applyAlignment="0" applyProtection="0"/>
    <xf numFmtId="10" fontId="19" fillId="3" borderId="6" applyNumberFormat="0" applyBorder="0" applyAlignment="0" applyProtection="0"/>
    <xf numFmtId="10" fontId="19" fillId="3" borderId="6" applyNumberFormat="0" applyBorder="0" applyAlignment="0" applyProtection="0"/>
    <xf numFmtId="10" fontId="19" fillId="3" borderId="6" applyNumberFormat="0" applyBorder="0" applyAlignment="0" applyProtection="0"/>
    <xf numFmtId="10" fontId="19" fillId="3" borderId="6" applyNumberFormat="0" applyBorder="0" applyAlignment="0" applyProtection="0"/>
    <xf numFmtId="10" fontId="19" fillId="3" borderId="6" applyNumberFormat="0" applyBorder="0" applyAlignment="0" applyProtection="0"/>
    <xf numFmtId="10" fontId="19" fillId="3" borderId="6" applyNumberFormat="0" applyBorder="0" applyAlignment="0" applyProtection="0"/>
    <xf numFmtId="0" fontId="21" fillId="0" borderId="6" applyNumberFormat="0">
      <alignment horizontal="center" vertical="center"/>
    </xf>
    <xf numFmtId="0" fontId="21" fillId="0" borderId="6" applyNumberFormat="0">
      <alignment horizontal="center" vertical="center"/>
    </xf>
    <xf numFmtId="0" fontId="21" fillId="0" borderId="6" applyNumberFormat="0">
      <alignment horizontal="center" vertical="center"/>
    </xf>
    <xf numFmtId="0" fontId="21" fillId="0" borderId="6" applyNumberFormat="0">
      <alignment horizontal="center" vertical="center"/>
    </xf>
    <xf numFmtId="0" fontId="21" fillId="0" borderId="6" applyNumberFormat="0">
      <alignment horizontal="center" vertical="center"/>
    </xf>
    <xf numFmtId="0" fontId="21" fillId="0" borderId="6" applyNumberFormat="0">
      <alignment horizontal="center" vertical="center"/>
    </xf>
    <xf numFmtId="0" fontId="21" fillId="0" borderId="6" applyNumberFormat="0">
      <alignment horizontal="center" vertical="center"/>
    </xf>
    <xf numFmtId="0" fontId="22" fillId="0" borderId="6" applyNumberFormat="0" applyFill="0" applyBorder="0" applyAlignment="0" applyProtection="0">
      <alignment horizontal="center" wrapText="1"/>
    </xf>
    <xf numFmtId="0" fontId="22" fillId="0" borderId="6" applyNumberFormat="0" applyFill="0" applyBorder="0" applyAlignment="0" applyProtection="0">
      <alignment horizontal="center" wrapText="1"/>
    </xf>
    <xf numFmtId="0" fontId="22" fillId="0" borderId="6" applyNumberFormat="0" applyFill="0" applyBorder="0" applyAlignment="0" applyProtection="0">
      <alignment horizontal="center" wrapText="1"/>
    </xf>
    <xf numFmtId="0" fontId="22" fillId="0" borderId="6" applyNumberFormat="0" applyFill="0" applyBorder="0" applyAlignment="0" applyProtection="0">
      <alignment horizontal="center" wrapText="1"/>
    </xf>
    <xf numFmtId="0" fontId="22" fillId="0" borderId="6" applyNumberFormat="0" applyFill="0" applyBorder="0" applyAlignment="0" applyProtection="0">
      <alignment horizontal="center" wrapText="1"/>
    </xf>
    <xf numFmtId="0" fontId="22" fillId="0" borderId="6" applyNumberFormat="0" applyFill="0" applyBorder="0" applyAlignment="0" applyProtection="0">
      <alignment horizontal="center" wrapText="1"/>
    </xf>
    <xf numFmtId="0" fontId="22" fillId="0" borderId="6" applyNumberFormat="0" applyFill="0" applyBorder="0" applyAlignment="0" applyProtection="0">
      <alignment horizontal="center" wrapText="1"/>
    </xf>
    <xf numFmtId="10" fontId="19" fillId="3" borderId="6" applyNumberFormat="0" applyBorder="0" applyAlignment="0" applyProtection="0"/>
    <xf numFmtId="10" fontId="19" fillId="3" borderId="6" applyNumberFormat="0" applyBorder="0" applyAlignment="0" applyProtection="0"/>
    <xf numFmtId="10" fontId="19" fillId="3" borderId="6" applyNumberFormat="0" applyBorder="0" applyAlignment="0" applyProtection="0"/>
    <xf numFmtId="10" fontId="19" fillId="3" borderId="6" applyNumberFormat="0" applyBorder="0" applyAlignment="0" applyProtection="0"/>
    <xf numFmtId="10" fontId="19" fillId="3" borderId="6" applyNumberFormat="0" applyBorder="0" applyAlignment="0" applyProtection="0"/>
    <xf numFmtId="10" fontId="19" fillId="3" borderId="6" applyNumberFormat="0" applyBorder="0" applyAlignment="0" applyProtection="0"/>
    <xf numFmtId="10" fontId="19" fillId="3" borderId="6" applyNumberFormat="0" applyBorder="0" applyAlignment="0" applyProtection="0"/>
    <xf numFmtId="0" fontId="21" fillId="0" borderId="6" applyNumberFormat="0">
      <alignment horizontal="center" vertical="center"/>
    </xf>
    <xf numFmtId="0" fontId="21" fillId="0" borderId="6" applyNumberFormat="0">
      <alignment horizontal="center" vertical="center"/>
    </xf>
    <xf numFmtId="0" fontId="21" fillId="0" borderId="6" applyNumberFormat="0">
      <alignment horizontal="center" vertical="center"/>
    </xf>
    <xf numFmtId="0" fontId="21" fillId="0" borderId="6" applyNumberFormat="0">
      <alignment horizontal="center" vertical="center"/>
    </xf>
    <xf numFmtId="0" fontId="21" fillId="0" borderId="6" applyNumberFormat="0">
      <alignment horizontal="center" vertical="center"/>
    </xf>
    <xf numFmtId="0" fontId="21" fillId="0" borderId="6" applyNumberFormat="0">
      <alignment horizontal="center" vertical="center"/>
    </xf>
    <xf numFmtId="0" fontId="21" fillId="0" borderId="6" applyNumberFormat="0">
      <alignment horizontal="center" vertical="center"/>
    </xf>
    <xf numFmtId="0" fontId="22" fillId="0" borderId="6" applyNumberFormat="0" applyFill="0" applyBorder="0" applyAlignment="0" applyProtection="0">
      <alignment horizontal="center" wrapText="1"/>
    </xf>
    <xf numFmtId="0" fontId="22" fillId="0" borderId="6" applyNumberFormat="0" applyFill="0" applyBorder="0" applyAlignment="0" applyProtection="0">
      <alignment horizontal="center" wrapText="1"/>
    </xf>
    <xf numFmtId="0" fontId="22" fillId="0" borderId="6" applyNumberFormat="0" applyFill="0" applyBorder="0" applyAlignment="0" applyProtection="0">
      <alignment horizontal="center" wrapText="1"/>
    </xf>
    <xf numFmtId="0" fontId="22" fillId="0" borderId="6" applyNumberFormat="0" applyFill="0" applyBorder="0" applyAlignment="0" applyProtection="0">
      <alignment horizontal="center" wrapText="1"/>
    </xf>
    <xf numFmtId="0" fontId="22" fillId="0" borderId="6" applyNumberFormat="0" applyFill="0" applyBorder="0" applyAlignment="0" applyProtection="0">
      <alignment horizontal="center" wrapText="1"/>
    </xf>
    <xf numFmtId="0" fontId="22" fillId="0" borderId="6" applyNumberFormat="0" applyFill="0" applyBorder="0" applyAlignment="0" applyProtection="0">
      <alignment horizontal="center" wrapText="1"/>
    </xf>
    <xf numFmtId="0" fontId="22" fillId="0" borderId="6" applyNumberFormat="0" applyFill="0" applyBorder="0" applyAlignment="0" applyProtection="0">
      <alignment horizontal="center" wrapText="1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8">
    <xf numFmtId="0" fontId="0" fillId="0" borderId="0" xfId="0"/>
    <xf numFmtId="0" fontId="32" fillId="0" borderId="0" xfId="0" applyFont="1"/>
    <xf numFmtId="0" fontId="37" fillId="0" borderId="0" xfId="5" applyFont="1" applyFill="1" applyBorder="1" applyAlignment="1" applyProtection="1">
      <alignment horizontal="center" vertical="center"/>
    </xf>
    <xf numFmtId="0" fontId="37" fillId="0" borderId="0" xfId="5" applyFont="1" applyFill="1" applyAlignment="1" applyProtection="1">
      <alignment horizontal="center" vertical="center"/>
    </xf>
    <xf numFmtId="0" fontId="37" fillId="0" borderId="0" xfId="5" applyFont="1" applyFill="1" applyProtection="1"/>
    <xf numFmtId="0" fontId="37" fillId="0" borderId="0" xfId="5" applyFont="1" applyBorder="1" applyProtection="1"/>
    <xf numFmtId="0" fontId="37" fillId="0" borderId="0" xfId="5" applyFont="1" applyProtection="1"/>
    <xf numFmtId="0" fontId="37" fillId="0" borderId="0" xfId="0" applyNumberFormat="1" applyFont="1" applyFill="1" applyBorder="1" applyAlignment="1" applyProtection="1">
      <alignment horizontal="center" vertical="center"/>
    </xf>
    <xf numFmtId="0" fontId="37" fillId="0" borderId="0" xfId="5" applyFont="1" applyFill="1" applyBorder="1" applyProtection="1"/>
    <xf numFmtId="0" fontId="37" fillId="0" borderId="0" xfId="5" applyFont="1" applyFill="1" applyAlignment="1" applyProtection="1">
      <alignment horizontal="center" vertical="center"/>
      <protection locked="0"/>
    </xf>
    <xf numFmtId="0" fontId="36" fillId="0" borderId="0" xfId="0" applyNumberFormat="1" applyFont="1"/>
    <xf numFmtId="0" fontId="36" fillId="0" borderId="0" xfId="0" applyNumberFormat="1" applyFont="1" applyBorder="1"/>
    <xf numFmtId="0" fontId="36" fillId="0" borderId="0" xfId="0" applyFont="1" applyBorder="1"/>
    <xf numFmtId="0" fontId="36" fillId="0" borderId="0" xfId="0" applyFont="1" applyFill="1" applyBorder="1" applyAlignment="1" applyProtection="1">
      <alignment horizontal="left" vertical="center" wrapText="1"/>
      <protection hidden="1"/>
    </xf>
    <xf numFmtId="0" fontId="36" fillId="0" borderId="0" xfId="0" applyFont="1" applyFill="1" applyBorder="1" applyAlignment="1" applyProtection="1">
      <alignment horizontal="center" vertical="center" wrapText="1"/>
      <protection hidden="1"/>
    </xf>
    <xf numFmtId="0" fontId="36" fillId="0" borderId="0" xfId="0" applyFont="1" applyFill="1" applyAlignment="1">
      <alignment vertical="center" wrapText="1"/>
    </xf>
    <xf numFmtId="0" fontId="36" fillId="0" borderId="0" xfId="0" applyFont="1" applyFill="1" applyBorder="1" applyAlignment="1" applyProtection="1">
      <alignment vertical="center" wrapText="1"/>
      <protection hidden="1"/>
    </xf>
    <xf numFmtId="0" fontId="36" fillId="0" borderId="0" xfId="0" applyFont="1" applyFill="1" applyAlignment="1" applyProtection="1">
      <alignment vertical="center" wrapText="1"/>
      <protection hidden="1"/>
    </xf>
    <xf numFmtId="0" fontId="36" fillId="0" borderId="0" xfId="0" applyFont="1" applyFill="1" applyAlignment="1">
      <alignment horizontal="left" vertical="center" wrapText="1"/>
    </xf>
    <xf numFmtId="0" fontId="36" fillId="0" borderId="0" xfId="0" applyFont="1" applyAlignment="1">
      <alignment vertical="center" wrapText="1"/>
    </xf>
    <xf numFmtId="1" fontId="36" fillId="0" borderId="0" xfId="0" applyNumberFormat="1" applyFont="1" applyFill="1" applyBorder="1" applyAlignment="1" applyProtection="1">
      <alignment horizontal="center" vertical="center" wrapText="1"/>
      <protection hidden="1"/>
    </xf>
    <xf numFmtId="184" fontId="36" fillId="0" borderId="0" xfId="0" applyNumberFormat="1" applyFont="1" applyFill="1" applyBorder="1" applyAlignment="1">
      <alignment horizontal="center" vertical="center" wrapText="1"/>
    </xf>
    <xf numFmtId="184" fontId="36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36" fillId="0" borderId="0" xfId="0" applyFont="1" applyFill="1" applyAlignment="1" applyProtection="1">
      <alignment horizontal="center" vertical="center" wrapText="1"/>
      <protection hidden="1"/>
    </xf>
    <xf numFmtId="184" fontId="36" fillId="0" borderId="0" xfId="0" applyNumberFormat="1" applyFont="1" applyFill="1" applyAlignment="1">
      <alignment horizontal="center" vertical="center" wrapText="1"/>
    </xf>
    <xf numFmtId="183" fontId="36" fillId="0" borderId="0" xfId="0" applyNumberFormat="1" applyFont="1" applyFill="1" applyAlignment="1">
      <alignment horizontal="center" vertical="center" wrapText="1"/>
    </xf>
    <xf numFmtId="0" fontId="36" fillId="0" borderId="0" xfId="0" applyFont="1" applyFill="1" applyAlignment="1">
      <alignment horizontal="center" vertical="center" wrapText="1"/>
    </xf>
    <xf numFmtId="1" fontId="36" fillId="0" borderId="0" xfId="0" applyNumberFormat="1" applyFont="1" applyFill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183" fontId="36" fillId="0" borderId="0" xfId="0" applyNumberFormat="1" applyFont="1" applyAlignment="1">
      <alignment horizontal="center" vertical="center" wrapText="1"/>
    </xf>
    <xf numFmtId="183" fontId="39" fillId="0" borderId="0" xfId="0" applyNumberFormat="1" applyFont="1" applyFill="1" applyBorder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0" fontId="36" fillId="0" borderId="0" xfId="0" applyFont="1" applyFill="1" applyAlignment="1">
      <alignment horizontal="left" vertical="center" wrapText="1" indent="1"/>
    </xf>
    <xf numFmtId="0" fontId="36" fillId="0" borderId="0" xfId="0" quotePrefix="1" applyNumberFormat="1" applyFont="1" applyAlignment="1">
      <alignment wrapText="1"/>
    </xf>
    <xf numFmtId="0" fontId="36" fillId="0" borderId="0" xfId="0" quotePrefix="1" applyFont="1" applyBorder="1"/>
    <xf numFmtId="184" fontId="36" fillId="0" borderId="0" xfId="0" quotePrefix="1" applyNumberFormat="1" applyFont="1" applyFill="1" applyBorder="1" applyAlignment="1" applyProtection="1">
      <alignment horizontal="center" vertical="center" wrapText="1"/>
      <protection hidden="1"/>
    </xf>
    <xf numFmtId="1" fontId="36" fillId="0" borderId="0" xfId="0" quotePrefix="1" applyNumberFormat="1" applyFont="1" applyFill="1" applyBorder="1" applyAlignment="1" applyProtection="1">
      <alignment horizontal="center" vertical="center" wrapText="1"/>
      <protection hidden="1"/>
    </xf>
    <xf numFmtId="0" fontId="36" fillId="0" borderId="0" xfId="0" applyFont="1" applyFill="1" applyBorder="1" applyProtection="1"/>
    <xf numFmtId="0" fontId="36" fillId="0" borderId="0" xfId="0" applyFont="1" applyFill="1" applyBorder="1" applyAlignment="1" applyProtection="1">
      <alignment wrapText="1"/>
    </xf>
    <xf numFmtId="0" fontId="34" fillId="0" borderId="0" xfId="0" applyFont="1" applyAlignment="1" applyProtection="1">
      <alignment wrapText="1"/>
    </xf>
    <xf numFmtId="0" fontId="34" fillId="0" borderId="0" xfId="0" applyFont="1" applyProtection="1"/>
    <xf numFmtId="0" fontId="37" fillId="5" borderId="0" xfId="0" applyFont="1" applyFill="1" applyBorder="1" applyAlignment="1" applyProtection="1">
      <alignment horizontal="left" vertical="center" wrapText="1"/>
    </xf>
    <xf numFmtId="0" fontId="43" fillId="4" borderId="0" xfId="0" applyFont="1" applyFill="1" applyBorder="1" applyAlignment="1" applyProtection="1">
      <alignment horizontal="left" vertical="center"/>
    </xf>
    <xf numFmtId="0" fontId="37" fillId="5" borderId="0" xfId="0" applyFont="1" applyFill="1" applyBorder="1" applyAlignment="1" applyProtection="1">
      <alignment horizontal="left" vertical="center"/>
    </xf>
    <xf numFmtId="2" fontId="37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 vertical="center"/>
    </xf>
    <xf numFmtId="0" fontId="37" fillId="0" borderId="0" xfId="0" applyFont="1" applyFill="1" applyAlignment="1" applyProtection="1">
      <alignment horizontal="left" vertical="center"/>
    </xf>
    <xf numFmtId="185" fontId="36" fillId="0" borderId="0" xfId="0" applyNumberFormat="1" applyFont="1" applyFill="1" applyAlignment="1">
      <alignment horizontal="center" vertical="center" wrapText="1"/>
    </xf>
    <xf numFmtId="2" fontId="37" fillId="0" borderId="0" xfId="0" applyNumberFormat="1" applyFont="1" applyFill="1" applyAlignment="1" applyProtection="1">
      <alignment horizontal="left" vertical="center"/>
    </xf>
    <xf numFmtId="0" fontId="37" fillId="0" borderId="0" xfId="0" applyNumberFormat="1" applyFont="1" applyFill="1" applyAlignment="1" applyProtection="1">
      <alignment horizontal="left" vertical="center"/>
    </xf>
    <xf numFmtId="0" fontId="40" fillId="0" borderId="0" xfId="0" applyFont="1" applyAlignment="1" applyProtection="1">
      <alignment vertical="center"/>
    </xf>
    <xf numFmtId="0" fontId="37" fillId="0" borderId="0" xfId="5" applyFont="1" applyAlignment="1" applyProtection="1">
      <alignment horizontal="center"/>
    </xf>
    <xf numFmtId="0" fontId="40" fillId="0" borderId="0" xfId="0" applyFont="1" applyAlignment="1" applyProtection="1">
      <alignment vertical="center"/>
    </xf>
    <xf numFmtId="49" fontId="37" fillId="0" borderId="3" xfId="0" applyNumberFormat="1" applyFont="1" applyFill="1" applyBorder="1" applyAlignment="1">
      <alignment horizontal="left" vertical="center" wrapText="1"/>
    </xf>
    <xf numFmtId="0" fontId="36" fillId="0" borderId="0" xfId="0" applyFont="1" applyFill="1"/>
    <xf numFmtId="0" fontId="36" fillId="0" borderId="0" xfId="0" applyFont="1" applyFill="1" applyAlignment="1">
      <alignment horizontal="left"/>
    </xf>
    <xf numFmtId="0" fontId="36" fillId="0" borderId="0" xfId="0" applyNumberFormat="1" applyFont="1" applyFill="1"/>
    <xf numFmtId="0" fontId="36" fillId="0" borderId="0" xfId="0" applyFont="1" applyFill="1" applyAlignment="1" applyProtection="1">
      <alignment horizontal="center" vertical="center"/>
      <protection hidden="1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 applyProtection="1">
      <alignment horizontal="center" vertical="center"/>
    </xf>
    <xf numFmtId="0" fontId="37" fillId="5" borderId="0" xfId="0" applyFont="1" applyFill="1" applyBorder="1" applyAlignment="1" applyProtection="1">
      <alignment horizontal="center" vertical="center" wrapText="1"/>
    </xf>
    <xf numFmtId="0" fontId="43" fillId="4" borderId="0" xfId="0" applyFont="1" applyFill="1" applyBorder="1" applyAlignment="1" applyProtection="1">
      <alignment horizontal="center" vertical="center"/>
    </xf>
    <xf numFmtId="0" fontId="36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36" fillId="0" borderId="0" xfId="0" applyFont="1" applyFill="1" applyProtection="1">
      <protection hidden="1"/>
    </xf>
    <xf numFmtId="0" fontId="45" fillId="0" borderId="0" xfId="0" applyFont="1" applyFill="1" applyAlignment="1">
      <alignment horizontal="left"/>
    </xf>
    <xf numFmtId="0" fontId="46" fillId="0" borderId="0" xfId="0" applyFont="1" applyFill="1" applyAlignment="1">
      <alignment horizontal="left"/>
    </xf>
    <xf numFmtId="0" fontId="42" fillId="0" borderId="0" xfId="0" quotePrefix="1" applyFont="1" applyFill="1" applyAlignment="1">
      <alignment wrapText="1"/>
    </xf>
    <xf numFmtId="0" fontId="36" fillId="0" borderId="0" xfId="0" applyFont="1"/>
    <xf numFmtId="0" fontId="36" fillId="0" borderId="0" xfId="0" applyFont="1" applyAlignment="1">
      <alignment horizontal="left"/>
    </xf>
    <xf numFmtId="49" fontId="37" fillId="0" borderId="0" xfId="0" applyNumberFormat="1" applyFont="1" applyFill="1" applyBorder="1" applyAlignment="1">
      <alignment horizontal="left" vertical="center" wrapText="1"/>
    </xf>
    <xf numFmtId="49" fontId="37" fillId="0" borderId="7" xfId="0" applyNumberFormat="1" applyFont="1" applyFill="1" applyBorder="1" applyAlignment="1">
      <alignment horizontal="left" vertical="center" wrapText="1"/>
    </xf>
    <xf numFmtId="49" fontId="37" fillId="0" borderId="8" xfId="0" applyNumberFormat="1" applyFont="1" applyFill="1" applyBorder="1" applyAlignment="1">
      <alignment horizontal="left" vertical="center" wrapText="1"/>
    </xf>
    <xf numFmtId="0" fontId="47" fillId="0" borderId="0" xfId="0" applyFont="1" applyFill="1"/>
    <xf numFmtId="0" fontId="37" fillId="0" borderId="7" xfId="0" quotePrefix="1" applyFont="1" applyFill="1" applyBorder="1" applyAlignment="1">
      <alignment horizontal="left" vertical="center" wrapText="1"/>
    </xf>
    <xf numFmtId="0" fontId="37" fillId="0" borderId="8" xfId="0" quotePrefix="1" applyFont="1" applyFill="1" applyBorder="1" applyAlignment="1">
      <alignment horizontal="left" vertical="center" wrapText="1"/>
    </xf>
    <xf numFmtId="0" fontId="48" fillId="0" borderId="0" xfId="0" applyFont="1" applyFill="1" applyAlignment="1">
      <alignment horizontal="left"/>
    </xf>
    <xf numFmtId="0" fontId="48" fillId="0" borderId="0" xfId="0" applyFont="1" applyFill="1" applyAlignment="1" applyProtection="1">
      <alignment horizontal="left"/>
      <protection hidden="1"/>
    </xf>
    <xf numFmtId="0" fontId="37" fillId="0" borderId="3" xfId="0" quotePrefix="1" applyFont="1" applyFill="1" applyBorder="1" applyAlignment="1">
      <alignment horizontal="left" vertical="center" wrapText="1"/>
    </xf>
    <xf numFmtId="0" fontId="37" fillId="0" borderId="3" xfId="0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/>
    </xf>
    <xf numFmtId="0" fontId="47" fillId="0" borderId="0" xfId="0" applyFont="1" applyFill="1" applyBorder="1"/>
    <xf numFmtId="0" fontId="36" fillId="0" borderId="0" xfId="0" applyFont="1" applyFill="1" applyAlignment="1" applyProtection="1">
      <alignment horizontal="left"/>
      <protection hidden="1"/>
    </xf>
    <xf numFmtId="176" fontId="37" fillId="0" borderId="0" xfId="6" applyNumberFormat="1" applyFont="1" applyFill="1" applyAlignment="1" applyProtection="1">
      <alignment horizontal="center" vertical="center"/>
      <protection locked="0"/>
    </xf>
    <xf numFmtId="0" fontId="49" fillId="0" borderId="0" xfId="0" applyFont="1"/>
    <xf numFmtId="0" fontId="49" fillId="0" borderId="0" xfId="0" applyFont="1" applyAlignment="1">
      <alignment wrapText="1"/>
    </xf>
    <xf numFmtId="0" fontId="36" fillId="0" borderId="0" xfId="0" quotePrefix="1" applyFont="1" applyFill="1" applyAlignment="1" applyProtection="1">
      <alignment horizontal="left"/>
      <protection hidden="1"/>
    </xf>
    <xf numFmtId="0" fontId="50" fillId="5" borderId="0" xfId="0" applyFont="1" applyFill="1" applyBorder="1" applyAlignment="1" applyProtection="1">
      <alignment horizontal="center" vertical="center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37" fillId="0" borderId="0" xfId="5" applyFont="1" applyFill="1" applyBorder="1" applyAlignment="1" applyProtection="1">
      <alignment horizontal="left" vertical="center"/>
    </xf>
    <xf numFmtId="0" fontId="37" fillId="0" borderId="0" xfId="5" applyFont="1" applyFill="1" applyAlignment="1" applyProtection="1">
      <alignment horizontal="left" vertical="center"/>
    </xf>
    <xf numFmtId="0" fontId="47" fillId="0" borderId="0" xfId="0" applyFont="1"/>
    <xf numFmtId="0" fontId="36" fillId="6" borderId="0" xfId="0" applyFont="1" applyFill="1" applyAlignment="1">
      <alignment horizontal="left"/>
    </xf>
    <xf numFmtId="0" fontId="36" fillId="6" borderId="0" xfId="0" applyFont="1" applyFill="1" applyAlignment="1">
      <alignment horizontal="center" vertical="center"/>
    </xf>
    <xf numFmtId="0" fontId="36" fillId="6" borderId="0" xfId="0" applyFont="1" applyFill="1"/>
    <xf numFmtId="0" fontId="36" fillId="6" borderId="0" xfId="0" applyNumberFormat="1" applyFont="1" applyFill="1"/>
    <xf numFmtId="0" fontId="36" fillId="6" borderId="0" xfId="0" applyFont="1" applyFill="1" applyAlignment="1" applyProtection="1">
      <alignment horizontal="center" vertical="center"/>
      <protection hidden="1"/>
    </xf>
    <xf numFmtId="0" fontId="36" fillId="6" borderId="0" xfId="0" applyNumberFormat="1" applyFont="1" applyFill="1" applyAlignment="1">
      <alignment horizontal="center" vertical="center"/>
    </xf>
    <xf numFmtId="0" fontId="36" fillId="6" borderId="0" xfId="0" applyFont="1" applyFill="1" applyBorder="1" applyAlignment="1">
      <alignment horizontal="left"/>
    </xf>
    <xf numFmtId="0" fontId="36" fillId="6" borderId="0" xfId="0" applyFont="1" applyFill="1" applyAlignment="1" applyProtection="1">
      <alignment horizontal="left"/>
      <protection hidden="1"/>
    </xf>
    <xf numFmtId="0" fontId="34" fillId="7" borderId="0" xfId="0" applyFont="1" applyFill="1" applyBorder="1" applyProtection="1"/>
    <xf numFmtId="0" fontId="35" fillId="7" borderId="0" xfId="0" applyFont="1" applyFill="1" applyBorder="1" applyAlignment="1" applyProtection="1">
      <alignment horizontal="left" vertical="center"/>
    </xf>
    <xf numFmtId="0" fontId="36" fillId="6" borderId="0" xfId="0" applyFont="1" applyFill="1" applyProtection="1">
      <protection hidden="1"/>
    </xf>
    <xf numFmtId="49" fontId="37" fillId="5" borderId="0" xfId="120" applyNumberFormat="1" applyFont="1" applyFill="1" applyBorder="1" applyAlignment="1" applyProtection="1">
      <alignment horizontal="center" vertical="center"/>
    </xf>
    <xf numFmtId="49" fontId="37" fillId="5" borderId="0" xfId="120" applyNumberFormat="1" applyFont="1" applyFill="1" applyBorder="1" applyAlignment="1" applyProtection="1">
      <alignment horizontal="left" vertical="center" wrapText="1"/>
    </xf>
    <xf numFmtId="14" fontId="36" fillId="0" borderId="0" xfId="0" applyNumberFormat="1" applyFont="1" applyFill="1" applyAlignment="1">
      <alignment horizontal="center" vertical="center" wrapText="1"/>
    </xf>
    <xf numFmtId="176" fontId="51" fillId="6" borderId="0" xfId="352" applyNumberFormat="1" applyFont="1" applyFill="1" applyAlignment="1" applyProtection="1">
      <alignment horizontal="center" vertical="center"/>
    </xf>
    <xf numFmtId="0" fontId="52" fillId="0" borderId="0" xfId="0" applyFont="1" applyAlignment="1">
      <alignment horizontal="center" vertical="center"/>
    </xf>
    <xf numFmtId="176" fontId="51" fillId="0" borderId="0" xfId="352" applyNumberFormat="1" applyFont="1" applyFill="1" applyAlignment="1" applyProtection="1">
      <alignment horizontal="left" vertical="center"/>
    </xf>
    <xf numFmtId="176" fontId="51" fillId="0" borderId="0" xfId="352" applyNumberFormat="1" applyFont="1" applyFill="1" applyAlignment="1" applyProtection="1">
      <alignment horizontal="left" vertical="center" wrapText="1"/>
    </xf>
    <xf numFmtId="0" fontId="51" fillId="0" borderId="0" xfId="0" applyFont="1" applyFill="1" applyBorder="1" applyAlignment="1" applyProtection="1">
      <alignment horizontal="center" vertical="center"/>
    </xf>
    <xf numFmtId="1" fontId="52" fillId="0" borderId="0" xfId="0" applyNumberFormat="1" applyFont="1" applyFill="1" applyBorder="1" applyAlignment="1" applyProtection="1">
      <alignment horizontal="center" vertical="center"/>
    </xf>
    <xf numFmtId="0" fontId="51" fillId="0" borderId="0" xfId="0" applyFont="1" applyFill="1" applyBorder="1" applyAlignment="1" applyProtection="1">
      <alignment horizontal="left" vertical="center" wrapText="1"/>
    </xf>
    <xf numFmtId="0" fontId="51" fillId="0" borderId="0" xfId="0" applyNumberFormat="1" applyFont="1" applyFill="1" applyBorder="1" applyAlignment="1" applyProtection="1">
      <alignment horizontal="center" vertical="center" wrapText="1"/>
    </xf>
    <xf numFmtId="0" fontId="51" fillId="0" borderId="0" xfId="0" applyNumberFormat="1" applyFont="1" applyFill="1" applyBorder="1" applyAlignment="1" applyProtection="1">
      <alignment horizontal="center" vertical="center"/>
    </xf>
    <xf numFmtId="0" fontId="51" fillId="0" borderId="0" xfId="0" applyNumberFormat="1" applyFont="1" applyFill="1" applyBorder="1" applyAlignment="1" applyProtection="1">
      <alignment horizontal="left" vertical="center"/>
    </xf>
    <xf numFmtId="0" fontId="51" fillId="0" borderId="0" xfId="0" applyFont="1" applyFill="1" applyAlignment="1" applyProtection="1">
      <alignment horizontal="left" vertical="center"/>
    </xf>
    <xf numFmtId="0" fontId="51" fillId="0" borderId="6" xfId="0" applyNumberFormat="1" applyFont="1" applyFill="1" applyBorder="1" applyAlignment="1" applyProtection="1">
      <alignment horizontal="left" vertical="center" wrapText="1"/>
    </xf>
    <xf numFmtId="176" fontId="51" fillId="0" borderId="0" xfId="352" applyNumberFormat="1" applyFont="1" applyFill="1" applyAlignment="1" applyProtection="1">
      <alignment horizontal="center" vertical="center"/>
    </xf>
    <xf numFmtId="176" fontId="51" fillId="0" borderId="0" xfId="352" applyNumberFormat="1" applyFont="1" applyAlignment="1">
      <alignment horizontal="center" vertical="center"/>
    </xf>
    <xf numFmtId="176" fontId="51" fillId="0" borderId="0" xfId="352" applyNumberFormat="1" applyFont="1" applyAlignment="1">
      <alignment horizontal="left" vertical="center"/>
    </xf>
    <xf numFmtId="176" fontId="51" fillId="0" borderId="0" xfId="352" applyNumberFormat="1" applyFont="1" applyAlignment="1">
      <alignment horizontal="left" vertical="center" wrapText="1"/>
    </xf>
    <xf numFmtId="0" fontId="51" fillId="0" borderId="0" xfId="0" applyNumberFormat="1" applyFont="1" applyFill="1" applyAlignment="1" applyProtection="1">
      <alignment horizontal="left" vertical="center" wrapText="1"/>
    </xf>
    <xf numFmtId="176" fontId="51" fillId="6" borderId="0" xfId="352" applyNumberFormat="1" applyFont="1" applyFill="1" applyAlignment="1">
      <alignment horizontal="center" vertical="center"/>
    </xf>
    <xf numFmtId="176" fontId="51" fillId="0" borderId="0" xfId="352" applyNumberFormat="1" applyFont="1" applyBorder="1" applyAlignment="1">
      <alignment horizontal="center" vertical="center"/>
    </xf>
    <xf numFmtId="176" fontId="51" fillId="0" borderId="0" xfId="352" applyNumberFormat="1" applyFont="1" applyBorder="1" applyAlignment="1">
      <alignment horizontal="left" vertical="center"/>
    </xf>
    <xf numFmtId="176" fontId="51" fillId="0" borderId="0" xfId="352" applyNumberFormat="1" applyFont="1" applyBorder="1" applyAlignment="1">
      <alignment horizontal="left" vertical="center" wrapText="1"/>
    </xf>
    <xf numFmtId="0" fontId="51" fillId="0" borderId="0" xfId="0" applyFont="1" applyFill="1" applyBorder="1" applyAlignment="1" applyProtection="1">
      <alignment horizontal="left" vertical="center"/>
    </xf>
    <xf numFmtId="0" fontId="51" fillId="0" borderId="0" xfId="0" applyNumberFormat="1" applyFont="1" applyFill="1" applyBorder="1" applyAlignment="1" applyProtection="1">
      <alignment horizontal="left" vertical="center" wrapText="1"/>
    </xf>
    <xf numFmtId="0" fontId="37" fillId="0" borderId="0" xfId="0" applyNumberFormat="1" applyFont="1" applyFill="1" applyBorder="1" applyAlignment="1" applyProtection="1">
      <alignment horizontal="left" vertical="center"/>
    </xf>
    <xf numFmtId="176" fontId="51" fillId="6" borderId="0" xfId="352" applyNumberFormat="1" applyFont="1" applyFill="1" applyBorder="1" applyAlignment="1">
      <alignment horizontal="center" vertical="center"/>
    </xf>
    <xf numFmtId="176" fontId="51" fillId="0" borderId="0" xfId="352" applyNumberFormat="1" applyFont="1" applyFill="1" applyBorder="1" applyAlignment="1">
      <alignment horizontal="center" vertical="center"/>
    </xf>
    <xf numFmtId="0" fontId="37" fillId="0" borderId="0" xfId="0" applyFont="1" applyFill="1" applyAlignment="1">
      <alignment horizontal="left"/>
    </xf>
    <xf numFmtId="0" fontId="38" fillId="0" borderId="0" xfId="5" applyFont="1" applyFill="1" applyBorder="1" applyAlignment="1" applyProtection="1">
      <alignment horizontal="left" vertical="center"/>
    </xf>
    <xf numFmtId="0" fontId="40" fillId="0" borderId="0" xfId="0" applyFont="1" applyAlignment="1" applyProtection="1">
      <alignment vertical="center"/>
    </xf>
    <xf numFmtId="0" fontId="4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</cellXfs>
  <cellStyles count="4803">
    <cellStyle name="__" xfId="7"/>
    <cellStyle name="____P62 LH meeting minutes on 4-1 R1" xfId="8"/>
    <cellStyle name="___CPK__" xfId="9"/>
    <cellStyle name="___Czech P62 Capacity Plan V1" xfId="10"/>
    <cellStyle name="___eMac_2" xfId="11"/>
    <cellStyle name="___eMac_2_~9459718" xfId="12"/>
    <cellStyle name="___eMac_2_LH_RFA_Q4'03WW40~40.xls" xfId="13"/>
    <cellStyle name="___eMac_2_LH_RFA_Q4'03WW40~40.xls_~9459718" xfId="14"/>
    <cellStyle name="___eMac_2_LH_RFA_Q4'03WW40~40.xls_P86B-LH-WK4" xfId="15"/>
    <cellStyle name="___eMac_2_LH_RFA_Q4'03WW40~40.xls_P86B-LH-wk44" xfId="16"/>
    <cellStyle name="___eMac_2_P86B-LH-WK4" xfId="17"/>
    <cellStyle name="___eMac_2_P86B-LH-wk44" xfId="18"/>
    <cellStyle name="___LH P62 AM Multiplex Line Document(UPH100)Rev.E 1-30 for DVT all" xfId="19"/>
    <cellStyle name="___LH P62 AM Unique Line Document Rev-D 1-18" xfId="20"/>
    <cellStyle name="___LH P62 AM Unique Line Document Rev-D 1-18_P62A capacity wkbk2" xfId="21"/>
    <cellStyle name="___LH P62 AM Unique Line Document Rev-D 1-18_P62A Equiplistv1.6(OEM)6-6" xfId="22"/>
    <cellStyle name="___LH P62 AM Unique Line Document Rev-D 1-18_P62A Invesmt-PlanVsAct(Rev7)_1031,02" xfId="23"/>
    <cellStyle name="___LH P62 AM Unique Line Document Rev-D 1-18_P62A Investmest -Plv8)_1106,02" xfId="24"/>
    <cellStyle name="___LH P62 AM Unique Line Document Rev-D 1-18_P62A Unique Line Document Rev-31  9-27" xfId="25"/>
    <cellStyle name="___LH P62 AM Unique Line Document Rev-D 1-18_P62A Unique Line Document Rev-31 9-27" xfId="26"/>
    <cellStyle name="___LH P62 AM Unique Line Document Rev-D 1-18_P86 AMA-200uph-permV1-1" xfId="27"/>
    <cellStyle name="___LH P62 AM Unique Line Document Rev-D 1-18_P86MfgRediTemplateV3-5" xfId="28"/>
    <cellStyle name="___LH P62 FATP Document Rev-08 12--28" xfId="29"/>
    <cellStyle name="___LH P62 FATP Document RI-8-T12 Rev_16 02-21" xfId="30"/>
    <cellStyle name="___LH P62 FATP Lead Time Check List Rev_10 1-9" xfId="31"/>
    <cellStyle name="___P62 AM leadtime  2-22" xfId="32"/>
    <cellStyle name="___P62 AM setup check list 1-23" xfId="33"/>
    <cellStyle name="___P62 BOM Ver 6.4 purchasimg &amp; LT wkst 0420" xfId="34"/>
    <cellStyle name="___P62-100engv(OEM)6-3-7" xfId="35"/>
    <cellStyle name="___P62-100LH(OEM-Sub)6-3-5" xfId="36"/>
    <cellStyle name="___P62A Unique Line Document Rev-F 2-27 With 2-2-6-2" xfId="37"/>
    <cellStyle name="___P62A Unique Line Document Rev-F 2-27 With 2-2-6-2_P62A Unique Line Document Rev-29  8-14" xfId="38"/>
    <cellStyle name="___P62A_Process_Flow(4.3)" xfId="39"/>
    <cellStyle name="___P62A_Process_Flow(4.3)_P62A capacity wkbk2" xfId="40"/>
    <cellStyle name="___P62A_Process_Flow(4.3)_P62A Invesmt-PlanVsAct(Rev7)_1031,02" xfId="41"/>
    <cellStyle name="___P62A_Process_Flow(4.3)_P62A Investmest -Plv8)_1106,02" xfId="42"/>
    <cellStyle name="___P62A_Process_Flow(4.3)_P62A Unique Line Document Rev-31  9-27" xfId="43"/>
    <cellStyle name="___P62A_Process_Flow(4.3)_P62A Unique Line Document Rev-31 9-27" xfId="44"/>
    <cellStyle name="___P62A_Process_Flow(4.3)_P86 AMA-200uph-permV1-1" xfId="45"/>
    <cellStyle name="___P62A_Process_Flow(4.3)_P86MfgRediTemplateV3-5" xfId="46"/>
    <cellStyle name="___P86" xfId="47"/>
    <cellStyle name="___P86_~9459718" xfId="48"/>
    <cellStyle name="___P86_P86B-LH-WK4" xfId="49"/>
    <cellStyle name="___P86_P86B-LH-wk44" xfId="50"/>
    <cellStyle name="_M98 Pre-PVT TearDown EUT CQA RRT ORT issue 9-13" xfId="51"/>
    <cellStyle name="_M98 Pre-PVT TearDown EUT CQA RRT ORT issue 9-14" xfId="52"/>
    <cellStyle name="_M98 TearDown EUT CQA RRT issue 9-10" xfId="53"/>
    <cellStyle name="AutoFormat Options" xfId="6"/>
    <cellStyle name="Calc Currency (0)" xfId="54"/>
    <cellStyle name="Calc Currency (2)" xfId="55"/>
    <cellStyle name="Calc Percent (0)" xfId="56"/>
    <cellStyle name="Calc Percent (1)" xfId="57"/>
    <cellStyle name="Calc Percent (2)" xfId="58"/>
    <cellStyle name="Calc Units (0)" xfId="59"/>
    <cellStyle name="Calc Units (1)" xfId="60"/>
    <cellStyle name="Calc Units (2)" xfId="61"/>
    <cellStyle name="Comma [00]" xfId="62"/>
    <cellStyle name="Currency [00]" xfId="63"/>
    <cellStyle name="Date Short" xfId="64"/>
    <cellStyle name="Enter Currency (0)" xfId="65"/>
    <cellStyle name="Enter Currency (2)" xfId="66"/>
    <cellStyle name="Enter Units (0)" xfId="67"/>
    <cellStyle name="Enter Units (1)" xfId="68"/>
    <cellStyle name="Enter Units (2)" xfId="69"/>
    <cellStyle name="Grey" xfId="70"/>
    <cellStyle name="Header1" xfId="71"/>
    <cellStyle name="Header2" xfId="72"/>
    <cellStyle name="Header2 2" xfId="73"/>
    <cellStyle name="Header2 3" xfId="74"/>
    <cellStyle name="Input [yellow]" xfId="75"/>
    <cellStyle name="Input [yellow] 10" xfId="4458"/>
    <cellStyle name="Input [yellow] 2" xfId="76"/>
    <cellStyle name="Input [yellow] 2 2" xfId="2497"/>
    <cellStyle name="Input [yellow] 2 2 2" xfId="4030"/>
    <cellStyle name="Input [yellow] 2 2 2 2" xfId="4523"/>
    <cellStyle name="Input [yellow] 2 2 3" xfId="4480"/>
    <cellStyle name="Input [yellow] 2 3" xfId="4009"/>
    <cellStyle name="Input [yellow] 2 3 2" xfId="4502"/>
    <cellStyle name="Input [yellow] 2 4" xfId="4459"/>
    <cellStyle name="Input [yellow] 3" xfId="77"/>
    <cellStyle name="Input [yellow] 3 2" xfId="2498"/>
    <cellStyle name="Input [yellow] 3 2 2" xfId="4031"/>
    <cellStyle name="Input [yellow] 3 2 2 2" xfId="4524"/>
    <cellStyle name="Input [yellow] 3 2 3" xfId="4481"/>
    <cellStyle name="Input [yellow] 3 3" xfId="4010"/>
    <cellStyle name="Input [yellow] 3 3 2" xfId="4503"/>
    <cellStyle name="Input [yellow] 3 4" xfId="4460"/>
    <cellStyle name="Input [yellow] 4" xfId="78"/>
    <cellStyle name="Input [yellow] 4 2" xfId="2499"/>
    <cellStyle name="Input [yellow] 4 2 2" xfId="4032"/>
    <cellStyle name="Input [yellow] 4 2 2 2" xfId="4525"/>
    <cellStyle name="Input [yellow] 4 2 3" xfId="4482"/>
    <cellStyle name="Input [yellow] 4 3" xfId="4011"/>
    <cellStyle name="Input [yellow] 4 3 2" xfId="4504"/>
    <cellStyle name="Input [yellow] 4 4" xfId="4461"/>
    <cellStyle name="Input [yellow] 5" xfId="79"/>
    <cellStyle name="Input [yellow] 5 2" xfId="2500"/>
    <cellStyle name="Input [yellow] 5 2 2" xfId="4033"/>
    <cellStyle name="Input [yellow] 5 2 2 2" xfId="4526"/>
    <cellStyle name="Input [yellow] 5 2 3" xfId="4483"/>
    <cellStyle name="Input [yellow] 5 3" xfId="4012"/>
    <cellStyle name="Input [yellow] 5 3 2" xfId="4505"/>
    <cellStyle name="Input [yellow] 5 4" xfId="4462"/>
    <cellStyle name="Input [yellow] 6" xfId="80"/>
    <cellStyle name="Input [yellow] 6 2" xfId="2501"/>
    <cellStyle name="Input [yellow] 6 2 2" xfId="4034"/>
    <cellStyle name="Input [yellow] 6 2 2 2" xfId="4527"/>
    <cellStyle name="Input [yellow] 6 2 3" xfId="4484"/>
    <cellStyle name="Input [yellow] 6 3" xfId="4013"/>
    <cellStyle name="Input [yellow] 6 3 2" xfId="4506"/>
    <cellStyle name="Input [yellow] 6 4" xfId="4463"/>
    <cellStyle name="Input [yellow] 7" xfId="81"/>
    <cellStyle name="Input [yellow] 7 2" xfId="2502"/>
    <cellStyle name="Input [yellow] 7 2 2" xfId="4035"/>
    <cellStyle name="Input [yellow] 7 2 2 2" xfId="4528"/>
    <cellStyle name="Input [yellow] 7 2 3" xfId="4485"/>
    <cellStyle name="Input [yellow] 7 3" xfId="4014"/>
    <cellStyle name="Input [yellow] 7 3 2" xfId="4507"/>
    <cellStyle name="Input [yellow] 7 4" xfId="4464"/>
    <cellStyle name="Input [yellow] 8" xfId="2496"/>
    <cellStyle name="Input [yellow] 8 2" xfId="4029"/>
    <cellStyle name="Input [yellow] 8 2 2" xfId="4522"/>
    <cellStyle name="Input [yellow] 8 3" xfId="4479"/>
    <cellStyle name="Input [yellow] 9" xfId="4008"/>
    <cellStyle name="Input [yellow] 9 2" xfId="4501"/>
    <cellStyle name="J1" xfId="82"/>
    <cellStyle name="J1 10" xfId="4465"/>
    <cellStyle name="J1 2" xfId="83"/>
    <cellStyle name="J1 2 2" xfId="2504"/>
    <cellStyle name="J1 2 2 2" xfId="4037"/>
    <cellStyle name="J1 2 2 2 2" xfId="4530"/>
    <cellStyle name="J1 2 2 3" xfId="4487"/>
    <cellStyle name="J1 2 3" xfId="4016"/>
    <cellStyle name="J1 2 3 2" xfId="4509"/>
    <cellStyle name="J1 2 4" xfId="4466"/>
    <cellStyle name="J1 3" xfId="84"/>
    <cellStyle name="J1 3 2" xfId="2505"/>
    <cellStyle name="J1 3 2 2" xfId="4038"/>
    <cellStyle name="J1 3 2 2 2" xfId="4531"/>
    <cellStyle name="J1 3 2 3" xfId="4488"/>
    <cellStyle name="J1 3 3" xfId="4017"/>
    <cellStyle name="J1 3 3 2" xfId="4510"/>
    <cellStyle name="J1 3 4" xfId="4467"/>
    <cellStyle name="J1 4" xfId="85"/>
    <cellStyle name="J1 4 2" xfId="2506"/>
    <cellStyle name="J1 4 2 2" xfId="4039"/>
    <cellStyle name="J1 4 2 2 2" xfId="4532"/>
    <cellStyle name="J1 4 2 3" xfId="4489"/>
    <cellStyle name="J1 4 3" xfId="4018"/>
    <cellStyle name="J1 4 3 2" xfId="4511"/>
    <cellStyle name="J1 4 4" xfId="4468"/>
    <cellStyle name="J1 5" xfId="86"/>
    <cellStyle name="J1 5 2" xfId="2507"/>
    <cellStyle name="J1 5 2 2" xfId="4040"/>
    <cellStyle name="J1 5 2 2 2" xfId="4533"/>
    <cellStyle name="J1 5 2 3" xfId="4490"/>
    <cellStyle name="J1 5 3" xfId="4019"/>
    <cellStyle name="J1 5 3 2" xfId="4512"/>
    <cellStyle name="J1 5 4" xfId="4469"/>
    <cellStyle name="J1 6" xfId="87"/>
    <cellStyle name="J1 6 2" xfId="2508"/>
    <cellStyle name="J1 6 2 2" xfId="4041"/>
    <cellStyle name="J1 6 2 2 2" xfId="4534"/>
    <cellStyle name="J1 6 2 3" xfId="4491"/>
    <cellStyle name="J1 6 3" xfId="4020"/>
    <cellStyle name="J1 6 3 2" xfId="4513"/>
    <cellStyle name="J1 6 4" xfId="4470"/>
    <cellStyle name="J1 7" xfId="88"/>
    <cellStyle name="J1 7 2" xfId="2509"/>
    <cellStyle name="J1 7 2 2" xfId="4042"/>
    <cellStyle name="J1 7 2 2 2" xfId="4535"/>
    <cellStyle name="J1 7 2 3" xfId="4492"/>
    <cellStyle name="J1 7 3" xfId="4021"/>
    <cellStyle name="J1 7 3 2" xfId="4514"/>
    <cellStyle name="J1 7 4" xfId="4471"/>
    <cellStyle name="J1 8" xfId="2503"/>
    <cellStyle name="J1 8 2" xfId="4036"/>
    <cellStyle name="J1 8 2 2" xfId="4529"/>
    <cellStyle name="J1 8 3" xfId="4486"/>
    <cellStyle name="J1 9" xfId="4015"/>
    <cellStyle name="J1 9 2" xfId="4508"/>
    <cellStyle name="Link Currency (0)" xfId="89"/>
    <cellStyle name="Link Currency (2)" xfId="90"/>
    <cellStyle name="Link Units (0)" xfId="91"/>
    <cellStyle name="Link Units (1)" xfId="92"/>
    <cellStyle name="Link Units (2)" xfId="93"/>
    <cellStyle name="modified" xfId="94"/>
    <cellStyle name="modified 10" xfId="4472"/>
    <cellStyle name="modified 2" xfId="95"/>
    <cellStyle name="modified 2 2" xfId="2511"/>
    <cellStyle name="modified 2 2 2" xfId="4044"/>
    <cellStyle name="modified 2 2 2 2" xfId="4537"/>
    <cellStyle name="modified 2 2 3" xfId="4494"/>
    <cellStyle name="modified 2 3" xfId="4023"/>
    <cellStyle name="modified 2 3 2" xfId="4516"/>
    <cellStyle name="modified 2 4" xfId="4473"/>
    <cellStyle name="modified 3" xfId="96"/>
    <cellStyle name="modified 3 2" xfId="2512"/>
    <cellStyle name="modified 3 2 2" xfId="4045"/>
    <cellStyle name="modified 3 2 2 2" xfId="4538"/>
    <cellStyle name="modified 3 2 3" xfId="4495"/>
    <cellStyle name="modified 3 3" xfId="4024"/>
    <cellStyle name="modified 3 3 2" xfId="4517"/>
    <cellStyle name="modified 3 4" xfId="4474"/>
    <cellStyle name="modified 4" xfId="97"/>
    <cellStyle name="modified 4 2" xfId="2513"/>
    <cellStyle name="modified 4 2 2" xfId="4046"/>
    <cellStyle name="modified 4 2 2 2" xfId="4539"/>
    <cellStyle name="modified 4 2 3" xfId="4496"/>
    <cellStyle name="modified 4 3" xfId="4025"/>
    <cellStyle name="modified 4 3 2" xfId="4518"/>
    <cellStyle name="modified 4 4" xfId="4475"/>
    <cellStyle name="modified 5" xfId="98"/>
    <cellStyle name="modified 5 2" xfId="2514"/>
    <cellStyle name="modified 5 2 2" xfId="4047"/>
    <cellStyle name="modified 5 2 2 2" xfId="4540"/>
    <cellStyle name="modified 5 2 3" xfId="4497"/>
    <cellStyle name="modified 5 3" xfId="4026"/>
    <cellStyle name="modified 5 3 2" xfId="4519"/>
    <cellStyle name="modified 5 4" xfId="4476"/>
    <cellStyle name="modified 6" xfId="99"/>
    <cellStyle name="modified 6 2" xfId="2515"/>
    <cellStyle name="modified 6 2 2" xfId="4048"/>
    <cellStyle name="modified 6 2 2 2" xfId="4541"/>
    <cellStyle name="modified 6 2 3" xfId="4498"/>
    <cellStyle name="modified 6 3" xfId="4027"/>
    <cellStyle name="modified 6 3 2" xfId="4520"/>
    <cellStyle name="modified 6 4" xfId="4477"/>
    <cellStyle name="modified 7" xfId="100"/>
    <cellStyle name="modified 7 2" xfId="2516"/>
    <cellStyle name="modified 7 2 2" xfId="4049"/>
    <cellStyle name="modified 7 2 2 2" xfId="4542"/>
    <cellStyle name="modified 7 2 3" xfId="4499"/>
    <cellStyle name="modified 7 3" xfId="4028"/>
    <cellStyle name="modified 7 3 2" xfId="4521"/>
    <cellStyle name="modified 7 4" xfId="4478"/>
    <cellStyle name="modified 8" xfId="2510"/>
    <cellStyle name="modified 8 2" xfId="4043"/>
    <cellStyle name="modified 8 2 2" xfId="4536"/>
    <cellStyle name="modified 8 3" xfId="4493"/>
    <cellStyle name="modified 9" xfId="4022"/>
    <cellStyle name="modified 9 2" xfId="4515"/>
    <cellStyle name="Normal - Style1" xfId="101"/>
    <cellStyle name="Normal 2" xfId="5"/>
    <cellStyle name="normální_Project P62 Investment0801" xfId="102"/>
    <cellStyle name="Percent [0]" xfId="103"/>
    <cellStyle name="Percent [00]" xfId="104"/>
    <cellStyle name="Percent [2]" xfId="105"/>
    <cellStyle name="PrePop Currency (0)" xfId="106"/>
    <cellStyle name="PrePop Currency (2)" xfId="107"/>
    <cellStyle name="PrePop Units (0)" xfId="108"/>
    <cellStyle name="PrePop Units (1)" xfId="109"/>
    <cellStyle name="PrePop Units (2)" xfId="110"/>
    <cellStyle name="Text Indent A" xfId="111"/>
    <cellStyle name="Text Indent B" xfId="112"/>
    <cellStyle name="Text Indent C" xfId="113"/>
    <cellStyle name="_Q59AHPCBAMLB-bom" xfId="145"/>
    <cellStyle name="標準_梶山2001" xfId="143"/>
    <cellStyle name="常规 10" xfId="4057"/>
    <cellStyle name="常规 10 2" xfId="4544"/>
    <cellStyle name="常规 2" xfId="121"/>
    <cellStyle name="常规 2 2" xfId="122"/>
    <cellStyle name="常规 2 2 2" xfId="123"/>
    <cellStyle name="常规 2 2 3" xfId="124"/>
    <cellStyle name="常规 2 3" xfId="125"/>
    <cellStyle name="常规 2 4" xfId="126"/>
    <cellStyle name="常规 2 5" xfId="127"/>
    <cellStyle name="常规 2 6" xfId="128"/>
    <cellStyle name="常规 2 7" xfId="129"/>
    <cellStyle name="常规 2 8" xfId="130"/>
    <cellStyle name="常规 2 9" xfId="131"/>
    <cellStyle name="常规 27" xfId="4547"/>
    <cellStyle name="常规 3" xfId="132"/>
    <cellStyle name="常规 4" xfId="461"/>
    <cellStyle name="常规 4 2" xfId="133"/>
    <cellStyle name="常规 4 3" xfId="134"/>
    <cellStyle name="常规 5" xfId="3895"/>
    <cellStyle name="常规 5 2" xfId="135"/>
    <cellStyle name="常规 5 3" xfId="136"/>
    <cellStyle name="常规 5 4" xfId="4050"/>
    <cellStyle name="常规 5 4 2" xfId="4543"/>
    <cellStyle name="常规 5 5" xfId="4500"/>
    <cellStyle name="常规 6" xfId="4545"/>
    <cellStyle name="常规 7" xfId="4546"/>
    <cellStyle name="常规 70" xfId="4588"/>
    <cellStyle name="常规 9" xfId="137"/>
    <cellStyle name="常规_Sheet1" xfId="352"/>
    <cellStyle name="超链接" xfId="1" builtinId="8" hidden="1"/>
    <cellStyle name="超链接" xfId="3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超链接" xfId="954" builtinId="8" hidden="1"/>
    <cellStyle name="超链接" xfId="956" builtinId="8" hidden="1"/>
    <cellStyle name="超链接" xfId="958" builtinId="8" hidden="1"/>
    <cellStyle name="超链接" xfId="960" builtinId="8" hidden="1"/>
    <cellStyle name="超链接" xfId="962" builtinId="8" hidden="1"/>
    <cellStyle name="超链接" xfId="964" builtinId="8" hidden="1"/>
    <cellStyle name="超链接" xfId="966" builtinId="8" hidden="1"/>
    <cellStyle name="超链接" xfId="968" builtinId="8" hidden="1"/>
    <cellStyle name="超链接" xfId="970" builtinId="8" hidden="1"/>
    <cellStyle name="超链接" xfId="972" builtinId="8" hidden="1"/>
    <cellStyle name="超链接" xfId="974" builtinId="8" hidden="1"/>
    <cellStyle name="超链接" xfId="976" builtinId="8" hidden="1"/>
    <cellStyle name="超链接" xfId="978" builtinId="8" hidden="1"/>
    <cellStyle name="超链接" xfId="980" builtinId="8" hidden="1"/>
    <cellStyle name="超链接" xfId="982" builtinId="8" hidden="1"/>
    <cellStyle name="超链接" xfId="984" builtinId="8" hidden="1"/>
    <cellStyle name="超链接" xfId="986" builtinId="8" hidden="1"/>
    <cellStyle name="超链接" xfId="988" builtinId="8" hidden="1"/>
    <cellStyle name="超链接" xfId="990" builtinId="8" hidden="1"/>
    <cellStyle name="超链接" xfId="992" builtinId="8" hidden="1"/>
    <cellStyle name="超链接" xfId="994" builtinId="8" hidden="1"/>
    <cellStyle name="超链接" xfId="996" builtinId="8" hidden="1"/>
    <cellStyle name="超链接" xfId="998" builtinId="8" hidden="1"/>
    <cellStyle name="超链接" xfId="1000" builtinId="8" hidden="1"/>
    <cellStyle name="超链接" xfId="1002" builtinId="8" hidden="1"/>
    <cellStyle name="超链接" xfId="1004" builtinId="8" hidden="1"/>
    <cellStyle name="超链接" xfId="1006" builtinId="8" hidden="1"/>
    <cellStyle name="超链接" xfId="1008" builtinId="8" hidden="1"/>
    <cellStyle name="超链接" xfId="1010" builtinId="8" hidden="1"/>
    <cellStyle name="超链接" xfId="1012" builtinId="8" hidden="1"/>
    <cellStyle name="超链接" xfId="1014" builtinId="8" hidden="1"/>
    <cellStyle name="超链接" xfId="1016" builtinId="8" hidden="1"/>
    <cellStyle name="超链接" xfId="1018" builtinId="8" hidden="1"/>
    <cellStyle name="超链接" xfId="1020" builtinId="8" hidden="1"/>
    <cellStyle name="超链接" xfId="1022" builtinId="8" hidden="1"/>
    <cellStyle name="超链接" xfId="1024" builtinId="8" hidden="1"/>
    <cellStyle name="超链接" xfId="1026" builtinId="8" hidden="1"/>
    <cellStyle name="超链接" xfId="1028" builtinId="8" hidden="1"/>
    <cellStyle name="超链接" xfId="1030" builtinId="8" hidden="1"/>
    <cellStyle name="超链接" xfId="1032" builtinId="8" hidden="1"/>
    <cellStyle name="超链接" xfId="1034" builtinId="8" hidden="1"/>
    <cellStyle name="超链接" xfId="1036" builtinId="8" hidden="1"/>
    <cellStyle name="超链接" xfId="1038" builtinId="8" hidden="1"/>
    <cellStyle name="超链接" xfId="1040" builtinId="8" hidden="1"/>
    <cellStyle name="超链接" xfId="1042" builtinId="8" hidden="1"/>
    <cellStyle name="超链接" xfId="1044" builtinId="8" hidden="1"/>
    <cellStyle name="超链接" xfId="1046" builtinId="8" hidden="1"/>
    <cellStyle name="超链接" xfId="1048" builtinId="8" hidden="1"/>
    <cellStyle name="超链接" xfId="1050" builtinId="8" hidden="1"/>
    <cellStyle name="超链接" xfId="1052" builtinId="8" hidden="1"/>
    <cellStyle name="超链接" xfId="1054" builtinId="8" hidden="1"/>
    <cellStyle name="超链接" xfId="1056" builtinId="8" hidden="1"/>
    <cellStyle name="超链接" xfId="1058" builtinId="8" hidden="1"/>
    <cellStyle name="超链接" xfId="1060" builtinId="8" hidden="1"/>
    <cellStyle name="超链接" xfId="1062" builtinId="8" hidden="1"/>
    <cellStyle name="超链接" xfId="1064" builtinId="8" hidden="1"/>
    <cellStyle name="超链接" xfId="1066" builtinId="8" hidden="1"/>
    <cellStyle name="超链接" xfId="1068" builtinId="8" hidden="1"/>
    <cellStyle name="超链接" xfId="1070" builtinId="8" hidden="1"/>
    <cellStyle name="超链接" xfId="1072" builtinId="8" hidden="1"/>
    <cellStyle name="超链接" xfId="1074" builtinId="8" hidden="1"/>
    <cellStyle name="超链接" xfId="1076" builtinId="8" hidden="1"/>
    <cellStyle name="超链接" xfId="1078" builtinId="8" hidden="1"/>
    <cellStyle name="超链接" xfId="1080" builtinId="8" hidden="1"/>
    <cellStyle name="超链接" xfId="1082" builtinId="8" hidden="1"/>
    <cellStyle name="超链接" xfId="1084" builtinId="8" hidden="1"/>
    <cellStyle name="超链接" xfId="1086" builtinId="8" hidden="1"/>
    <cellStyle name="超链接" xfId="1088" builtinId="8" hidden="1"/>
    <cellStyle name="超链接" xfId="1090" builtinId="8" hidden="1"/>
    <cellStyle name="超链接" xfId="1092" builtinId="8" hidden="1"/>
    <cellStyle name="超链接" xfId="1094" builtinId="8" hidden="1"/>
    <cellStyle name="超链接" xfId="1096" builtinId="8" hidden="1"/>
    <cellStyle name="超链接" xfId="1098" builtinId="8" hidden="1"/>
    <cellStyle name="超链接" xfId="1100" builtinId="8" hidden="1"/>
    <cellStyle name="超链接" xfId="1102" builtinId="8" hidden="1"/>
    <cellStyle name="超链接" xfId="1104" builtinId="8" hidden="1"/>
    <cellStyle name="超链接" xfId="1106" builtinId="8" hidden="1"/>
    <cellStyle name="超链接" xfId="1108" builtinId="8" hidden="1"/>
    <cellStyle name="超链接" xfId="1110" builtinId="8" hidden="1"/>
    <cellStyle name="超链接" xfId="1112" builtinId="8" hidden="1"/>
    <cellStyle name="超链接" xfId="1114" builtinId="8" hidden="1"/>
    <cellStyle name="超链接" xfId="1116" builtinId="8" hidden="1"/>
    <cellStyle name="超链接" xfId="1118" builtinId="8" hidden="1"/>
    <cellStyle name="超链接" xfId="1120" builtinId="8" hidden="1"/>
    <cellStyle name="超链接" xfId="1122" builtinId="8" hidden="1"/>
    <cellStyle name="超链接" xfId="1124" builtinId="8" hidden="1"/>
    <cellStyle name="超链接" xfId="1126" builtinId="8" hidden="1"/>
    <cellStyle name="超链接" xfId="1128" builtinId="8" hidden="1"/>
    <cellStyle name="超链接" xfId="1130" builtinId="8" hidden="1"/>
    <cellStyle name="超链接" xfId="1132" builtinId="8" hidden="1"/>
    <cellStyle name="超链接" xfId="1134" builtinId="8" hidden="1"/>
    <cellStyle name="超链接" xfId="1136" builtinId="8" hidden="1"/>
    <cellStyle name="超链接" xfId="1138" builtinId="8" hidden="1"/>
    <cellStyle name="超链接" xfId="1140" builtinId="8" hidden="1"/>
    <cellStyle name="超链接" xfId="1142" builtinId="8" hidden="1"/>
    <cellStyle name="超链接" xfId="1144" builtinId="8" hidden="1"/>
    <cellStyle name="超链接" xfId="1146" builtinId="8" hidden="1"/>
    <cellStyle name="超链接" xfId="1148" builtinId="8" hidden="1"/>
    <cellStyle name="超链接" xfId="1150" builtinId="8" hidden="1"/>
    <cellStyle name="超链接" xfId="1152" builtinId="8" hidden="1"/>
    <cellStyle name="超链接" xfId="1154" builtinId="8" hidden="1"/>
    <cellStyle name="超链接" xfId="1156" builtinId="8" hidden="1"/>
    <cellStyle name="超链接" xfId="1158" builtinId="8" hidden="1"/>
    <cellStyle name="超链接" xfId="1160" builtinId="8" hidden="1"/>
    <cellStyle name="超链接" xfId="1162" builtinId="8" hidden="1"/>
    <cellStyle name="超链接" xfId="1164" builtinId="8" hidden="1"/>
    <cellStyle name="超链接" xfId="1166" builtinId="8" hidden="1"/>
    <cellStyle name="超链接" xfId="1168" builtinId="8" hidden="1"/>
    <cellStyle name="超链接" xfId="1170" builtinId="8" hidden="1"/>
    <cellStyle name="超链接" xfId="1172" builtinId="8" hidden="1"/>
    <cellStyle name="超链接" xfId="1174" builtinId="8" hidden="1"/>
    <cellStyle name="超链接" xfId="1176" builtinId="8" hidden="1"/>
    <cellStyle name="超链接" xfId="1178" builtinId="8" hidden="1"/>
    <cellStyle name="超链接" xfId="1180" builtinId="8" hidden="1"/>
    <cellStyle name="超链接" xfId="1182" builtinId="8" hidden="1"/>
    <cellStyle name="超链接" xfId="1184" builtinId="8" hidden="1"/>
    <cellStyle name="超链接" xfId="1186" builtinId="8" hidden="1"/>
    <cellStyle name="超链接" xfId="1188" builtinId="8" hidden="1"/>
    <cellStyle name="超链接" xfId="1190" builtinId="8" hidden="1"/>
    <cellStyle name="超链接" xfId="1192" builtinId="8" hidden="1"/>
    <cellStyle name="超链接" xfId="1194" builtinId="8" hidden="1"/>
    <cellStyle name="超链接" xfId="1196" builtinId="8" hidden="1"/>
    <cellStyle name="超链接" xfId="1198" builtinId="8" hidden="1"/>
    <cellStyle name="超链接" xfId="1200" builtinId="8" hidden="1"/>
    <cellStyle name="超链接" xfId="1202" builtinId="8" hidden="1"/>
    <cellStyle name="超链接" xfId="1204" builtinId="8" hidden="1"/>
    <cellStyle name="超链接" xfId="1206" builtinId="8" hidden="1"/>
    <cellStyle name="超链接" xfId="1208" builtinId="8" hidden="1"/>
    <cellStyle name="超链接" xfId="1210" builtinId="8" hidden="1"/>
    <cellStyle name="超链接" xfId="1212" builtinId="8" hidden="1"/>
    <cellStyle name="超链接" xfId="1214" builtinId="8" hidden="1"/>
    <cellStyle name="超链接" xfId="1216" builtinId="8" hidden="1"/>
    <cellStyle name="超链接" xfId="1218" builtinId="8" hidden="1"/>
    <cellStyle name="超链接" xfId="1220" builtinId="8" hidden="1"/>
    <cellStyle name="超链接" xfId="1222" builtinId="8" hidden="1"/>
    <cellStyle name="超链接" xfId="1224" builtinId="8" hidden="1"/>
    <cellStyle name="超链接" xfId="1226" builtinId="8" hidden="1"/>
    <cellStyle name="超链接" xfId="1228" builtinId="8" hidden="1"/>
    <cellStyle name="超链接" xfId="1230" builtinId="8" hidden="1"/>
    <cellStyle name="超链接" xfId="1232" builtinId="8" hidden="1"/>
    <cellStyle name="超链接" xfId="1234" builtinId="8" hidden="1"/>
    <cellStyle name="超链接" xfId="1236" builtinId="8" hidden="1"/>
    <cellStyle name="超链接" xfId="1238" builtinId="8" hidden="1"/>
    <cellStyle name="超链接" xfId="1240" builtinId="8" hidden="1"/>
    <cellStyle name="超链接" xfId="1242" builtinId="8" hidden="1"/>
    <cellStyle name="超链接" xfId="1244" builtinId="8" hidden="1"/>
    <cellStyle name="超链接" xfId="1246" builtinId="8" hidden="1"/>
    <cellStyle name="超链接" xfId="1248" builtinId="8" hidden="1"/>
    <cellStyle name="超链接" xfId="1250" builtinId="8" hidden="1"/>
    <cellStyle name="超链接" xfId="1252" builtinId="8" hidden="1"/>
    <cellStyle name="超链接" xfId="1254" builtinId="8" hidden="1"/>
    <cellStyle name="超链接" xfId="1256" builtinId="8" hidden="1"/>
    <cellStyle name="超链接" xfId="1258" builtinId="8" hidden="1"/>
    <cellStyle name="超链接" xfId="1260" builtinId="8" hidden="1"/>
    <cellStyle name="超链接" xfId="1262" builtinId="8" hidden="1"/>
    <cellStyle name="超链接" xfId="1264" builtinId="8" hidden="1"/>
    <cellStyle name="超链接" xfId="1266" builtinId="8" hidden="1"/>
    <cellStyle name="超链接" xfId="1268" builtinId="8" hidden="1"/>
    <cellStyle name="超链接" xfId="1270" builtinId="8" hidden="1"/>
    <cellStyle name="超链接" xfId="1272" builtinId="8" hidden="1"/>
    <cellStyle name="超链接" xfId="1274" builtinId="8" hidden="1"/>
    <cellStyle name="超链接" xfId="1276" builtinId="8" hidden="1"/>
    <cellStyle name="超链接" xfId="1278" builtinId="8" hidden="1"/>
    <cellStyle name="超链接" xfId="1280" builtinId="8" hidden="1"/>
    <cellStyle name="超链接" xfId="1282" builtinId="8" hidden="1"/>
    <cellStyle name="超链接" xfId="1284" builtinId="8" hidden="1"/>
    <cellStyle name="超链接" xfId="1286" builtinId="8" hidden="1"/>
    <cellStyle name="超链接" xfId="1288" builtinId="8" hidden="1"/>
    <cellStyle name="超链接" xfId="1290" builtinId="8" hidden="1"/>
    <cellStyle name="超链接" xfId="1292" builtinId="8" hidden="1"/>
    <cellStyle name="超链接" xfId="1294" builtinId="8" hidden="1"/>
    <cellStyle name="超链接" xfId="1296" builtinId="8" hidden="1"/>
    <cellStyle name="超链接" xfId="1298" builtinId="8" hidden="1"/>
    <cellStyle name="超链接" xfId="1300" builtinId="8" hidden="1"/>
    <cellStyle name="超链接" xfId="1302" builtinId="8" hidden="1"/>
    <cellStyle name="超链接" xfId="1304" builtinId="8" hidden="1"/>
    <cellStyle name="超链接" xfId="1306" builtinId="8" hidden="1"/>
    <cellStyle name="超链接" xfId="1308" builtinId="8" hidden="1"/>
    <cellStyle name="超链接" xfId="1310" builtinId="8" hidden="1"/>
    <cellStyle name="超链接" xfId="1312" builtinId="8" hidden="1"/>
    <cellStyle name="超链接" xfId="1314" builtinId="8" hidden="1"/>
    <cellStyle name="超链接" xfId="1316" builtinId="8" hidden="1"/>
    <cellStyle name="超链接" xfId="1318" builtinId="8" hidden="1"/>
    <cellStyle name="超链接" xfId="1320" builtinId="8" hidden="1"/>
    <cellStyle name="超链接" xfId="1322" builtinId="8" hidden="1"/>
    <cellStyle name="超链接" xfId="1324" builtinId="8" hidden="1"/>
    <cellStyle name="超链接" xfId="1326" builtinId="8" hidden="1"/>
    <cellStyle name="超链接" xfId="1328" builtinId="8" hidden="1"/>
    <cellStyle name="超链接" xfId="1330" builtinId="8" hidden="1"/>
    <cellStyle name="超链接" xfId="1332" builtinId="8" hidden="1"/>
    <cellStyle name="超链接" xfId="1334" builtinId="8" hidden="1"/>
    <cellStyle name="超链接" xfId="1336" builtinId="8" hidden="1"/>
    <cellStyle name="超链接" xfId="1338" builtinId="8" hidden="1"/>
    <cellStyle name="超链接" xfId="1340" builtinId="8" hidden="1"/>
    <cellStyle name="超链接" xfId="1342" builtinId="8" hidden="1"/>
    <cellStyle name="超链接" xfId="1344" builtinId="8" hidden="1"/>
    <cellStyle name="超链接" xfId="1346" builtinId="8" hidden="1"/>
    <cellStyle name="超链接" xfId="1348" builtinId="8" hidden="1"/>
    <cellStyle name="超链接" xfId="1350" builtinId="8" hidden="1"/>
    <cellStyle name="超链接" xfId="1352" builtinId="8" hidden="1"/>
    <cellStyle name="超链接" xfId="1354" builtinId="8" hidden="1"/>
    <cellStyle name="超链接" xfId="1356" builtinId="8" hidden="1"/>
    <cellStyle name="超链接" xfId="1358" builtinId="8" hidden="1"/>
    <cellStyle name="超链接" xfId="1360" builtinId="8" hidden="1"/>
    <cellStyle name="超链接" xfId="1362" builtinId="8" hidden="1"/>
    <cellStyle name="超链接" xfId="1364" builtinId="8" hidden="1"/>
    <cellStyle name="超链接" xfId="1366" builtinId="8" hidden="1"/>
    <cellStyle name="超链接" xfId="1368" builtinId="8" hidden="1"/>
    <cellStyle name="超链接" xfId="1370" builtinId="8" hidden="1"/>
    <cellStyle name="超链接" xfId="1372" builtinId="8" hidden="1"/>
    <cellStyle name="超链接" xfId="1374" builtinId="8" hidden="1"/>
    <cellStyle name="超链接" xfId="1376" builtinId="8" hidden="1"/>
    <cellStyle name="超链接" xfId="1378" builtinId="8" hidden="1"/>
    <cellStyle name="超链接" xfId="1380" builtinId="8" hidden="1"/>
    <cellStyle name="超链接" xfId="1382" builtinId="8" hidden="1"/>
    <cellStyle name="超链接" xfId="1384" builtinId="8" hidden="1"/>
    <cellStyle name="超链接" xfId="1386" builtinId="8" hidden="1"/>
    <cellStyle name="超链接" xfId="1388" builtinId="8" hidden="1"/>
    <cellStyle name="超链接" xfId="1390" builtinId="8" hidden="1"/>
    <cellStyle name="超链接" xfId="1392" builtinId="8" hidden="1"/>
    <cellStyle name="超链接" xfId="1394" builtinId="8" hidden="1"/>
    <cellStyle name="超链接" xfId="1396" builtinId="8" hidden="1"/>
    <cellStyle name="超链接" xfId="1398" builtinId="8" hidden="1"/>
    <cellStyle name="超链接" xfId="1400" builtinId="8" hidden="1"/>
    <cellStyle name="超链接" xfId="1402" builtinId="8" hidden="1"/>
    <cellStyle name="超链接" xfId="1404" builtinId="8" hidden="1"/>
    <cellStyle name="超链接" xfId="1406" builtinId="8" hidden="1"/>
    <cellStyle name="超链接" xfId="1408" builtinId="8" hidden="1"/>
    <cellStyle name="超链接" xfId="1410" builtinId="8" hidden="1"/>
    <cellStyle name="超链接" xfId="1412" builtinId="8" hidden="1"/>
    <cellStyle name="超链接" xfId="1414" builtinId="8" hidden="1"/>
    <cellStyle name="超链接" xfId="1416" builtinId="8" hidden="1"/>
    <cellStyle name="超链接" xfId="1418" builtinId="8" hidden="1"/>
    <cellStyle name="超链接" xfId="1420" builtinId="8" hidden="1"/>
    <cellStyle name="超链接" xfId="1422" builtinId="8" hidden="1"/>
    <cellStyle name="超链接" xfId="1424" builtinId="8" hidden="1"/>
    <cellStyle name="超链接" xfId="1426" builtinId="8" hidden="1"/>
    <cellStyle name="超链接" xfId="1428" builtinId="8" hidden="1"/>
    <cellStyle name="超链接" xfId="1430" builtinId="8" hidden="1"/>
    <cellStyle name="超链接" xfId="1432" builtinId="8" hidden="1"/>
    <cellStyle name="超链接" xfId="1434" builtinId="8" hidden="1"/>
    <cellStyle name="超链接" xfId="1436" builtinId="8" hidden="1"/>
    <cellStyle name="超链接" xfId="1438" builtinId="8" hidden="1"/>
    <cellStyle name="超链接" xfId="1440" builtinId="8" hidden="1"/>
    <cellStyle name="超链接" xfId="1442" builtinId="8" hidden="1"/>
    <cellStyle name="超链接" xfId="1444" builtinId="8" hidden="1"/>
    <cellStyle name="超链接" xfId="1446" builtinId="8" hidden="1"/>
    <cellStyle name="超链接" xfId="1448" builtinId="8" hidden="1"/>
    <cellStyle name="超链接" xfId="1450" builtinId="8" hidden="1"/>
    <cellStyle name="超链接" xfId="1452" builtinId="8" hidden="1"/>
    <cellStyle name="超链接" xfId="1454" builtinId="8" hidden="1"/>
    <cellStyle name="超链接" xfId="1456" builtinId="8" hidden="1"/>
    <cellStyle name="超链接" xfId="1458" builtinId="8" hidden="1"/>
    <cellStyle name="超链接" xfId="1460" builtinId="8" hidden="1"/>
    <cellStyle name="超链接" xfId="1462" builtinId="8" hidden="1"/>
    <cellStyle name="超链接" xfId="1464" builtinId="8" hidden="1"/>
    <cellStyle name="超链接" xfId="1466" builtinId="8" hidden="1"/>
    <cellStyle name="超链接" xfId="1468" builtinId="8" hidden="1"/>
    <cellStyle name="超链接" xfId="1470" builtinId="8" hidden="1"/>
    <cellStyle name="超链接" xfId="1472" builtinId="8" hidden="1"/>
    <cellStyle name="超链接" xfId="1474" builtinId="8" hidden="1"/>
    <cellStyle name="超链接" xfId="1476" builtinId="8" hidden="1"/>
    <cellStyle name="超链接" xfId="1478" builtinId="8" hidden="1"/>
    <cellStyle name="超链接" xfId="1480" builtinId="8" hidden="1"/>
    <cellStyle name="超链接" xfId="1482" builtinId="8" hidden="1"/>
    <cellStyle name="超链接" xfId="1484" builtinId="8" hidden="1"/>
    <cellStyle name="超链接" xfId="1486" builtinId="8" hidden="1"/>
    <cellStyle name="超链接" xfId="1488" builtinId="8" hidden="1"/>
    <cellStyle name="超链接" xfId="1490" builtinId="8" hidden="1"/>
    <cellStyle name="超链接" xfId="1492" builtinId="8" hidden="1"/>
    <cellStyle name="超链接" xfId="1494" builtinId="8" hidden="1"/>
    <cellStyle name="超链接" xfId="1496" builtinId="8" hidden="1"/>
    <cellStyle name="超链接" xfId="1498" builtinId="8" hidden="1"/>
    <cellStyle name="超链接" xfId="1500" builtinId="8" hidden="1"/>
    <cellStyle name="超链接" xfId="1502" builtinId="8" hidden="1"/>
    <cellStyle name="超链接" xfId="1504" builtinId="8" hidden="1"/>
    <cellStyle name="超链接" xfId="1506" builtinId="8" hidden="1"/>
    <cellStyle name="超链接" xfId="1508" builtinId="8" hidden="1"/>
    <cellStyle name="超链接" xfId="1510" builtinId="8" hidden="1"/>
    <cellStyle name="超链接" xfId="1512" builtinId="8" hidden="1"/>
    <cellStyle name="超链接" xfId="1514" builtinId="8" hidden="1"/>
    <cellStyle name="超链接" xfId="1516" builtinId="8" hidden="1"/>
    <cellStyle name="超链接" xfId="1518" builtinId="8" hidden="1"/>
    <cellStyle name="超链接" xfId="1520" builtinId="8" hidden="1"/>
    <cellStyle name="超链接" xfId="1522" builtinId="8" hidden="1"/>
    <cellStyle name="超链接" xfId="1524" builtinId="8" hidden="1"/>
    <cellStyle name="超链接" xfId="1526" builtinId="8" hidden="1"/>
    <cellStyle name="超链接" xfId="1528" builtinId="8" hidden="1"/>
    <cellStyle name="超链接" xfId="1530" builtinId="8" hidden="1"/>
    <cellStyle name="超链接" xfId="1532" builtinId="8" hidden="1"/>
    <cellStyle name="超链接" xfId="1534" builtinId="8" hidden="1"/>
    <cellStyle name="超链接" xfId="1536" builtinId="8" hidden="1"/>
    <cellStyle name="超链接" xfId="1538" builtinId="8" hidden="1"/>
    <cellStyle name="超链接" xfId="1540" builtinId="8" hidden="1"/>
    <cellStyle name="超链接" xfId="1542" builtinId="8" hidden="1"/>
    <cellStyle name="超链接" xfId="1544" builtinId="8" hidden="1"/>
    <cellStyle name="超链接" xfId="1546" builtinId="8" hidden="1"/>
    <cellStyle name="超链接" xfId="1548" builtinId="8" hidden="1"/>
    <cellStyle name="超链接" xfId="1550" builtinId="8" hidden="1"/>
    <cellStyle name="超链接" xfId="1552" builtinId="8" hidden="1"/>
    <cellStyle name="超链接" xfId="1554" builtinId="8" hidden="1"/>
    <cellStyle name="超链接" xfId="1556" builtinId="8" hidden="1"/>
    <cellStyle name="超链接" xfId="1558" builtinId="8" hidden="1"/>
    <cellStyle name="超链接" xfId="1560" builtinId="8" hidden="1"/>
    <cellStyle name="超链接" xfId="1562" builtinId="8" hidden="1"/>
    <cellStyle name="超链接" xfId="1564" builtinId="8" hidden="1"/>
    <cellStyle name="超链接" xfId="1566" builtinId="8" hidden="1"/>
    <cellStyle name="超链接" xfId="1568" builtinId="8" hidden="1"/>
    <cellStyle name="超链接" xfId="1570" builtinId="8" hidden="1"/>
    <cellStyle name="超链接" xfId="1572" builtinId="8" hidden="1"/>
    <cellStyle name="超链接" xfId="1574" builtinId="8" hidden="1"/>
    <cellStyle name="超链接" xfId="1576" builtinId="8" hidden="1"/>
    <cellStyle name="超链接" xfId="1578" builtinId="8" hidden="1"/>
    <cellStyle name="超链接" xfId="1580" builtinId="8" hidden="1"/>
    <cellStyle name="超链接" xfId="1582" builtinId="8" hidden="1"/>
    <cellStyle name="超链接" xfId="1584" builtinId="8" hidden="1"/>
    <cellStyle name="超链接" xfId="1586" builtinId="8" hidden="1"/>
    <cellStyle name="超链接" xfId="1588" builtinId="8" hidden="1"/>
    <cellStyle name="超链接" xfId="1590" builtinId="8" hidden="1"/>
    <cellStyle name="超链接" xfId="1592" builtinId="8" hidden="1"/>
    <cellStyle name="超链接" xfId="1594" builtinId="8" hidden="1"/>
    <cellStyle name="超链接" xfId="1596" builtinId="8" hidden="1"/>
    <cellStyle name="超链接" xfId="1598" builtinId="8" hidden="1"/>
    <cellStyle name="超链接" xfId="1600" builtinId="8" hidden="1"/>
    <cellStyle name="超链接" xfId="1602" builtinId="8" hidden="1"/>
    <cellStyle name="超链接" xfId="1604" builtinId="8" hidden="1"/>
    <cellStyle name="超链接" xfId="1606" builtinId="8" hidden="1"/>
    <cellStyle name="超链接" xfId="1608" builtinId="8" hidden="1"/>
    <cellStyle name="超链接" xfId="1610" builtinId="8" hidden="1"/>
    <cellStyle name="超链接" xfId="1612" builtinId="8" hidden="1"/>
    <cellStyle name="超链接" xfId="1614" builtinId="8" hidden="1"/>
    <cellStyle name="超链接" xfId="1616" builtinId="8" hidden="1"/>
    <cellStyle name="超链接" xfId="1618" builtinId="8" hidden="1"/>
    <cellStyle name="超链接" xfId="1620" builtinId="8" hidden="1"/>
    <cellStyle name="超链接" xfId="1622" builtinId="8" hidden="1"/>
    <cellStyle name="超链接" xfId="1624" builtinId="8" hidden="1"/>
    <cellStyle name="超链接" xfId="1626" builtinId="8" hidden="1"/>
    <cellStyle name="超链接" xfId="1628" builtinId="8" hidden="1"/>
    <cellStyle name="超链接" xfId="1630" builtinId="8" hidden="1"/>
    <cellStyle name="超链接" xfId="1632" builtinId="8" hidden="1"/>
    <cellStyle name="超链接" xfId="1634" builtinId="8" hidden="1"/>
    <cellStyle name="超链接" xfId="1636" builtinId="8" hidden="1"/>
    <cellStyle name="超链接" xfId="1638" builtinId="8" hidden="1"/>
    <cellStyle name="超链接" xfId="1640" builtinId="8" hidden="1"/>
    <cellStyle name="超链接" xfId="1642" builtinId="8" hidden="1"/>
    <cellStyle name="超链接" xfId="1644" builtinId="8" hidden="1"/>
    <cellStyle name="超链接" xfId="1646" builtinId="8" hidden="1"/>
    <cellStyle name="超链接" xfId="1648" builtinId="8" hidden="1"/>
    <cellStyle name="超链接" xfId="1650" builtinId="8" hidden="1"/>
    <cellStyle name="超链接" xfId="1652" builtinId="8" hidden="1"/>
    <cellStyle name="超链接" xfId="1654" builtinId="8" hidden="1"/>
    <cellStyle name="超链接" xfId="1656" builtinId="8" hidden="1"/>
    <cellStyle name="超链接" xfId="1658" builtinId="8" hidden="1"/>
    <cellStyle name="超链接" xfId="1660" builtinId="8" hidden="1"/>
    <cellStyle name="超链接" xfId="1662" builtinId="8" hidden="1"/>
    <cellStyle name="超链接" xfId="1664" builtinId="8" hidden="1"/>
    <cellStyle name="超链接" xfId="1666" builtinId="8" hidden="1"/>
    <cellStyle name="超链接" xfId="1668" builtinId="8" hidden="1"/>
    <cellStyle name="超链接" xfId="1670" builtinId="8" hidden="1"/>
    <cellStyle name="超链接" xfId="1672" builtinId="8" hidden="1"/>
    <cellStyle name="超链接" xfId="1674" builtinId="8" hidden="1"/>
    <cellStyle name="超链接" xfId="1676" builtinId="8" hidden="1"/>
    <cellStyle name="超链接" xfId="1678" builtinId="8" hidden="1"/>
    <cellStyle name="超链接" xfId="1680" builtinId="8" hidden="1"/>
    <cellStyle name="超链接" xfId="1682" builtinId="8" hidden="1"/>
    <cellStyle name="超链接" xfId="1684" builtinId="8" hidden="1"/>
    <cellStyle name="超链接" xfId="1686" builtinId="8" hidden="1"/>
    <cellStyle name="超链接" xfId="1688" builtinId="8" hidden="1"/>
    <cellStyle name="超链接" xfId="1690" builtinId="8" hidden="1"/>
    <cellStyle name="超链接" xfId="1692" builtinId="8" hidden="1"/>
    <cellStyle name="超链接" xfId="1694" builtinId="8" hidden="1"/>
    <cellStyle name="超链接" xfId="1696" builtinId="8" hidden="1"/>
    <cellStyle name="超链接" xfId="1698" builtinId="8" hidden="1"/>
    <cellStyle name="超链接" xfId="1700" builtinId="8" hidden="1"/>
    <cellStyle name="超链接" xfId="1702" builtinId="8" hidden="1"/>
    <cellStyle name="超链接" xfId="1704" builtinId="8" hidden="1"/>
    <cellStyle name="超链接" xfId="1706" builtinId="8" hidden="1"/>
    <cellStyle name="超链接" xfId="1708" builtinId="8" hidden="1"/>
    <cellStyle name="超链接" xfId="1710" builtinId="8" hidden="1"/>
    <cellStyle name="超链接" xfId="1712" builtinId="8" hidden="1"/>
    <cellStyle name="超链接" xfId="1714" builtinId="8" hidden="1"/>
    <cellStyle name="超链接" xfId="1716" builtinId="8" hidden="1"/>
    <cellStyle name="超链接" xfId="1718" builtinId="8" hidden="1"/>
    <cellStyle name="超链接" xfId="1720" builtinId="8" hidden="1"/>
    <cellStyle name="超链接" xfId="1722" builtinId="8" hidden="1"/>
    <cellStyle name="超链接" xfId="1724" builtinId="8" hidden="1"/>
    <cellStyle name="超链接" xfId="1726" builtinId="8" hidden="1"/>
    <cellStyle name="超链接" xfId="1728" builtinId="8" hidden="1"/>
    <cellStyle name="超链接" xfId="1730" builtinId="8" hidden="1"/>
    <cellStyle name="超链接" xfId="1732" builtinId="8" hidden="1"/>
    <cellStyle name="超链接" xfId="1734" builtinId="8" hidden="1"/>
    <cellStyle name="超链接" xfId="1736" builtinId="8" hidden="1"/>
    <cellStyle name="超链接" xfId="1738" builtinId="8" hidden="1"/>
    <cellStyle name="超链接" xfId="1740" builtinId="8" hidden="1"/>
    <cellStyle name="超链接" xfId="1742" builtinId="8" hidden="1"/>
    <cellStyle name="超链接" xfId="1744" builtinId="8" hidden="1"/>
    <cellStyle name="超链接" xfId="1746" builtinId="8" hidden="1"/>
    <cellStyle name="超链接" xfId="1748" builtinId="8" hidden="1"/>
    <cellStyle name="超链接" xfId="1750" builtinId="8" hidden="1"/>
    <cellStyle name="超链接" xfId="1752" builtinId="8" hidden="1"/>
    <cellStyle name="超链接" xfId="1754" builtinId="8" hidden="1"/>
    <cellStyle name="超链接" xfId="1756" builtinId="8" hidden="1"/>
    <cellStyle name="超链接" xfId="1758" builtinId="8" hidden="1"/>
    <cellStyle name="超链接" xfId="1760" builtinId="8" hidden="1"/>
    <cellStyle name="超链接" xfId="1762" builtinId="8" hidden="1"/>
    <cellStyle name="超链接" xfId="1764" builtinId="8" hidden="1"/>
    <cellStyle name="超链接" xfId="1766" builtinId="8" hidden="1"/>
    <cellStyle name="超链接" xfId="1768" builtinId="8" hidden="1"/>
    <cellStyle name="超链接" xfId="1770" builtinId="8" hidden="1"/>
    <cellStyle name="超链接" xfId="1772" builtinId="8" hidden="1"/>
    <cellStyle name="超链接" xfId="1774" builtinId="8" hidden="1"/>
    <cellStyle name="超链接" xfId="1776" builtinId="8" hidden="1"/>
    <cellStyle name="超链接" xfId="1778" builtinId="8" hidden="1"/>
    <cellStyle name="超链接" xfId="1780" builtinId="8" hidden="1"/>
    <cellStyle name="超链接" xfId="1782" builtinId="8" hidden="1"/>
    <cellStyle name="超链接" xfId="1784" builtinId="8" hidden="1"/>
    <cellStyle name="超链接" xfId="1786" builtinId="8" hidden="1"/>
    <cellStyle name="超链接" xfId="1788" builtinId="8" hidden="1"/>
    <cellStyle name="超链接" xfId="1790" builtinId="8" hidden="1"/>
    <cellStyle name="超链接" xfId="1792" builtinId="8" hidden="1"/>
    <cellStyle name="超链接" xfId="1794" builtinId="8" hidden="1"/>
    <cellStyle name="超链接" xfId="1796" builtinId="8" hidden="1"/>
    <cellStyle name="超链接" xfId="1798" builtinId="8" hidden="1"/>
    <cellStyle name="超链接" xfId="1800" builtinId="8" hidden="1"/>
    <cellStyle name="超链接" xfId="1802" builtinId="8" hidden="1"/>
    <cellStyle name="超链接" xfId="1804" builtinId="8" hidden="1"/>
    <cellStyle name="超链接" xfId="1806" builtinId="8" hidden="1"/>
    <cellStyle name="超链接" xfId="1808" builtinId="8" hidden="1"/>
    <cellStyle name="超链接" xfId="1810" builtinId="8" hidden="1"/>
    <cellStyle name="超链接" xfId="1812" builtinId="8" hidden="1"/>
    <cellStyle name="超链接" xfId="1814" builtinId="8" hidden="1"/>
    <cellStyle name="超链接" xfId="1816" builtinId="8" hidden="1"/>
    <cellStyle name="超链接" xfId="1818" builtinId="8" hidden="1"/>
    <cellStyle name="超链接" xfId="1820" builtinId="8" hidden="1"/>
    <cellStyle name="超链接" xfId="1822" builtinId="8" hidden="1"/>
    <cellStyle name="超链接" xfId="1824" builtinId="8" hidden="1"/>
    <cellStyle name="超链接" xfId="1826" builtinId="8" hidden="1"/>
    <cellStyle name="超链接" xfId="1828" builtinId="8" hidden="1"/>
    <cellStyle name="超链接" xfId="1830" builtinId="8" hidden="1"/>
    <cellStyle name="超链接" xfId="1832" builtinId="8" hidden="1"/>
    <cellStyle name="超链接" xfId="1834" builtinId="8" hidden="1"/>
    <cellStyle name="超链接" xfId="1836" builtinId="8" hidden="1"/>
    <cellStyle name="超链接" xfId="1838" builtinId="8" hidden="1"/>
    <cellStyle name="超链接" xfId="1840" builtinId="8" hidden="1"/>
    <cellStyle name="超链接" xfId="1842" builtinId="8" hidden="1"/>
    <cellStyle name="超链接" xfId="1844" builtinId="8" hidden="1"/>
    <cellStyle name="超链接" xfId="1846" builtinId="8" hidden="1"/>
    <cellStyle name="超链接" xfId="1848" builtinId="8" hidden="1"/>
    <cellStyle name="超链接" xfId="1850" builtinId="8" hidden="1"/>
    <cellStyle name="超链接" xfId="1852" builtinId="8" hidden="1"/>
    <cellStyle name="超链接" xfId="1854" builtinId="8" hidden="1"/>
    <cellStyle name="超链接" xfId="1856" builtinId="8" hidden="1"/>
    <cellStyle name="超链接" xfId="1858" builtinId="8" hidden="1"/>
    <cellStyle name="超链接" xfId="1860" builtinId="8" hidden="1"/>
    <cellStyle name="超链接" xfId="1862" builtinId="8" hidden="1"/>
    <cellStyle name="超链接" xfId="1864" builtinId="8" hidden="1"/>
    <cellStyle name="超链接" xfId="1866" builtinId="8" hidden="1"/>
    <cellStyle name="超链接" xfId="1868" builtinId="8" hidden="1"/>
    <cellStyle name="超链接" xfId="1870" builtinId="8" hidden="1"/>
    <cellStyle name="超链接" xfId="1872" builtinId="8" hidden="1"/>
    <cellStyle name="超链接" xfId="1874" builtinId="8" hidden="1"/>
    <cellStyle name="超链接" xfId="1876" builtinId="8" hidden="1"/>
    <cellStyle name="超链接" xfId="1878" builtinId="8" hidden="1"/>
    <cellStyle name="超链接" xfId="1880" builtinId="8" hidden="1"/>
    <cellStyle name="超链接" xfId="1882" builtinId="8" hidden="1"/>
    <cellStyle name="超链接" xfId="1884" builtinId="8" hidden="1"/>
    <cellStyle name="超链接" xfId="1886" builtinId="8" hidden="1"/>
    <cellStyle name="超链接" xfId="1888" builtinId="8" hidden="1"/>
    <cellStyle name="超链接" xfId="1890" builtinId="8" hidden="1"/>
    <cellStyle name="超链接" xfId="1892" builtinId="8" hidden="1"/>
    <cellStyle name="超链接" xfId="1894" builtinId="8" hidden="1"/>
    <cellStyle name="超链接" xfId="1896" builtinId="8" hidden="1"/>
    <cellStyle name="超链接" xfId="1898" builtinId="8" hidden="1"/>
    <cellStyle name="超链接" xfId="1900" builtinId="8" hidden="1"/>
    <cellStyle name="超链接" xfId="1902" builtinId="8" hidden="1"/>
    <cellStyle name="超链接" xfId="1904" builtinId="8" hidden="1"/>
    <cellStyle name="超链接" xfId="1906" builtinId="8" hidden="1"/>
    <cellStyle name="超链接" xfId="1908" builtinId="8" hidden="1"/>
    <cellStyle name="超链接" xfId="1910" builtinId="8" hidden="1"/>
    <cellStyle name="超链接" xfId="1912" builtinId="8" hidden="1"/>
    <cellStyle name="超链接" xfId="1914" builtinId="8" hidden="1"/>
    <cellStyle name="超链接" xfId="1916" builtinId="8" hidden="1"/>
    <cellStyle name="超链接" xfId="1918" builtinId="8" hidden="1"/>
    <cellStyle name="超链接" xfId="1920" builtinId="8" hidden="1"/>
    <cellStyle name="超链接" xfId="1922" builtinId="8" hidden="1"/>
    <cellStyle name="超链接" xfId="1924" builtinId="8" hidden="1"/>
    <cellStyle name="超链接" xfId="1926" builtinId="8" hidden="1"/>
    <cellStyle name="超链接" xfId="1928" builtinId="8" hidden="1"/>
    <cellStyle name="超链接" xfId="1930" builtinId="8" hidden="1"/>
    <cellStyle name="超链接" xfId="1932" builtinId="8" hidden="1"/>
    <cellStyle name="超链接" xfId="1934" builtinId="8" hidden="1"/>
    <cellStyle name="超链接" xfId="1936" builtinId="8" hidden="1"/>
    <cellStyle name="超链接" xfId="1938" builtinId="8" hidden="1"/>
    <cellStyle name="超链接" xfId="1940" builtinId="8" hidden="1"/>
    <cellStyle name="超链接" xfId="1942" builtinId="8" hidden="1"/>
    <cellStyle name="超链接" xfId="1944" builtinId="8" hidden="1"/>
    <cellStyle name="超链接" xfId="1946" builtinId="8" hidden="1"/>
    <cellStyle name="超链接" xfId="1948" builtinId="8" hidden="1"/>
    <cellStyle name="超链接" xfId="1950" builtinId="8" hidden="1"/>
    <cellStyle name="超链接" xfId="1952" builtinId="8" hidden="1"/>
    <cellStyle name="超链接" xfId="1954" builtinId="8" hidden="1"/>
    <cellStyle name="超链接" xfId="1956" builtinId="8" hidden="1"/>
    <cellStyle name="超链接" xfId="1958" builtinId="8" hidden="1"/>
    <cellStyle name="超链接" xfId="1960" builtinId="8" hidden="1"/>
    <cellStyle name="超链接" xfId="1962" builtinId="8" hidden="1"/>
    <cellStyle name="超链接" xfId="1964" builtinId="8" hidden="1"/>
    <cellStyle name="超链接" xfId="1966" builtinId="8" hidden="1"/>
    <cellStyle name="超链接" xfId="1968" builtinId="8" hidden="1"/>
    <cellStyle name="超链接" xfId="1970" builtinId="8" hidden="1"/>
    <cellStyle name="超链接" xfId="1972" builtinId="8" hidden="1"/>
    <cellStyle name="超链接" xfId="1974" builtinId="8" hidden="1"/>
    <cellStyle name="超链接" xfId="1976" builtinId="8" hidden="1"/>
    <cellStyle name="超链接" xfId="1978" builtinId="8" hidden="1"/>
    <cellStyle name="超链接" xfId="1980" builtinId="8" hidden="1"/>
    <cellStyle name="超链接" xfId="1982" builtinId="8" hidden="1"/>
    <cellStyle name="超链接" xfId="1984" builtinId="8" hidden="1"/>
    <cellStyle name="超链接" xfId="1986" builtinId="8" hidden="1"/>
    <cellStyle name="超链接" xfId="1988" builtinId="8" hidden="1"/>
    <cellStyle name="超链接" xfId="1990" builtinId="8" hidden="1"/>
    <cellStyle name="超链接" xfId="1992" builtinId="8" hidden="1"/>
    <cellStyle name="超链接" xfId="1994" builtinId="8" hidden="1"/>
    <cellStyle name="超链接" xfId="1996" builtinId="8" hidden="1"/>
    <cellStyle name="超链接" xfId="1998" builtinId="8" hidden="1"/>
    <cellStyle name="超链接" xfId="2000" builtinId="8" hidden="1"/>
    <cellStyle name="超链接" xfId="2002" builtinId="8" hidden="1"/>
    <cellStyle name="超链接" xfId="2004" builtinId="8" hidden="1"/>
    <cellStyle name="超链接" xfId="2006" builtinId="8" hidden="1"/>
    <cellStyle name="超链接" xfId="2008" builtinId="8" hidden="1"/>
    <cellStyle name="超链接" xfId="2010" builtinId="8" hidden="1"/>
    <cellStyle name="超链接" xfId="2012" builtinId="8" hidden="1"/>
    <cellStyle name="超链接" xfId="2014" builtinId="8" hidden="1"/>
    <cellStyle name="超链接" xfId="2016" builtinId="8" hidden="1"/>
    <cellStyle name="超链接" xfId="2018" builtinId="8" hidden="1"/>
    <cellStyle name="超链接" xfId="2020" builtinId="8" hidden="1"/>
    <cellStyle name="超链接" xfId="2022" builtinId="8" hidden="1"/>
    <cellStyle name="超链接" xfId="2024" builtinId="8" hidden="1"/>
    <cellStyle name="超链接" xfId="2026" builtinId="8" hidden="1"/>
    <cellStyle name="超链接" xfId="2028" builtinId="8" hidden="1"/>
    <cellStyle name="超链接" xfId="2030" builtinId="8" hidden="1"/>
    <cellStyle name="超链接" xfId="2032" builtinId="8" hidden="1"/>
    <cellStyle name="超链接" xfId="2034" builtinId="8" hidden="1"/>
    <cellStyle name="超链接" xfId="2036" builtinId="8" hidden="1"/>
    <cellStyle name="超链接" xfId="2038" builtinId="8" hidden="1"/>
    <cellStyle name="超链接" xfId="2040" builtinId="8" hidden="1"/>
    <cellStyle name="超链接" xfId="2042" builtinId="8" hidden="1"/>
    <cellStyle name="超链接" xfId="2044" builtinId="8" hidden="1"/>
    <cellStyle name="超链接" xfId="2046" builtinId="8" hidden="1"/>
    <cellStyle name="超链接" xfId="2048" builtinId="8" hidden="1"/>
    <cellStyle name="超链接" xfId="2050" builtinId="8" hidden="1"/>
    <cellStyle name="超链接" xfId="2052" builtinId="8" hidden="1"/>
    <cellStyle name="超链接" xfId="2054" builtinId="8" hidden="1"/>
    <cellStyle name="超链接" xfId="2056" builtinId="8" hidden="1"/>
    <cellStyle name="超链接" xfId="2058" builtinId="8" hidden="1"/>
    <cellStyle name="超链接" xfId="2060" builtinId="8" hidden="1"/>
    <cellStyle name="超链接" xfId="2062" builtinId="8" hidden="1"/>
    <cellStyle name="超链接" xfId="2064" builtinId="8" hidden="1"/>
    <cellStyle name="超链接" xfId="2066" builtinId="8" hidden="1"/>
    <cellStyle name="超链接" xfId="2068" builtinId="8" hidden="1"/>
    <cellStyle name="超链接" xfId="2070" builtinId="8" hidden="1"/>
    <cellStyle name="超链接" xfId="2072" builtinId="8" hidden="1"/>
    <cellStyle name="超链接" xfId="2074" builtinId="8" hidden="1"/>
    <cellStyle name="超链接" xfId="2076" builtinId="8" hidden="1"/>
    <cellStyle name="超链接" xfId="2078" builtinId="8" hidden="1"/>
    <cellStyle name="超链接" xfId="2080" builtinId="8" hidden="1"/>
    <cellStyle name="超链接" xfId="2082" builtinId="8" hidden="1"/>
    <cellStyle name="超链接" xfId="2084" builtinId="8" hidden="1"/>
    <cellStyle name="超链接" xfId="2086" builtinId="8" hidden="1"/>
    <cellStyle name="超链接" xfId="2088" builtinId="8" hidden="1"/>
    <cellStyle name="超链接" xfId="2090" builtinId="8" hidden="1"/>
    <cellStyle name="超链接" xfId="2092" builtinId="8" hidden="1"/>
    <cellStyle name="超链接" xfId="2094" builtinId="8" hidden="1"/>
    <cellStyle name="超链接" xfId="2096" builtinId="8" hidden="1"/>
    <cellStyle name="超链接" xfId="2098" builtinId="8" hidden="1"/>
    <cellStyle name="超链接" xfId="2100" builtinId="8" hidden="1"/>
    <cellStyle name="超链接" xfId="2102" builtinId="8" hidden="1"/>
    <cellStyle name="超链接" xfId="2104" builtinId="8" hidden="1"/>
    <cellStyle name="超链接" xfId="2106" builtinId="8" hidden="1"/>
    <cellStyle name="超链接" xfId="2108" builtinId="8" hidden="1"/>
    <cellStyle name="超链接" xfId="2110" builtinId="8" hidden="1"/>
    <cellStyle name="超链接" xfId="2112" builtinId="8" hidden="1"/>
    <cellStyle name="超链接" xfId="2114" builtinId="8" hidden="1"/>
    <cellStyle name="超链接" xfId="2116" builtinId="8" hidden="1"/>
    <cellStyle name="超链接" xfId="2118" builtinId="8" hidden="1"/>
    <cellStyle name="超链接" xfId="2120" builtinId="8" hidden="1"/>
    <cellStyle name="超链接" xfId="2122" builtinId="8" hidden="1"/>
    <cellStyle name="超链接" xfId="2124" builtinId="8" hidden="1"/>
    <cellStyle name="超链接" xfId="2126" builtinId="8" hidden="1"/>
    <cellStyle name="超链接" xfId="2128" builtinId="8" hidden="1"/>
    <cellStyle name="超链接" xfId="2130" builtinId="8" hidden="1"/>
    <cellStyle name="超链接" xfId="2132" builtinId="8" hidden="1"/>
    <cellStyle name="超链接" xfId="2134" builtinId="8" hidden="1"/>
    <cellStyle name="超链接" xfId="2136" builtinId="8" hidden="1"/>
    <cellStyle name="超链接" xfId="2138" builtinId="8" hidden="1"/>
    <cellStyle name="超链接" xfId="2140" builtinId="8" hidden="1"/>
    <cellStyle name="超链接" xfId="2142" builtinId="8" hidden="1"/>
    <cellStyle name="超链接" xfId="2144" builtinId="8" hidden="1"/>
    <cellStyle name="超链接" xfId="2146" builtinId="8" hidden="1"/>
    <cellStyle name="超链接" xfId="2148" builtinId="8" hidden="1"/>
    <cellStyle name="超链接" xfId="2150" builtinId="8" hidden="1"/>
    <cellStyle name="超链接" xfId="2152" builtinId="8" hidden="1"/>
    <cellStyle name="超链接" xfId="2154" builtinId="8" hidden="1"/>
    <cellStyle name="超链接" xfId="2156" builtinId="8" hidden="1"/>
    <cellStyle name="超链接" xfId="2158" builtinId="8" hidden="1"/>
    <cellStyle name="超链接" xfId="2160" builtinId="8" hidden="1"/>
    <cellStyle name="超链接" xfId="2162" builtinId="8" hidden="1"/>
    <cellStyle name="超链接" xfId="2164" builtinId="8" hidden="1"/>
    <cellStyle name="超链接" xfId="2166" builtinId="8" hidden="1"/>
    <cellStyle name="超链接" xfId="2168" builtinId="8" hidden="1"/>
    <cellStyle name="超链接" xfId="2170" builtinId="8" hidden="1"/>
    <cellStyle name="超链接" xfId="2172" builtinId="8" hidden="1"/>
    <cellStyle name="超链接" xfId="2174" builtinId="8" hidden="1"/>
    <cellStyle name="超链接" xfId="2176" builtinId="8" hidden="1"/>
    <cellStyle name="超链接" xfId="2178" builtinId="8" hidden="1"/>
    <cellStyle name="超链接" xfId="2180" builtinId="8" hidden="1"/>
    <cellStyle name="超链接" xfId="2182" builtinId="8" hidden="1"/>
    <cellStyle name="超链接" xfId="2184" builtinId="8" hidden="1"/>
    <cellStyle name="超链接" xfId="2186" builtinId="8" hidden="1"/>
    <cellStyle name="超链接" xfId="2188" builtinId="8" hidden="1"/>
    <cellStyle name="超链接" xfId="2190" builtinId="8" hidden="1"/>
    <cellStyle name="超链接" xfId="2192" builtinId="8" hidden="1"/>
    <cellStyle name="超链接" xfId="2194" builtinId="8" hidden="1"/>
    <cellStyle name="超链接" xfId="2196" builtinId="8" hidden="1"/>
    <cellStyle name="超链接" xfId="2198" builtinId="8" hidden="1"/>
    <cellStyle name="超链接" xfId="2200" builtinId="8" hidden="1"/>
    <cellStyle name="超链接" xfId="2202" builtinId="8" hidden="1"/>
    <cellStyle name="超链接" xfId="2204" builtinId="8" hidden="1"/>
    <cellStyle name="超链接" xfId="2206" builtinId="8" hidden="1"/>
    <cellStyle name="超链接" xfId="2208" builtinId="8" hidden="1"/>
    <cellStyle name="超链接" xfId="2210" builtinId="8" hidden="1"/>
    <cellStyle name="超链接" xfId="2212" builtinId="8" hidden="1"/>
    <cellStyle name="超链接" xfId="2214" builtinId="8" hidden="1"/>
    <cellStyle name="超链接" xfId="2216" builtinId="8" hidden="1"/>
    <cellStyle name="超链接" xfId="2218" builtinId="8" hidden="1"/>
    <cellStyle name="超链接" xfId="2220" builtinId="8" hidden="1"/>
    <cellStyle name="超链接" xfId="2222" builtinId="8" hidden="1"/>
    <cellStyle name="超链接" xfId="2224" builtinId="8" hidden="1"/>
    <cellStyle name="超链接" xfId="2226" builtinId="8" hidden="1"/>
    <cellStyle name="超链接" xfId="2228" builtinId="8" hidden="1"/>
    <cellStyle name="超链接" xfId="2230" builtinId="8" hidden="1"/>
    <cellStyle name="超链接" xfId="2232" builtinId="8" hidden="1"/>
    <cellStyle name="超链接" xfId="2234" builtinId="8" hidden="1"/>
    <cellStyle name="超链接" xfId="2236" builtinId="8" hidden="1"/>
    <cellStyle name="超链接" xfId="2238" builtinId="8" hidden="1"/>
    <cellStyle name="超链接" xfId="2240" builtinId="8" hidden="1"/>
    <cellStyle name="超链接" xfId="2242" builtinId="8" hidden="1"/>
    <cellStyle name="超链接" xfId="2244" builtinId="8" hidden="1"/>
    <cellStyle name="超链接" xfId="2246" builtinId="8" hidden="1"/>
    <cellStyle name="超链接" xfId="2248" builtinId="8" hidden="1"/>
    <cellStyle name="超链接" xfId="2250" builtinId="8" hidden="1"/>
    <cellStyle name="超链接" xfId="2252" builtinId="8" hidden="1"/>
    <cellStyle name="超链接" xfId="2254" builtinId="8" hidden="1"/>
    <cellStyle name="超链接" xfId="2256" builtinId="8" hidden="1"/>
    <cellStyle name="超链接" xfId="2258" builtinId="8" hidden="1"/>
    <cellStyle name="超链接" xfId="2260" builtinId="8" hidden="1"/>
    <cellStyle name="超链接" xfId="2262" builtinId="8" hidden="1"/>
    <cellStyle name="超链接" xfId="2264" builtinId="8" hidden="1"/>
    <cellStyle name="超链接" xfId="2266" builtinId="8" hidden="1"/>
    <cellStyle name="超链接" xfId="2268" builtinId="8" hidden="1"/>
    <cellStyle name="超链接" xfId="2270" builtinId="8" hidden="1"/>
    <cellStyle name="超链接" xfId="2272" builtinId="8" hidden="1"/>
    <cellStyle name="超链接" xfId="2274" builtinId="8" hidden="1"/>
    <cellStyle name="超链接" xfId="2276" builtinId="8" hidden="1"/>
    <cellStyle name="超链接" xfId="2278" builtinId="8" hidden="1"/>
    <cellStyle name="超链接" xfId="2280" builtinId="8" hidden="1"/>
    <cellStyle name="超链接" xfId="2282" builtinId="8" hidden="1"/>
    <cellStyle name="超链接" xfId="2284" builtinId="8" hidden="1"/>
    <cellStyle name="超链接" xfId="2286" builtinId="8" hidden="1"/>
    <cellStyle name="超链接" xfId="2288" builtinId="8" hidden="1"/>
    <cellStyle name="超链接" xfId="2290" builtinId="8" hidden="1"/>
    <cellStyle name="超链接" xfId="2292" builtinId="8" hidden="1"/>
    <cellStyle name="超链接" xfId="2294" builtinId="8" hidden="1"/>
    <cellStyle name="超链接" xfId="2296" builtinId="8" hidden="1"/>
    <cellStyle name="超链接" xfId="2298" builtinId="8" hidden="1"/>
    <cellStyle name="超链接" xfId="2300" builtinId="8" hidden="1"/>
    <cellStyle name="超链接" xfId="2302" builtinId="8" hidden="1"/>
    <cellStyle name="超链接" xfId="2304" builtinId="8" hidden="1"/>
    <cellStyle name="超链接" xfId="2306" builtinId="8" hidden="1"/>
    <cellStyle name="超链接" xfId="2308" builtinId="8" hidden="1"/>
    <cellStyle name="超链接" xfId="2310" builtinId="8" hidden="1"/>
    <cellStyle name="超链接" xfId="2312" builtinId="8" hidden="1"/>
    <cellStyle name="超链接" xfId="2314" builtinId="8" hidden="1"/>
    <cellStyle name="超链接" xfId="2316" builtinId="8" hidden="1"/>
    <cellStyle name="超链接" xfId="2318" builtinId="8" hidden="1"/>
    <cellStyle name="超链接" xfId="2320" builtinId="8" hidden="1"/>
    <cellStyle name="超链接" xfId="2322" builtinId="8" hidden="1"/>
    <cellStyle name="超链接" xfId="2324" builtinId="8" hidden="1"/>
    <cellStyle name="超链接" xfId="2326" builtinId="8" hidden="1"/>
    <cellStyle name="超链接" xfId="2328" builtinId="8" hidden="1"/>
    <cellStyle name="超链接" xfId="2330" builtinId="8" hidden="1"/>
    <cellStyle name="超链接" xfId="2332" builtinId="8" hidden="1"/>
    <cellStyle name="超链接" xfId="2334" builtinId="8" hidden="1"/>
    <cellStyle name="超链接" xfId="2336" builtinId="8" hidden="1"/>
    <cellStyle name="超链接" xfId="2338" builtinId="8" hidden="1"/>
    <cellStyle name="超链接" xfId="2340" builtinId="8" hidden="1"/>
    <cellStyle name="超链接" xfId="2342" builtinId="8" hidden="1"/>
    <cellStyle name="超链接" xfId="2344" builtinId="8" hidden="1"/>
    <cellStyle name="超链接" xfId="2346" builtinId="8" hidden="1"/>
    <cellStyle name="超链接" xfId="2348" builtinId="8" hidden="1"/>
    <cellStyle name="超链接" xfId="2350" builtinId="8" hidden="1"/>
    <cellStyle name="超链接" xfId="2352" builtinId="8" hidden="1"/>
    <cellStyle name="超链接" xfId="2354" builtinId="8" hidden="1"/>
    <cellStyle name="超链接" xfId="2356" builtinId="8" hidden="1"/>
    <cellStyle name="超链接" xfId="2358" builtinId="8" hidden="1"/>
    <cellStyle name="超链接" xfId="2360" builtinId="8" hidden="1"/>
    <cellStyle name="超链接" xfId="2362" builtinId="8" hidden="1"/>
    <cellStyle name="超链接" xfId="2364" builtinId="8" hidden="1"/>
    <cellStyle name="超链接" xfId="2366" builtinId="8" hidden="1"/>
    <cellStyle name="超链接" xfId="2368" builtinId="8" hidden="1"/>
    <cellStyle name="超链接" xfId="2370" builtinId="8" hidden="1"/>
    <cellStyle name="超链接" xfId="2372" builtinId="8" hidden="1"/>
    <cellStyle name="超链接" xfId="2374" builtinId="8" hidden="1"/>
    <cellStyle name="超链接" xfId="2376" builtinId="8" hidden="1"/>
    <cellStyle name="超链接" xfId="2378" builtinId="8" hidden="1"/>
    <cellStyle name="超链接" xfId="2380" builtinId="8" hidden="1"/>
    <cellStyle name="超链接" xfId="2382" builtinId="8" hidden="1"/>
    <cellStyle name="超链接" xfId="2384" builtinId="8" hidden="1"/>
    <cellStyle name="超链接" xfId="2386" builtinId="8" hidden="1"/>
    <cellStyle name="超链接" xfId="2388" builtinId="8" hidden="1"/>
    <cellStyle name="超链接" xfId="2390" builtinId="8" hidden="1"/>
    <cellStyle name="超链接" xfId="2392" builtinId="8" hidden="1"/>
    <cellStyle name="超链接" xfId="2394" builtinId="8" hidden="1"/>
    <cellStyle name="超链接" xfId="2396" builtinId="8" hidden="1"/>
    <cellStyle name="超链接" xfId="2398" builtinId="8" hidden="1"/>
    <cellStyle name="超链接" xfId="2400" builtinId="8" hidden="1"/>
    <cellStyle name="超链接" xfId="2402" builtinId="8" hidden="1"/>
    <cellStyle name="超链接" xfId="2404" builtinId="8" hidden="1"/>
    <cellStyle name="超链接" xfId="2406" builtinId="8" hidden="1"/>
    <cellStyle name="超链接" xfId="2408" builtinId="8" hidden="1"/>
    <cellStyle name="超链接" xfId="2410" builtinId="8" hidden="1"/>
    <cellStyle name="超链接" xfId="2412" builtinId="8" hidden="1"/>
    <cellStyle name="超链接" xfId="2414" builtinId="8" hidden="1"/>
    <cellStyle name="超链接" xfId="2416" builtinId="8" hidden="1"/>
    <cellStyle name="超链接" xfId="2418" builtinId="8" hidden="1"/>
    <cellStyle name="超链接" xfId="2420" builtinId="8" hidden="1"/>
    <cellStyle name="超链接" xfId="2422" builtinId="8" hidden="1"/>
    <cellStyle name="超链接" xfId="2424" builtinId="8" hidden="1"/>
    <cellStyle name="超链接" xfId="2426" builtinId="8" hidden="1"/>
    <cellStyle name="超链接" xfId="2428" builtinId="8" hidden="1"/>
    <cellStyle name="超链接" xfId="2430" builtinId="8" hidden="1"/>
    <cellStyle name="超链接" xfId="2432" builtinId="8" hidden="1"/>
    <cellStyle name="超链接" xfId="2434" builtinId="8" hidden="1"/>
    <cellStyle name="超链接" xfId="2436" builtinId="8" hidden="1"/>
    <cellStyle name="超链接" xfId="2438" builtinId="8" hidden="1"/>
    <cellStyle name="超链接" xfId="2440" builtinId="8" hidden="1"/>
    <cellStyle name="超链接" xfId="2442" builtinId="8" hidden="1"/>
    <cellStyle name="超链接" xfId="2444" builtinId="8" hidden="1"/>
    <cellStyle name="超链接" xfId="2446" builtinId="8" hidden="1"/>
    <cellStyle name="超链接" xfId="2448" builtinId="8" hidden="1"/>
    <cellStyle name="超链接" xfId="2450" builtinId="8" hidden="1"/>
    <cellStyle name="超链接" xfId="2452" builtinId="8" hidden="1"/>
    <cellStyle name="超链接" xfId="2454" builtinId="8" hidden="1"/>
    <cellStyle name="超链接" xfId="2456" builtinId="8" hidden="1"/>
    <cellStyle name="超链接" xfId="2458" builtinId="8" hidden="1"/>
    <cellStyle name="超链接" xfId="2460" builtinId="8" hidden="1"/>
    <cellStyle name="超链接" xfId="2462" builtinId="8" hidden="1"/>
    <cellStyle name="超链接" xfId="2464" builtinId="8" hidden="1"/>
    <cellStyle name="超链接" xfId="2466" builtinId="8" hidden="1"/>
    <cellStyle name="超链接" xfId="2468" builtinId="8" hidden="1"/>
    <cellStyle name="超链接" xfId="2470" builtinId="8" hidden="1"/>
    <cellStyle name="超链接" xfId="2472" builtinId="8" hidden="1"/>
    <cellStyle name="超链接" xfId="2474" builtinId="8" hidden="1"/>
    <cellStyle name="超链接" xfId="2476" builtinId="8" hidden="1"/>
    <cellStyle name="超链接" xfId="2478" builtinId="8" hidden="1"/>
    <cellStyle name="超链接" xfId="2480" builtinId="8" hidden="1"/>
    <cellStyle name="超链接" xfId="2482" builtinId="8" hidden="1"/>
    <cellStyle name="超链接" xfId="2484" builtinId="8" hidden="1"/>
    <cellStyle name="超链接" xfId="2486" builtinId="8" hidden="1"/>
    <cellStyle name="超链接" xfId="2488" builtinId="8" hidden="1"/>
    <cellStyle name="超链接" xfId="2490" builtinId="8" hidden="1"/>
    <cellStyle name="超链接" xfId="2492" builtinId="8" hidden="1"/>
    <cellStyle name="超链接" xfId="2494" builtinId="8" hidden="1"/>
    <cellStyle name="超链接" xfId="2517" builtinId="8" hidden="1"/>
    <cellStyle name="超链接" xfId="2519" builtinId="8" hidden="1"/>
    <cellStyle name="超链接" xfId="2521" builtinId="8" hidden="1"/>
    <cellStyle name="超链接" xfId="2523" builtinId="8" hidden="1"/>
    <cellStyle name="超链接" xfId="2525" builtinId="8" hidden="1"/>
    <cellStyle name="超链接" xfId="2527" builtinId="8" hidden="1"/>
    <cellStyle name="超链接" xfId="2529" builtinId="8" hidden="1"/>
    <cellStyle name="超链接" xfId="2531" builtinId="8" hidden="1"/>
    <cellStyle name="超链接" xfId="2533" builtinId="8" hidden="1"/>
    <cellStyle name="超链接" xfId="2535" builtinId="8" hidden="1"/>
    <cellStyle name="超链接" xfId="2537" builtinId="8" hidden="1"/>
    <cellStyle name="超链接" xfId="2539" builtinId="8" hidden="1"/>
    <cellStyle name="超链接" xfId="2541" builtinId="8" hidden="1"/>
    <cellStyle name="超链接" xfId="2543" builtinId="8" hidden="1"/>
    <cellStyle name="超链接" xfId="2545" builtinId="8" hidden="1"/>
    <cellStyle name="超链接" xfId="2547" builtinId="8" hidden="1"/>
    <cellStyle name="超链接" xfId="2549" builtinId="8" hidden="1"/>
    <cellStyle name="超链接" xfId="2551" builtinId="8" hidden="1"/>
    <cellStyle name="超链接" xfId="2553" builtinId="8" hidden="1"/>
    <cellStyle name="超链接" xfId="2555" builtinId="8" hidden="1"/>
    <cellStyle name="超链接" xfId="2557" builtinId="8" hidden="1"/>
    <cellStyle name="超链接" xfId="2559" builtinId="8" hidden="1"/>
    <cellStyle name="超链接" xfId="2561" builtinId="8" hidden="1"/>
    <cellStyle name="超链接" xfId="2563" builtinId="8" hidden="1"/>
    <cellStyle name="超链接" xfId="2565" builtinId="8" hidden="1"/>
    <cellStyle name="超链接" xfId="2567" builtinId="8" hidden="1"/>
    <cellStyle name="超链接" xfId="2569" builtinId="8" hidden="1"/>
    <cellStyle name="超链接" xfId="2571" builtinId="8" hidden="1"/>
    <cellStyle name="超链接" xfId="2573" builtinId="8" hidden="1"/>
    <cellStyle name="超链接" xfId="2575" builtinId="8" hidden="1"/>
    <cellStyle name="超链接" xfId="2577" builtinId="8" hidden="1"/>
    <cellStyle name="超链接" xfId="2579" builtinId="8" hidden="1"/>
    <cellStyle name="超链接" xfId="2581" builtinId="8" hidden="1"/>
    <cellStyle name="超链接" xfId="2583" builtinId="8" hidden="1"/>
    <cellStyle name="超链接" xfId="2585" builtinId="8" hidden="1"/>
    <cellStyle name="超链接" xfId="2587" builtinId="8" hidden="1"/>
    <cellStyle name="超链接" xfId="2589" builtinId="8" hidden="1"/>
    <cellStyle name="超链接" xfId="2591" builtinId="8" hidden="1"/>
    <cellStyle name="超链接" xfId="2593" builtinId="8" hidden="1"/>
    <cellStyle name="超链接" xfId="2595" builtinId="8" hidden="1"/>
    <cellStyle name="超链接" xfId="2597" builtinId="8" hidden="1"/>
    <cellStyle name="超链接" xfId="2599" builtinId="8" hidden="1"/>
    <cellStyle name="超链接" xfId="2601" builtinId="8" hidden="1"/>
    <cellStyle name="超链接" xfId="2603" builtinId="8" hidden="1"/>
    <cellStyle name="超链接" xfId="2605" builtinId="8" hidden="1"/>
    <cellStyle name="超链接" xfId="2607" builtinId="8" hidden="1"/>
    <cellStyle name="超链接" xfId="2609" builtinId="8" hidden="1"/>
    <cellStyle name="超链接" xfId="2611" builtinId="8" hidden="1"/>
    <cellStyle name="超链接" xfId="2613" builtinId="8" hidden="1"/>
    <cellStyle name="超链接" xfId="2615" builtinId="8" hidden="1"/>
    <cellStyle name="超链接" xfId="2617" builtinId="8" hidden="1"/>
    <cellStyle name="超链接" xfId="2619" builtinId="8" hidden="1"/>
    <cellStyle name="超链接" xfId="2621" builtinId="8" hidden="1"/>
    <cellStyle name="超链接" xfId="2623" builtinId="8" hidden="1"/>
    <cellStyle name="超链接" xfId="2625" builtinId="8" hidden="1"/>
    <cellStyle name="超链接" xfId="2627" builtinId="8" hidden="1"/>
    <cellStyle name="超链接" xfId="2629" builtinId="8" hidden="1"/>
    <cellStyle name="超链接" xfId="2631" builtinId="8" hidden="1"/>
    <cellStyle name="超链接" xfId="2633" builtinId="8" hidden="1"/>
    <cellStyle name="超链接" xfId="2635" builtinId="8" hidden="1"/>
    <cellStyle name="超链接" xfId="2637" builtinId="8" hidden="1"/>
    <cellStyle name="超链接" xfId="2639" builtinId="8" hidden="1"/>
    <cellStyle name="超链接" xfId="2641" builtinId="8" hidden="1"/>
    <cellStyle name="超链接" xfId="2643" builtinId="8" hidden="1"/>
    <cellStyle name="超链接" xfId="2645" builtinId="8" hidden="1"/>
    <cellStyle name="超链接" xfId="2647" builtinId="8" hidden="1"/>
    <cellStyle name="超链接" xfId="2649" builtinId="8" hidden="1"/>
    <cellStyle name="超链接" xfId="2651" builtinId="8" hidden="1"/>
    <cellStyle name="超链接" xfId="2653" builtinId="8" hidden="1"/>
    <cellStyle name="超链接" xfId="2655" builtinId="8" hidden="1"/>
    <cellStyle name="超链接" xfId="2657" builtinId="8" hidden="1"/>
    <cellStyle name="超链接" xfId="2659" builtinId="8" hidden="1"/>
    <cellStyle name="超链接" xfId="2661" builtinId="8" hidden="1"/>
    <cellStyle name="超链接" xfId="2663" builtinId="8" hidden="1"/>
    <cellStyle name="超链接" xfId="2665" builtinId="8" hidden="1"/>
    <cellStyle name="超链接" xfId="2667" builtinId="8" hidden="1"/>
    <cellStyle name="超链接" xfId="2669" builtinId="8" hidden="1"/>
    <cellStyle name="超链接" xfId="2671" builtinId="8" hidden="1"/>
    <cellStyle name="超链接" xfId="2673" builtinId="8" hidden="1"/>
    <cellStyle name="超链接" xfId="2675" builtinId="8" hidden="1"/>
    <cellStyle name="超链接" xfId="2677" builtinId="8" hidden="1"/>
    <cellStyle name="超链接" xfId="2679" builtinId="8" hidden="1"/>
    <cellStyle name="超链接" xfId="2681" builtinId="8" hidden="1"/>
    <cellStyle name="超链接" xfId="2683" builtinId="8" hidden="1"/>
    <cellStyle name="超链接" xfId="2685" builtinId="8" hidden="1"/>
    <cellStyle name="超链接" xfId="2687" builtinId="8" hidden="1"/>
    <cellStyle name="超链接" xfId="2689" builtinId="8" hidden="1"/>
    <cellStyle name="超链接" xfId="2691" builtinId="8" hidden="1"/>
    <cellStyle name="超链接" xfId="2693" builtinId="8" hidden="1"/>
    <cellStyle name="超链接" xfId="2695" builtinId="8" hidden="1"/>
    <cellStyle name="超链接" xfId="2697" builtinId="8" hidden="1"/>
    <cellStyle name="超链接" xfId="2699" builtinId="8" hidden="1"/>
    <cellStyle name="超链接" xfId="2701" builtinId="8" hidden="1"/>
    <cellStyle name="超链接" xfId="2703" builtinId="8" hidden="1"/>
    <cellStyle name="超链接" xfId="2705" builtinId="8" hidden="1"/>
    <cellStyle name="超链接" xfId="2707" builtinId="8" hidden="1"/>
    <cellStyle name="超链接" xfId="2709" builtinId="8" hidden="1"/>
    <cellStyle name="超链接" xfId="2711" builtinId="8" hidden="1"/>
    <cellStyle name="超链接" xfId="2713" builtinId="8" hidden="1"/>
    <cellStyle name="超链接" xfId="2715" builtinId="8" hidden="1"/>
    <cellStyle name="超链接" xfId="2717" builtinId="8" hidden="1"/>
    <cellStyle name="超链接" xfId="2719" builtinId="8" hidden="1"/>
    <cellStyle name="超链接" xfId="2721" builtinId="8" hidden="1"/>
    <cellStyle name="超链接" xfId="2723" builtinId="8" hidden="1"/>
    <cellStyle name="超链接" xfId="2725" builtinId="8" hidden="1"/>
    <cellStyle name="超链接" xfId="2727" builtinId="8" hidden="1"/>
    <cellStyle name="超链接" xfId="2729" builtinId="8" hidden="1"/>
    <cellStyle name="超链接" xfId="2731" builtinId="8" hidden="1"/>
    <cellStyle name="超链接" xfId="2733" builtinId="8" hidden="1"/>
    <cellStyle name="超链接" xfId="2735" builtinId="8" hidden="1"/>
    <cellStyle name="超链接" xfId="2737" builtinId="8" hidden="1"/>
    <cellStyle name="超链接" xfId="2739" builtinId="8" hidden="1"/>
    <cellStyle name="超链接" xfId="2741" builtinId="8" hidden="1"/>
    <cellStyle name="超链接" xfId="2743" builtinId="8" hidden="1"/>
    <cellStyle name="超链接" xfId="2745" builtinId="8" hidden="1"/>
    <cellStyle name="超链接" xfId="2747" builtinId="8" hidden="1"/>
    <cellStyle name="超链接" xfId="2749" builtinId="8" hidden="1"/>
    <cellStyle name="超链接" xfId="2751" builtinId="8" hidden="1"/>
    <cellStyle name="超链接" xfId="2753" builtinId="8" hidden="1"/>
    <cellStyle name="超链接" xfId="2755" builtinId="8" hidden="1"/>
    <cellStyle name="超链接" xfId="2757" builtinId="8" hidden="1"/>
    <cellStyle name="超链接" xfId="2759" builtinId="8" hidden="1"/>
    <cellStyle name="超链接" xfId="2761" builtinId="8" hidden="1"/>
    <cellStyle name="超链接" xfId="2763" builtinId="8" hidden="1"/>
    <cellStyle name="超链接" xfId="2765" builtinId="8" hidden="1"/>
    <cellStyle name="超链接" xfId="2767" builtinId="8" hidden="1"/>
    <cellStyle name="超链接" xfId="2769" builtinId="8" hidden="1"/>
    <cellStyle name="超链接" xfId="2771" builtinId="8" hidden="1"/>
    <cellStyle name="超链接" xfId="2773" builtinId="8" hidden="1"/>
    <cellStyle name="超链接" xfId="2775" builtinId="8" hidden="1"/>
    <cellStyle name="超链接" xfId="2777" builtinId="8" hidden="1"/>
    <cellStyle name="超链接" xfId="2779" builtinId="8" hidden="1"/>
    <cellStyle name="超链接" xfId="2781" builtinId="8" hidden="1"/>
    <cellStyle name="超链接" xfId="2783" builtinId="8" hidden="1"/>
    <cellStyle name="超链接" xfId="2785" builtinId="8" hidden="1"/>
    <cellStyle name="超链接" xfId="2787" builtinId="8" hidden="1"/>
    <cellStyle name="超链接" xfId="2789" builtinId="8" hidden="1"/>
    <cellStyle name="超链接" xfId="2791" builtinId="8" hidden="1"/>
    <cellStyle name="超链接" xfId="2793" builtinId="8" hidden="1"/>
    <cellStyle name="超链接" xfId="2795" builtinId="8" hidden="1"/>
    <cellStyle name="超链接" xfId="2797" builtinId="8" hidden="1"/>
    <cellStyle name="超链接" xfId="2799" builtinId="8" hidden="1"/>
    <cellStyle name="超链接" xfId="2801" builtinId="8" hidden="1"/>
    <cellStyle name="超链接" xfId="2803" builtinId="8" hidden="1"/>
    <cellStyle name="超链接" xfId="2805" builtinId="8" hidden="1"/>
    <cellStyle name="超链接" xfId="2807" builtinId="8" hidden="1"/>
    <cellStyle name="超链接" xfId="2809" builtinId="8" hidden="1"/>
    <cellStyle name="超链接" xfId="2811" builtinId="8" hidden="1"/>
    <cellStyle name="超链接" xfId="2813" builtinId="8" hidden="1"/>
    <cellStyle name="超链接" xfId="2815" builtinId="8" hidden="1"/>
    <cellStyle name="超链接" xfId="2817" builtinId="8" hidden="1"/>
    <cellStyle name="超链接" xfId="2819" builtinId="8" hidden="1"/>
    <cellStyle name="超链接" xfId="2821" builtinId="8" hidden="1"/>
    <cellStyle name="超链接" xfId="2823" builtinId="8" hidden="1"/>
    <cellStyle name="超链接" xfId="2825" builtinId="8" hidden="1"/>
    <cellStyle name="超链接" xfId="2827" builtinId="8" hidden="1"/>
    <cellStyle name="超链接" xfId="2829" builtinId="8" hidden="1"/>
    <cellStyle name="超链接" xfId="2831" builtinId="8" hidden="1"/>
    <cellStyle name="超链接" xfId="2833" builtinId="8" hidden="1"/>
    <cellStyle name="超链接" xfId="2835" builtinId="8" hidden="1"/>
    <cellStyle name="超链接" xfId="2837" builtinId="8" hidden="1"/>
    <cellStyle name="超链接" xfId="2839" builtinId="8" hidden="1"/>
    <cellStyle name="超链接" xfId="2841" builtinId="8" hidden="1"/>
    <cellStyle name="超链接" xfId="2843" builtinId="8" hidden="1"/>
    <cellStyle name="超链接" xfId="2845" builtinId="8" hidden="1"/>
    <cellStyle name="超链接" xfId="2847" builtinId="8" hidden="1"/>
    <cellStyle name="超链接" xfId="2849" builtinId="8" hidden="1"/>
    <cellStyle name="超链接" xfId="2851" builtinId="8" hidden="1"/>
    <cellStyle name="超链接" xfId="2853" builtinId="8" hidden="1"/>
    <cellStyle name="超链接" xfId="2855" builtinId="8" hidden="1"/>
    <cellStyle name="超链接" xfId="2857" builtinId="8" hidden="1"/>
    <cellStyle name="超链接" xfId="2859" builtinId="8" hidden="1"/>
    <cellStyle name="超链接" xfId="2861" builtinId="8" hidden="1"/>
    <cellStyle name="超链接" xfId="2863" builtinId="8" hidden="1"/>
    <cellStyle name="超链接" xfId="2865" builtinId="8" hidden="1"/>
    <cellStyle name="超链接" xfId="2867" builtinId="8" hidden="1"/>
    <cellStyle name="超链接" xfId="2869" builtinId="8" hidden="1"/>
    <cellStyle name="超链接" xfId="2871" builtinId="8" hidden="1"/>
    <cellStyle name="超链接" xfId="2873" builtinId="8" hidden="1"/>
    <cellStyle name="超链接" xfId="2875" builtinId="8" hidden="1"/>
    <cellStyle name="超链接" xfId="2877" builtinId="8" hidden="1"/>
    <cellStyle name="超链接" xfId="2879" builtinId="8" hidden="1"/>
    <cellStyle name="超链接" xfId="2881" builtinId="8" hidden="1"/>
    <cellStyle name="超链接" xfId="2883" builtinId="8" hidden="1"/>
    <cellStyle name="超链接" xfId="2885" builtinId="8" hidden="1"/>
    <cellStyle name="超链接" xfId="2887" builtinId="8" hidden="1"/>
    <cellStyle name="超链接" xfId="2889" builtinId="8" hidden="1"/>
    <cellStyle name="超链接" xfId="2891" builtinId="8" hidden="1"/>
    <cellStyle name="超链接" xfId="2893" builtinId="8" hidden="1"/>
    <cellStyle name="超链接" xfId="2895" builtinId="8" hidden="1"/>
    <cellStyle name="超链接" xfId="2897" builtinId="8" hidden="1"/>
    <cellStyle name="超链接" xfId="2899" builtinId="8" hidden="1"/>
    <cellStyle name="超链接" xfId="2901" builtinId="8" hidden="1"/>
    <cellStyle name="超链接" xfId="2903" builtinId="8" hidden="1"/>
    <cellStyle name="超链接" xfId="2905" builtinId="8" hidden="1"/>
    <cellStyle name="超链接" xfId="2907" builtinId="8" hidden="1"/>
    <cellStyle name="超链接" xfId="2909" builtinId="8" hidden="1"/>
    <cellStyle name="超链接" xfId="2911" builtinId="8" hidden="1"/>
    <cellStyle name="超链接" xfId="2913" builtinId="8" hidden="1"/>
    <cellStyle name="超链接" xfId="2915" builtinId="8" hidden="1"/>
    <cellStyle name="超链接" xfId="2917" builtinId="8" hidden="1"/>
    <cellStyle name="超链接" xfId="2919" builtinId="8" hidden="1"/>
    <cellStyle name="超链接" xfId="2921" builtinId="8" hidden="1"/>
    <cellStyle name="超链接" xfId="2923" builtinId="8" hidden="1"/>
    <cellStyle name="超链接" xfId="2925" builtinId="8" hidden="1"/>
    <cellStyle name="超链接" xfId="2927" builtinId="8" hidden="1"/>
    <cellStyle name="超链接" xfId="2929" builtinId="8" hidden="1"/>
    <cellStyle name="超链接" xfId="2931" builtinId="8" hidden="1"/>
    <cellStyle name="超链接" xfId="2933" builtinId="8" hidden="1"/>
    <cellStyle name="超链接" xfId="2935" builtinId="8" hidden="1"/>
    <cellStyle name="超链接" xfId="2937" builtinId="8" hidden="1"/>
    <cellStyle name="超链接" xfId="2939" builtinId="8" hidden="1"/>
    <cellStyle name="超链接" xfId="2941" builtinId="8" hidden="1"/>
    <cellStyle name="超链接" xfId="2943" builtinId="8" hidden="1"/>
    <cellStyle name="超链接" xfId="2945" builtinId="8" hidden="1"/>
    <cellStyle name="超链接" xfId="2947" builtinId="8" hidden="1"/>
    <cellStyle name="超链接" xfId="2949" builtinId="8" hidden="1"/>
    <cellStyle name="超链接" xfId="2951" builtinId="8" hidden="1"/>
    <cellStyle name="超链接" xfId="2953" builtinId="8" hidden="1"/>
    <cellStyle name="超链接" xfId="2955" builtinId="8" hidden="1"/>
    <cellStyle name="超链接" xfId="2957" builtinId="8" hidden="1"/>
    <cellStyle name="超链接" xfId="2959" builtinId="8" hidden="1"/>
    <cellStyle name="超链接" xfId="2961" builtinId="8" hidden="1"/>
    <cellStyle name="超链接" xfId="2963" builtinId="8" hidden="1"/>
    <cellStyle name="超链接" xfId="2965" builtinId="8" hidden="1"/>
    <cellStyle name="超链接" xfId="2967" builtinId="8" hidden="1"/>
    <cellStyle name="超链接" xfId="2969" builtinId="8" hidden="1"/>
    <cellStyle name="超链接" xfId="2971" builtinId="8" hidden="1"/>
    <cellStyle name="超链接" xfId="2973" builtinId="8" hidden="1"/>
    <cellStyle name="超链接" xfId="2975" builtinId="8" hidden="1"/>
    <cellStyle name="超链接" xfId="2977" builtinId="8" hidden="1"/>
    <cellStyle name="超链接" xfId="2979" builtinId="8" hidden="1"/>
    <cellStyle name="超链接" xfId="2981" builtinId="8" hidden="1"/>
    <cellStyle name="超链接" xfId="2983" builtinId="8" hidden="1"/>
    <cellStyle name="超链接" xfId="2985" builtinId="8" hidden="1"/>
    <cellStyle name="超链接" xfId="2987" builtinId="8" hidden="1"/>
    <cellStyle name="超链接" xfId="2989" builtinId="8" hidden="1"/>
    <cellStyle name="超链接" xfId="2991" builtinId="8" hidden="1"/>
    <cellStyle name="超链接" xfId="2993" builtinId="8" hidden="1"/>
    <cellStyle name="超链接" xfId="2995" builtinId="8" hidden="1"/>
    <cellStyle name="超链接" xfId="2997" builtinId="8" hidden="1"/>
    <cellStyle name="超链接" xfId="2999" builtinId="8" hidden="1"/>
    <cellStyle name="超链接" xfId="3001" builtinId="8" hidden="1"/>
    <cellStyle name="超链接" xfId="3003" builtinId="8" hidden="1"/>
    <cellStyle name="超链接" xfId="3005" builtinId="8" hidden="1"/>
    <cellStyle name="超链接" xfId="3007" builtinId="8" hidden="1"/>
    <cellStyle name="超链接" xfId="3009" builtinId="8" hidden="1"/>
    <cellStyle name="超链接" xfId="3011" builtinId="8" hidden="1"/>
    <cellStyle name="超链接" xfId="3013" builtinId="8" hidden="1"/>
    <cellStyle name="超链接" xfId="3015" builtinId="8" hidden="1"/>
    <cellStyle name="超链接" xfId="3017" builtinId="8" hidden="1"/>
    <cellStyle name="超链接" xfId="3019" builtinId="8" hidden="1"/>
    <cellStyle name="超链接" xfId="3021" builtinId="8" hidden="1"/>
    <cellStyle name="超链接" xfId="3023" builtinId="8" hidden="1"/>
    <cellStyle name="超链接" xfId="3025" builtinId="8" hidden="1"/>
    <cellStyle name="超链接" xfId="3027" builtinId="8" hidden="1"/>
    <cellStyle name="超链接" xfId="3029" builtinId="8" hidden="1"/>
    <cellStyle name="超链接" xfId="3031" builtinId="8" hidden="1"/>
    <cellStyle name="超链接" xfId="3033" builtinId="8" hidden="1"/>
    <cellStyle name="超链接" xfId="3035" builtinId="8" hidden="1"/>
    <cellStyle name="超链接" xfId="3037" builtinId="8" hidden="1"/>
    <cellStyle name="超链接" xfId="3039" builtinId="8" hidden="1"/>
    <cellStyle name="超链接" xfId="3041" builtinId="8" hidden="1"/>
    <cellStyle name="超链接" xfId="3043" builtinId="8" hidden="1"/>
    <cellStyle name="超链接" xfId="3045" builtinId="8" hidden="1"/>
    <cellStyle name="超链接" xfId="3047" builtinId="8" hidden="1"/>
    <cellStyle name="超链接" xfId="3049" builtinId="8" hidden="1"/>
    <cellStyle name="超链接" xfId="3051" builtinId="8" hidden="1"/>
    <cellStyle name="超链接" xfId="3053" builtinId="8" hidden="1"/>
    <cellStyle name="超链接" xfId="3055" builtinId="8" hidden="1"/>
    <cellStyle name="超链接" xfId="3057" builtinId="8" hidden="1"/>
    <cellStyle name="超链接" xfId="3059" builtinId="8" hidden="1"/>
    <cellStyle name="超链接" xfId="3061" builtinId="8" hidden="1"/>
    <cellStyle name="超链接" xfId="3063" builtinId="8" hidden="1"/>
    <cellStyle name="超链接" xfId="3065" builtinId="8" hidden="1"/>
    <cellStyle name="超链接" xfId="3067" builtinId="8" hidden="1"/>
    <cellStyle name="超链接" xfId="3069" builtinId="8" hidden="1"/>
    <cellStyle name="超链接" xfId="3071" builtinId="8" hidden="1"/>
    <cellStyle name="超链接" xfId="3073" builtinId="8" hidden="1"/>
    <cellStyle name="超链接" xfId="3075" builtinId="8" hidden="1"/>
    <cellStyle name="超链接" xfId="3077" builtinId="8" hidden="1"/>
    <cellStyle name="超链接" xfId="3079" builtinId="8" hidden="1"/>
    <cellStyle name="超链接" xfId="3081" builtinId="8" hidden="1"/>
    <cellStyle name="超链接" xfId="3083" builtinId="8" hidden="1"/>
    <cellStyle name="超链接" xfId="3085" builtinId="8" hidden="1"/>
    <cellStyle name="超链接" xfId="3087" builtinId="8" hidden="1"/>
    <cellStyle name="超链接" xfId="3089" builtinId="8" hidden="1"/>
    <cellStyle name="超链接" xfId="3091" builtinId="8" hidden="1"/>
    <cellStyle name="超链接" xfId="3093" builtinId="8" hidden="1"/>
    <cellStyle name="超链接" xfId="3095" builtinId="8" hidden="1"/>
    <cellStyle name="超链接" xfId="3097" builtinId="8" hidden="1"/>
    <cellStyle name="超链接" xfId="3099" builtinId="8" hidden="1"/>
    <cellStyle name="超链接" xfId="3101" builtinId="8" hidden="1"/>
    <cellStyle name="超链接" xfId="3103" builtinId="8" hidden="1"/>
    <cellStyle name="超链接" xfId="3105" builtinId="8" hidden="1"/>
    <cellStyle name="超链接" xfId="3107" builtinId="8" hidden="1"/>
    <cellStyle name="超链接" xfId="3109" builtinId="8" hidden="1"/>
    <cellStyle name="超链接" xfId="3111" builtinId="8" hidden="1"/>
    <cellStyle name="超链接" xfId="3113" builtinId="8" hidden="1"/>
    <cellStyle name="超链接" xfId="3115" builtinId="8" hidden="1"/>
    <cellStyle name="超链接" xfId="3117" builtinId="8" hidden="1"/>
    <cellStyle name="超链接" xfId="3119" builtinId="8" hidden="1"/>
    <cellStyle name="超链接" xfId="3121" builtinId="8" hidden="1"/>
    <cellStyle name="超链接" xfId="3123" builtinId="8" hidden="1"/>
    <cellStyle name="超链接" xfId="3125" builtinId="8" hidden="1"/>
    <cellStyle name="超链接" xfId="3127" builtinId="8" hidden="1"/>
    <cellStyle name="超链接" xfId="3129" builtinId="8" hidden="1"/>
    <cellStyle name="超链接" xfId="3131" builtinId="8" hidden="1"/>
    <cellStyle name="超链接" xfId="3133" builtinId="8" hidden="1"/>
    <cellStyle name="超链接" xfId="3135" builtinId="8" hidden="1"/>
    <cellStyle name="超链接" xfId="3137" builtinId="8" hidden="1"/>
    <cellStyle name="超链接" xfId="3139" builtinId="8" hidden="1"/>
    <cellStyle name="超链接" xfId="3141" builtinId="8" hidden="1"/>
    <cellStyle name="超链接" xfId="3143" builtinId="8" hidden="1"/>
    <cellStyle name="超链接" xfId="3145" builtinId="8" hidden="1"/>
    <cellStyle name="超链接" xfId="3147" builtinId="8" hidden="1"/>
    <cellStyle name="超链接" xfId="3149" builtinId="8" hidden="1"/>
    <cellStyle name="超链接" xfId="3151" builtinId="8" hidden="1"/>
    <cellStyle name="超链接" xfId="3153" builtinId="8" hidden="1"/>
    <cellStyle name="超链接" xfId="3155" builtinId="8" hidden="1"/>
    <cellStyle name="超链接" xfId="3157" builtinId="8" hidden="1"/>
    <cellStyle name="超链接" xfId="3159" builtinId="8" hidden="1"/>
    <cellStyle name="超链接" xfId="3161" builtinId="8" hidden="1"/>
    <cellStyle name="超链接" xfId="3163" builtinId="8" hidden="1"/>
    <cellStyle name="超链接" xfId="3165" builtinId="8" hidden="1"/>
    <cellStyle name="超链接" xfId="3167" builtinId="8" hidden="1"/>
    <cellStyle name="超链接" xfId="3169" builtinId="8" hidden="1"/>
    <cellStyle name="超链接" xfId="3171" builtinId="8" hidden="1"/>
    <cellStyle name="超链接" xfId="3173" builtinId="8" hidden="1"/>
    <cellStyle name="超链接" xfId="3175" builtinId="8" hidden="1"/>
    <cellStyle name="超链接" xfId="3177" builtinId="8" hidden="1"/>
    <cellStyle name="超链接" xfId="3179" builtinId="8" hidden="1"/>
    <cellStyle name="超链接" xfId="3181" builtinId="8" hidden="1"/>
    <cellStyle name="超链接" xfId="3183" builtinId="8" hidden="1"/>
    <cellStyle name="超链接" xfId="3185" builtinId="8" hidden="1"/>
    <cellStyle name="超链接" xfId="3187" builtinId="8" hidden="1"/>
    <cellStyle name="超链接" xfId="3189" builtinId="8" hidden="1"/>
    <cellStyle name="超链接" xfId="3191" builtinId="8" hidden="1"/>
    <cellStyle name="超链接" xfId="3193" builtinId="8" hidden="1"/>
    <cellStyle name="超链接" xfId="3195" builtinId="8" hidden="1"/>
    <cellStyle name="超链接" xfId="3197" builtinId="8" hidden="1"/>
    <cellStyle name="超链接" xfId="3199" builtinId="8" hidden="1"/>
    <cellStyle name="超链接" xfId="3201" builtinId="8" hidden="1"/>
    <cellStyle name="超链接" xfId="3203" builtinId="8" hidden="1"/>
    <cellStyle name="超链接" xfId="3205" builtinId="8" hidden="1"/>
    <cellStyle name="超链接" xfId="3207" builtinId="8" hidden="1"/>
    <cellStyle name="超链接" xfId="3209" builtinId="8" hidden="1"/>
    <cellStyle name="超链接" xfId="3211" builtinId="8" hidden="1"/>
    <cellStyle name="超链接" xfId="3213" builtinId="8" hidden="1"/>
    <cellStyle name="超链接" xfId="3215" builtinId="8" hidden="1"/>
    <cellStyle name="超链接" xfId="3217" builtinId="8" hidden="1"/>
    <cellStyle name="超链接" xfId="3219" builtinId="8" hidden="1"/>
    <cellStyle name="超链接" xfId="3221" builtinId="8" hidden="1"/>
    <cellStyle name="超链接" xfId="3223" builtinId="8" hidden="1"/>
    <cellStyle name="超链接" xfId="3225" builtinId="8" hidden="1"/>
    <cellStyle name="超链接" xfId="3227" builtinId="8" hidden="1"/>
    <cellStyle name="超链接" xfId="3229" builtinId="8" hidden="1"/>
    <cellStyle name="超链接" xfId="3231" builtinId="8" hidden="1"/>
    <cellStyle name="超链接" xfId="3233" builtinId="8" hidden="1"/>
    <cellStyle name="超链接" xfId="3235" builtinId="8" hidden="1"/>
    <cellStyle name="超链接" xfId="3237" builtinId="8" hidden="1"/>
    <cellStyle name="超链接" xfId="3239" builtinId="8" hidden="1"/>
    <cellStyle name="超链接" xfId="3241" builtinId="8" hidden="1"/>
    <cellStyle name="超链接" xfId="3243" builtinId="8" hidden="1"/>
    <cellStyle name="超链接" xfId="3245" builtinId="8" hidden="1"/>
    <cellStyle name="超链接" xfId="3247" builtinId="8" hidden="1"/>
    <cellStyle name="超链接" xfId="3249" builtinId="8" hidden="1"/>
    <cellStyle name="超链接" xfId="3251" builtinId="8" hidden="1"/>
    <cellStyle name="超链接" xfId="3253" builtinId="8" hidden="1"/>
    <cellStyle name="超链接" xfId="3255" builtinId="8" hidden="1"/>
    <cellStyle name="超链接" xfId="3257" builtinId="8" hidden="1"/>
    <cellStyle name="超链接" xfId="3259" builtinId="8" hidden="1"/>
    <cellStyle name="超链接" xfId="3261" builtinId="8" hidden="1"/>
    <cellStyle name="超链接" xfId="3263" builtinId="8" hidden="1"/>
    <cellStyle name="超链接" xfId="3265" builtinId="8" hidden="1"/>
    <cellStyle name="超链接" xfId="3267" builtinId="8" hidden="1"/>
    <cellStyle name="超链接" xfId="3269" builtinId="8" hidden="1"/>
    <cellStyle name="超链接" xfId="3271" builtinId="8" hidden="1"/>
    <cellStyle name="超链接" xfId="3273" builtinId="8" hidden="1"/>
    <cellStyle name="超链接" xfId="3275" builtinId="8" hidden="1"/>
    <cellStyle name="超链接" xfId="3277" builtinId="8" hidden="1"/>
    <cellStyle name="超链接" xfId="3279" builtinId="8" hidden="1"/>
    <cellStyle name="超链接" xfId="3281" builtinId="8" hidden="1"/>
    <cellStyle name="超链接" xfId="3283" builtinId="8" hidden="1"/>
    <cellStyle name="超链接" xfId="3285" builtinId="8" hidden="1"/>
    <cellStyle name="超链接" xfId="3287" builtinId="8" hidden="1"/>
    <cellStyle name="超链接" xfId="3289" builtinId="8" hidden="1"/>
    <cellStyle name="超链接" xfId="3291" builtinId="8" hidden="1"/>
    <cellStyle name="超链接" xfId="3293" builtinId="8" hidden="1"/>
    <cellStyle name="超链接" xfId="3295" builtinId="8" hidden="1"/>
    <cellStyle name="超链接" xfId="3297" builtinId="8" hidden="1"/>
    <cellStyle name="超链接" xfId="3299" builtinId="8" hidden="1"/>
    <cellStyle name="超链接" xfId="3301" builtinId="8" hidden="1"/>
    <cellStyle name="超链接" xfId="3303" builtinId="8" hidden="1"/>
    <cellStyle name="超链接" xfId="3305" builtinId="8" hidden="1"/>
    <cellStyle name="超链接" xfId="3307" builtinId="8" hidden="1"/>
    <cellStyle name="超链接" xfId="3309" builtinId="8" hidden="1"/>
    <cellStyle name="超链接" xfId="3311" builtinId="8" hidden="1"/>
    <cellStyle name="超链接" xfId="3313" builtinId="8" hidden="1"/>
    <cellStyle name="超链接" xfId="3315" builtinId="8" hidden="1"/>
    <cellStyle name="超链接" xfId="3317" builtinId="8" hidden="1"/>
    <cellStyle name="超链接" xfId="3319" builtinId="8" hidden="1"/>
    <cellStyle name="超链接" xfId="3321" builtinId="8" hidden="1"/>
    <cellStyle name="超链接" xfId="3323" builtinId="8" hidden="1"/>
    <cellStyle name="超链接" xfId="3325" builtinId="8" hidden="1"/>
    <cellStyle name="超链接" xfId="3327" builtinId="8" hidden="1"/>
    <cellStyle name="超链接" xfId="3329" builtinId="8" hidden="1"/>
    <cellStyle name="超链接" xfId="3331" builtinId="8" hidden="1"/>
    <cellStyle name="超链接" xfId="3333" builtinId="8" hidden="1"/>
    <cellStyle name="超链接" xfId="3335" builtinId="8" hidden="1"/>
    <cellStyle name="超链接" xfId="3337" builtinId="8" hidden="1"/>
    <cellStyle name="超链接" xfId="3339" builtinId="8" hidden="1"/>
    <cellStyle name="超链接" xfId="3341" builtinId="8" hidden="1"/>
    <cellStyle name="超链接" xfId="3343" builtinId="8" hidden="1"/>
    <cellStyle name="超链接" xfId="3345" builtinId="8" hidden="1"/>
    <cellStyle name="超链接" xfId="3347" builtinId="8" hidden="1"/>
    <cellStyle name="超链接" xfId="3349" builtinId="8" hidden="1"/>
    <cellStyle name="超链接" xfId="3351" builtinId="8" hidden="1"/>
    <cellStyle name="超链接" xfId="3353" builtinId="8" hidden="1"/>
    <cellStyle name="超链接" xfId="3355" builtinId="8" hidden="1"/>
    <cellStyle name="超链接" xfId="3357" builtinId="8" hidden="1"/>
    <cellStyle name="超链接" xfId="3359" builtinId="8" hidden="1"/>
    <cellStyle name="超链接" xfId="3361" builtinId="8" hidden="1"/>
    <cellStyle name="超链接" xfId="3363" builtinId="8" hidden="1"/>
    <cellStyle name="超链接" xfId="3365" builtinId="8" hidden="1"/>
    <cellStyle name="超链接" xfId="3367" builtinId="8" hidden="1"/>
    <cellStyle name="超链接" xfId="3369" builtinId="8" hidden="1"/>
    <cellStyle name="超链接" xfId="3371" builtinId="8" hidden="1"/>
    <cellStyle name="超链接" xfId="3373" builtinId="8" hidden="1"/>
    <cellStyle name="超链接" xfId="3375" builtinId="8" hidden="1"/>
    <cellStyle name="超链接" xfId="3377" builtinId="8" hidden="1"/>
    <cellStyle name="超链接" xfId="3379" builtinId="8" hidden="1"/>
    <cellStyle name="超链接" xfId="3381" builtinId="8" hidden="1"/>
    <cellStyle name="超链接" xfId="3383" builtinId="8" hidden="1"/>
    <cellStyle name="超链接" xfId="3385" builtinId="8" hidden="1"/>
    <cellStyle name="超链接" xfId="3387" builtinId="8" hidden="1"/>
    <cellStyle name="超链接" xfId="3389" builtinId="8" hidden="1"/>
    <cellStyle name="超链接" xfId="3391" builtinId="8" hidden="1"/>
    <cellStyle name="超链接" xfId="3393" builtinId="8" hidden="1"/>
    <cellStyle name="超链接" xfId="3395" builtinId="8" hidden="1"/>
    <cellStyle name="超链接" xfId="3397" builtinId="8" hidden="1"/>
    <cellStyle name="超链接" xfId="3399" builtinId="8" hidden="1"/>
    <cellStyle name="超链接" xfId="3401" builtinId="8" hidden="1"/>
    <cellStyle name="超链接" xfId="3403" builtinId="8" hidden="1"/>
    <cellStyle name="超链接" xfId="3405" builtinId="8" hidden="1"/>
    <cellStyle name="超链接" xfId="3407" builtinId="8" hidden="1"/>
    <cellStyle name="超链接" xfId="3409" builtinId="8" hidden="1"/>
    <cellStyle name="超链接" xfId="3411" builtinId="8" hidden="1"/>
    <cellStyle name="超链接" xfId="3413" builtinId="8" hidden="1"/>
    <cellStyle name="超链接" xfId="3415" builtinId="8" hidden="1"/>
    <cellStyle name="超链接" xfId="3417" builtinId="8" hidden="1"/>
    <cellStyle name="超链接" xfId="3419" builtinId="8" hidden="1"/>
    <cellStyle name="超链接" xfId="3421" builtinId="8" hidden="1"/>
    <cellStyle name="超链接" xfId="3423" builtinId="8" hidden="1"/>
    <cellStyle name="超链接" xfId="3425" builtinId="8" hidden="1"/>
    <cellStyle name="超链接" xfId="3427" builtinId="8" hidden="1"/>
    <cellStyle name="超链接" xfId="3429" builtinId="8" hidden="1"/>
    <cellStyle name="超链接" xfId="3431" builtinId="8" hidden="1"/>
    <cellStyle name="超链接" xfId="3433" builtinId="8" hidden="1"/>
    <cellStyle name="超链接" xfId="3435" builtinId="8" hidden="1"/>
    <cellStyle name="超链接" xfId="3437" builtinId="8" hidden="1"/>
    <cellStyle name="超链接" xfId="3439" builtinId="8" hidden="1"/>
    <cellStyle name="超链接" xfId="3441" builtinId="8" hidden="1"/>
    <cellStyle name="超链接" xfId="3443" builtinId="8" hidden="1"/>
    <cellStyle name="超链接" xfId="3445" builtinId="8" hidden="1"/>
    <cellStyle name="超链接" xfId="3447" builtinId="8" hidden="1"/>
    <cellStyle name="超链接" xfId="3449" builtinId="8" hidden="1"/>
    <cellStyle name="超链接" xfId="3451" builtinId="8" hidden="1"/>
    <cellStyle name="超链接" xfId="3453" builtinId="8" hidden="1"/>
    <cellStyle name="超链接" xfId="3455" builtinId="8" hidden="1"/>
    <cellStyle name="超链接" xfId="3457" builtinId="8" hidden="1"/>
    <cellStyle name="超链接" xfId="3459" builtinId="8" hidden="1"/>
    <cellStyle name="超链接" xfId="3461" builtinId="8" hidden="1"/>
    <cellStyle name="超链接" xfId="3463" builtinId="8" hidden="1"/>
    <cellStyle name="超链接" xfId="3465" builtinId="8" hidden="1"/>
    <cellStyle name="超链接" xfId="3467" builtinId="8" hidden="1"/>
    <cellStyle name="超链接" xfId="3469" builtinId="8" hidden="1"/>
    <cellStyle name="超链接" xfId="3471" builtinId="8" hidden="1"/>
    <cellStyle name="超链接" xfId="3473" builtinId="8" hidden="1"/>
    <cellStyle name="超链接" xfId="3475" builtinId="8" hidden="1"/>
    <cellStyle name="超链接" xfId="3477" builtinId="8" hidden="1"/>
    <cellStyle name="超链接" xfId="3479" builtinId="8" hidden="1"/>
    <cellStyle name="超链接" xfId="3481" builtinId="8" hidden="1"/>
    <cellStyle name="超链接" xfId="3483" builtinId="8" hidden="1"/>
    <cellStyle name="超链接" xfId="3485" builtinId="8" hidden="1"/>
    <cellStyle name="超链接" xfId="3487" builtinId="8" hidden="1"/>
    <cellStyle name="超链接" xfId="3489" builtinId="8" hidden="1"/>
    <cellStyle name="超链接" xfId="3491" builtinId="8" hidden="1"/>
    <cellStyle name="超链接" xfId="3493" builtinId="8" hidden="1"/>
    <cellStyle name="超链接" xfId="3495" builtinId="8" hidden="1"/>
    <cellStyle name="超链接" xfId="3497" builtinId="8" hidden="1"/>
    <cellStyle name="超链接" xfId="3499" builtinId="8" hidden="1"/>
    <cellStyle name="超链接" xfId="3501" builtinId="8" hidden="1"/>
    <cellStyle name="超链接" xfId="3503" builtinId="8" hidden="1"/>
    <cellStyle name="超链接" xfId="3505" builtinId="8" hidden="1"/>
    <cellStyle name="超链接" xfId="3507" builtinId="8" hidden="1"/>
    <cellStyle name="超链接" xfId="3509" builtinId="8" hidden="1"/>
    <cellStyle name="超链接" xfId="3511" builtinId="8" hidden="1"/>
    <cellStyle name="超链接" xfId="3513" builtinId="8" hidden="1"/>
    <cellStyle name="超链接" xfId="3515" builtinId="8" hidden="1"/>
    <cellStyle name="超链接" xfId="3517" builtinId="8" hidden="1"/>
    <cellStyle name="超链接" xfId="3519" builtinId="8" hidden="1"/>
    <cellStyle name="超链接" xfId="3521" builtinId="8" hidden="1"/>
    <cellStyle name="超链接" xfId="3523" builtinId="8" hidden="1"/>
    <cellStyle name="超链接" xfId="3525" builtinId="8" hidden="1"/>
    <cellStyle name="超链接" xfId="3527" builtinId="8" hidden="1"/>
    <cellStyle name="超链接" xfId="3529" builtinId="8" hidden="1"/>
    <cellStyle name="超链接" xfId="3531" builtinId="8" hidden="1"/>
    <cellStyle name="超链接" xfId="3533" builtinId="8" hidden="1"/>
    <cellStyle name="超链接" xfId="3535" builtinId="8" hidden="1"/>
    <cellStyle name="超链接" xfId="3537" builtinId="8" hidden="1"/>
    <cellStyle name="超链接" xfId="3539" builtinId="8" hidden="1"/>
    <cellStyle name="超链接" xfId="3541" builtinId="8" hidden="1"/>
    <cellStyle name="超链接" xfId="3543" builtinId="8" hidden="1"/>
    <cellStyle name="超链接" xfId="3545" builtinId="8" hidden="1"/>
    <cellStyle name="超链接" xfId="3547" builtinId="8" hidden="1"/>
    <cellStyle name="超链接" xfId="3549" builtinId="8" hidden="1"/>
    <cellStyle name="超链接" xfId="3551" builtinId="8" hidden="1"/>
    <cellStyle name="超链接" xfId="3553" builtinId="8" hidden="1"/>
    <cellStyle name="超链接" xfId="3555" builtinId="8" hidden="1"/>
    <cellStyle name="超链接" xfId="3557" builtinId="8" hidden="1"/>
    <cellStyle name="超链接" xfId="3559" builtinId="8" hidden="1"/>
    <cellStyle name="超链接" xfId="3561" builtinId="8" hidden="1"/>
    <cellStyle name="超链接" xfId="3563" builtinId="8" hidden="1"/>
    <cellStyle name="超链接" xfId="3565" builtinId="8" hidden="1"/>
    <cellStyle name="超链接" xfId="3567" builtinId="8" hidden="1"/>
    <cellStyle name="超链接" xfId="3569" builtinId="8" hidden="1"/>
    <cellStyle name="超链接" xfId="3571" builtinId="8" hidden="1"/>
    <cellStyle name="超链接" xfId="3573" builtinId="8" hidden="1"/>
    <cellStyle name="超链接" xfId="3575" builtinId="8" hidden="1"/>
    <cellStyle name="超链接" xfId="3577" builtinId="8" hidden="1"/>
    <cellStyle name="超链接" xfId="3579" builtinId="8" hidden="1"/>
    <cellStyle name="超链接" xfId="3581" builtinId="8" hidden="1"/>
    <cellStyle name="超链接" xfId="3583" builtinId="8" hidden="1"/>
    <cellStyle name="超链接" xfId="3585" builtinId="8" hidden="1"/>
    <cellStyle name="超链接" xfId="3587" builtinId="8" hidden="1"/>
    <cellStyle name="超链接" xfId="3589" builtinId="8" hidden="1"/>
    <cellStyle name="超链接" xfId="3591" builtinId="8" hidden="1"/>
    <cellStyle name="超链接" xfId="3593" builtinId="8" hidden="1"/>
    <cellStyle name="超链接" xfId="3595" builtinId="8" hidden="1"/>
    <cellStyle name="超链接" xfId="3597" builtinId="8" hidden="1"/>
    <cellStyle name="超链接" xfId="3599" builtinId="8" hidden="1"/>
    <cellStyle name="超链接" xfId="3601" builtinId="8" hidden="1"/>
    <cellStyle name="超链接" xfId="3603" builtinId="8" hidden="1"/>
    <cellStyle name="超链接" xfId="3605" builtinId="8" hidden="1"/>
    <cellStyle name="超链接" xfId="3607" builtinId="8" hidden="1"/>
    <cellStyle name="超链接" xfId="3609" builtinId="8" hidden="1"/>
    <cellStyle name="超链接" xfId="3611" builtinId="8" hidden="1"/>
    <cellStyle name="超链接" xfId="3613" builtinId="8" hidden="1"/>
    <cellStyle name="超链接" xfId="3615" builtinId="8" hidden="1"/>
    <cellStyle name="超链接" xfId="3617" builtinId="8" hidden="1"/>
    <cellStyle name="超链接" xfId="3619" builtinId="8" hidden="1"/>
    <cellStyle name="超链接" xfId="3621" builtinId="8" hidden="1"/>
    <cellStyle name="超链接" xfId="3623" builtinId="8" hidden="1"/>
    <cellStyle name="超链接" xfId="3625" builtinId="8" hidden="1"/>
    <cellStyle name="超链接" xfId="3627" builtinId="8" hidden="1"/>
    <cellStyle name="超链接" xfId="3629" builtinId="8" hidden="1"/>
    <cellStyle name="超链接" xfId="3631" builtinId="8" hidden="1"/>
    <cellStyle name="超链接" xfId="3633" builtinId="8" hidden="1"/>
    <cellStyle name="超链接" xfId="3635" builtinId="8" hidden="1"/>
    <cellStyle name="超链接" xfId="3637" builtinId="8" hidden="1"/>
    <cellStyle name="超链接" xfId="3639" builtinId="8" hidden="1"/>
    <cellStyle name="超链接" xfId="3641" builtinId="8" hidden="1"/>
    <cellStyle name="超链接" xfId="3643" builtinId="8" hidden="1"/>
    <cellStyle name="超链接" xfId="3645" builtinId="8" hidden="1"/>
    <cellStyle name="超链接" xfId="3647" builtinId="8" hidden="1"/>
    <cellStyle name="超链接" xfId="3649" builtinId="8" hidden="1"/>
    <cellStyle name="超链接" xfId="3651" builtinId="8" hidden="1"/>
    <cellStyle name="超链接" xfId="3653" builtinId="8" hidden="1"/>
    <cellStyle name="超链接" xfId="3655" builtinId="8" hidden="1"/>
    <cellStyle name="超链接" xfId="3657" builtinId="8" hidden="1"/>
    <cellStyle name="超链接" xfId="3659" builtinId="8" hidden="1"/>
    <cellStyle name="超链接" xfId="3661" builtinId="8" hidden="1"/>
    <cellStyle name="超链接" xfId="3663" builtinId="8" hidden="1"/>
    <cellStyle name="超链接" xfId="3665" builtinId="8" hidden="1"/>
    <cellStyle name="超链接" xfId="3667" builtinId="8" hidden="1"/>
    <cellStyle name="超链接" xfId="3669" builtinId="8" hidden="1"/>
    <cellStyle name="超链接" xfId="3671" builtinId="8" hidden="1"/>
    <cellStyle name="超链接" xfId="3673" builtinId="8" hidden="1"/>
    <cellStyle name="超链接" xfId="3675" builtinId="8" hidden="1"/>
    <cellStyle name="超链接" xfId="3677" builtinId="8" hidden="1"/>
    <cellStyle name="超链接" xfId="3679" builtinId="8" hidden="1"/>
    <cellStyle name="超链接" xfId="3681" builtinId="8" hidden="1"/>
    <cellStyle name="超链接" xfId="3683" builtinId="8" hidden="1"/>
    <cellStyle name="超链接" xfId="3685" builtinId="8" hidden="1"/>
    <cellStyle name="超链接" xfId="3687" builtinId="8" hidden="1"/>
    <cellStyle name="超链接" xfId="3689" builtinId="8" hidden="1"/>
    <cellStyle name="超链接" xfId="3691" builtinId="8" hidden="1"/>
    <cellStyle name="超链接" xfId="3693" builtinId="8" hidden="1"/>
    <cellStyle name="超链接" xfId="3695" builtinId="8" hidden="1"/>
    <cellStyle name="超链接" xfId="3697" builtinId="8" hidden="1"/>
    <cellStyle name="超链接" xfId="3699" builtinId="8" hidden="1"/>
    <cellStyle name="超链接" xfId="3701" builtinId="8" hidden="1"/>
    <cellStyle name="超链接" xfId="3703" builtinId="8" hidden="1"/>
    <cellStyle name="超链接" xfId="3705" builtinId="8" hidden="1"/>
    <cellStyle name="超链接" xfId="3707" builtinId="8" hidden="1"/>
    <cellStyle name="超链接" xfId="3709" builtinId="8" hidden="1"/>
    <cellStyle name="超链接" xfId="3711" builtinId="8" hidden="1"/>
    <cellStyle name="超链接" xfId="3713" builtinId="8" hidden="1"/>
    <cellStyle name="超链接" xfId="3715" builtinId="8" hidden="1"/>
    <cellStyle name="超链接" xfId="3717" builtinId="8" hidden="1"/>
    <cellStyle name="超链接" xfId="3719" builtinId="8" hidden="1"/>
    <cellStyle name="超链接" xfId="3721" builtinId="8" hidden="1"/>
    <cellStyle name="超链接" xfId="3723" builtinId="8" hidden="1"/>
    <cellStyle name="超链接" xfId="3725" builtinId="8" hidden="1"/>
    <cellStyle name="超链接" xfId="3727" builtinId="8" hidden="1"/>
    <cellStyle name="超链接" xfId="3729" builtinId="8" hidden="1"/>
    <cellStyle name="超链接" xfId="3731" builtinId="8" hidden="1"/>
    <cellStyle name="超链接" xfId="3733" builtinId="8" hidden="1"/>
    <cellStyle name="超链接" xfId="3735" builtinId="8" hidden="1"/>
    <cellStyle name="超链接" xfId="3737" builtinId="8" hidden="1"/>
    <cellStyle name="超链接" xfId="3739" builtinId="8" hidden="1"/>
    <cellStyle name="超链接" xfId="3741" builtinId="8" hidden="1"/>
    <cellStyle name="超链接" xfId="3743" builtinId="8" hidden="1"/>
    <cellStyle name="超链接" xfId="3745" builtinId="8" hidden="1"/>
    <cellStyle name="超链接" xfId="3747" builtinId="8" hidden="1"/>
    <cellStyle name="超链接" xfId="3749" builtinId="8" hidden="1"/>
    <cellStyle name="超链接" xfId="3751" builtinId="8" hidden="1"/>
    <cellStyle name="超链接" xfId="3753" builtinId="8" hidden="1"/>
    <cellStyle name="超链接" xfId="3755" builtinId="8" hidden="1"/>
    <cellStyle name="超链接" xfId="3757" builtinId="8" hidden="1"/>
    <cellStyle name="超链接" xfId="3759" builtinId="8" hidden="1"/>
    <cellStyle name="超链接" xfId="3761" builtinId="8" hidden="1"/>
    <cellStyle name="超链接" xfId="3763" builtinId="8" hidden="1"/>
    <cellStyle name="超链接" xfId="3765" builtinId="8" hidden="1"/>
    <cellStyle name="超链接" xfId="3767" builtinId="8" hidden="1"/>
    <cellStyle name="超链接" xfId="3769" builtinId="8" hidden="1"/>
    <cellStyle name="超链接" xfId="3771" builtinId="8" hidden="1"/>
    <cellStyle name="超链接" xfId="3773" builtinId="8" hidden="1"/>
    <cellStyle name="超链接" xfId="3775" builtinId="8" hidden="1"/>
    <cellStyle name="超链接" xfId="3777" builtinId="8" hidden="1"/>
    <cellStyle name="超链接" xfId="3779" builtinId="8" hidden="1"/>
    <cellStyle name="超链接" xfId="3781" builtinId="8" hidden="1"/>
    <cellStyle name="超链接" xfId="3783" builtinId="8" hidden="1"/>
    <cellStyle name="超链接" xfId="3785" builtinId="8" hidden="1"/>
    <cellStyle name="超链接" xfId="3787" builtinId="8" hidden="1"/>
    <cellStyle name="超链接" xfId="3789" builtinId="8" hidden="1"/>
    <cellStyle name="超链接" xfId="3791" builtinId="8" hidden="1"/>
    <cellStyle name="超链接" xfId="3793" builtinId="8" hidden="1"/>
    <cellStyle name="超链接" xfId="3795" builtinId="8" hidden="1"/>
    <cellStyle name="超链接" xfId="3797" builtinId="8" hidden="1"/>
    <cellStyle name="超链接" xfId="3799" builtinId="8" hidden="1"/>
    <cellStyle name="超链接" xfId="3801" builtinId="8" hidden="1"/>
    <cellStyle name="超链接" xfId="3803" builtinId="8" hidden="1"/>
    <cellStyle name="超链接" xfId="3805" builtinId="8" hidden="1"/>
    <cellStyle name="超链接" xfId="3807" builtinId="8" hidden="1"/>
    <cellStyle name="超链接" xfId="3809" builtinId="8" hidden="1"/>
    <cellStyle name="超链接" xfId="3811" builtinId="8" hidden="1"/>
    <cellStyle name="超链接" xfId="3813" builtinId="8" hidden="1"/>
    <cellStyle name="超链接" xfId="3815" builtinId="8" hidden="1"/>
    <cellStyle name="超链接" xfId="3817" builtinId="8" hidden="1"/>
    <cellStyle name="超链接" xfId="3819" builtinId="8" hidden="1"/>
    <cellStyle name="超链接" xfId="3821" builtinId="8" hidden="1"/>
    <cellStyle name="超链接" xfId="3823" builtinId="8" hidden="1"/>
    <cellStyle name="超链接" xfId="3825" builtinId="8" hidden="1"/>
    <cellStyle name="超链接" xfId="3827" builtinId="8" hidden="1"/>
    <cellStyle name="超链接" xfId="3829" builtinId="8" hidden="1"/>
    <cellStyle name="超链接" xfId="3831" builtinId="8" hidden="1"/>
    <cellStyle name="超链接" xfId="3833" builtinId="8" hidden="1"/>
    <cellStyle name="超链接" xfId="3835" builtinId="8" hidden="1"/>
    <cellStyle name="超链接" xfId="3837" builtinId="8" hidden="1"/>
    <cellStyle name="超链接" xfId="3839" builtinId="8" hidden="1"/>
    <cellStyle name="超链接" xfId="3841" builtinId="8" hidden="1"/>
    <cellStyle name="超链接" xfId="3843" builtinId="8" hidden="1"/>
    <cellStyle name="超链接" xfId="3845" builtinId="8" hidden="1"/>
    <cellStyle name="超链接" xfId="3847" builtinId="8" hidden="1"/>
    <cellStyle name="超链接" xfId="3849" builtinId="8" hidden="1"/>
    <cellStyle name="超链接" xfId="3851" builtinId="8" hidden="1"/>
    <cellStyle name="超链接" xfId="3853" builtinId="8" hidden="1"/>
    <cellStyle name="超链接" xfId="3855" builtinId="8" hidden="1"/>
    <cellStyle name="超链接" xfId="3857" builtinId="8" hidden="1"/>
    <cellStyle name="超链接" xfId="3859" builtinId="8" hidden="1"/>
    <cellStyle name="超链接" xfId="3861" builtinId="8" hidden="1"/>
    <cellStyle name="超链接" xfId="3863" builtinId="8" hidden="1"/>
    <cellStyle name="超链接" xfId="3865" builtinId="8" hidden="1"/>
    <cellStyle name="超链接" xfId="3867" builtinId="8" hidden="1"/>
    <cellStyle name="超链接" xfId="3869" builtinId="8" hidden="1"/>
    <cellStyle name="超链接" xfId="3871" builtinId="8" hidden="1"/>
    <cellStyle name="超链接" xfId="3873" builtinId="8" hidden="1"/>
    <cellStyle name="超链接" xfId="3875" builtinId="8" hidden="1"/>
    <cellStyle name="超链接" xfId="3877" builtinId="8" hidden="1"/>
    <cellStyle name="超链接" xfId="3879" builtinId="8" hidden="1"/>
    <cellStyle name="超链接" xfId="3881" builtinId="8" hidden="1"/>
    <cellStyle name="超链接" xfId="3883" builtinId="8" hidden="1"/>
    <cellStyle name="超链接" xfId="3885" builtinId="8" hidden="1"/>
    <cellStyle name="超链接" xfId="3887" builtinId="8" hidden="1"/>
    <cellStyle name="超链接" xfId="3889" builtinId="8" hidden="1"/>
    <cellStyle name="超链接" xfId="3891" builtinId="8" hidden="1"/>
    <cellStyle name="超链接" xfId="3893" builtinId="8" hidden="1"/>
    <cellStyle name="超链接" xfId="3896" builtinId="8" hidden="1"/>
    <cellStyle name="超链接" xfId="3898" builtinId="8" hidden="1"/>
    <cellStyle name="超链接" xfId="3900" builtinId="8" hidden="1"/>
    <cellStyle name="超链接" xfId="3902" builtinId="8" hidden="1"/>
    <cellStyle name="超链接" xfId="3904" builtinId="8" hidden="1"/>
    <cellStyle name="超链接" xfId="3906" builtinId="8" hidden="1"/>
    <cellStyle name="超链接" xfId="3908" builtinId="8" hidden="1"/>
    <cellStyle name="超链接" xfId="3910" builtinId="8" hidden="1"/>
    <cellStyle name="超链接" xfId="3912" builtinId="8" hidden="1"/>
    <cellStyle name="超链接" xfId="3914" builtinId="8" hidden="1"/>
    <cellStyle name="超链接" xfId="3916" builtinId="8" hidden="1"/>
    <cellStyle name="超链接" xfId="3918" builtinId="8" hidden="1"/>
    <cellStyle name="超链接" xfId="3920" builtinId="8" hidden="1"/>
    <cellStyle name="超链接" xfId="3922" builtinId="8" hidden="1"/>
    <cellStyle name="超链接" xfId="3924" builtinId="8" hidden="1"/>
    <cellStyle name="超链接" xfId="3926" builtinId="8" hidden="1"/>
    <cellStyle name="超链接" xfId="3928" builtinId="8" hidden="1"/>
    <cellStyle name="超链接" xfId="3930" builtinId="8" hidden="1"/>
    <cellStyle name="超链接" xfId="3932" builtinId="8" hidden="1"/>
    <cellStyle name="超链接" xfId="3934" builtinId="8" hidden="1"/>
    <cellStyle name="超链接" xfId="3936" builtinId="8" hidden="1"/>
    <cellStyle name="超链接" xfId="3938" builtinId="8" hidden="1"/>
    <cellStyle name="超链接" xfId="3940" builtinId="8" hidden="1"/>
    <cellStyle name="超链接" xfId="3942" builtinId="8" hidden="1"/>
    <cellStyle name="超链接" xfId="3944" builtinId="8" hidden="1"/>
    <cellStyle name="超链接" xfId="3946" builtinId="8" hidden="1"/>
    <cellStyle name="超链接" xfId="3948" builtinId="8" hidden="1"/>
    <cellStyle name="超链接" xfId="3950" builtinId="8" hidden="1"/>
    <cellStyle name="超链接" xfId="3952" builtinId="8" hidden="1"/>
    <cellStyle name="超链接" xfId="3954" builtinId="8" hidden="1"/>
    <cellStyle name="超链接" xfId="3956" builtinId="8" hidden="1"/>
    <cellStyle name="超链接" xfId="3958" builtinId="8" hidden="1"/>
    <cellStyle name="超链接" xfId="3960" builtinId="8" hidden="1"/>
    <cellStyle name="超链接" xfId="3962" builtinId="8" hidden="1"/>
    <cellStyle name="超链接" xfId="3964" builtinId="8" hidden="1"/>
    <cellStyle name="超链接" xfId="3966" builtinId="8" hidden="1"/>
    <cellStyle name="超链接" xfId="3968" builtinId="8" hidden="1"/>
    <cellStyle name="超链接" xfId="3970" builtinId="8" hidden="1"/>
    <cellStyle name="超链接" xfId="3972" builtinId="8" hidden="1"/>
    <cellStyle name="超链接" xfId="3974" builtinId="8" hidden="1"/>
    <cellStyle name="超链接" xfId="3976" builtinId="8" hidden="1"/>
    <cellStyle name="超链接" xfId="3978" builtinId="8" hidden="1"/>
    <cellStyle name="超链接" xfId="3980" builtinId="8" hidden="1"/>
    <cellStyle name="超链接" xfId="3982" builtinId="8" hidden="1"/>
    <cellStyle name="超链接" xfId="3984" builtinId="8" hidden="1"/>
    <cellStyle name="超链接" xfId="3986" builtinId="8" hidden="1"/>
    <cellStyle name="超链接" xfId="3988" builtinId="8" hidden="1"/>
    <cellStyle name="超链接" xfId="3990" builtinId="8" hidden="1"/>
    <cellStyle name="超链接" xfId="3992" builtinId="8" hidden="1"/>
    <cellStyle name="超链接" xfId="3994" builtinId="8" hidden="1"/>
    <cellStyle name="超链接" xfId="3996" builtinId="8" hidden="1"/>
    <cellStyle name="超链接" xfId="3998" builtinId="8" hidden="1"/>
    <cellStyle name="超链接" xfId="4000" builtinId="8" hidden="1"/>
    <cellStyle name="超链接" xfId="4002" builtinId="8" hidden="1"/>
    <cellStyle name="超链接" xfId="4004" builtinId="8" hidden="1"/>
    <cellStyle name="超链接" xfId="4006" builtinId="8" hidden="1"/>
    <cellStyle name="超链接" xfId="4051" builtinId="8" hidden="1"/>
    <cellStyle name="超链接" xfId="4053" builtinId="8" hidden="1"/>
    <cellStyle name="超链接" xfId="4055" builtinId="8" hidden="1"/>
    <cellStyle name="超链接" xfId="4058" builtinId="8" hidden="1"/>
    <cellStyle name="超链接" xfId="4060" builtinId="8" hidden="1"/>
    <cellStyle name="超链接" xfId="4062" builtinId="8" hidden="1"/>
    <cellStyle name="超链接" xfId="4064" builtinId="8" hidden="1"/>
    <cellStyle name="超链接" xfId="4066" builtinId="8" hidden="1"/>
    <cellStyle name="超链接" xfId="4068" builtinId="8" hidden="1"/>
    <cellStyle name="超链接" xfId="4070" builtinId="8" hidden="1"/>
    <cellStyle name="超链接" xfId="4072" builtinId="8" hidden="1"/>
    <cellStyle name="超链接" xfId="4074" builtinId="8" hidden="1"/>
    <cellStyle name="超链接" xfId="4076" builtinId="8" hidden="1"/>
    <cellStyle name="超链接" xfId="4078" builtinId="8" hidden="1"/>
    <cellStyle name="超链接" xfId="4080" builtinId="8" hidden="1"/>
    <cellStyle name="超链接" xfId="4082" builtinId="8" hidden="1"/>
    <cellStyle name="超链接" xfId="4084" builtinId="8" hidden="1"/>
    <cellStyle name="超链接" xfId="4086" builtinId="8" hidden="1"/>
    <cellStyle name="超链接" xfId="4088" builtinId="8" hidden="1"/>
    <cellStyle name="超链接" xfId="4090" builtinId="8" hidden="1"/>
    <cellStyle name="超链接" xfId="4092" builtinId="8" hidden="1"/>
    <cellStyle name="超链接" xfId="4094" builtinId="8" hidden="1"/>
    <cellStyle name="超链接" xfId="4096" builtinId="8" hidden="1"/>
    <cellStyle name="超链接" xfId="4098" builtinId="8" hidden="1"/>
    <cellStyle name="超链接" xfId="4100" builtinId="8" hidden="1"/>
    <cellStyle name="超链接" xfId="4102" builtinId="8" hidden="1"/>
    <cellStyle name="超链接" xfId="4104" builtinId="8" hidden="1"/>
    <cellStyle name="超链接" xfId="4106" builtinId="8" hidden="1"/>
    <cellStyle name="超链接" xfId="4108" builtinId="8" hidden="1"/>
    <cellStyle name="超链接" xfId="4110" builtinId="8" hidden="1"/>
    <cellStyle name="超链接" xfId="4112" builtinId="8" hidden="1"/>
    <cellStyle name="超链接" xfId="4114" builtinId="8" hidden="1"/>
    <cellStyle name="超链接" xfId="4116" builtinId="8" hidden="1"/>
    <cellStyle name="超链接" xfId="4118" builtinId="8" hidden="1"/>
    <cellStyle name="超链接" xfId="4120" builtinId="8" hidden="1"/>
    <cellStyle name="超链接" xfId="4122" builtinId="8" hidden="1"/>
    <cellStyle name="超链接" xfId="4124" builtinId="8" hidden="1"/>
    <cellStyle name="超链接" xfId="4126" builtinId="8" hidden="1"/>
    <cellStyle name="超链接" xfId="4128" builtinId="8" hidden="1"/>
    <cellStyle name="超链接" xfId="4130" builtinId="8" hidden="1"/>
    <cellStyle name="超链接" xfId="4132" builtinId="8" hidden="1"/>
    <cellStyle name="超链接" xfId="4134" builtinId="8" hidden="1"/>
    <cellStyle name="超链接" xfId="4136" builtinId="8" hidden="1"/>
    <cellStyle name="超链接" xfId="4138" builtinId="8" hidden="1"/>
    <cellStyle name="超链接" xfId="4140" builtinId="8" hidden="1"/>
    <cellStyle name="超链接" xfId="4142" builtinId="8" hidden="1"/>
    <cellStyle name="超链接" xfId="4144" builtinId="8" hidden="1"/>
    <cellStyle name="超链接" xfId="4146" builtinId="8" hidden="1"/>
    <cellStyle name="超链接" xfId="4148" builtinId="8" hidden="1"/>
    <cellStyle name="超链接" xfId="4150" builtinId="8" hidden="1"/>
    <cellStyle name="超链接" xfId="4152" builtinId="8" hidden="1"/>
    <cellStyle name="超链接" xfId="4154" builtinId="8" hidden="1"/>
    <cellStyle name="超链接" xfId="4156" builtinId="8" hidden="1"/>
    <cellStyle name="超链接" xfId="4158" builtinId="8" hidden="1"/>
    <cellStyle name="超链接" xfId="4160" builtinId="8" hidden="1"/>
    <cellStyle name="超链接" xfId="4162" builtinId="8" hidden="1"/>
    <cellStyle name="超链接" xfId="4164" builtinId="8" hidden="1"/>
    <cellStyle name="超链接" xfId="4166" builtinId="8" hidden="1"/>
    <cellStyle name="超链接" xfId="4168" builtinId="8" hidden="1"/>
    <cellStyle name="超链接" xfId="4170" builtinId="8" hidden="1"/>
    <cellStyle name="超链接" xfId="4172" builtinId="8" hidden="1"/>
    <cellStyle name="超链接" xfId="4174" builtinId="8" hidden="1"/>
    <cellStyle name="超链接" xfId="4176" builtinId="8" hidden="1"/>
    <cellStyle name="超链接" xfId="4178" builtinId="8" hidden="1"/>
    <cellStyle name="超链接" xfId="4180" builtinId="8" hidden="1"/>
    <cellStyle name="超链接" xfId="4182" builtinId="8" hidden="1"/>
    <cellStyle name="超链接" xfId="4184" builtinId="8" hidden="1"/>
    <cellStyle name="超链接" xfId="4186" builtinId="8" hidden="1"/>
    <cellStyle name="超链接" xfId="4188" builtinId="8" hidden="1"/>
    <cellStyle name="超链接" xfId="4190" builtinId="8" hidden="1"/>
    <cellStyle name="超链接" xfId="4192" builtinId="8" hidden="1"/>
    <cellStyle name="超链接" xfId="4194" builtinId="8" hidden="1"/>
    <cellStyle name="超链接" xfId="4196" builtinId="8" hidden="1"/>
    <cellStyle name="超链接" xfId="4198" builtinId="8" hidden="1"/>
    <cellStyle name="超链接" xfId="4200" builtinId="8" hidden="1"/>
    <cellStyle name="超链接" xfId="4202" builtinId="8" hidden="1"/>
    <cellStyle name="超链接" xfId="4204" builtinId="8" hidden="1"/>
    <cellStyle name="超链接" xfId="4206" builtinId="8" hidden="1"/>
    <cellStyle name="超链接" xfId="4208" builtinId="8" hidden="1"/>
    <cellStyle name="超链接" xfId="4210" builtinId="8" hidden="1"/>
    <cellStyle name="超链接" xfId="4212" builtinId="8" hidden="1"/>
    <cellStyle name="超链接" xfId="4214" builtinId="8" hidden="1"/>
    <cellStyle name="超链接" xfId="4216" builtinId="8" hidden="1"/>
    <cellStyle name="超链接" xfId="4218" builtinId="8" hidden="1"/>
    <cellStyle name="超链接" xfId="4220" builtinId="8" hidden="1"/>
    <cellStyle name="超链接" xfId="4222" builtinId="8" hidden="1"/>
    <cellStyle name="超链接" xfId="4224" builtinId="8" hidden="1"/>
    <cellStyle name="超链接" xfId="4226" builtinId="8" hidden="1"/>
    <cellStyle name="超链接" xfId="4228" builtinId="8" hidden="1"/>
    <cellStyle name="超链接" xfId="4230" builtinId="8" hidden="1"/>
    <cellStyle name="超链接" xfId="4232" builtinId="8" hidden="1"/>
    <cellStyle name="超链接" xfId="4234" builtinId="8" hidden="1"/>
    <cellStyle name="超链接" xfId="4236" builtinId="8" hidden="1"/>
    <cellStyle name="超链接" xfId="4238" builtinId="8" hidden="1"/>
    <cellStyle name="超链接" xfId="4240" builtinId="8" hidden="1"/>
    <cellStyle name="超链接" xfId="4242" builtinId="8" hidden="1"/>
    <cellStyle name="超链接" xfId="4244" builtinId="8" hidden="1"/>
    <cellStyle name="超链接" xfId="4246" builtinId="8" hidden="1"/>
    <cellStyle name="超链接" xfId="4248" builtinId="8" hidden="1"/>
    <cellStyle name="超链接" xfId="4250" builtinId="8" hidden="1"/>
    <cellStyle name="超链接" xfId="4252" builtinId="8" hidden="1"/>
    <cellStyle name="超链接" xfId="4254" builtinId="8" hidden="1"/>
    <cellStyle name="超链接" xfId="4256" builtinId="8" hidden="1"/>
    <cellStyle name="超链接" xfId="4258" builtinId="8" hidden="1"/>
    <cellStyle name="超链接" xfId="4260" builtinId="8" hidden="1"/>
    <cellStyle name="超链接" xfId="4262" builtinId="8" hidden="1"/>
    <cellStyle name="超链接" xfId="4264" builtinId="8" hidden="1"/>
    <cellStyle name="超链接" xfId="4266" builtinId="8" hidden="1"/>
    <cellStyle name="超链接" xfId="4268" builtinId="8" hidden="1"/>
    <cellStyle name="超链接" xfId="4270" builtinId="8" hidden="1"/>
    <cellStyle name="超链接" xfId="4272" builtinId="8" hidden="1"/>
    <cellStyle name="超链接" xfId="4274" builtinId="8" hidden="1"/>
    <cellStyle name="超链接" xfId="4276" builtinId="8" hidden="1"/>
    <cellStyle name="超链接" xfId="4278" builtinId="8" hidden="1"/>
    <cellStyle name="超链接" xfId="4280" builtinId="8" hidden="1"/>
    <cellStyle name="超链接" xfId="4282" builtinId="8" hidden="1"/>
    <cellStyle name="超链接" xfId="4284" builtinId="8" hidden="1"/>
    <cellStyle name="超链接" xfId="4286" builtinId="8" hidden="1"/>
    <cellStyle name="超链接" xfId="4288" builtinId="8" hidden="1"/>
    <cellStyle name="超链接" xfId="4290" builtinId="8" hidden="1"/>
    <cellStyle name="超链接" xfId="4292" builtinId="8" hidden="1"/>
    <cellStyle name="超链接" xfId="4294" builtinId="8" hidden="1"/>
    <cellStyle name="超链接" xfId="4296" builtinId="8" hidden="1"/>
    <cellStyle name="超链接" xfId="4298" builtinId="8" hidden="1"/>
    <cellStyle name="超链接" xfId="4300" builtinId="8" hidden="1"/>
    <cellStyle name="超链接" xfId="4302" builtinId="8" hidden="1"/>
    <cellStyle name="超链接" xfId="4304" builtinId="8" hidden="1"/>
    <cellStyle name="超链接" xfId="4306" builtinId="8" hidden="1"/>
    <cellStyle name="超链接" xfId="4308" builtinId="8" hidden="1"/>
    <cellStyle name="超链接" xfId="4310" builtinId="8" hidden="1"/>
    <cellStyle name="超链接" xfId="4312" builtinId="8" hidden="1"/>
    <cellStyle name="超链接" xfId="4314" builtinId="8" hidden="1"/>
    <cellStyle name="超链接" xfId="4316" builtinId="8" hidden="1"/>
    <cellStyle name="超链接" xfId="4318" builtinId="8" hidden="1"/>
    <cellStyle name="超链接" xfId="4320" builtinId="8" hidden="1"/>
    <cellStyle name="超链接" xfId="4322" builtinId="8" hidden="1"/>
    <cellStyle name="超链接" xfId="4324" builtinId="8" hidden="1"/>
    <cellStyle name="超链接" xfId="4326" builtinId="8" hidden="1"/>
    <cellStyle name="超链接" xfId="4328" builtinId="8" hidden="1"/>
    <cellStyle name="超链接" xfId="4330" builtinId="8" hidden="1"/>
    <cellStyle name="超链接" xfId="4332" builtinId="8" hidden="1"/>
    <cellStyle name="超链接" xfId="4334" builtinId="8" hidden="1"/>
    <cellStyle name="超链接" xfId="4336" builtinId="8" hidden="1"/>
    <cellStyle name="超链接" xfId="4338" builtinId="8" hidden="1"/>
    <cellStyle name="超链接" xfId="4340" builtinId="8" hidden="1"/>
    <cellStyle name="超链接" xfId="4342" builtinId="8" hidden="1"/>
    <cellStyle name="超链接" xfId="4344" builtinId="8" hidden="1"/>
    <cellStyle name="超链接" xfId="4346" builtinId="8" hidden="1"/>
    <cellStyle name="超链接" xfId="4348" builtinId="8" hidden="1"/>
    <cellStyle name="超链接" xfId="4350" builtinId="8" hidden="1"/>
    <cellStyle name="超链接" xfId="4352" builtinId="8" hidden="1"/>
    <cellStyle name="超链接" xfId="4354" builtinId="8" hidden="1"/>
    <cellStyle name="超链接" xfId="4356" builtinId="8" hidden="1"/>
    <cellStyle name="超链接" xfId="4358" builtinId="8" hidden="1"/>
    <cellStyle name="超链接" xfId="4360" builtinId="8" hidden="1"/>
    <cellStyle name="超链接" xfId="4362" builtinId="8" hidden="1"/>
    <cellStyle name="超链接" xfId="4364" builtinId="8" hidden="1"/>
    <cellStyle name="超链接" xfId="4366" builtinId="8" hidden="1"/>
    <cellStyle name="超链接" xfId="4368" builtinId="8" hidden="1"/>
    <cellStyle name="超链接" xfId="4370" builtinId="8" hidden="1"/>
    <cellStyle name="超链接" xfId="4372" builtinId="8" hidden="1"/>
    <cellStyle name="超链接" xfId="4374" builtinId="8" hidden="1"/>
    <cellStyle name="超链接" xfId="4376" builtinId="8" hidden="1"/>
    <cellStyle name="超链接" xfId="4378" builtinId="8" hidden="1"/>
    <cellStyle name="超链接" xfId="4380" builtinId="8" hidden="1"/>
    <cellStyle name="超链接" xfId="4382" builtinId="8" hidden="1"/>
    <cellStyle name="超链接" xfId="4384" builtinId="8" hidden="1"/>
    <cellStyle name="超链接" xfId="4386" builtinId="8" hidden="1"/>
    <cellStyle name="超链接" xfId="4388" builtinId="8" hidden="1"/>
    <cellStyle name="超链接" xfId="4390" builtinId="8" hidden="1"/>
    <cellStyle name="超链接" xfId="4392" builtinId="8" hidden="1"/>
    <cellStyle name="超链接" xfId="4394" builtinId="8" hidden="1"/>
    <cellStyle name="超链接" xfId="4396" builtinId="8" hidden="1"/>
    <cellStyle name="超链接" xfId="4398" builtinId="8" hidden="1"/>
    <cellStyle name="超链接" xfId="4400" builtinId="8" hidden="1"/>
    <cellStyle name="超链接" xfId="4402" builtinId="8" hidden="1"/>
    <cellStyle name="超链接" xfId="4404" builtinId="8" hidden="1"/>
    <cellStyle name="超链接" xfId="4406" builtinId="8" hidden="1"/>
    <cellStyle name="超链接" xfId="4408" builtinId="8" hidden="1"/>
    <cellStyle name="超链接" xfId="4410" builtinId="8" hidden="1"/>
    <cellStyle name="超链接" xfId="4412" builtinId="8" hidden="1"/>
    <cellStyle name="超链接" xfId="4414" builtinId="8" hidden="1"/>
    <cellStyle name="超链接" xfId="4416" builtinId="8" hidden="1"/>
    <cellStyle name="超链接" xfId="4418" builtinId="8" hidden="1"/>
    <cellStyle name="超链接" xfId="4420" builtinId="8" hidden="1"/>
    <cellStyle name="超链接" xfId="4422" builtinId="8" hidden="1"/>
    <cellStyle name="超链接" xfId="4424" builtinId="8" hidden="1"/>
    <cellStyle name="超链接" xfId="4426" builtinId="8" hidden="1"/>
    <cellStyle name="超链接" xfId="4428" builtinId="8" hidden="1"/>
    <cellStyle name="超链接" xfId="4430" builtinId="8" hidden="1"/>
    <cellStyle name="超链接" xfId="4432" builtinId="8" hidden="1"/>
    <cellStyle name="超链接" xfId="4434" builtinId="8" hidden="1"/>
    <cellStyle name="超链接" xfId="4436" builtinId="8" hidden="1"/>
    <cellStyle name="超链接" xfId="4438" builtinId="8" hidden="1"/>
    <cellStyle name="超链接" xfId="4440" builtinId="8" hidden="1"/>
    <cellStyle name="超链接" xfId="4442" builtinId="8" hidden="1"/>
    <cellStyle name="超链接" xfId="4444" builtinId="8" hidden="1"/>
    <cellStyle name="超链接" xfId="4446" builtinId="8" hidden="1"/>
    <cellStyle name="超链接" xfId="4448" builtinId="8" hidden="1"/>
    <cellStyle name="超链接" xfId="4450" builtinId="8" hidden="1"/>
    <cellStyle name="超链接" xfId="4452" builtinId="8" hidden="1"/>
    <cellStyle name="超链接" xfId="4454" builtinId="8" hidden="1"/>
    <cellStyle name="超链接" xfId="4456" builtinId="8" hidden="1"/>
    <cellStyle name="超链接" xfId="4548" builtinId="8" hidden="1"/>
    <cellStyle name="超链接" xfId="4550" builtinId="8" hidden="1"/>
    <cellStyle name="超链接" xfId="4552" builtinId="8" hidden="1"/>
    <cellStyle name="超链接" xfId="4554" builtinId="8" hidden="1"/>
    <cellStyle name="超链接" xfId="4556" builtinId="8" hidden="1"/>
    <cellStyle name="超链接" xfId="4558" builtinId="8" hidden="1"/>
    <cellStyle name="超链接" xfId="4560" builtinId="8" hidden="1"/>
    <cellStyle name="超链接" xfId="4562" builtinId="8" hidden="1"/>
    <cellStyle name="超链接" xfId="4564" builtinId="8" hidden="1"/>
    <cellStyle name="超链接" xfId="4566" builtinId="8" hidden="1"/>
    <cellStyle name="超链接" xfId="4568" builtinId="8" hidden="1"/>
    <cellStyle name="超链接" xfId="4570" builtinId="8" hidden="1"/>
    <cellStyle name="超链接" xfId="4572" builtinId="8" hidden="1"/>
    <cellStyle name="超链接" xfId="4574" builtinId="8" hidden="1"/>
    <cellStyle name="超链接" xfId="4576" builtinId="8" hidden="1"/>
    <cellStyle name="超链接" xfId="4578" builtinId="8" hidden="1"/>
    <cellStyle name="超链接" xfId="4580" builtinId="8" hidden="1"/>
    <cellStyle name="超链接" xfId="4582" builtinId="8" hidden="1"/>
    <cellStyle name="超链接" xfId="4584" builtinId="8" hidden="1"/>
    <cellStyle name="超链接" xfId="4586" builtinId="8" hidden="1"/>
    <cellStyle name="超链接" xfId="4589" builtinId="8" hidden="1"/>
    <cellStyle name="超链接" xfId="4591" builtinId="8" hidden="1"/>
    <cellStyle name="超链接" xfId="4593" builtinId="8" hidden="1"/>
    <cellStyle name="超链接" xfId="4595" builtinId="8" hidden="1"/>
    <cellStyle name="超链接" xfId="4597" builtinId="8" hidden="1"/>
    <cellStyle name="超链接" xfId="4599" builtinId="8" hidden="1"/>
    <cellStyle name="超链接" xfId="4601" builtinId="8" hidden="1"/>
    <cellStyle name="超链接" xfId="4603" builtinId="8" hidden="1"/>
    <cellStyle name="超链接" xfId="4605" builtinId="8" hidden="1"/>
    <cellStyle name="超链接" xfId="4607" builtinId="8" hidden="1"/>
    <cellStyle name="超链接" xfId="4609" builtinId="8" hidden="1"/>
    <cellStyle name="超链接" xfId="4611" builtinId="8" hidden="1"/>
    <cellStyle name="超链接" xfId="4613" builtinId="8" hidden="1"/>
    <cellStyle name="超链接" xfId="4615" builtinId="8" hidden="1"/>
    <cellStyle name="超链接" xfId="4617" builtinId="8" hidden="1"/>
    <cellStyle name="超链接" xfId="4619" builtinId="8" hidden="1"/>
    <cellStyle name="超链接" xfId="4621" builtinId="8" hidden="1"/>
    <cellStyle name="超链接" xfId="4623" builtinId="8" hidden="1"/>
    <cellStyle name="超链接" xfId="4625" builtinId="8" hidden="1"/>
    <cellStyle name="超链接" xfId="4627" builtinId="8" hidden="1"/>
    <cellStyle name="超链接" xfId="4629" builtinId="8" hidden="1"/>
    <cellStyle name="超链接" xfId="4631" builtinId="8" hidden="1"/>
    <cellStyle name="超链接" xfId="4633" builtinId="8" hidden="1"/>
    <cellStyle name="超链接" xfId="4635" builtinId="8" hidden="1"/>
    <cellStyle name="超链接" xfId="4637" builtinId="8" hidden="1"/>
    <cellStyle name="超链接" xfId="4639" builtinId="8" hidden="1"/>
    <cellStyle name="超链接" xfId="4641" builtinId="8" hidden="1"/>
    <cellStyle name="超链接" xfId="4643" builtinId="8" hidden="1"/>
    <cellStyle name="超链接" xfId="4645" builtinId="8" hidden="1"/>
    <cellStyle name="超链接" xfId="4647" builtinId="8" hidden="1"/>
    <cellStyle name="超链接" xfId="4649" builtinId="8" hidden="1"/>
    <cellStyle name="超链接" xfId="4651" builtinId="8" hidden="1"/>
    <cellStyle name="超链接" xfId="4653" builtinId="8" hidden="1"/>
    <cellStyle name="超链接" xfId="4655" builtinId="8" hidden="1"/>
    <cellStyle name="超链接" xfId="4657" builtinId="8" hidden="1"/>
    <cellStyle name="超链接" xfId="4659" builtinId="8" hidden="1"/>
    <cellStyle name="超链接" xfId="4661" builtinId="8" hidden="1"/>
    <cellStyle name="超链接" xfId="4663" builtinId="8" hidden="1"/>
    <cellStyle name="超链接" xfId="4665" builtinId="8" hidden="1"/>
    <cellStyle name="超链接" xfId="4667" builtinId="8" hidden="1"/>
    <cellStyle name="超链接" xfId="4669" builtinId="8" hidden="1"/>
    <cellStyle name="超链接" xfId="4671" builtinId="8" hidden="1"/>
    <cellStyle name="超链接" xfId="4673" builtinId="8" hidden="1"/>
    <cellStyle name="超链接" xfId="4675" builtinId="8" hidden="1"/>
    <cellStyle name="超链接" xfId="4677" builtinId="8" hidden="1"/>
    <cellStyle name="超链接" xfId="4679" builtinId="8" hidden="1"/>
    <cellStyle name="超链接" xfId="4681" builtinId="8" hidden="1"/>
    <cellStyle name="超链接" xfId="4683" builtinId="8" hidden="1"/>
    <cellStyle name="超链接" xfId="4685" builtinId="8" hidden="1"/>
    <cellStyle name="超链接" xfId="4687" builtinId="8" hidden="1"/>
    <cellStyle name="超链接" xfId="4689" builtinId="8" hidden="1"/>
    <cellStyle name="超链接" xfId="4691" builtinId="8" hidden="1"/>
    <cellStyle name="超链接" xfId="4693" builtinId="8" hidden="1"/>
    <cellStyle name="超链接" xfId="4695" builtinId="8" hidden="1"/>
    <cellStyle name="超链接" xfId="4697" builtinId="8" hidden="1"/>
    <cellStyle name="超链接" xfId="4699" builtinId="8" hidden="1"/>
    <cellStyle name="超链接" xfId="4701" builtinId="8" hidden="1"/>
    <cellStyle name="超链接" xfId="4703" builtinId="8" hidden="1"/>
    <cellStyle name="超链接" xfId="4705" builtinId="8" hidden="1"/>
    <cellStyle name="超链接" xfId="4707" builtinId="8" hidden="1"/>
    <cellStyle name="超链接" xfId="4709" builtinId="8" hidden="1"/>
    <cellStyle name="超链接" xfId="4711" builtinId="8" hidden="1"/>
    <cellStyle name="超链接" xfId="4713" builtinId="8" hidden="1"/>
    <cellStyle name="超链接" xfId="4715" builtinId="8" hidden="1"/>
    <cellStyle name="超链接" xfId="4717" builtinId="8" hidden="1"/>
    <cellStyle name="超链接" xfId="4719" builtinId="8" hidden="1"/>
    <cellStyle name="超链接" xfId="4721" builtinId="8" hidden="1"/>
    <cellStyle name="超链接" xfId="4723" builtinId="8" hidden="1"/>
    <cellStyle name="超链接" xfId="4725" builtinId="8" hidden="1"/>
    <cellStyle name="超链接" xfId="4727" builtinId="8" hidden="1"/>
    <cellStyle name="超链接" xfId="4729" builtinId="8" hidden="1"/>
    <cellStyle name="超链接" xfId="4731" builtinId="8" hidden="1"/>
    <cellStyle name="超链接" xfId="4733" builtinId="8" hidden="1"/>
    <cellStyle name="超链接" xfId="4735" builtinId="8" hidden="1"/>
    <cellStyle name="超链接" xfId="4737" builtinId="8" hidden="1"/>
    <cellStyle name="超链接" xfId="4739" builtinId="8" hidden="1"/>
    <cellStyle name="超链接" xfId="4741" builtinId="8" hidden="1"/>
    <cellStyle name="超链接" xfId="4743" builtinId="8" hidden="1"/>
    <cellStyle name="超链接" xfId="4745" builtinId="8" hidden="1"/>
    <cellStyle name="超链接" xfId="4747" builtinId="8" hidden="1"/>
    <cellStyle name="超链接" xfId="4749" builtinId="8" hidden="1"/>
    <cellStyle name="超链接" xfId="4751" builtinId="8" hidden="1"/>
    <cellStyle name="超链接" xfId="4753" builtinId="8" hidden="1"/>
    <cellStyle name="超链接" xfId="4755" builtinId="8" hidden="1"/>
    <cellStyle name="超链接" xfId="4757" builtinId="8" hidden="1"/>
    <cellStyle name="超链接" xfId="4759" builtinId="8" hidden="1"/>
    <cellStyle name="超链接" xfId="4761" builtinId="8" hidden="1"/>
    <cellStyle name="超链接" xfId="4763" builtinId="8" hidden="1"/>
    <cellStyle name="超链接" xfId="4765" builtinId="8" hidden="1"/>
    <cellStyle name="超链接" xfId="4767" builtinId="8" hidden="1"/>
    <cellStyle name="超链接" xfId="4769" builtinId="8" hidden="1"/>
    <cellStyle name="超链接" xfId="4771" builtinId="8" hidden="1"/>
    <cellStyle name="超链接" xfId="4773" builtinId="8" hidden="1"/>
    <cellStyle name="超链接" xfId="4775" builtinId="8" hidden="1"/>
    <cellStyle name="超链接" xfId="4777" builtinId="8" hidden="1"/>
    <cellStyle name="超链接" xfId="4779" builtinId="8" hidden="1"/>
    <cellStyle name="超链接" xfId="4781" builtinId="8" hidden="1"/>
    <cellStyle name="超链接" xfId="4783" builtinId="8" hidden="1"/>
    <cellStyle name="超链接" xfId="4785" builtinId="8" hidden="1"/>
    <cellStyle name="超链接" xfId="4787" builtinId="8" hidden="1"/>
    <cellStyle name="超链接" xfId="4789" builtinId="8" hidden="1"/>
    <cellStyle name="超链接" xfId="4791" builtinId="8" hidden="1"/>
    <cellStyle name="超链接" xfId="4793" builtinId="8" hidden="1"/>
    <cellStyle name="超链接" xfId="4795" builtinId="8" hidden="1"/>
    <cellStyle name="超链接" xfId="4797" builtinId="8" hidden="1"/>
    <cellStyle name="超链接" xfId="4799" builtinId="8" hidden="1"/>
    <cellStyle name="超链接" xfId="4801" builtinId="8" hidden="1"/>
    <cellStyle name="访问过的超链接" xfId="2" builtinId="9" hidden="1"/>
    <cellStyle name="访问过的超链接" xfId="4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7" builtinId="9" hidden="1"/>
    <cellStyle name="访问过的超链接" xfId="479" builtinId="9" hidden="1"/>
    <cellStyle name="访问过的超链接" xfId="481" builtinId="9" hidden="1"/>
    <cellStyle name="访问过的超链接" xfId="483" builtinId="9" hidden="1"/>
    <cellStyle name="访问过的超链接" xfId="485" builtinId="9" hidden="1"/>
    <cellStyle name="访问过的超链接" xfId="487" builtinId="9" hidden="1"/>
    <cellStyle name="访问过的超链接" xfId="489" builtinId="9" hidden="1"/>
    <cellStyle name="访问过的超链接" xfId="491" builtinId="9" hidden="1"/>
    <cellStyle name="访问过的超链接" xfId="493" builtinId="9" hidden="1"/>
    <cellStyle name="访问过的超链接" xfId="495" builtinId="9" hidden="1"/>
    <cellStyle name="访问过的超链接" xfId="497" builtinId="9" hidden="1"/>
    <cellStyle name="访问过的超链接" xfId="499" builtinId="9" hidden="1"/>
    <cellStyle name="访问过的超链接" xfId="501" builtinId="9" hidden="1"/>
    <cellStyle name="访问过的超链接" xfId="503" builtinId="9" hidden="1"/>
    <cellStyle name="访问过的超链接" xfId="505" builtinId="9" hidden="1"/>
    <cellStyle name="访问过的超链接" xfId="507" builtinId="9" hidden="1"/>
    <cellStyle name="访问过的超链接" xfId="509" builtinId="9" hidden="1"/>
    <cellStyle name="访问过的超链接" xfId="511" builtinId="9" hidden="1"/>
    <cellStyle name="访问过的超链接" xfId="513" builtinId="9" hidden="1"/>
    <cellStyle name="访问过的超链接" xfId="515" builtinId="9" hidden="1"/>
    <cellStyle name="访问过的超链接" xfId="517" builtinId="9" hidden="1"/>
    <cellStyle name="访问过的超链接" xfId="519" builtinId="9" hidden="1"/>
    <cellStyle name="访问过的超链接" xfId="521" builtinId="9" hidden="1"/>
    <cellStyle name="访问过的超链接" xfId="523" builtinId="9" hidden="1"/>
    <cellStyle name="访问过的超链接" xfId="525" builtinId="9" hidden="1"/>
    <cellStyle name="访问过的超链接" xfId="527" builtinId="9" hidden="1"/>
    <cellStyle name="访问过的超链接" xfId="529" builtinId="9" hidden="1"/>
    <cellStyle name="访问过的超链接" xfId="531" builtinId="9" hidden="1"/>
    <cellStyle name="访问过的超链接" xfId="533" builtinId="9" hidden="1"/>
    <cellStyle name="访问过的超链接" xfId="535" builtinId="9" hidden="1"/>
    <cellStyle name="访问过的超链接" xfId="537" builtinId="9" hidden="1"/>
    <cellStyle name="访问过的超链接" xfId="539" builtinId="9" hidden="1"/>
    <cellStyle name="访问过的超链接" xfId="541" builtinId="9" hidden="1"/>
    <cellStyle name="访问过的超链接" xfId="543" builtinId="9" hidden="1"/>
    <cellStyle name="访问过的超链接" xfId="545" builtinId="9" hidden="1"/>
    <cellStyle name="访问过的超链接" xfId="547" builtinId="9" hidden="1"/>
    <cellStyle name="访问过的超链接" xfId="549" builtinId="9" hidden="1"/>
    <cellStyle name="访问过的超链接" xfId="551" builtinId="9" hidden="1"/>
    <cellStyle name="访问过的超链接" xfId="553" builtinId="9" hidden="1"/>
    <cellStyle name="访问过的超链接" xfId="555" builtinId="9" hidden="1"/>
    <cellStyle name="访问过的超链接" xfId="557" builtinId="9" hidden="1"/>
    <cellStyle name="访问过的超链接" xfId="559" builtinId="9" hidden="1"/>
    <cellStyle name="访问过的超链接" xfId="561" builtinId="9" hidden="1"/>
    <cellStyle name="访问过的超链接" xfId="563" builtinId="9" hidden="1"/>
    <cellStyle name="访问过的超链接" xfId="565" builtinId="9" hidden="1"/>
    <cellStyle name="访问过的超链接" xfId="567" builtinId="9" hidden="1"/>
    <cellStyle name="访问过的超链接" xfId="569" builtinId="9" hidden="1"/>
    <cellStyle name="访问过的超链接" xfId="571" builtinId="9" hidden="1"/>
    <cellStyle name="访问过的超链接" xfId="573" builtinId="9" hidden="1"/>
    <cellStyle name="访问过的超链接" xfId="575" builtinId="9" hidden="1"/>
    <cellStyle name="访问过的超链接" xfId="577" builtinId="9" hidden="1"/>
    <cellStyle name="访问过的超链接" xfId="579" builtinId="9" hidden="1"/>
    <cellStyle name="访问过的超链接" xfId="581" builtinId="9" hidden="1"/>
    <cellStyle name="访问过的超链接" xfId="583" builtinId="9" hidden="1"/>
    <cellStyle name="访问过的超链接" xfId="585" builtinId="9" hidden="1"/>
    <cellStyle name="访问过的超链接" xfId="587" builtinId="9" hidden="1"/>
    <cellStyle name="访问过的超链接" xfId="589" builtinId="9" hidden="1"/>
    <cellStyle name="访问过的超链接" xfId="591" builtinId="9" hidden="1"/>
    <cellStyle name="访问过的超链接" xfId="593" builtinId="9" hidden="1"/>
    <cellStyle name="访问过的超链接" xfId="595" builtinId="9" hidden="1"/>
    <cellStyle name="访问过的超链接" xfId="597" builtinId="9" hidden="1"/>
    <cellStyle name="访问过的超链接" xfId="599" builtinId="9" hidden="1"/>
    <cellStyle name="访问过的超链接" xfId="601" builtinId="9" hidden="1"/>
    <cellStyle name="访问过的超链接" xfId="603" builtinId="9" hidden="1"/>
    <cellStyle name="访问过的超链接" xfId="605" builtinId="9" hidden="1"/>
    <cellStyle name="访问过的超链接" xfId="607" builtinId="9" hidden="1"/>
    <cellStyle name="访问过的超链接" xfId="609" builtinId="9" hidden="1"/>
    <cellStyle name="访问过的超链接" xfId="611" builtinId="9" hidden="1"/>
    <cellStyle name="访问过的超链接" xfId="613" builtinId="9" hidden="1"/>
    <cellStyle name="访问过的超链接" xfId="615" builtinId="9" hidden="1"/>
    <cellStyle name="访问过的超链接" xfId="617" builtinId="9" hidden="1"/>
    <cellStyle name="访问过的超链接" xfId="619" builtinId="9" hidden="1"/>
    <cellStyle name="访问过的超链接" xfId="621" builtinId="9" hidden="1"/>
    <cellStyle name="访问过的超链接" xfId="623" builtinId="9" hidden="1"/>
    <cellStyle name="访问过的超链接" xfId="625" builtinId="9" hidden="1"/>
    <cellStyle name="访问过的超链接" xfId="627" builtinId="9" hidden="1"/>
    <cellStyle name="访问过的超链接" xfId="629" builtinId="9" hidden="1"/>
    <cellStyle name="访问过的超链接" xfId="631" builtinId="9" hidden="1"/>
    <cellStyle name="访问过的超链接" xfId="633" builtinId="9" hidden="1"/>
    <cellStyle name="访问过的超链接" xfId="635" builtinId="9" hidden="1"/>
    <cellStyle name="访问过的超链接" xfId="637" builtinId="9" hidden="1"/>
    <cellStyle name="访问过的超链接" xfId="639" builtinId="9" hidden="1"/>
    <cellStyle name="访问过的超链接" xfId="641" builtinId="9" hidden="1"/>
    <cellStyle name="访问过的超链接" xfId="643" builtinId="9" hidden="1"/>
    <cellStyle name="访问过的超链接" xfId="645" builtinId="9" hidden="1"/>
    <cellStyle name="访问过的超链接" xfId="647" builtinId="9" hidden="1"/>
    <cellStyle name="访问过的超链接" xfId="649" builtinId="9" hidden="1"/>
    <cellStyle name="访问过的超链接" xfId="651" builtinId="9" hidden="1"/>
    <cellStyle name="访问过的超链接" xfId="653" builtinId="9" hidden="1"/>
    <cellStyle name="访问过的超链接" xfId="655" builtinId="9" hidden="1"/>
    <cellStyle name="访问过的超链接" xfId="657" builtinId="9" hidden="1"/>
    <cellStyle name="访问过的超链接" xfId="659" builtinId="9" hidden="1"/>
    <cellStyle name="访问过的超链接" xfId="661" builtinId="9" hidden="1"/>
    <cellStyle name="访问过的超链接" xfId="663" builtinId="9" hidden="1"/>
    <cellStyle name="访问过的超链接" xfId="665" builtinId="9" hidden="1"/>
    <cellStyle name="访问过的超链接" xfId="667" builtinId="9" hidden="1"/>
    <cellStyle name="访问过的超链接" xfId="669" builtinId="9" hidden="1"/>
    <cellStyle name="访问过的超链接" xfId="671" builtinId="9" hidden="1"/>
    <cellStyle name="访问过的超链接" xfId="673" builtinId="9" hidden="1"/>
    <cellStyle name="访问过的超链接" xfId="675" builtinId="9" hidden="1"/>
    <cellStyle name="访问过的超链接" xfId="677" builtinId="9" hidden="1"/>
    <cellStyle name="访问过的超链接" xfId="679" builtinId="9" hidden="1"/>
    <cellStyle name="访问过的超链接" xfId="681" builtinId="9" hidden="1"/>
    <cellStyle name="访问过的超链接" xfId="683" builtinId="9" hidden="1"/>
    <cellStyle name="访问过的超链接" xfId="685" builtinId="9" hidden="1"/>
    <cellStyle name="访问过的超链接" xfId="687" builtinId="9" hidden="1"/>
    <cellStyle name="访问过的超链接" xfId="689" builtinId="9" hidden="1"/>
    <cellStyle name="访问过的超链接" xfId="691" builtinId="9" hidden="1"/>
    <cellStyle name="访问过的超链接" xfId="693" builtinId="9" hidden="1"/>
    <cellStyle name="访问过的超链接" xfId="695" builtinId="9" hidden="1"/>
    <cellStyle name="访问过的超链接" xfId="697" builtinId="9" hidden="1"/>
    <cellStyle name="访问过的超链接" xfId="699" builtinId="9" hidden="1"/>
    <cellStyle name="访问过的超链接" xfId="701" builtinId="9" hidden="1"/>
    <cellStyle name="访问过的超链接" xfId="703" builtinId="9" hidden="1"/>
    <cellStyle name="访问过的超链接" xfId="705" builtinId="9" hidden="1"/>
    <cellStyle name="访问过的超链接" xfId="707" builtinId="9" hidden="1"/>
    <cellStyle name="访问过的超链接" xfId="709" builtinId="9" hidden="1"/>
    <cellStyle name="访问过的超链接" xfId="711" builtinId="9" hidden="1"/>
    <cellStyle name="访问过的超链接" xfId="713" builtinId="9" hidden="1"/>
    <cellStyle name="访问过的超链接" xfId="715" builtinId="9" hidden="1"/>
    <cellStyle name="访问过的超链接" xfId="717" builtinId="9" hidden="1"/>
    <cellStyle name="访问过的超链接" xfId="719" builtinId="9" hidden="1"/>
    <cellStyle name="访问过的超链接" xfId="721" builtinId="9" hidden="1"/>
    <cellStyle name="访问过的超链接" xfId="723" builtinId="9" hidden="1"/>
    <cellStyle name="访问过的超链接" xfId="725" builtinId="9" hidden="1"/>
    <cellStyle name="访问过的超链接" xfId="727" builtinId="9" hidden="1"/>
    <cellStyle name="访问过的超链接" xfId="729" builtinId="9" hidden="1"/>
    <cellStyle name="访问过的超链接" xfId="731" builtinId="9" hidden="1"/>
    <cellStyle name="访问过的超链接" xfId="733" builtinId="9" hidden="1"/>
    <cellStyle name="访问过的超链接" xfId="735" builtinId="9" hidden="1"/>
    <cellStyle name="访问过的超链接" xfId="737" builtinId="9" hidden="1"/>
    <cellStyle name="访问过的超链接" xfId="739" builtinId="9" hidden="1"/>
    <cellStyle name="访问过的超链接" xfId="741" builtinId="9" hidden="1"/>
    <cellStyle name="访问过的超链接" xfId="743" builtinId="9" hidden="1"/>
    <cellStyle name="访问过的超链接" xfId="745" builtinId="9" hidden="1"/>
    <cellStyle name="访问过的超链接" xfId="747" builtinId="9" hidden="1"/>
    <cellStyle name="访问过的超链接" xfId="749" builtinId="9" hidden="1"/>
    <cellStyle name="访问过的超链接" xfId="751" builtinId="9" hidden="1"/>
    <cellStyle name="访问过的超链接" xfId="753" builtinId="9" hidden="1"/>
    <cellStyle name="访问过的超链接" xfId="755" builtinId="9" hidden="1"/>
    <cellStyle name="访问过的超链接" xfId="757" builtinId="9" hidden="1"/>
    <cellStyle name="访问过的超链接" xfId="759" builtinId="9" hidden="1"/>
    <cellStyle name="访问过的超链接" xfId="761" builtinId="9" hidden="1"/>
    <cellStyle name="访问过的超链接" xfId="763" builtinId="9" hidden="1"/>
    <cellStyle name="访问过的超链接" xfId="765" builtinId="9" hidden="1"/>
    <cellStyle name="访问过的超链接" xfId="767" builtinId="9" hidden="1"/>
    <cellStyle name="访问过的超链接" xfId="769" builtinId="9" hidden="1"/>
    <cellStyle name="访问过的超链接" xfId="771" builtinId="9" hidden="1"/>
    <cellStyle name="访问过的超链接" xfId="773" builtinId="9" hidden="1"/>
    <cellStyle name="访问过的超链接" xfId="775" builtinId="9" hidden="1"/>
    <cellStyle name="访问过的超链接" xfId="777" builtinId="9" hidden="1"/>
    <cellStyle name="访问过的超链接" xfId="779" builtinId="9" hidden="1"/>
    <cellStyle name="访问过的超链接" xfId="781" builtinId="9" hidden="1"/>
    <cellStyle name="访问过的超链接" xfId="783" builtinId="9" hidden="1"/>
    <cellStyle name="访问过的超链接" xfId="785" builtinId="9" hidden="1"/>
    <cellStyle name="访问过的超链接" xfId="787" builtinId="9" hidden="1"/>
    <cellStyle name="访问过的超链接" xfId="789" builtinId="9" hidden="1"/>
    <cellStyle name="访问过的超链接" xfId="791" builtinId="9" hidden="1"/>
    <cellStyle name="访问过的超链接" xfId="793" builtinId="9" hidden="1"/>
    <cellStyle name="访问过的超链接" xfId="795" builtinId="9" hidden="1"/>
    <cellStyle name="访问过的超链接" xfId="797" builtinId="9" hidden="1"/>
    <cellStyle name="访问过的超链接" xfId="799" builtinId="9" hidden="1"/>
    <cellStyle name="访问过的超链接" xfId="801" builtinId="9" hidden="1"/>
    <cellStyle name="访问过的超链接" xfId="803" builtinId="9" hidden="1"/>
    <cellStyle name="访问过的超链接" xfId="805" builtinId="9" hidden="1"/>
    <cellStyle name="访问过的超链接" xfId="807" builtinId="9" hidden="1"/>
    <cellStyle name="访问过的超链接" xfId="809" builtinId="9" hidden="1"/>
    <cellStyle name="访问过的超链接" xfId="811" builtinId="9" hidden="1"/>
    <cellStyle name="访问过的超链接" xfId="813" builtinId="9" hidden="1"/>
    <cellStyle name="访问过的超链接" xfId="815" builtinId="9" hidden="1"/>
    <cellStyle name="访问过的超链接" xfId="817" builtinId="9" hidden="1"/>
    <cellStyle name="访问过的超链接" xfId="819" builtinId="9" hidden="1"/>
    <cellStyle name="访问过的超链接" xfId="821" builtinId="9" hidden="1"/>
    <cellStyle name="访问过的超链接" xfId="823" builtinId="9" hidden="1"/>
    <cellStyle name="访问过的超链接" xfId="825" builtinId="9" hidden="1"/>
    <cellStyle name="访问过的超链接" xfId="827" builtinId="9" hidden="1"/>
    <cellStyle name="访问过的超链接" xfId="829" builtinId="9" hidden="1"/>
    <cellStyle name="访问过的超链接" xfId="831" builtinId="9" hidden="1"/>
    <cellStyle name="访问过的超链接" xfId="833" builtinId="9" hidden="1"/>
    <cellStyle name="访问过的超链接" xfId="835" builtinId="9" hidden="1"/>
    <cellStyle name="访问过的超链接" xfId="837" builtinId="9" hidden="1"/>
    <cellStyle name="访问过的超链接" xfId="839" builtinId="9" hidden="1"/>
    <cellStyle name="访问过的超链接" xfId="841" builtinId="9" hidden="1"/>
    <cellStyle name="访问过的超链接" xfId="843" builtinId="9" hidden="1"/>
    <cellStyle name="访问过的超链接" xfId="845" builtinId="9" hidden="1"/>
    <cellStyle name="访问过的超链接" xfId="847" builtinId="9" hidden="1"/>
    <cellStyle name="访问过的超链接" xfId="849" builtinId="9" hidden="1"/>
    <cellStyle name="访问过的超链接" xfId="851" builtinId="9" hidden="1"/>
    <cellStyle name="访问过的超链接" xfId="853" builtinId="9" hidden="1"/>
    <cellStyle name="访问过的超链接" xfId="855" builtinId="9" hidden="1"/>
    <cellStyle name="访问过的超链接" xfId="857" builtinId="9" hidden="1"/>
    <cellStyle name="访问过的超链接" xfId="859" builtinId="9" hidden="1"/>
    <cellStyle name="访问过的超链接" xfId="861" builtinId="9" hidden="1"/>
    <cellStyle name="访问过的超链接" xfId="863" builtinId="9" hidden="1"/>
    <cellStyle name="访问过的超链接" xfId="865" builtinId="9" hidden="1"/>
    <cellStyle name="访问过的超链接" xfId="867" builtinId="9" hidden="1"/>
    <cellStyle name="访问过的超链接" xfId="869" builtinId="9" hidden="1"/>
    <cellStyle name="访问过的超链接" xfId="871" builtinId="9" hidden="1"/>
    <cellStyle name="访问过的超链接" xfId="873" builtinId="9" hidden="1"/>
    <cellStyle name="访问过的超链接" xfId="875" builtinId="9" hidden="1"/>
    <cellStyle name="访问过的超链接" xfId="877" builtinId="9" hidden="1"/>
    <cellStyle name="访问过的超链接" xfId="879" builtinId="9" hidden="1"/>
    <cellStyle name="访问过的超链接" xfId="881" builtinId="9" hidden="1"/>
    <cellStyle name="访问过的超链接" xfId="883" builtinId="9" hidden="1"/>
    <cellStyle name="访问过的超链接" xfId="885" builtinId="9" hidden="1"/>
    <cellStyle name="访问过的超链接" xfId="887" builtinId="9" hidden="1"/>
    <cellStyle name="访问过的超链接" xfId="889" builtinId="9" hidden="1"/>
    <cellStyle name="访问过的超链接" xfId="891" builtinId="9" hidden="1"/>
    <cellStyle name="访问过的超链接" xfId="893" builtinId="9" hidden="1"/>
    <cellStyle name="访问过的超链接" xfId="895" builtinId="9" hidden="1"/>
    <cellStyle name="访问过的超链接" xfId="897" builtinId="9" hidden="1"/>
    <cellStyle name="访问过的超链接" xfId="899" builtinId="9" hidden="1"/>
    <cellStyle name="访问过的超链接" xfId="901" builtinId="9" hidden="1"/>
    <cellStyle name="访问过的超链接" xfId="903" builtinId="9" hidden="1"/>
    <cellStyle name="访问过的超链接" xfId="905" builtinId="9" hidden="1"/>
    <cellStyle name="访问过的超链接" xfId="907" builtinId="9" hidden="1"/>
    <cellStyle name="访问过的超链接" xfId="909" builtinId="9" hidden="1"/>
    <cellStyle name="访问过的超链接" xfId="911" builtinId="9" hidden="1"/>
    <cellStyle name="访问过的超链接" xfId="913" builtinId="9" hidden="1"/>
    <cellStyle name="访问过的超链接" xfId="915" builtinId="9" hidden="1"/>
    <cellStyle name="访问过的超链接" xfId="917" builtinId="9" hidden="1"/>
    <cellStyle name="访问过的超链接" xfId="919" builtinId="9" hidden="1"/>
    <cellStyle name="访问过的超链接" xfId="921" builtinId="9" hidden="1"/>
    <cellStyle name="访问过的超链接" xfId="923" builtinId="9" hidden="1"/>
    <cellStyle name="访问过的超链接" xfId="925" builtinId="9" hidden="1"/>
    <cellStyle name="访问过的超链接" xfId="927" builtinId="9" hidden="1"/>
    <cellStyle name="访问过的超链接" xfId="929" builtinId="9" hidden="1"/>
    <cellStyle name="访问过的超链接" xfId="931" builtinId="9" hidden="1"/>
    <cellStyle name="访问过的超链接" xfId="933" builtinId="9" hidden="1"/>
    <cellStyle name="访问过的超链接" xfId="935" builtinId="9" hidden="1"/>
    <cellStyle name="访问过的超链接" xfId="937" builtinId="9" hidden="1"/>
    <cellStyle name="访问过的超链接" xfId="939" builtinId="9" hidden="1"/>
    <cellStyle name="访问过的超链接" xfId="941" builtinId="9" hidden="1"/>
    <cellStyle name="访问过的超链接" xfId="943" builtinId="9" hidden="1"/>
    <cellStyle name="访问过的超链接" xfId="945" builtinId="9" hidden="1"/>
    <cellStyle name="访问过的超链接" xfId="947" builtinId="9" hidden="1"/>
    <cellStyle name="访问过的超链接" xfId="949" builtinId="9" hidden="1"/>
    <cellStyle name="访问过的超链接" xfId="951" builtinId="9" hidden="1"/>
    <cellStyle name="访问过的超链接" xfId="953" builtinId="9" hidden="1"/>
    <cellStyle name="访问过的超链接" xfId="955" builtinId="9" hidden="1"/>
    <cellStyle name="访问过的超链接" xfId="957" builtinId="9" hidden="1"/>
    <cellStyle name="访问过的超链接" xfId="959" builtinId="9" hidden="1"/>
    <cellStyle name="访问过的超链接" xfId="961" builtinId="9" hidden="1"/>
    <cellStyle name="访问过的超链接" xfId="963" builtinId="9" hidden="1"/>
    <cellStyle name="访问过的超链接" xfId="965" builtinId="9" hidden="1"/>
    <cellStyle name="访问过的超链接" xfId="967" builtinId="9" hidden="1"/>
    <cellStyle name="访问过的超链接" xfId="969" builtinId="9" hidden="1"/>
    <cellStyle name="访问过的超链接" xfId="971" builtinId="9" hidden="1"/>
    <cellStyle name="访问过的超链接" xfId="973" builtinId="9" hidden="1"/>
    <cellStyle name="访问过的超链接" xfId="975" builtinId="9" hidden="1"/>
    <cellStyle name="访问过的超链接" xfId="977" builtinId="9" hidden="1"/>
    <cellStyle name="访问过的超链接" xfId="979" builtinId="9" hidden="1"/>
    <cellStyle name="访问过的超链接" xfId="981" builtinId="9" hidden="1"/>
    <cellStyle name="访问过的超链接" xfId="983" builtinId="9" hidden="1"/>
    <cellStyle name="访问过的超链接" xfId="985" builtinId="9" hidden="1"/>
    <cellStyle name="访问过的超链接" xfId="987" builtinId="9" hidden="1"/>
    <cellStyle name="访问过的超链接" xfId="989" builtinId="9" hidden="1"/>
    <cellStyle name="访问过的超链接" xfId="991" builtinId="9" hidden="1"/>
    <cellStyle name="访问过的超链接" xfId="993" builtinId="9" hidden="1"/>
    <cellStyle name="访问过的超链接" xfId="995" builtinId="9" hidden="1"/>
    <cellStyle name="访问过的超链接" xfId="997" builtinId="9" hidden="1"/>
    <cellStyle name="访问过的超链接" xfId="999" builtinId="9" hidden="1"/>
    <cellStyle name="访问过的超链接" xfId="1001" builtinId="9" hidden="1"/>
    <cellStyle name="访问过的超链接" xfId="1003" builtinId="9" hidden="1"/>
    <cellStyle name="访问过的超链接" xfId="1005" builtinId="9" hidden="1"/>
    <cellStyle name="访问过的超链接" xfId="1007" builtinId="9" hidden="1"/>
    <cellStyle name="访问过的超链接" xfId="1009" builtinId="9" hidden="1"/>
    <cellStyle name="访问过的超链接" xfId="1011" builtinId="9" hidden="1"/>
    <cellStyle name="访问过的超链接" xfId="1013" builtinId="9" hidden="1"/>
    <cellStyle name="访问过的超链接" xfId="1015" builtinId="9" hidden="1"/>
    <cellStyle name="访问过的超链接" xfId="1017" builtinId="9" hidden="1"/>
    <cellStyle name="访问过的超链接" xfId="1019" builtinId="9" hidden="1"/>
    <cellStyle name="访问过的超链接" xfId="1021" builtinId="9" hidden="1"/>
    <cellStyle name="访问过的超链接" xfId="1023" builtinId="9" hidden="1"/>
    <cellStyle name="访问过的超链接" xfId="1025" builtinId="9" hidden="1"/>
    <cellStyle name="访问过的超链接" xfId="1027" builtinId="9" hidden="1"/>
    <cellStyle name="访问过的超链接" xfId="1029" builtinId="9" hidden="1"/>
    <cellStyle name="访问过的超链接" xfId="1031" builtinId="9" hidden="1"/>
    <cellStyle name="访问过的超链接" xfId="1033" builtinId="9" hidden="1"/>
    <cellStyle name="访问过的超链接" xfId="1035" builtinId="9" hidden="1"/>
    <cellStyle name="访问过的超链接" xfId="1037" builtinId="9" hidden="1"/>
    <cellStyle name="访问过的超链接" xfId="1039" builtinId="9" hidden="1"/>
    <cellStyle name="访问过的超链接" xfId="1041" builtinId="9" hidden="1"/>
    <cellStyle name="访问过的超链接" xfId="1043" builtinId="9" hidden="1"/>
    <cellStyle name="访问过的超链接" xfId="1045" builtinId="9" hidden="1"/>
    <cellStyle name="访问过的超链接" xfId="1047" builtinId="9" hidden="1"/>
    <cellStyle name="访问过的超链接" xfId="1049" builtinId="9" hidden="1"/>
    <cellStyle name="访问过的超链接" xfId="1051" builtinId="9" hidden="1"/>
    <cellStyle name="访问过的超链接" xfId="1053" builtinId="9" hidden="1"/>
    <cellStyle name="访问过的超链接" xfId="1055" builtinId="9" hidden="1"/>
    <cellStyle name="访问过的超链接" xfId="1057" builtinId="9" hidden="1"/>
    <cellStyle name="访问过的超链接" xfId="1059" builtinId="9" hidden="1"/>
    <cellStyle name="访问过的超链接" xfId="1061" builtinId="9" hidden="1"/>
    <cellStyle name="访问过的超链接" xfId="1063" builtinId="9" hidden="1"/>
    <cellStyle name="访问过的超链接" xfId="1065" builtinId="9" hidden="1"/>
    <cellStyle name="访问过的超链接" xfId="1067" builtinId="9" hidden="1"/>
    <cellStyle name="访问过的超链接" xfId="1069" builtinId="9" hidden="1"/>
    <cellStyle name="访问过的超链接" xfId="1071" builtinId="9" hidden="1"/>
    <cellStyle name="访问过的超链接" xfId="1073" builtinId="9" hidden="1"/>
    <cellStyle name="访问过的超链接" xfId="1075" builtinId="9" hidden="1"/>
    <cellStyle name="访问过的超链接" xfId="1077" builtinId="9" hidden="1"/>
    <cellStyle name="访问过的超链接" xfId="1079" builtinId="9" hidden="1"/>
    <cellStyle name="访问过的超链接" xfId="1081" builtinId="9" hidden="1"/>
    <cellStyle name="访问过的超链接" xfId="1083" builtinId="9" hidden="1"/>
    <cellStyle name="访问过的超链接" xfId="1085" builtinId="9" hidden="1"/>
    <cellStyle name="访问过的超链接" xfId="1087" builtinId="9" hidden="1"/>
    <cellStyle name="访问过的超链接" xfId="1089" builtinId="9" hidden="1"/>
    <cellStyle name="访问过的超链接" xfId="1091" builtinId="9" hidden="1"/>
    <cellStyle name="访问过的超链接" xfId="1093" builtinId="9" hidden="1"/>
    <cellStyle name="访问过的超链接" xfId="1095" builtinId="9" hidden="1"/>
    <cellStyle name="访问过的超链接" xfId="1097" builtinId="9" hidden="1"/>
    <cellStyle name="访问过的超链接" xfId="1099" builtinId="9" hidden="1"/>
    <cellStyle name="访问过的超链接" xfId="1101" builtinId="9" hidden="1"/>
    <cellStyle name="访问过的超链接" xfId="1103" builtinId="9" hidden="1"/>
    <cellStyle name="访问过的超链接" xfId="1105" builtinId="9" hidden="1"/>
    <cellStyle name="访问过的超链接" xfId="1107" builtinId="9" hidden="1"/>
    <cellStyle name="访问过的超链接" xfId="1109" builtinId="9" hidden="1"/>
    <cellStyle name="访问过的超链接" xfId="1111" builtinId="9" hidden="1"/>
    <cellStyle name="访问过的超链接" xfId="1113" builtinId="9" hidden="1"/>
    <cellStyle name="访问过的超链接" xfId="1115" builtinId="9" hidden="1"/>
    <cellStyle name="访问过的超链接" xfId="1117" builtinId="9" hidden="1"/>
    <cellStyle name="访问过的超链接" xfId="1119" builtinId="9" hidden="1"/>
    <cellStyle name="访问过的超链接" xfId="1121" builtinId="9" hidden="1"/>
    <cellStyle name="访问过的超链接" xfId="1123" builtinId="9" hidden="1"/>
    <cellStyle name="访问过的超链接" xfId="1125" builtinId="9" hidden="1"/>
    <cellStyle name="访问过的超链接" xfId="1127" builtinId="9" hidden="1"/>
    <cellStyle name="访问过的超链接" xfId="1129" builtinId="9" hidden="1"/>
    <cellStyle name="访问过的超链接" xfId="1131" builtinId="9" hidden="1"/>
    <cellStyle name="访问过的超链接" xfId="1133" builtinId="9" hidden="1"/>
    <cellStyle name="访问过的超链接" xfId="1135" builtinId="9" hidden="1"/>
    <cellStyle name="访问过的超链接" xfId="1137" builtinId="9" hidden="1"/>
    <cellStyle name="访问过的超链接" xfId="1139" builtinId="9" hidden="1"/>
    <cellStyle name="访问过的超链接" xfId="1141" builtinId="9" hidden="1"/>
    <cellStyle name="访问过的超链接" xfId="1143" builtinId="9" hidden="1"/>
    <cellStyle name="访问过的超链接" xfId="1145" builtinId="9" hidden="1"/>
    <cellStyle name="访问过的超链接" xfId="1147" builtinId="9" hidden="1"/>
    <cellStyle name="访问过的超链接" xfId="1149" builtinId="9" hidden="1"/>
    <cellStyle name="访问过的超链接" xfId="1151" builtinId="9" hidden="1"/>
    <cellStyle name="访问过的超链接" xfId="1153" builtinId="9" hidden="1"/>
    <cellStyle name="访问过的超链接" xfId="1155" builtinId="9" hidden="1"/>
    <cellStyle name="访问过的超链接" xfId="1157" builtinId="9" hidden="1"/>
    <cellStyle name="访问过的超链接" xfId="1159" builtinId="9" hidden="1"/>
    <cellStyle name="访问过的超链接" xfId="1161" builtinId="9" hidden="1"/>
    <cellStyle name="访问过的超链接" xfId="1163" builtinId="9" hidden="1"/>
    <cellStyle name="访问过的超链接" xfId="1165" builtinId="9" hidden="1"/>
    <cellStyle name="访问过的超链接" xfId="1167" builtinId="9" hidden="1"/>
    <cellStyle name="访问过的超链接" xfId="1169" builtinId="9" hidden="1"/>
    <cellStyle name="访问过的超链接" xfId="1171" builtinId="9" hidden="1"/>
    <cellStyle name="访问过的超链接" xfId="1173" builtinId="9" hidden="1"/>
    <cellStyle name="访问过的超链接" xfId="1175" builtinId="9" hidden="1"/>
    <cellStyle name="访问过的超链接" xfId="1177" builtinId="9" hidden="1"/>
    <cellStyle name="访问过的超链接" xfId="1179" builtinId="9" hidden="1"/>
    <cellStyle name="访问过的超链接" xfId="1181" builtinId="9" hidden="1"/>
    <cellStyle name="访问过的超链接" xfId="1183" builtinId="9" hidden="1"/>
    <cellStyle name="访问过的超链接" xfId="1185" builtinId="9" hidden="1"/>
    <cellStyle name="访问过的超链接" xfId="1187" builtinId="9" hidden="1"/>
    <cellStyle name="访问过的超链接" xfId="1189" builtinId="9" hidden="1"/>
    <cellStyle name="访问过的超链接" xfId="1191" builtinId="9" hidden="1"/>
    <cellStyle name="访问过的超链接" xfId="1193" builtinId="9" hidden="1"/>
    <cellStyle name="访问过的超链接" xfId="1195" builtinId="9" hidden="1"/>
    <cellStyle name="访问过的超链接" xfId="1197" builtinId="9" hidden="1"/>
    <cellStyle name="访问过的超链接" xfId="1199" builtinId="9" hidden="1"/>
    <cellStyle name="访问过的超链接" xfId="1201" builtinId="9" hidden="1"/>
    <cellStyle name="访问过的超链接" xfId="1203" builtinId="9" hidden="1"/>
    <cellStyle name="访问过的超链接" xfId="1205" builtinId="9" hidden="1"/>
    <cellStyle name="访问过的超链接" xfId="1207" builtinId="9" hidden="1"/>
    <cellStyle name="访问过的超链接" xfId="1209" builtinId="9" hidden="1"/>
    <cellStyle name="访问过的超链接" xfId="1211" builtinId="9" hidden="1"/>
    <cellStyle name="访问过的超链接" xfId="1213" builtinId="9" hidden="1"/>
    <cellStyle name="访问过的超链接" xfId="1215" builtinId="9" hidden="1"/>
    <cellStyle name="访问过的超链接" xfId="1217" builtinId="9" hidden="1"/>
    <cellStyle name="访问过的超链接" xfId="1219" builtinId="9" hidden="1"/>
    <cellStyle name="访问过的超链接" xfId="1221" builtinId="9" hidden="1"/>
    <cellStyle name="访问过的超链接" xfId="1223" builtinId="9" hidden="1"/>
    <cellStyle name="访问过的超链接" xfId="1225" builtinId="9" hidden="1"/>
    <cellStyle name="访问过的超链接" xfId="1227" builtinId="9" hidden="1"/>
    <cellStyle name="访问过的超链接" xfId="1229" builtinId="9" hidden="1"/>
    <cellStyle name="访问过的超链接" xfId="1231" builtinId="9" hidden="1"/>
    <cellStyle name="访问过的超链接" xfId="1233" builtinId="9" hidden="1"/>
    <cellStyle name="访问过的超链接" xfId="1235" builtinId="9" hidden="1"/>
    <cellStyle name="访问过的超链接" xfId="1237" builtinId="9" hidden="1"/>
    <cellStyle name="访问过的超链接" xfId="1239" builtinId="9" hidden="1"/>
    <cellStyle name="访问过的超链接" xfId="1241" builtinId="9" hidden="1"/>
    <cellStyle name="访问过的超链接" xfId="1243" builtinId="9" hidden="1"/>
    <cellStyle name="访问过的超链接" xfId="1245" builtinId="9" hidden="1"/>
    <cellStyle name="访问过的超链接" xfId="1247" builtinId="9" hidden="1"/>
    <cellStyle name="访问过的超链接" xfId="1249" builtinId="9" hidden="1"/>
    <cellStyle name="访问过的超链接" xfId="1251" builtinId="9" hidden="1"/>
    <cellStyle name="访问过的超链接" xfId="1253" builtinId="9" hidden="1"/>
    <cellStyle name="访问过的超链接" xfId="1255" builtinId="9" hidden="1"/>
    <cellStyle name="访问过的超链接" xfId="1257" builtinId="9" hidden="1"/>
    <cellStyle name="访问过的超链接" xfId="1259" builtinId="9" hidden="1"/>
    <cellStyle name="访问过的超链接" xfId="1261" builtinId="9" hidden="1"/>
    <cellStyle name="访问过的超链接" xfId="1263" builtinId="9" hidden="1"/>
    <cellStyle name="访问过的超链接" xfId="1265" builtinId="9" hidden="1"/>
    <cellStyle name="访问过的超链接" xfId="1267" builtinId="9" hidden="1"/>
    <cellStyle name="访问过的超链接" xfId="1269" builtinId="9" hidden="1"/>
    <cellStyle name="访问过的超链接" xfId="1271" builtinId="9" hidden="1"/>
    <cellStyle name="访问过的超链接" xfId="1273" builtinId="9" hidden="1"/>
    <cellStyle name="访问过的超链接" xfId="1275" builtinId="9" hidden="1"/>
    <cellStyle name="访问过的超链接" xfId="1277" builtinId="9" hidden="1"/>
    <cellStyle name="访问过的超链接" xfId="1279" builtinId="9" hidden="1"/>
    <cellStyle name="访问过的超链接" xfId="1281" builtinId="9" hidden="1"/>
    <cellStyle name="访问过的超链接" xfId="1283" builtinId="9" hidden="1"/>
    <cellStyle name="访问过的超链接" xfId="1285" builtinId="9" hidden="1"/>
    <cellStyle name="访问过的超链接" xfId="1287" builtinId="9" hidden="1"/>
    <cellStyle name="访问过的超链接" xfId="1289" builtinId="9" hidden="1"/>
    <cellStyle name="访问过的超链接" xfId="1291" builtinId="9" hidden="1"/>
    <cellStyle name="访问过的超链接" xfId="1293" builtinId="9" hidden="1"/>
    <cellStyle name="访问过的超链接" xfId="1295" builtinId="9" hidden="1"/>
    <cellStyle name="访问过的超链接" xfId="1297" builtinId="9" hidden="1"/>
    <cellStyle name="访问过的超链接" xfId="1299" builtinId="9" hidden="1"/>
    <cellStyle name="访问过的超链接" xfId="1301" builtinId="9" hidden="1"/>
    <cellStyle name="访问过的超链接" xfId="1303" builtinId="9" hidden="1"/>
    <cellStyle name="访问过的超链接" xfId="1305" builtinId="9" hidden="1"/>
    <cellStyle name="访问过的超链接" xfId="1307" builtinId="9" hidden="1"/>
    <cellStyle name="访问过的超链接" xfId="1309" builtinId="9" hidden="1"/>
    <cellStyle name="访问过的超链接" xfId="1311" builtinId="9" hidden="1"/>
    <cellStyle name="访问过的超链接" xfId="1313" builtinId="9" hidden="1"/>
    <cellStyle name="访问过的超链接" xfId="1315" builtinId="9" hidden="1"/>
    <cellStyle name="访问过的超链接" xfId="1317" builtinId="9" hidden="1"/>
    <cellStyle name="访问过的超链接" xfId="1319" builtinId="9" hidden="1"/>
    <cellStyle name="访问过的超链接" xfId="1321" builtinId="9" hidden="1"/>
    <cellStyle name="访问过的超链接" xfId="1323" builtinId="9" hidden="1"/>
    <cellStyle name="访问过的超链接" xfId="1325" builtinId="9" hidden="1"/>
    <cellStyle name="访问过的超链接" xfId="1327" builtinId="9" hidden="1"/>
    <cellStyle name="访问过的超链接" xfId="1329" builtinId="9" hidden="1"/>
    <cellStyle name="访问过的超链接" xfId="1331" builtinId="9" hidden="1"/>
    <cellStyle name="访问过的超链接" xfId="1333" builtinId="9" hidden="1"/>
    <cellStyle name="访问过的超链接" xfId="1335" builtinId="9" hidden="1"/>
    <cellStyle name="访问过的超链接" xfId="1337" builtinId="9" hidden="1"/>
    <cellStyle name="访问过的超链接" xfId="1339" builtinId="9" hidden="1"/>
    <cellStyle name="访问过的超链接" xfId="1341" builtinId="9" hidden="1"/>
    <cellStyle name="访问过的超链接" xfId="1343" builtinId="9" hidden="1"/>
    <cellStyle name="访问过的超链接" xfId="1345" builtinId="9" hidden="1"/>
    <cellStyle name="访问过的超链接" xfId="1347" builtinId="9" hidden="1"/>
    <cellStyle name="访问过的超链接" xfId="1349" builtinId="9" hidden="1"/>
    <cellStyle name="访问过的超链接" xfId="1351" builtinId="9" hidden="1"/>
    <cellStyle name="访问过的超链接" xfId="1353" builtinId="9" hidden="1"/>
    <cellStyle name="访问过的超链接" xfId="1355" builtinId="9" hidden="1"/>
    <cellStyle name="访问过的超链接" xfId="1357" builtinId="9" hidden="1"/>
    <cellStyle name="访问过的超链接" xfId="1359" builtinId="9" hidden="1"/>
    <cellStyle name="访问过的超链接" xfId="1361" builtinId="9" hidden="1"/>
    <cellStyle name="访问过的超链接" xfId="1363" builtinId="9" hidden="1"/>
    <cellStyle name="访问过的超链接" xfId="1365" builtinId="9" hidden="1"/>
    <cellStyle name="访问过的超链接" xfId="1367" builtinId="9" hidden="1"/>
    <cellStyle name="访问过的超链接" xfId="1369" builtinId="9" hidden="1"/>
    <cellStyle name="访问过的超链接" xfId="1371" builtinId="9" hidden="1"/>
    <cellStyle name="访问过的超链接" xfId="1373" builtinId="9" hidden="1"/>
    <cellStyle name="访问过的超链接" xfId="1375" builtinId="9" hidden="1"/>
    <cellStyle name="访问过的超链接" xfId="1377" builtinId="9" hidden="1"/>
    <cellStyle name="访问过的超链接" xfId="1379" builtinId="9" hidden="1"/>
    <cellStyle name="访问过的超链接" xfId="1381" builtinId="9" hidden="1"/>
    <cellStyle name="访问过的超链接" xfId="1383" builtinId="9" hidden="1"/>
    <cellStyle name="访问过的超链接" xfId="1385" builtinId="9" hidden="1"/>
    <cellStyle name="访问过的超链接" xfId="1387" builtinId="9" hidden="1"/>
    <cellStyle name="访问过的超链接" xfId="1389" builtinId="9" hidden="1"/>
    <cellStyle name="访问过的超链接" xfId="1391" builtinId="9" hidden="1"/>
    <cellStyle name="访问过的超链接" xfId="1393" builtinId="9" hidden="1"/>
    <cellStyle name="访问过的超链接" xfId="1395" builtinId="9" hidden="1"/>
    <cellStyle name="访问过的超链接" xfId="1397" builtinId="9" hidden="1"/>
    <cellStyle name="访问过的超链接" xfId="1399" builtinId="9" hidden="1"/>
    <cellStyle name="访问过的超链接" xfId="1401" builtinId="9" hidden="1"/>
    <cellStyle name="访问过的超链接" xfId="1403" builtinId="9" hidden="1"/>
    <cellStyle name="访问过的超链接" xfId="1405" builtinId="9" hidden="1"/>
    <cellStyle name="访问过的超链接" xfId="1407" builtinId="9" hidden="1"/>
    <cellStyle name="访问过的超链接" xfId="1409" builtinId="9" hidden="1"/>
    <cellStyle name="访问过的超链接" xfId="1411" builtinId="9" hidden="1"/>
    <cellStyle name="访问过的超链接" xfId="1413" builtinId="9" hidden="1"/>
    <cellStyle name="访问过的超链接" xfId="1415" builtinId="9" hidden="1"/>
    <cellStyle name="访问过的超链接" xfId="1417" builtinId="9" hidden="1"/>
    <cellStyle name="访问过的超链接" xfId="1419" builtinId="9" hidden="1"/>
    <cellStyle name="访问过的超链接" xfId="1421" builtinId="9" hidden="1"/>
    <cellStyle name="访问过的超链接" xfId="1423" builtinId="9" hidden="1"/>
    <cellStyle name="访问过的超链接" xfId="1425" builtinId="9" hidden="1"/>
    <cellStyle name="访问过的超链接" xfId="1427" builtinId="9" hidden="1"/>
    <cellStyle name="访问过的超链接" xfId="1429" builtinId="9" hidden="1"/>
    <cellStyle name="访问过的超链接" xfId="1431" builtinId="9" hidden="1"/>
    <cellStyle name="访问过的超链接" xfId="1433" builtinId="9" hidden="1"/>
    <cellStyle name="访问过的超链接" xfId="1435" builtinId="9" hidden="1"/>
    <cellStyle name="访问过的超链接" xfId="1437" builtinId="9" hidden="1"/>
    <cellStyle name="访问过的超链接" xfId="1439" builtinId="9" hidden="1"/>
    <cellStyle name="访问过的超链接" xfId="1441" builtinId="9" hidden="1"/>
    <cellStyle name="访问过的超链接" xfId="1443" builtinId="9" hidden="1"/>
    <cellStyle name="访问过的超链接" xfId="1445" builtinId="9" hidden="1"/>
    <cellStyle name="访问过的超链接" xfId="1447" builtinId="9" hidden="1"/>
    <cellStyle name="访问过的超链接" xfId="1449" builtinId="9" hidden="1"/>
    <cellStyle name="访问过的超链接" xfId="1451" builtinId="9" hidden="1"/>
    <cellStyle name="访问过的超链接" xfId="1453" builtinId="9" hidden="1"/>
    <cellStyle name="访问过的超链接" xfId="1455" builtinId="9" hidden="1"/>
    <cellStyle name="访问过的超链接" xfId="1457" builtinId="9" hidden="1"/>
    <cellStyle name="访问过的超链接" xfId="1459" builtinId="9" hidden="1"/>
    <cellStyle name="访问过的超链接" xfId="1461" builtinId="9" hidden="1"/>
    <cellStyle name="访问过的超链接" xfId="1463" builtinId="9" hidden="1"/>
    <cellStyle name="访问过的超链接" xfId="1465" builtinId="9" hidden="1"/>
    <cellStyle name="访问过的超链接" xfId="1467" builtinId="9" hidden="1"/>
    <cellStyle name="访问过的超链接" xfId="1469" builtinId="9" hidden="1"/>
    <cellStyle name="访问过的超链接" xfId="1471" builtinId="9" hidden="1"/>
    <cellStyle name="访问过的超链接" xfId="1473" builtinId="9" hidden="1"/>
    <cellStyle name="访问过的超链接" xfId="1475" builtinId="9" hidden="1"/>
    <cellStyle name="访问过的超链接" xfId="1477" builtinId="9" hidden="1"/>
    <cellStyle name="访问过的超链接" xfId="1479" builtinId="9" hidden="1"/>
    <cellStyle name="访问过的超链接" xfId="1481" builtinId="9" hidden="1"/>
    <cellStyle name="访问过的超链接" xfId="1483" builtinId="9" hidden="1"/>
    <cellStyle name="访问过的超链接" xfId="1485" builtinId="9" hidden="1"/>
    <cellStyle name="访问过的超链接" xfId="1487" builtinId="9" hidden="1"/>
    <cellStyle name="访问过的超链接" xfId="1489" builtinId="9" hidden="1"/>
    <cellStyle name="访问过的超链接" xfId="1491" builtinId="9" hidden="1"/>
    <cellStyle name="访问过的超链接" xfId="1493" builtinId="9" hidden="1"/>
    <cellStyle name="访问过的超链接" xfId="1495" builtinId="9" hidden="1"/>
    <cellStyle name="访问过的超链接" xfId="1497" builtinId="9" hidden="1"/>
    <cellStyle name="访问过的超链接" xfId="1499" builtinId="9" hidden="1"/>
    <cellStyle name="访问过的超链接" xfId="1501" builtinId="9" hidden="1"/>
    <cellStyle name="访问过的超链接" xfId="1503" builtinId="9" hidden="1"/>
    <cellStyle name="访问过的超链接" xfId="1505" builtinId="9" hidden="1"/>
    <cellStyle name="访问过的超链接" xfId="1507" builtinId="9" hidden="1"/>
    <cellStyle name="访问过的超链接" xfId="1509" builtinId="9" hidden="1"/>
    <cellStyle name="访问过的超链接" xfId="1511" builtinId="9" hidden="1"/>
    <cellStyle name="访问过的超链接" xfId="1513" builtinId="9" hidden="1"/>
    <cellStyle name="访问过的超链接" xfId="1515" builtinId="9" hidden="1"/>
    <cellStyle name="访问过的超链接" xfId="1517" builtinId="9" hidden="1"/>
    <cellStyle name="访问过的超链接" xfId="1519" builtinId="9" hidden="1"/>
    <cellStyle name="访问过的超链接" xfId="1521" builtinId="9" hidden="1"/>
    <cellStyle name="访问过的超链接" xfId="1523" builtinId="9" hidden="1"/>
    <cellStyle name="访问过的超链接" xfId="1525" builtinId="9" hidden="1"/>
    <cellStyle name="访问过的超链接" xfId="1527" builtinId="9" hidden="1"/>
    <cellStyle name="访问过的超链接" xfId="1529" builtinId="9" hidden="1"/>
    <cellStyle name="访问过的超链接" xfId="1531" builtinId="9" hidden="1"/>
    <cellStyle name="访问过的超链接" xfId="1533" builtinId="9" hidden="1"/>
    <cellStyle name="访问过的超链接" xfId="1535" builtinId="9" hidden="1"/>
    <cellStyle name="访问过的超链接" xfId="1537" builtinId="9" hidden="1"/>
    <cellStyle name="访问过的超链接" xfId="1539" builtinId="9" hidden="1"/>
    <cellStyle name="访问过的超链接" xfId="1541" builtinId="9" hidden="1"/>
    <cellStyle name="访问过的超链接" xfId="1543" builtinId="9" hidden="1"/>
    <cellStyle name="访问过的超链接" xfId="1545" builtinId="9" hidden="1"/>
    <cellStyle name="访问过的超链接" xfId="1547" builtinId="9" hidden="1"/>
    <cellStyle name="访问过的超链接" xfId="1549" builtinId="9" hidden="1"/>
    <cellStyle name="访问过的超链接" xfId="1551" builtinId="9" hidden="1"/>
    <cellStyle name="访问过的超链接" xfId="1553" builtinId="9" hidden="1"/>
    <cellStyle name="访问过的超链接" xfId="1555" builtinId="9" hidden="1"/>
    <cellStyle name="访问过的超链接" xfId="1557" builtinId="9" hidden="1"/>
    <cellStyle name="访问过的超链接" xfId="1559" builtinId="9" hidden="1"/>
    <cellStyle name="访问过的超链接" xfId="1561" builtinId="9" hidden="1"/>
    <cellStyle name="访问过的超链接" xfId="1563" builtinId="9" hidden="1"/>
    <cellStyle name="访问过的超链接" xfId="1565" builtinId="9" hidden="1"/>
    <cellStyle name="访问过的超链接" xfId="1567" builtinId="9" hidden="1"/>
    <cellStyle name="访问过的超链接" xfId="1569" builtinId="9" hidden="1"/>
    <cellStyle name="访问过的超链接" xfId="1571" builtinId="9" hidden="1"/>
    <cellStyle name="访问过的超链接" xfId="1573" builtinId="9" hidden="1"/>
    <cellStyle name="访问过的超链接" xfId="1575" builtinId="9" hidden="1"/>
    <cellStyle name="访问过的超链接" xfId="1577" builtinId="9" hidden="1"/>
    <cellStyle name="访问过的超链接" xfId="1579" builtinId="9" hidden="1"/>
    <cellStyle name="访问过的超链接" xfId="1581" builtinId="9" hidden="1"/>
    <cellStyle name="访问过的超链接" xfId="1583" builtinId="9" hidden="1"/>
    <cellStyle name="访问过的超链接" xfId="1585" builtinId="9" hidden="1"/>
    <cellStyle name="访问过的超链接" xfId="1587" builtinId="9" hidden="1"/>
    <cellStyle name="访问过的超链接" xfId="1589" builtinId="9" hidden="1"/>
    <cellStyle name="访问过的超链接" xfId="1591" builtinId="9" hidden="1"/>
    <cellStyle name="访问过的超链接" xfId="1593" builtinId="9" hidden="1"/>
    <cellStyle name="访问过的超链接" xfId="1595" builtinId="9" hidden="1"/>
    <cellStyle name="访问过的超链接" xfId="1597" builtinId="9" hidden="1"/>
    <cellStyle name="访问过的超链接" xfId="1599" builtinId="9" hidden="1"/>
    <cellStyle name="访问过的超链接" xfId="1601" builtinId="9" hidden="1"/>
    <cellStyle name="访问过的超链接" xfId="1603" builtinId="9" hidden="1"/>
    <cellStyle name="访问过的超链接" xfId="1605" builtinId="9" hidden="1"/>
    <cellStyle name="访问过的超链接" xfId="1607" builtinId="9" hidden="1"/>
    <cellStyle name="访问过的超链接" xfId="1609" builtinId="9" hidden="1"/>
    <cellStyle name="访问过的超链接" xfId="1611" builtinId="9" hidden="1"/>
    <cellStyle name="访问过的超链接" xfId="1613" builtinId="9" hidden="1"/>
    <cellStyle name="访问过的超链接" xfId="1615" builtinId="9" hidden="1"/>
    <cellStyle name="访问过的超链接" xfId="1617" builtinId="9" hidden="1"/>
    <cellStyle name="访问过的超链接" xfId="1619" builtinId="9" hidden="1"/>
    <cellStyle name="访问过的超链接" xfId="1621" builtinId="9" hidden="1"/>
    <cellStyle name="访问过的超链接" xfId="1623" builtinId="9" hidden="1"/>
    <cellStyle name="访问过的超链接" xfId="1625" builtinId="9" hidden="1"/>
    <cellStyle name="访问过的超链接" xfId="1627" builtinId="9" hidden="1"/>
    <cellStyle name="访问过的超链接" xfId="1629" builtinId="9" hidden="1"/>
    <cellStyle name="访问过的超链接" xfId="1631" builtinId="9" hidden="1"/>
    <cellStyle name="访问过的超链接" xfId="1633" builtinId="9" hidden="1"/>
    <cellStyle name="访问过的超链接" xfId="1635" builtinId="9" hidden="1"/>
    <cellStyle name="访问过的超链接" xfId="1637" builtinId="9" hidden="1"/>
    <cellStyle name="访问过的超链接" xfId="1639" builtinId="9" hidden="1"/>
    <cellStyle name="访问过的超链接" xfId="1641" builtinId="9" hidden="1"/>
    <cellStyle name="访问过的超链接" xfId="1643" builtinId="9" hidden="1"/>
    <cellStyle name="访问过的超链接" xfId="1645" builtinId="9" hidden="1"/>
    <cellStyle name="访问过的超链接" xfId="1647" builtinId="9" hidden="1"/>
    <cellStyle name="访问过的超链接" xfId="1649" builtinId="9" hidden="1"/>
    <cellStyle name="访问过的超链接" xfId="1651" builtinId="9" hidden="1"/>
    <cellStyle name="访问过的超链接" xfId="1653" builtinId="9" hidden="1"/>
    <cellStyle name="访问过的超链接" xfId="1655" builtinId="9" hidden="1"/>
    <cellStyle name="访问过的超链接" xfId="1657" builtinId="9" hidden="1"/>
    <cellStyle name="访问过的超链接" xfId="1659" builtinId="9" hidden="1"/>
    <cellStyle name="访问过的超链接" xfId="1661" builtinId="9" hidden="1"/>
    <cellStyle name="访问过的超链接" xfId="1663" builtinId="9" hidden="1"/>
    <cellStyle name="访问过的超链接" xfId="1665" builtinId="9" hidden="1"/>
    <cellStyle name="访问过的超链接" xfId="1667" builtinId="9" hidden="1"/>
    <cellStyle name="访问过的超链接" xfId="1669" builtinId="9" hidden="1"/>
    <cellStyle name="访问过的超链接" xfId="1671" builtinId="9" hidden="1"/>
    <cellStyle name="访问过的超链接" xfId="1673" builtinId="9" hidden="1"/>
    <cellStyle name="访问过的超链接" xfId="1675" builtinId="9" hidden="1"/>
    <cellStyle name="访问过的超链接" xfId="1677" builtinId="9" hidden="1"/>
    <cellStyle name="访问过的超链接" xfId="1679" builtinId="9" hidden="1"/>
    <cellStyle name="访问过的超链接" xfId="1681" builtinId="9" hidden="1"/>
    <cellStyle name="访问过的超链接" xfId="1683" builtinId="9" hidden="1"/>
    <cellStyle name="访问过的超链接" xfId="1685" builtinId="9" hidden="1"/>
    <cellStyle name="访问过的超链接" xfId="1687" builtinId="9" hidden="1"/>
    <cellStyle name="访问过的超链接" xfId="1689" builtinId="9" hidden="1"/>
    <cellStyle name="访问过的超链接" xfId="1691" builtinId="9" hidden="1"/>
    <cellStyle name="访问过的超链接" xfId="1693" builtinId="9" hidden="1"/>
    <cellStyle name="访问过的超链接" xfId="1695" builtinId="9" hidden="1"/>
    <cellStyle name="访问过的超链接" xfId="1697" builtinId="9" hidden="1"/>
    <cellStyle name="访问过的超链接" xfId="1699" builtinId="9" hidden="1"/>
    <cellStyle name="访问过的超链接" xfId="1701" builtinId="9" hidden="1"/>
    <cellStyle name="访问过的超链接" xfId="1703" builtinId="9" hidden="1"/>
    <cellStyle name="访问过的超链接" xfId="1705" builtinId="9" hidden="1"/>
    <cellStyle name="访问过的超链接" xfId="1707" builtinId="9" hidden="1"/>
    <cellStyle name="访问过的超链接" xfId="1709" builtinId="9" hidden="1"/>
    <cellStyle name="访问过的超链接" xfId="1711" builtinId="9" hidden="1"/>
    <cellStyle name="访问过的超链接" xfId="1713" builtinId="9" hidden="1"/>
    <cellStyle name="访问过的超链接" xfId="1715" builtinId="9" hidden="1"/>
    <cellStyle name="访问过的超链接" xfId="1717" builtinId="9" hidden="1"/>
    <cellStyle name="访问过的超链接" xfId="1719" builtinId="9" hidden="1"/>
    <cellStyle name="访问过的超链接" xfId="1721" builtinId="9" hidden="1"/>
    <cellStyle name="访问过的超链接" xfId="1723" builtinId="9" hidden="1"/>
    <cellStyle name="访问过的超链接" xfId="1725" builtinId="9" hidden="1"/>
    <cellStyle name="访问过的超链接" xfId="1727" builtinId="9" hidden="1"/>
    <cellStyle name="访问过的超链接" xfId="1729" builtinId="9" hidden="1"/>
    <cellStyle name="访问过的超链接" xfId="1731" builtinId="9" hidden="1"/>
    <cellStyle name="访问过的超链接" xfId="1733" builtinId="9" hidden="1"/>
    <cellStyle name="访问过的超链接" xfId="1735" builtinId="9" hidden="1"/>
    <cellStyle name="访问过的超链接" xfId="1737" builtinId="9" hidden="1"/>
    <cellStyle name="访问过的超链接" xfId="1739" builtinId="9" hidden="1"/>
    <cellStyle name="访问过的超链接" xfId="1741" builtinId="9" hidden="1"/>
    <cellStyle name="访问过的超链接" xfId="1743" builtinId="9" hidden="1"/>
    <cellStyle name="访问过的超链接" xfId="1745" builtinId="9" hidden="1"/>
    <cellStyle name="访问过的超链接" xfId="1747" builtinId="9" hidden="1"/>
    <cellStyle name="访问过的超链接" xfId="1749" builtinId="9" hidden="1"/>
    <cellStyle name="访问过的超链接" xfId="1751" builtinId="9" hidden="1"/>
    <cellStyle name="访问过的超链接" xfId="1753" builtinId="9" hidden="1"/>
    <cellStyle name="访问过的超链接" xfId="1755" builtinId="9" hidden="1"/>
    <cellStyle name="访问过的超链接" xfId="1757" builtinId="9" hidden="1"/>
    <cellStyle name="访问过的超链接" xfId="1759" builtinId="9" hidden="1"/>
    <cellStyle name="访问过的超链接" xfId="1761" builtinId="9" hidden="1"/>
    <cellStyle name="访问过的超链接" xfId="1763" builtinId="9" hidden="1"/>
    <cellStyle name="访问过的超链接" xfId="1765" builtinId="9" hidden="1"/>
    <cellStyle name="访问过的超链接" xfId="1767" builtinId="9" hidden="1"/>
    <cellStyle name="访问过的超链接" xfId="1769" builtinId="9" hidden="1"/>
    <cellStyle name="访问过的超链接" xfId="1771" builtinId="9" hidden="1"/>
    <cellStyle name="访问过的超链接" xfId="1773" builtinId="9" hidden="1"/>
    <cellStyle name="访问过的超链接" xfId="1775" builtinId="9" hidden="1"/>
    <cellStyle name="访问过的超链接" xfId="1777" builtinId="9" hidden="1"/>
    <cellStyle name="访问过的超链接" xfId="1779" builtinId="9" hidden="1"/>
    <cellStyle name="访问过的超链接" xfId="1781" builtinId="9" hidden="1"/>
    <cellStyle name="访问过的超链接" xfId="1783" builtinId="9" hidden="1"/>
    <cellStyle name="访问过的超链接" xfId="1785" builtinId="9" hidden="1"/>
    <cellStyle name="访问过的超链接" xfId="1787" builtinId="9" hidden="1"/>
    <cellStyle name="访问过的超链接" xfId="1789" builtinId="9" hidden="1"/>
    <cellStyle name="访问过的超链接" xfId="1791" builtinId="9" hidden="1"/>
    <cellStyle name="访问过的超链接" xfId="1793" builtinId="9" hidden="1"/>
    <cellStyle name="访问过的超链接" xfId="1795" builtinId="9" hidden="1"/>
    <cellStyle name="访问过的超链接" xfId="1797" builtinId="9" hidden="1"/>
    <cellStyle name="访问过的超链接" xfId="1799" builtinId="9" hidden="1"/>
    <cellStyle name="访问过的超链接" xfId="1801" builtinId="9" hidden="1"/>
    <cellStyle name="访问过的超链接" xfId="1803" builtinId="9" hidden="1"/>
    <cellStyle name="访问过的超链接" xfId="1805" builtinId="9" hidden="1"/>
    <cellStyle name="访问过的超链接" xfId="1807" builtinId="9" hidden="1"/>
    <cellStyle name="访问过的超链接" xfId="1809" builtinId="9" hidden="1"/>
    <cellStyle name="访问过的超链接" xfId="1811" builtinId="9" hidden="1"/>
    <cellStyle name="访问过的超链接" xfId="1813" builtinId="9" hidden="1"/>
    <cellStyle name="访问过的超链接" xfId="1815" builtinId="9" hidden="1"/>
    <cellStyle name="访问过的超链接" xfId="1817" builtinId="9" hidden="1"/>
    <cellStyle name="访问过的超链接" xfId="1819" builtinId="9" hidden="1"/>
    <cellStyle name="访问过的超链接" xfId="1821" builtinId="9" hidden="1"/>
    <cellStyle name="访问过的超链接" xfId="1823" builtinId="9" hidden="1"/>
    <cellStyle name="访问过的超链接" xfId="1825" builtinId="9" hidden="1"/>
    <cellStyle name="访问过的超链接" xfId="1827" builtinId="9" hidden="1"/>
    <cellStyle name="访问过的超链接" xfId="1829" builtinId="9" hidden="1"/>
    <cellStyle name="访问过的超链接" xfId="1831" builtinId="9" hidden="1"/>
    <cellStyle name="访问过的超链接" xfId="1833" builtinId="9" hidden="1"/>
    <cellStyle name="访问过的超链接" xfId="1835" builtinId="9" hidden="1"/>
    <cellStyle name="访问过的超链接" xfId="1837" builtinId="9" hidden="1"/>
    <cellStyle name="访问过的超链接" xfId="1839" builtinId="9" hidden="1"/>
    <cellStyle name="访问过的超链接" xfId="1841" builtinId="9" hidden="1"/>
    <cellStyle name="访问过的超链接" xfId="1843" builtinId="9" hidden="1"/>
    <cellStyle name="访问过的超链接" xfId="1845" builtinId="9" hidden="1"/>
    <cellStyle name="访问过的超链接" xfId="1847" builtinId="9" hidden="1"/>
    <cellStyle name="访问过的超链接" xfId="1849" builtinId="9" hidden="1"/>
    <cellStyle name="访问过的超链接" xfId="1851" builtinId="9" hidden="1"/>
    <cellStyle name="访问过的超链接" xfId="1853" builtinId="9" hidden="1"/>
    <cellStyle name="访问过的超链接" xfId="1855" builtinId="9" hidden="1"/>
    <cellStyle name="访问过的超链接" xfId="1857" builtinId="9" hidden="1"/>
    <cellStyle name="访问过的超链接" xfId="1859" builtinId="9" hidden="1"/>
    <cellStyle name="访问过的超链接" xfId="1861" builtinId="9" hidden="1"/>
    <cellStyle name="访问过的超链接" xfId="1863" builtinId="9" hidden="1"/>
    <cellStyle name="访问过的超链接" xfId="1865" builtinId="9" hidden="1"/>
    <cellStyle name="访问过的超链接" xfId="1867" builtinId="9" hidden="1"/>
    <cellStyle name="访问过的超链接" xfId="1869" builtinId="9" hidden="1"/>
    <cellStyle name="访问过的超链接" xfId="1871" builtinId="9" hidden="1"/>
    <cellStyle name="访问过的超链接" xfId="1873" builtinId="9" hidden="1"/>
    <cellStyle name="访问过的超链接" xfId="1875" builtinId="9" hidden="1"/>
    <cellStyle name="访问过的超链接" xfId="1877" builtinId="9" hidden="1"/>
    <cellStyle name="访问过的超链接" xfId="1879" builtinId="9" hidden="1"/>
    <cellStyle name="访问过的超链接" xfId="1881" builtinId="9" hidden="1"/>
    <cellStyle name="访问过的超链接" xfId="1883" builtinId="9" hidden="1"/>
    <cellStyle name="访问过的超链接" xfId="1885" builtinId="9" hidden="1"/>
    <cellStyle name="访问过的超链接" xfId="1887" builtinId="9" hidden="1"/>
    <cellStyle name="访问过的超链接" xfId="1889" builtinId="9" hidden="1"/>
    <cellStyle name="访问过的超链接" xfId="1891" builtinId="9" hidden="1"/>
    <cellStyle name="访问过的超链接" xfId="1893" builtinId="9" hidden="1"/>
    <cellStyle name="访问过的超链接" xfId="1895" builtinId="9" hidden="1"/>
    <cellStyle name="访问过的超链接" xfId="1897" builtinId="9" hidden="1"/>
    <cellStyle name="访问过的超链接" xfId="1899" builtinId="9" hidden="1"/>
    <cellStyle name="访问过的超链接" xfId="1901" builtinId="9" hidden="1"/>
    <cellStyle name="访问过的超链接" xfId="1903" builtinId="9" hidden="1"/>
    <cellStyle name="访问过的超链接" xfId="1905" builtinId="9" hidden="1"/>
    <cellStyle name="访问过的超链接" xfId="1907" builtinId="9" hidden="1"/>
    <cellStyle name="访问过的超链接" xfId="1909" builtinId="9" hidden="1"/>
    <cellStyle name="访问过的超链接" xfId="1911" builtinId="9" hidden="1"/>
    <cellStyle name="访问过的超链接" xfId="1913" builtinId="9" hidden="1"/>
    <cellStyle name="访问过的超链接" xfId="1915" builtinId="9" hidden="1"/>
    <cellStyle name="访问过的超链接" xfId="1917" builtinId="9" hidden="1"/>
    <cellStyle name="访问过的超链接" xfId="1919" builtinId="9" hidden="1"/>
    <cellStyle name="访问过的超链接" xfId="1921" builtinId="9" hidden="1"/>
    <cellStyle name="访问过的超链接" xfId="1923" builtinId="9" hidden="1"/>
    <cellStyle name="访问过的超链接" xfId="1925" builtinId="9" hidden="1"/>
    <cellStyle name="访问过的超链接" xfId="1927" builtinId="9" hidden="1"/>
    <cellStyle name="访问过的超链接" xfId="1929" builtinId="9" hidden="1"/>
    <cellStyle name="访问过的超链接" xfId="1931" builtinId="9" hidden="1"/>
    <cellStyle name="访问过的超链接" xfId="1933" builtinId="9" hidden="1"/>
    <cellStyle name="访问过的超链接" xfId="1935" builtinId="9" hidden="1"/>
    <cellStyle name="访问过的超链接" xfId="1937" builtinId="9" hidden="1"/>
    <cellStyle name="访问过的超链接" xfId="1939" builtinId="9" hidden="1"/>
    <cellStyle name="访问过的超链接" xfId="1941" builtinId="9" hidden="1"/>
    <cellStyle name="访问过的超链接" xfId="1943" builtinId="9" hidden="1"/>
    <cellStyle name="访问过的超链接" xfId="1945" builtinId="9" hidden="1"/>
    <cellStyle name="访问过的超链接" xfId="1947" builtinId="9" hidden="1"/>
    <cellStyle name="访问过的超链接" xfId="1949" builtinId="9" hidden="1"/>
    <cellStyle name="访问过的超链接" xfId="1951" builtinId="9" hidden="1"/>
    <cellStyle name="访问过的超链接" xfId="1953" builtinId="9" hidden="1"/>
    <cellStyle name="访问过的超链接" xfId="1955" builtinId="9" hidden="1"/>
    <cellStyle name="访问过的超链接" xfId="1957" builtinId="9" hidden="1"/>
    <cellStyle name="访问过的超链接" xfId="1959" builtinId="9" hidden="1"/>
    <cellStyle name="访问过的超链接" xfId="1961" builtinId="9" hidden="1"/>
    <cellStyle name="访问过的超链接" xfId="1963" builtinId="9" hidden="1"/>
    <cellStyle name="访问过的超链接" xfId="1965" builtinId="9" hidden="1"/>
    <cellStyle name="访问过的超链接" xfId="1967" builtinId="9" hidden="1"/>
    <cellStyle name="访问过的超链接" xfId="1969" builtinId="9" hidden="1"/>
    <cellStyle name="访问过的超链接" xfId="1971" builtinId="9" hidden="1"/>
    <cellStyle name="访问过的超链接" xfId="1973" builtinId="9" hidden="1"/>
    <cellStyle name="访问过的超链接" xfId="1975" builtinId="9" hidden="1"/>
    <cellStyle name="访问过的超链接" xfId="1977" builtinId="9" hidden="1"/>
    <cellStyle name="访问过的超链接" xfId="1979" builtinId="9" hidden="1"/>
    <cellStyle name="访问过的超链接" xfId="1981" builtinId="9" hidden="1"/>
    <cellStyle name="访问过的超链接" xfId="1983" builtinId="9" hidden="1"/>
    <cellStyle name="访问过的超链接" xfId="1985" builtinId="9" hidden="1"/>
    <cellStyle name="访问过的超链接" xfId="1987" builtinId="9" hidden="1"/>
    <cellStyle name="访问过的超链接" xfId="1989" builtinId="9" hidden="1"/>
    <cellStyle name="访问过的超链接" xfId="1991" builtinId="9" hidden="1"/>
    <cellStyle name="访问过的超链接" xfId="1993" builtinId="9" hidden="1"/>
    <cellStyle name="访问过的超链接" xfId="1995" builtinId="9" hidden="1"/>
    <cellStyle name="访问过的超链接" xfId="1997" builtinId="9" hidden="1"/>
    <cellStyle name="访问过的超链接" xfId="1999" builtinId="9" hidden="1"/>
    <cellStyle name="访问过的超链接" xfId="2001" builtinId="9" hidden="1"/>
    <cellStyle name="访问过的超链接" xfId="2003" builtinId="9" hidden="1"/>
    <cellStyle name="访问过的超链接" xfId="2005" builtinId="9" hidden="1"/>
    <cellStyle name="访问过的超链接" xfId="2007" builtinId="9" hidden="1"/>
    <cellStyle name="访问过的超链接" xfId="2009" builtinId="9" hidden="1"/>
    <cellStyle name="访问过的超链接" xfId="2011" builtinId="9" hidden="1"/>
    <cellStyle name="访问过的超链接" xfId="2013" builtinId="9" hidden="1"/>
    <cellStyle name="访问过的超链接" xfId="2015" builtinId="9" hidden="1"/>
    <cellStyle name="访问过的超链接" xfId="2017" builtinId="9" hidden="1"/>
    <cellStyle name="访问过的超链接" xfId="2019" builtinId="9" hidden="1"/>
    <cellStyle name="访问过的超链接" xfId="2021" builtinId="9" hidden="1"/>
    <cellStyle name="访问过的超链接" xfId="2023" builtinId="9" hidden="1"/>
    <cellStyle name="访问过的超链接" xfId="2025" builtinId="9" hidden="1"/>
    <cellStyle name="访问过的超链接" xfId="2027" builtinId="9" hidden="1"/>
    <cellStyle name="访问过的超链接" xfId="2029" builtinId="9" hidden="1"/>
    <cellStyle name="访问过的超链接" xfId="2031" builtinId="9" hidden="1"/>
    <cellStyle name="访问过的超链接" xfId="2033" builtinId="9" hidden="1"/>
    <cellStyle name="访问过的超链接" xfId="2035" builtinId="9" hidden="1"/>
    <cellStyle name="访问过的超链接" xfId="2037" builtinId="9" hidden="1"/>
    <cellStyle name="访问过的超链接" xfId="2039" builtinId="9" hidden="1"/>
    <cellStyle name="访问过的超链接" xfId="2041" builtinId="9" hidden="1"/>
    <cellStyle name="访问过的超链接" xfId="2043" builtinId="9" hidden="1"/>
    <cellStyle name="访问过的超链接" xfId="2045" builtinId="9" hidden="1"/>
    <cellStyle name="访问过的超链接" xfId="2047" builtinId="9" hidden="1"/>
    <cellStyle name="访问过的超链接" xfId="2049" builtinId="9" hidden="1"/>
    <cellStyle name="访问过的超链接" xfId="2051" builtinId="9" hidden="1"/>
    <cellStyle name="访问过的超链接" xfId="2053" builtinId="9" hidden="1"/>
    <cellStyle name="访问过的超链接" xfId="2055" builtinId="9" hidden="1"/>
    <cellStyle name="访问过的超链接" xfId="2057" builtinId="9" hidden="1"/>
    <cellStyle name="访问过的超链接" xfId="2059" builtinId="9" hidden="1"/>
    <cellStyle name="访问过的超链接" xfId="2061" builtinId="9" hidden="1"/>
    <cellStyle name="访问过的超链接" xfId="2063" builtinId="9" hidden="1"/>
    <cellStyle name="访问过的超链接" xfId="2065" builtinId="9" hidden="1"/>
    <cellStyle name="访问过的超链接" xfId="2067" builtinId="9" hidden="1"/>
    <cellStyle name="访问过的超链接" xfId="2069" builtinId="9" hidden="1"/>
    <cellStyle name="访问过的超链接" xfId="2071" builtinId="9" hidden="1"/>
    <cellStyle name="访问过的超链接" xfId="2073" builtinId="9" hidden="1"/>
    <cellStyle name="访问过的超链接" xfId="2075" builtinId="9" hidden="1"/>
    <cellStyle name="访问过的超链接" xfId="2077" builtinId="9" hidden="1"/>
    <cellStyle name="访问过的超链接" xfId="2079" builtinId="9" hidden="1"/>
    <cellStyle name="访问过的超链接" xfId="2081" builtinId="9" hidden="1"/>
    <cellStyle name="访问过的超链接" xfId="2083" builtinId="9" hidden="1"/>
    <cellStyle name="访问过的超链接" xfId="2085" builtinId="9" hidden="1"/>
    <cellStyle name="访问过的超链接" xfId="2087" builtinId="9" hidden="1"/>
    <cellStyle name="访问过的超链接" xfId="2089" builtinId="9" hidden="1"/>
    <cellStyle name="访问过的超链接" xfId="2091" builtinId="9" hidden="1"/>
    <cellStyle name="访问过的超链接" xfId="2093" builtinId="9" hidden="1"/>
    <cellStyle name="访问过的超链接" xfId="2095" builtinId="9" hidden="1"/>
    <cellStyle name="访问过的超链接" xfId="2097" builtinId="9" hidden="1"/>
    <cellStyle name="访问过的超链接" xfId="2099" builtinId="9" hidden="1"/>
    <cellStyle name="访问过的超链接" xfId="2101" builtinId="9" hidden="1"/>
    <cellStyle name="访问过的超链接" xfId="2103" builtinId="9" hidden="1"/>
    <cellStyle name="访问过的超链接" xfId="2105" builtinId="9" hidden="1"/>
    <cellStyle name="访问过的超链接" xfId="2107" builtinId="9" hidden="1"/>
    <cellStyle name="访问过的超链接" xfId="2109" builtinId="9" hidden="1"/>
    <cellStyle name="访问过的超链接" xfId="2111" builtinId="9" hidden="1"/>
    <cellStyle name="访问过的超链接" xfId="2113" builtinId="9" hidden="1"/>
    <cellStyle name="访问过的超链接" xfId="2115" builtinId="9" hidden="1"/>
    <cellStyle name="访问过的超链接" xfId="2117" builtinId="9" hidden="1"/>
    <cellStyle name="访问过的超链接" xfId="2119" builtinId="9" hidden="1"/>
    <cellStyle name="访问过的超链接" xfId="2121" builtinId="9" hidden="1"/>
    <cellStyle name="访问过的超链接" xfId="2123" builtinId="9" hidden="1"/>
    <cellStyle name="访问过的超链接" xfId="2125" builtinId="9" hidden="1"/>
    <cellStyle name="访问过的超链接" xfId="2127" builtinId="9" hidden="1"/>
    <cellStyle name="访问过的超链接" xfId="2129" builtinId="9" hidden="1"/>
    <cellStyle name="访问过的超链接" xfId="2131" builtinId="9" hidden="1"/>
    <cellStyle name="访问过的超链接" xfId="2133" builtinId="9" hidden="1"/>
    <cellStyle name="访问过的超链接" xfId="2135" builtinId="9" hidden="1"/>
    <cellStyle name="访问过的超链接" xfId="2137" builtinId="9" hidden="1"/>
    <cellStyle name="访问过的超链接" xfId="2139" builtinId="9" hidden="1"/>
    <cellStyle name="访问过的超链接" xfId="2141" builtinId="9" hidden="1"/>
    <cellStyle name="访问过的超链接" xfId="2143" builtinId="9" hidden="1"/>
    <cellStyle name="访问过的超链接" xfId="2145" builtinId="9" hidden="1"/>
    <cellStyle name="访问过的超链接" xfId="2147" builtinId="9" hidden="1"/>
    <cellStyle name="访问过的超链接" xfId="2149" builtinId="9" hidden="1"/>
    <cellStyle name="访问过的超链接" xfId="2151" builtinId="9" hidden="1"/>
    <cellStyle name="访问过的超链接" xfId="2153" builtinId="9" hidden="1"/>
    <cellStyle name="访问过的超链接" xfId="2155" builtinId="9" hidden="1"/>
    <cellStyle name="访问过的超链接" xfId="2157" builtinId="9" hidden="1"/>
    <cellStyle name="访问过的超链接" xfId="2159" builtinId="9" hidden="1"/>
    <cellStyle name="访问过的超链接" xfId="2161" builtinId="9" hidden="1"/>
    <cellStyle name="访问过的超链接" xfId="2163" builtinId="9" hidden="1"/>
    <cellStyle name="访问过的超链接" xfId="2165" builtinId="9" hidden="1"/>
    <cellStyle name="访问过的超链接" xfId="2167" builtinId="9" hidden="1"/>
    <cellStyle name="访问过的超链接" xfId="2169" builtinId="9" hidden="1"/>
    <cellStyle name="访问过的超链接" xfId="2171" builtinId="9" hidden="1"/>
    <cellStyle name="访问过的超链接" xfId="2173" builtinId="9" hidden="1"/>
    <cellStyle name="访问过的超链接" xfId="2175" builtinId="9" hidden="1"/>
    <cellStyle name="访问过的超链接" xfId="2177" builtinId="9" hidden="1"/>
    <cellStyle name="访问过的超链接" xfId="2179" builtinId="9" hidden="1"/>
    <cellStyle name="访问过的超链接" xfId="2181" builtinId="9" hidden="1"/>
    <cellStyle name="访问过的超链接" xfId="2183" builtinId="9" hidden="1"/>
    <cellStyle name="访问过的超链接" xfId="2185" builtinId="9" hidden="1"/>
    <cellStyle name="访问过的超链接" xfId="2187" builtinId="9" hidden="1"/>
    <cellStyle name="访问过的超链接" xfId="2189" builtinId="9" hidden="1"/>
    <cellStyle name="访问过的超链接" xfId="2191" builtinId="9" hidden="1"/>
    <cellStyle name="访问过的超链接" xfId="2193" builtinId="9" hidden="1"/>
    <cellStyle name="访问过的超链接" xfId="2195" builtinId="9" hidden="1"/>
    <cellStyle name="访问过的超链接" xfId="2197" builtinId="9" hidden="1"/>
    <cellStyle name="访问过的超链接" xfId="2199" builtinId="9" hidden="1"/>
    <cellStyle name="访问过的超链接" xfId="2201" builtinId="9" hidden="1"/>
    <cellStyle name="访问过的超链接" xfId="2203" builtinId="9" hidden="1"/>
    <cellStyle name="访问过的超链接" xfId="2205" builtinId="9" hidden="1"/>
    <cellStyle name="访问过的超链接" xfId="2207" builtinId="9" hidden="1"/>
    <cellStyle name="访问过的超链接" xfId="2209" builtinId="9" hidden="1"/>
    <cellStyle name="访问过的超链接" xfId="2211" builtinId="9" hidden="1"/>
    <cellStyle name="访问过的超链接" xfId="2213" builtinId="9" hidden="1"/>
    <cellStyle name="访问过的超链接" xfId="2215" builtinId="9" hidden="1"/>
    <cellStyle name="访问过的超链接" xfId="2217" builtinId="9" hidden="1"/>
    <cellStyle name="访问过的超链接" xfId="2219" builtinId="9" hidden="1"/>
    <cellStyle name="访问过的超链接" xfId="2221" builtinId="9" hidden="1"/>
    <cellStyle name="访问过的超链接" xfId="2223" builtinId="9" hidden="1"/>
    <cellStyle name="访问过的超链接" xfId="2225" builtinId="9" hidden="1"/>
    <cellStyle name="访问过的超链接" xfId="2227" builtinId="9" hidden="1"/>
    <cellStyle name="访问过的超链接" xfId="2229" builtinId="9" hidden="1"/>
    <cellStyle name="访问过的超链接" xfId="2231" builtinId="9" hidden="1"/>
    <cellStyle name="访问过的超链接" xfId="2233" builtinId="9" hidden="1"/>
    <cellStyle name="访问过的超链接" xfId="2235" builtinId="9" hidden="1"/>
    <cellStyle name="访问过的超链接" xfId="2237" builtinId="9" hidden="1"/>
    <cellStyle name="访问过的超链接" xfId="2239" builtinId="9" hidden="1"/>
    <cellStyle name="访问过的超链接" xfId="2241" builtinId="9" hidden="1"/>
    <cellStyle name="访问过的超链接" xfId="2243" builtinId="9" hidden="1"/>
    <cellStyle name="访问过的超链接" xfId="2245" builtinId="9" hidden="1"/>
    <cellStyle name="访问过的超链接" xfId="2247" builtinId="9" hidden="1"/>
    <cellStyle name="访问过的超链接" xfId="2249" builtinId="9" hidden="1"/>
    <cellStyle name="访问过的超链接" xfId="2251" builtinId="9" hidden="1"/>
    <cellStyle name="访问过的超链接" xfId="2253" builtinId="9" hidden="1"/>
    <cellStyle name="访问过的超链接" xfId="2255" builtinId="9" hidden="1"/>
    <cellStyle name="访问过的超链接" xfId="2257" builtinId="9" hidden="1"/>
    <cellStyle name="访问过的超链接" xfId="2259" builtinId="9" hidden="1"/>
    <cellStyle name="访问过的超链接" xfId="2261" builtinId="9" hidden="1"/>
    <cellStyle name="访问过的超链接" xfId="2263" builtinId="9" hidden="1"/>
    <cellStyle name="访问过的超链接" xfId="2265" builtinId="9" hidden="1"/>
    <cellStyle name="访问过的超链接" xfId="2267" builtinId="9" hidden="1"/>
    <cellStyle name="访问过的超链接" xfId="2269" builtinId="9" hidden="1"/>
    <cellStyle name="访问过的超链接" xfId="2271" builtinId="9" hidden="1"/>
    <cellStyle name="访问过的超链接" xfId="2273" builtinId="9" hidden="1"/>
    <cellStyle name="访问过的超链接" xfId="2275" builtinId="9" hidden="1"/>
    <cellStyle name="访问过的超链接" xfId="2277" builtinId="9" hidden="1"/>
    <cellStyle name="访问过的超链接" xfId="2279" builtinId="9" hidden="1"/>
    <cellStyle name="访问过的超链接" xfId="2281" builtinId="9" hidden="1"/>
    <cellStyle name="访问过的超链接" xfId="2283" builtinId="9" hidden="1"/>
    <cellStyle name="访问过的超链接" xfId="2285" builtinId="9" hidden="1"/>
    <cellStyle name="访问过的超链接" xfId="2287" builtinId="9" hidden="1"/>
    <cellStyle name="访问过的超链接" xfId="2289" builtinId="9" hidden="1"/>
    <cellStyle name="访问过的超链接" xfId="2291" builtinId="9" hidden="1"/>
    <cellStyle name="访问过的超链接" xfId="2293" builtinId="9" hidden="1"/>
    <cellStyle name="访问过的超链接" xfId="2295" builtinId="9" hidden="1"/>
    <cellStyle name="访问过的超链接" xfId="2297" builtinId="9" hidden="1"/>
    <cellStyle name="访问过的超链接" xfId="2299" builtinId="9" hidden="1"/>
    <cellStyle name="访问过的超链接" xfId="2301" builtinId="9" hidden="1"/>
    <cellStyle name="访问过的超链接" xfId="2303" builtinId="9" hidden="1"/>
    <cellStyle name="访问过的超链接" xfId="2305" builtinId="9" hidden="1"/>
    <cellStyle name="访问过的超链接" xfId="2307" builtinId="9" hidden="1"/>
    <cellStyle name="访问过的超链接" xfId="2309" builtinId="9" hidden="1"/>
    <cellStyle name="访问过的超链接" xfId="2311" builtinId="9" hidden="1"/>
    <cellStyle name="访问过的超链接" xfId="2313" builtinId="9" hidden="1"/>
    <cellStyle name="访问过的超链接" xfId="2315" builtinId="9" hidden="1"/>
    <cellStyle name="访问过的超链接" xfId="2317" builtinId="9" hidden="1"/>
    <cellStyle name="访问过的超链接" xfId="2319" builtinId="9" hidden="1"/>
    <cellStyle name="访问过的超链接" xfId="2321" builtinId="9" hidden="1"/>
    <cellStyle name="访问过的超链接" xfId="2323" builtinId="9" hidden="1"/>
    <cellStyle name="访问过的超链接" xfId="2325" builtinId="9" hidden="1"/>
    <cellStyle name="访问过的超链接" xfId="2327" builtinId="9" hidden="1"/>
    <cellStyle name="访问过的超链接" xfId="2329" builtinId="9" hidden="1"/>
    <cellStyle name="访问过的超链接" xfId="2331" builtinId="9" hidden="1"/>
    <cellStyle name="访问过的超链接" xfId="2333" builtinId="9" hidden="1"/>
    <cellStyle name="访问过的超链接" xfId="2335" builtinId="9" hidden="1"/>
    <cellStyle name="访问过的超链接" xfId="2337" builtinId="9" hidden="1"/>
    <cellStyle name="访问过的超链接" xfId="2339" builtinId="9" hidden="1"/>
    <cellStyle name="访问过的超链接" xfId="2341" builtinId="9" hidden="1"/>
    <cellStyle name="访问过的超链接" xfId="2343" builtinId="9" hidden="1"/>
    <cellStyle name="访问过的超链接" xfId="2345" builtinId="9" hidden="1"/>
    <cellStyle name="访问过的超链接" xfId="2347" builtinId="9" hidden="1"/>
    <cellStyle name="访问过的超链接" xfId="2349" builtinId="9" hidden="1"/>
    <cellStyle name="访问过的超链接" xfId="2351" builtinId="9" hidden="1"/>
    <cellStyle name="访问过的超链接" xfId="2353" builtinId="9" hidden="1"/>
    <cellStyle name="访问过的超链接" xfId="2355" builtinId="9" hidden="1"/>
    <cellStyle name="访问过的超链接" xfId="2357" builtinId="9" hidden="1"/>
    <cellStyle name="访问过的超链接" xfId="2359" builtinId="9" hidden="1"/>
    <cellStyle name="访问过的超链接" xfId="2361" builtinId="9" hidden="1"/>
    <cellStyle name="访问过的超链接" xfId="2363" builtinId="9" hidden="1"/>
    <cellStyle name="访问过的超链接" xfId="2365" builtinId="9" hidden="1"/>
    <cellStyle name="访问过的超链接" xfId="2367" builtinId="9" hidden="1"/>
    <cellStyle name="访问过的超链接" xfId="2369" builtinId="9" hidden="1"/>
    <cellStyle name="访问过的超链接" xfId="2371" builtinId="9" hidden="1"/>
    <cellStyle name="访问过的超链接" xfId="2373" builtinId="9" hidden="1"/>
    <cellStyle name="访问过的超链接" xfId="2375" builtinId="9" hidden="1"/>
    <cellStyle name="访问过的超链接" xfId="2377" builtinId="9" hidden="1"/>
    <cellStyle name="访问过的超链接" xfId="2379" builtinId="9" hidden="1"/>
    <cellStyle name="访问过的超链接" xfId="2381" builtinId="9" hidden="1"/>
    <cellStyle name="访问过的超链接" xfId="2383" builtinId="9" hidden="1"/>
    <cellStyle name="访问过的超链接" xfId="2385" builtinId="9" hidden="1"/>
    <cellStyle name="访问过的超链接" xfId="2387" builtinId="9" hidden="1"/>
    <cellStyle name="访问过的超链接" xfId="2389" builtinId="9" hidden="1"/>
    <cellStyle name="访问过的超链接" xfId="2391" builtinId="9" hidden="1"/>
    <cellStyle name="访问过的超链接" xfId="2393" builtinId="9" hidden="1"/>
    <cellStyle name="访问过的超链接" xfId="2395" builtinId="9" hidden="1"/>
    <cellStyle name="访问过的超链接" xfId="2397" builtinId="9" hidden="1"/>
    <cellStyle name="访问过的超链接" xfId="2399" builtinId="9" hidden="1"/>
    <cellStyle name="访问过的超链接" xfId="2401" builtinId="9" hidden="1"/>
    <cellStyle name="访问过的超链接" xfId="2403" builtinId="9" hidden="1"/>
    <cellStyle name="访问过的超链接" xfId="2405" builtinId="9" hidden="1"/>
    <cellStyle name="访问过的超链接" xfId="2407" builtinId="9" hidden="1"/>
    <cellStyle name="访问过的超链接" xfId="2409" builtinId="9" hidden="1"/>
    <cellStyle name="访问过的超链接" xfId="2411" builtinId="9" hidden="1"/>
    <cellStyle name="访问过的超链接" xfId="2413" builtinId="9" hidden="1"/>
    <cellStyle name="访问过的超链接" xfId="2415" builtinId="9" hidden="1"/>
    <cellStyle name="访问过的超链接" xfId="2417" builtinId="9" hidden="1"/>
    <cellStyle name="访问过的超链接" xfId="2419" builtinId="9" hidden="1"/>
    <cellStyle name="访问过的超链接" xfId="2421" builtinId="9" hidden="1"/>
    <cellStyle name="访问过的超链接" xfId="2423" builtinId="9" hidden="1"/>
    <cellStyle name="访问过的超链接" xfId="2425" builtinId="9" hidden="1"/>
    <cellStyle name="访问过的超链接" xfId="2427" builtinId="9" hidden="1"/>
    <cellStyle name="访问过的超链接" xfId="2429" builtinId="9" hidden="1"/>
    <cellStyle name="访问过的超链接" xfId="2431" builtinId="9" hidden="1"/>
    <cellStyle name="访问过的超链接" xfId="2433" builtinId="9" hidden="1"/>
    <cellStyle name="访问过的超链接" xfId="2435" builtinId="9" hidden="1"/>
    <cellStyle name="访问过的超链接" xfId="2437" builtinId="9" hidden="1"/>
    <cellStyle name="访问过的超链接" xfId="2439" builtinId="9" hidden="1"/>
    <cellStyle name="访问过的超链接" xfId="2441" builtinId="9" hidden="1"/>
    <cellStyle name="访问过的超链接" xfId="2443" builtinId="9" hidden="1"/>
    <cellStyle name="访问过的超链接" xfId="2445" builtinId="9" hidden="1"/>
    <cellStyle name="访问过的超链接" xfId="2447" builtinId="9" hidden="1"/>
    <cellStyle name="访问过的超链接" xfId="2449" builtinId="9" hidden="1"/>
    <cellStyle name="访问过的超链接" xfId="2451" builtinId="9" hidden="1"/>
    <cellStyle name="访问过的超链接" xfId="2453" builtinId="9" hidden="1"/>
    <cellStyle name="访问过的超链接" xfId="2455" builtinId="9" hidden="1"/>
    <cellStyle name="访问过的超链接" xfId="2457" builtinId="9" hidden="1"/>
    <cellStyle name="访问过的超链接" xfId="2459" builtinId="9" hidden="1"/>
    <cellStyle name="访问过的超链接" xfId="2461" builtinId="9" hidden="1"/>
    <cellStyle name="访问过的超链接" xfId="2463" builtinId="9" hidden="1"/>
    <cellStyle name="访问过的超链接" xfId="2465" builtinId="9" hidden="1"/>
    <cellStyle name="访问过的超链接" xfId="2467" builtinId="9" hidden="1"/>
    <cellStyle name="访问过的超链接" xfId="2469" builtinId="9" hidden="1"/>
    <cellStyle name="访问过的超链接" xfId="2471" builtinId="9" hidden="1"/>
    <cellStyle name="访问过的超链接" xfId="2473" builtinId="9" hidden="1"/>
    <cellStyle name="访问过的超链接" xfId="2475" builtinId="9" hidden="1"/>
    <cellStyle name="访问过的超链接" xfId="2477" builtinId="9" hidden="1"/>
    <cellStyle name="访问过的超链接" xfId="2479" builtinId="9" hidden="1"/>
    <cellStyle name="访问过的超链接" xfId="2481" builtinId="9" hidden="1"/>
    <cellStyle name="访问过的超链接" xfId="2483" builtinId="9" hidden="1"/>
    <cellStyle name="访问过的超链接" xfId="2485" builtinId="9" hidden="1"/>
    <cellStyle name="访问过的超链接" xfId="2487" builtinId="9" hidden="1"/>
    <cellStyle name="访问过的超链接" xfId="2489" builtinId="9" hidden="1"/>
    <cellStyle name="访问过的超链接" xfId="2491" builtinId="9" hidden="1"/>
    <cellStyle name="访问过的超链接" xfId="2493" builtinId="9" hidden="1"/>
    <cellStyle name="访问过的超链接" xfId="2495" builtinId="9" hidden="1"/>
    <cellStyle name="访问过的超链接" xfId="2518" builtinId="9" hidden="1"/>
    <cellStyle name="访问过的超链接" xfId="2520" builtinId="9" hidden="1"/>
    <cellStyle name="访问过的超链接" xfId="2522" builtinId="9" hidden="1"/>
    <cellStyle name="访问过的超链接" xfId="2524" builtinId="9" hidden="1"/>
    <cellStyle name="访问过的超链接" xfId="2526" builtinId="9" hidden="1"/>
    <cellStyle name="访问过的超链接" xfId="2528" builtinId="9" hidden="1"/>
    <cellStyle name="访问过的超链接" xfId="2530" builtinId="9" hidden="1"/>
    <cellStyle name="访问过的超链接" xfId="2532" builtinId="9" hidden="1"/>
    <cellStyle name="访问过的超链接" xfId="2534" builtinId="9" hidden="1"/>
    <cellStyle name="访问过的超链接" xfId="2536" builtinId="9" hidden="1"/>
    <cellStyle name="访问过的超链接" xfId="2538" builtinId="9" hidden="1"/>
    <cellStyle name="访问过的超链接" xfId="2540" builtinId="9" hidden="1"/>
    <cellStyle name="访问过的超链接" xfId="2542" builtinId="9" hidden="1"/>
    <cellStyle name="访问过的超链接" xfId="2544" builtinId="9" hidden="1"/>
    <cellStyle name="访问过的超链接" xfId="2546" builtinId="9" hidden="1"/>
    <cellStyle name="访问过的超链接" xfId="2548" builtinId="9" hidden="1"/>
    <cellStyle name="访问过的超链接" xfId="2550" builtinId="9" hidden="1"/>
    <cellStyle name="访问过的超链接" xfId="2552" builtinId="9" hidden="1"/>
    <cellStyle name="访问过的超链接" xfId="2554" builtinId="9" hidden="1"/>
    <cellStyle name="访问过的超链接" xfId="2556" builtinId="9" hidden="1"/>
    <cellStyle name="访问过的超链接" xfId="2558" builtinId="9" hidden="1"/>
    <cellStyle name="访问过的超链接" xfId="2560" builtinId="9" hidden="1"/>
    <cellStyle name="访问过的超链接" xfId="2562" builtinId="9" hidden="1"/>
    <cellStyle name="访问过的超链接" xfId="2564" builtinId="9" hidden="1"/>
    <cellStyle name="访问过的超链接" xfId="2566" builtinId="9" hidden="1"/>
    <cellStyle name="访问过的超链接" xfId="2568" builtinId="9" hidden="1"/>
    <cellStyle name="访问过的超链接" xfId="2570" builtinId="9" hidden="1"/>
    <cellStyle name="访问过的超链接" xfId="2572" builtinId="9" hidden="1"/>
    <cellStyle name="访问过的超链接" xfId="2574" builtinId="9" hidden="1"/>
    <cellStyle name="访问过的超链接" xfId="2576" builtinId="9" hidden="1"/>
    <cellStyle name="访问过的超链接" xfId="2578" builtinId="9" hidden="1"/>
    <cellStyle name="访问过的超链接" xfId="2580" builtinId="9" hidden="1"/>
    <cellStyle name="访问过的超链接" xfId="2582" builtinId="9" hidden="1"/>
    <cellStyle name="访问过的超链接" xfId="2584" builtinId="9" hidden="1"/>
    <cellStyle name="访问过的超链接" xfId="2586" builtinId="9" hidden="1"/>
    <cellStyle name="访问过的超链接" xfId="2588" builtinId="9" hidden="1"/>
    <cellStyle name="访问过的超链接" xfId="2590" builtinId="9" hidden="1"/>
    <cellStyle name="访问过的超链接" xfId="2592" builtinId="9" hidden="1"/>
    <cellStyle name="访问过的超链接" xfId="2594" builtinId="9" hidden="1"/>
    <cellStyle name="访问过的超链接" xfId="2596" builtinId="9" hidden="1"/>
    <cellStyle name="访问过的超链接" xfId="2598" builtinId="9" hidden="1"/>
    <cellStyle name="访问过的超链接" xfId="2600" builtinId="9" hidden="1"/>
    <cellStyle name="访问过的超链接" xfId="2602" builtinId="9" hidden="1"/>
    <cellStyle name="访问过的超链接" xfId="2604" builtinId="9" hidden="1"/>
    <cellStyle name="访问过的超链接" xfId="2606" builtinId="9" hidden="1"/>
    <cellStyle name="访问过的超链接" xfId="2608" builtinId="9" hidden="1"/>
    <cellStyle name="访问过的超链接" xfId="2610" builtinId="9" hidden="1"/>
    <cellStyle name="访问过的超链接" xfId="2612" builtinId="9" hidden="1"/>
    <cellStyle name="访问过的超链接" xfId="2614" builtinId="9" hidden="1"/>
    <cellStyle name="访问过的超链接" xfId="2616" builtinId="9" hidden="1"/>
    <cellStyle name="访问过的超链接" xfId="2618" builtinId="9" hidden="1"/>
    <cellStyle name="访问过的超链接" xfId="2620" builtinId="9" hidden="1"/>
    <cellStyle name="访问过的超链接" xfId="2622" builtinId="9" hidden="1"/>
    <cellStyle name="访问过的超链接" xfId="2624" builtinId="9" hidden="1"/>
    <cellStyle name="访问过的超链接" xfId="2626" builtinId="9" hidden="1"/>
    <cellStyle name="访问过的超链接" xfId="2628" builtinId="9" hidden="1"/>
    <cellStyle name="访问过的超链接" xfId="2630" builtinId="9" hidden="1"/>
    <cellStyle name="访问过的超链接" xfId="2632" builtinId="9" hidden="1"/>
    <cellStyle name="访问过的超链接" xfId="2634" builtinId="9" hidden="1"/>
    <cellStyle name="访问过的超链接" xfId="2636" builtinId="9" hidden="1"/>
    <cellStyle name="访问过的超链接" xfId="2638" builtinId="9" hidden="1"/>
    <cellStyle name="访问过的超链接" xfId="2640" builtinId="9" hidden="1"/>
    <cellStyle name="访问过的超链接" xfId="2642" builtinId="9" hidden="1"/>
    <cellStyle name="访问过的超链接" xfId="2644" builtinId="9" hidden="1"/>
    <cellStyle name="访问过的超链接" xfId="2646" builtinId="9" hidden="1"/>
    <cellStyle name="访问过的超链接" xfId="2648" builtinId="9" hidden="1"/>
    <cellStyle name="访问过的超链接" xfId="2650" builtinId="9" hidden="1"/>
    <cellStyle name="访问过的超链接" xfId="2652" builtinId="9" hidden="1"/>
    <cellStyle name="访问过的超链接" xfId="2654" builtinId="9" hidden="1"/>
    <cellStyle name="访问过的超链接" xfId="2656" builtinId="9" hidden="1"/>
    <cellStyle name="访问过的超链接" xfId="2658" builtinId="9" hidden="1"/>
    <cellStyle name="访问过的超链接" xfId="2660" builtinId="9" hidden="1"/>
    <cellStyle name="访问过的超链接" xfId="2662" builtinId="9" hidden="1"/>
    <cellStyle name="访问过的超链接" xfId="2664" builtinId="9" hidden="1"/>
    <cellStyle name="访问过的超链接" xfId="2666" builtinId="9" hidden="1"/>
    <cellStyle name="访问过的超链接" xfId="2668" builtinId="9" hidden="1"/>
    <cellStyle name="访问过的超链接" xfId="2670" builtinId="9" hidden="1"/>
    <cellStyle name="访问过的超链接" xfId="2672" builtinId="9" hidden="1"/>
    <cellStyle name="访问过的超链接" xfId="2674" builtinId="9" hidden="1"/>
    <cellStyle name="访问过的超链接" xfId="2676" builtinId="9" hidden="1"/>
    <cellStyle name="访问过的超链接" xfId="2678" builtinId="9" hidden="1"/>
    <cellStyle name="访问过的超链接" xfId="2680" builtinId="9" hidden="1"/>
    <cellStyle name="访问过的超链接" xfId="2682" builtinId="9" hidden="1"/>
    <cellStyle name="访问过的超链接" xfId="2684" builtinId="9" hidden="1"/>
    <cellStyle name="访问过的超链接" xfId="2686" builtinId="9" hidden="1"/>
    <cellStyle name="访问过的超链接" xfId="2688" builtinId="9" hidden="1"/>
    <cellStyle name="访问过的超链接" xfId="2690" builtinId="9" hidden="1"/>
    <cellStyle name="访问过的超链接" xfId="2692" builtinId="9" hidden="1"/>
    <cellStyle name="访问过的超链接" xfId="2694" builtinId="9" hidden="1"/>
    <cellStyle name="访问过的超链接" xfId="2696" builtinId="9" hidden="1"/>
    <cellStyle name="访问过的超链接" xfId="2698" builtinId="9" hidden="1"/>
    <cellStyle name="访问过的超链接" xfId="2700" builtinId="9" hidden="1"/>
    <cellStyle name="访问过的超链接" xfId="2702" builtinId="9" hidden="1"/>
    <cellStyle name="访问过的超链接" xfId="2704" builtinId="9" hidden="1"/>
    <cellStyle name="访问过的超链接" xfId="2706" builtinId="9" hidden="1"/>
    <cellStyle name="访问过的超链接" xfId="2708" builtinId="9" hidden="1"/>
    <cellStyle name="访问过的超链接" xfId="2710" builtinId="9" hidden="1"/>
    <cellStyle name="访问过的超链接" xfId="2712" builtinId="9" hidden="1"/>
    <cellStyle name="访问过的超链接" xfId="2714" builtinId="9" hidden="1"/>
    <cellStyle name="访问过的超链接" xfId="2716" builtinId="9" hidden="1"/>
    <cellStyle name="访问过的超链接" xfId="2718" builtinId="9" hidden="1"/>
    <cellStyle name="访问过的超链接" xfId="2720" builtinId="9" hidden="1"/>
    <cellStyle name="访问过的超链接" xfId="2722" builtinId="9" hidden="1"/>
    <cellStyle name="访问过的超链接" xfId="2724" builtinId="9" hidden="1"/>
    <cellStyle name="访问过的超链接" xfId="2726" builtinId="9" hidden="1"/>
    <cellStyle name="访问过的超链接" xfId="2728" builtinId="9" hidden="1"/>
    <cellStyle name="访问过的超链接" xfId="2730" builtinId="9" hidden="1"/>
    <cellStyle name="访问过的超链接" xfId="2732" builtinId="9" hidden="1"/>
    <cellStyle name="访问过的超链接" xfId="2734" builtinId="9" hidden="1"/>
    <cellStyle name="访问过的超链接" xfId="2736" builtinId="9" hidden="1"/>
    <cellStyle name="访问过的超链接" xfId="2738" builtinId="9" hidden="1"/>
    <cellStyle name="访问过的超链接" xfId="2740" builtinId="9" hidden="1"/>
    <cellStyle name="访问过的超链接" xfId="2742" builtinId="9" hidden="1"/>
    <cellStyle name="访问过的超链接" xfId="2744" builtinId="9" hidden="1"/>
    <cellStyle name="访问过的超链接" xfId="2746" builtinId="9" hidden="1"/>
    <cellStyle name="访问过的超链接" xfId="2748" builtinId="9" hidden="1"/>
    <cellStyle name="访问过的超链接" xfId="2750" builtinId="9" hidden="1"/>
    <cellStyle name="访问过的超链接" xfId="2752" builtinId="9" hidden="1"/>
    <cellStyle name="访问过的超链接" xfId="2754" builtinId="9" hidden="1"/>
    <cellStyle name="访问过的超链接" xfId="2756" builtinId="9" hidden="1"/>
    <cellStyle name="访问过的超链接" xfId="2758" builtinId="9" hidden="1"/>
    <cellStyle name="访问过的超链接" xfId="2760" builtinId="9" hidden="1"/>
    <cellStyle name="访问过的超链接" xfId="2762" builtinId="9" hidden="1"/>
    <cellStyle name="访问过的超链接" xfId="2764" builtinId="9" hidden="1"/>
    <cellStyle name="访问过的超链接" xfId="2766" builtinId="9" hidden="1"/>
    <cellStyle name="访问过的超链接" xfId="2768" builtinId="9" hidden="1"/>
    <cellStyle name="访问过的超链接" xfId="2770" builtinId="9" hidden="1"/>
    <cellStyle name="访问过的超链接" xfId="2772" builtinId="9" hidden="1"/>
    <cellStyle name="访问过的超链接" xfId="2774" builtinId="9" hidden="1"/>
    <cellStyle name="访问过的超链接" xfId="2776" builtinId="9" hidden="1"/>
    <cellStyle name="访问过的超链接" xfId="2778" builtinId="9" hidden="1"/>
    <cellStyle name="访问过的超链接" xfId="2780" builtinId="9" hidden="1"/>
    <cellStyle name="访问过的超链接" xfId="2782" builtinId="9" hidden="1"/>
    <cellStyle name="访问过的超链接" xfId="2784" builtinId="9" hidden="1"/>
    <cellStyle name="访问过的超链接" xfId="2786" builtinId="9" hidden="1"/>
    <cellStyle name="访问过的超链接" xfId="2788" builtinId="9" hidden="1"/>
    <cellStyle name="访问过的超链接" xfId="2790" builtinId="9" hidden="1"/>
    <cellStyle name="访问过的超链接" xfId="2792" builtinId="9" hidden="1"/>
    <cellStyle name="访问过的超链接" xfId="2794" builtinId="9" hidden="1"/>
    <cellStyle name="访问过的超链接" xfId="2796" builtinId="9" hidden="1"/>
    <cellStyle name="访问过的超链接" xfId="2798" builtinId="9" hidden="1"/>
    <cellStyle name="访问过的超链接" xfId="2800" builtinId="9" hidden="1"/>
    <cellStyle name="访问过的超链接" xfId="2802" builtinId="9" hidden="1"/>
    <cellStyle name="访问过的超链接" xfId="2804" builtinId="9" hidden="1"/>
    <cellStyle name="访问过的超链接" xfId="2806" builtinId="9" hidden="1"/>
    <cellStyle name="访问过的超链接" xfId="2808" builtinId="9" hidden="1"/>
    <cellStyle name="访问过的超链接" xfId="2810" builtinId="9" hidden="1"/>
    <cellStyle name="访问过的超链接" xfId="2812" builtinId="9" hidden="1"/>
    <cellStyle name="访问过的超链接" xfId="2814" builtinId="9" hidden="1"/>
    <cellStyle name="访问过的超链接" xfId="2816" builtinId="9" hidden="1"/>
    <cellStyle name="访问过的超链接" xfId="2818" builtinId="9" hidden="1"/>
    <cellStyle name="访问过的超链接" xfId="2820" builtinId="9" hidden="1"/>
    <cellStyle name="访问过的超链接" xfId="2822" builtinId="9" hidden="1"/>
    <cellStyle name="访问过的超链接" xfId="2824" builtinId="9" hidden="1"/>
    <cellStyle name="访问过的超链接" xfId="2826" builtinId="9" hidden="1"/>
    <cellStyle name="访问过的超链接" xfId="2828" builtinId="9" hidden="1"/>
    <cellStyle name="访问过的超链接" xfId="2830" builtinId="9" hidden="1"/>
    <cellStyle name="访问过的超链接" xfId="2832" builtinId="9" hidden="1"/>
    <cellStyle name="访问过的超链接" xfId="2834" builtinId="9" hidden="1"/>
    <cellStyle name="访问过的超链接" xfId="2836" builtinId="9" hidden="1"/>
    <cellStyle name="访问过的超链接" xfId="2838" builtinId="9" hidden="1"/>
    <cellStyle name="访问过的超链接" xfId="2840" builtinId="9" hidden="1"/>
    <cellStyle name="访问过的超链接" xfId="2842" builtinId="9" hidden="1"/>
    <cellStyle name="访问过的超链接" xfId="2844" builtinId="9" hidden="1"/>
    <cellStyle name="访问过的超链接" xfId="2846" builtinId="9" hidden="1"/>
    <cellStyle name="访问过的超链接" xfId="2848" builtinId="9" hidden="1"/>
    <cellStyle name="访问过的超链接" xfId="2850" builtinId="9" hidden="1"/>
    <cellStyle name="访问过的超链接" xfId="2852" builtinId="9" hidden="1"/>
    <cellStyle name="访问过的超链接" xfId="2854" builtinId="9" hidden="1"/>
    <cellStyle name="访问过的超链接" xfId="2856" builtinId="9" hidden="1"/>
    <cellStyle name="访问过的超链接" xfId="2858" builtinId="9" hidden="1"/>
    <cellStyle name="访问过的超链接" xfId="2860" builtinId="9" hidden="1"/>
    <cellStyle name="访问过的超链接" xfId="2862" builtinId="9" hidden="1"/>
    <cellStyle name="访问过的超链接" xfId="2864" builtinId="9" hidden="1"/>
    <cellStyle name="访问过的超链接" xfId="2866" builtinId="9" hidden="1"/>
    <cellStyle name="访问过的超链接" xfId="2868" builtinId="9" hidden="1"/>
    <cellStyle name="访问过的超链接" xfId="2870" builtinId="9" hidden="1"/>
    <cellStyle name="访问过的超链接" xfId="2872" builtinId="9" hidden="1"/>
    <cellStyle name="访问过的超链接" xfId="2874" builtinId="9" hidden="1"/>
    <cellStyle name="访问过的超链接" xfId="2876" builtinId="9" hidden="1"/>
    <cellStyle name="访问过的超链接" xfId="2878" builtinId="9" hidden="1"/>
    <cellStyle name="访问过的超链接" xfId="2880" builtinId="9" hidden="1"/>
    <cellStyle name="访问过的超链接" xfId="2882" builtinId="9" hidden="1"/>
    <cellStyle name="访问过的超链接" xfId="2884" builtinId="9" hidden="1"/>
    <cellStyle name="访问过的超链接" xfId="2886" builtinId="9" hidden="1"/>
    <cellStyle name="访问过的超链接" xfId="2888" builtinId="9" hidden="1"/>
    <cellStyle name="访问过的超链接" xfId="2890" builtinId="9" hidden="1"/>
    <cellStyle name="访问过的超链接" xfId="2892" builtinId="9" hidden="1"/>
    <cellStyle name="访问过的超链接" xfId="2894" builtinId="9" hidden="1"/>
    <cellStyle name="访问过的超链接" xfId="2896" builtinId="9" hidden="1"/>
    <cellStyle name="访问过的超链接" xfId="2898" builtinId="9" hidden="1"/>
    <cellStyle name="访问过的超链接" xfId="2900" builtinId="9" hidden="1"/>
    <cellStyle name="访问过的超链接" xfId="2902" builtinId="9" hidden="1"/>
    <cellStyle name="访问过的超链接" xfId="2904" builtinId="9" hidden="1"/>
    <cellStyle name="访问过的超链接" xfId="2906" builtinId="9" hidden="1"/>
    <cellStyle name="访问过的超链接" xfId="2908" builtinId="9" hidden="1"/>
    <cellStyle name="访问过的超链接" xfId="2910" builtinId="9" hidden="1"/>
    <cellStyle name="访问过的超链接" xfId="2912" builtinId="9" hidden="1"/>
    <cellStyle name="访问过的超链接" xfId="2914" builtinId="9" hidden="1"/>
    <cellStyle name="访问过的超链接" xfId="2916" builtinId="9" hidden="1"/>
    <cellStyle name="访问过的超链接" xfId="2918" builtinId="9" hidden="1"/>
    <cellStyle name="访问过的超链接" xfId="2920" builtinId="9" hidden="1"/>
    <cellStyle name="访问过的超链接" xfId="2922" builtinId="9" hidden="1"/>
    <cellStyle name="访问过的超链接" xfId="2924" builtinId="9" hidden="1"/>
    <cellStyle name="访问过的超链接" xfId="2926" builtinId="9" hidden="1"/>
    <cellStyle name="访问过的超链接" xfId="2928" builtinId="9" hidden="1"/>
    <cellStyle name="访问过的超链接" xfId="2930" builtinId="9" hidden="1"/>
    <cellStyle name="访问过的超链接" xfId="2932" builtinId="9" hidden="1"/>
    <cellStyle name="访问过的超链接" xfId="2934" builtinId="9" hidden="1"/>
    <cellStyle name="访问过的超链接" xfId="2936" builtinId="9" hidden="1"/>
    <cellStyle name="访问过的超链接" xfId="2938" builtinId="9" hidden="1"/>
    <cellStyle name="访问过的超链接" xfId="2940" builtinId="9" hidden="1"/>
    <cellStyle name="访问过的超链接" xfId="2942" builtinId="9" hidden="1"/>
    <cellStyle name="访问过的超链接" xfId="2944" builtinId="9" hidden="1"/>
    <cellStyle name="访问过的超链接" xfId="2946" builtinId="9" hidden="1"/>
    <cellStyle name="访问过的超链接" xfId="2948" builtinId="9" hidden="1"/>
    <cellStyle name="访问过的超链接" xfId="2950" builtinId="9" hidden="1"/>
    <cellStyle name="访问过的超链接" xfId="2952" builtinId="9" hidden="1"/>
    <cellStyle name="访问过的超链接" xfId="2954" builtinId="9" hidden="1"/>
    <cellStyle name="访问过的超链接" xfId="2956" builtinId="9" hidden="1"/>
    <cellStyle name="访问过的超链接" xfId="2958" builtinId="9" hidden="1"/>
    <cellStyle name="访问过的超链接" xfId="2960" builtinId="9" hidden="1"/>
    <cellStyle name="访问过的超链接" xfId="2962" builtinId="9" hidden="1"/>
    <cellStyle name="访问过的超链接" xfId="2964" builtinId="9" hidden="1"/>
    <cellStyle name="访问过的超链接" xfId="2966" builtinId="9" hidden="1"/>
    <cellStyle name="访问过的超链接" xfId="2968" builtinId="9" hidden="1"/>
    <cellStyle name="访问过的超链接" xfId="2970" builtinId="9" hidden="1"/>
    <cellStyle name="访问过的超链接" xfId="2972" builtinId="9" hidden="1"/>
    <cellStyle name="访问过的超链接" xfId="2974" builtinId="9" hidden="1"/>
    <cellStyle name="访问过的超链接" xfId="2976" builtinId="9" hidden="1"/>
    <cellStyle name="访问过的超链接" xfId="2978" builtinId="9" hidden="1"/>
    <cellStyle name="访问过的超链接" xfId="2980" builtinId="9" hidden="1"/>
    <cellStyle name="访问过的超链接" xfId="2982" builtinId="9" hidden="1"/>
    <cellStyle name="访问过的超链接" xfId="2984" builtinId="9" hidden="1"/>
    <cellStyle name="访问过的超链接" xfId="2986" builtinId="9" hidden="1"/>
    <cellStyle name="访问过的超链接" xfId="2988" builtinId="9" hidden="1"/>
    <cellStyle name="访问过的超链接" xfId="2990" builtinId="9" hidden="1"/>
    <cellStyle name="访问过的超链接" xfId="2992" builtinId="9" hidden="1"/>
    <cellStyle name="访问过的超链接" xfId="2994" builtinId="9" hidden="1"/>
    <cellStyle name="访问过的超链接" xfId="2996" builtinId="9" hidden="1"/>
    <cellStyle name="访问过的超链接" xfId="2998" builtinId="9" hidden="1"/>
    <cellStyle name="访问过的超链接" xfId="3000" builtinId="9" hidden="1"/>
    <cellStyle name="访问过的超链接" xfId="3002" builtinId="9" hidden="1"/>
    <cellStyle name="访问过的超链接" xfId="3004" builtinId="9" hidden="1"/>
    <cellStyle name="访问过的超链接" xfId="3006" builtinId="9" hidden="1"/>
    <cellStyle name="访问过的超链接" xfId="3008" builtinId="9" hidden="1"/>
    <cellStyle name="访问过的超链接" xfId="3010" builtinId="9" hidden="1"/>
    <cellStyle name="访问过的超链接" xfId="3012" builtinId="9" hidden="1"/>
    <cellStyle name="访问过的超链接" xfId="3014" builtinId="9" hidden="1"/>
    <cellStyle name="访问过的超链接" xfId="3016" builtinId="9" hidden="1"/>
    <cellStyle name="访问过的超链接" xfId="3018" builtinId="9" hidden="1"/>
    <cellStyle name="访问过的超链接" xfId="3020" builtinId="9" hidden="1"/>
    <cellStyle name="访问过的超链接" xfId="3022" builtinId="9" hidden="1"/>
    <cellStyle name="访问过的超链接" xfId="3024" builtinId="9" hidden="1"/>
    <cellStyle name="访问过的超链接" xfId="3026" builtinId="9" hidden="1"/>
    <cellStyle name="访问过的超链接" xfId="3028" builtinId="9" hidden="1"/>
    <cellStyle name="访问过的超链接" xfId="3030" builtinId="9" hidden="1"/>
    <cellStyle name="访问过的超链接" xfId="3032" builtinId="9" hidden="1"/>
    <cellStyle name="访问过的超链接" xfId="3034" builtinId="9" hidden="1"/>
    <cellStyle name="访问过的超链接" xfId="3036" builtinId="9" hidden="1"/>
    <cellStyle name="访问过的超链接" xfId="3038" builtinId="9" hidden="1"/>
    <cellStyle name="访问过的超链接" xfId="3040" builtinId="9" hidden="1"/>
    <cellStyle name="访问过的超链接" xfId="3042" builtinId="9" hidden="1"/>
    <cellStyle name="访问过的超链接" xfId="3044" builtinId="9" hidden="1"/>
    <cellStyle name="访问过的超链接" xfId="3046" builtinId="9" hidden="1"/>
    <cellStyle name="访问过的超链接" xfId="3048" builtinId="9" hidden="1"/>
    <cellStyle name="访问过的超链接" xfId="3050" builtinId="9" hidden="1"/>
    <cellStyle name="访问过的超链接" xfId="3052" builtinId="9" hidden="1"/>
    <cellStyle name="访问过的超链接" xfId="3054" builtinId="9" hidden="1"/>
    <cellStyle name="访问过的超链接" xfId="3056" builtinId="9" hidden="1"/>
    <cellStyle name="访问过的超链接" xfId="3058" builtinId="9" hidden="1"/>
    <cellStyle name="访问过的超链接" xfId="3060" builtinId="9" hidden="1"/>
    <cellStyle name="访问过的超链接" xfId="3062" builtinId="9" hidden="1"/>
    <cellStyle name="访问过的超链接" xfId="3064" builtinId="9" hidden="1"/>
    <cellStyle name="访问过的超链接" xfId="3066" builtinId="9" hidden="1"/>
    <cellStyle name="访问过的超链接" xfId="3068" builtinId="9" hidden="1"/>
    <cellStyle name="访问过的超链接" xfId="3070" builtinId="9" hidden="1"/>
    <cellStyle name="访问过的超链接" xfId="3072" builtinId="9" hidden="1"/>
    <cellStyle name="访问过的超链接" xfId="3074" builtinId="9" hidden="1"/>
    <cellStyle name="访问过的超链接" xfId="3076" builtinId="9" hidden="1"/>
    <cellStyle name="访问过的超链接" xfId="3078" builtinId="9" hidden="1"/>
    <cellStyle name="访问过的超链接" xfId="3080" builtinId="9" hidden="1"/>
    <cellStyle name="访问过的超链接" xfId="3082" builtinId="9" hidden="1"/>
    <cellStyle name="访问过的超链接" xfId="3084" builtinId="9" hidden="1"/>
    <cellStyle name="访问过的超链接" xfId="3086" builtinId="9" hidden="1"/>
    <cellStyle name="访问过的超链接" xfId="3088" builtinId="9" hidden="1"/>
    <cellStyle name="访问过的超链接" xfId="3090" builtinId="9" hidden="1"/>
    <cellStyle name="访问过的超链接" xfId="3092" builtinId="9" hidden="1"/>
    <cellStyle name="访问过的超链接" xfId="3094" builtinId="9" hidden="1"/>
    <cellStyle name="访问过的超链接" xfId="3096" builtinId="9" hidden="1"/>
    <cellStyle name="访问过的超链接" xfId="3098" builtinId="9" hidden="1"/>
    <cellStyle name="访问过的超链接" xfId="3100" builtinId="9" hidden="1"/>
    <cellStyle name="访问过的超链接" xfId="3102" builtinId="9" hidden="1"/>
    <cellStyle name="访问过的超链接" xfId="3104" builtinId="9" hidden="1"/>
    <cellStyle name="访问过的超链接" xfId="3106" builtinId="9" hidden="1"/>
    <cellStyle name="访问过的超链接" xfId="3108" builtinId="9" hidden="1"/>
    <cellStyle name="访问过的超链接" xfId="3110" builtinId="9" hidden="1"/>
    <cellStyle name="访问过的超链接" xfId="3112" builtinId="9" hidden="1"/>
    <cellStyle name="访问过的超链接" xfId="3114" builtinId="9" hidden="1"/>
    <cellStyle name="访问过的超链接" xfId="3116" builtinId="9" hidden="1"/>
    <cellStyle name="访问过的超链接" xfId="3118" builtinId="9" hidden="1"/>
    <cellStyle name="访问过的超链接" xfId="3120" builtinId="9" hidden="1"/>
    <cellStyle name="访问过的超链接" xfId="3122" builtinId="9" hidden="1"/>
    <cellStyle name="访问过的超链接" xfId="3124" builtinId="9" hidden="1"/>
    <cellStyle name="访问过的超链接" xfId="3126" builtinId="9" hidden="1"/>
    <cellStyle name="访问过的超链接" xfId="3128" builtinId="9" hidden="1"/>
    <cellStyle name="访问过的超链接" xfId="3130" builtinId="9" hidden="1"/>
    <cellStyle name="访问过的超链接" xfId="3132" builtinId="9" hidden="1"/>
    <cellStyle name="访问过的超链接" xfId="3134" builtinId="9" hidden="1"/>
    <cellStyle name="访问过的超链接" xfId="3136" builtinId="9" hidden="1"/>
    <cellStyle name="访问过的超链接" xfId="3138" builtinId="9" hidden="1"/>
    <cellStyle name="访问过的超链接" xfId="3140" builtinId="9" hidden="1"/>
    <cellStyle name="访问过的超链接" xfId="3142" builtinId="9" hidden="1"/>
    <cellStyle name="访问过的超链接" xfId="3144" builtinId="9" hidden="1"/>
    <cellStyle name="访问过的超链接" xfId="3146" builtinId="9" hidden="1"/>
    <cellStyle name="访问过的超链接" xfId="3148" builtinId="9" hidden="1"/>
    <cellStyle name="访问过的超链接" xfId="3150" builtinId="9" hidden="1"/>
    <cellStyle name="访问过的超链接" xfId="3152" builtinId="9" hidden="1"/>
    <cellStyle name="访问过的超链接" xfId="3154" builtinId="9" hidden="1"/>
    <cellStyle name="访问过的超链接" xfId="3156" builtinId="9" hidden="1"/>
    <cellStyle name="访问过的超链接" xfId="3158" builtinId="9" hidden="1"/>
    <cellStyle name="访问过的超链接" xfId="3160" builtinId="9" hidden="1"/>
    <cellStyle name="访问过的超链接" xfId="3162" builtinId="9" hidden="1"/>
    <cellStyle name="访问过的超链接" xfId="3164" builtinId="9" hidden="1"/>
    <cellStyle name="访问过的超链接" xfId="3166" builtinId="9" hidden="1"/>
    <cellStyle name="访问过的超链接" xfId="3168" builtinId="9" hidden="1"/>
    <cellStyle name="访问过的超链接" xfId="3170" builtinId="9" hidden="1"/>
    <cellStyle name="访问过的超链接" xfId="3172" builtinId="9" hidden="1"/>
    <cellStyle name="访问过的超链接" xfId="3174" builtinId="9" hidden="1"/>
    <cellStyle name="访问过的超链接" xfId="3176" builtinId="9" hidden="1"/>
    <cellStyle name="访问过的超链接" xfId="3178" builtinId="9" hidden="1"/>
    <cellStyle name="访问过的超链接" xfId="3180" builtinId="9" hidden="1"/>
    <cellStyle name="访问过的超链接" xfId="3182" builtinId="9" hidden="1"/>
    <cellStyle name="访问过的超链接" xfId="3184" builtinId="9" hidden="1"/>
    <cellStyle name="访问过的超链接" xfId="3186" builtinId="9" hidden="1"/>
    <cellStyle name="访问过的超链接" xfId="3188" builtinId="9" hidden="1"/>
    <cellStyle name="访问过的超链接" xfId="3190" builtinId="9" hidden="1"/>
    <cellStyle name="访问过的超链接" xfId="3192" builtinId="9" hidden="1"/>
    <cellStyle name="访问过的超链接" xfId="3194" builtinId="9" hidden="1"/>
    <cellStyle name="访问过的超链接" xfId="3196" builtinId="9" hidden="1"/>
    <cellStyle name="访问过的超链接" xfId="3198" builtinId="9" hidden="1"/>
    <cellStyle name="访问过的超链接" xfId="3200" builtinId="9" hidden="1"/>
    <cellStyle name="访问过的超链接" xfId="3202" builtinId="9" hidden="1"/>
    <cellStyle name="访问过的超链接" xfId="3204" builtinId="9" hidden="1"/>
    <cellStyle name="访问过的超链接" xfId="3206" builtinId="9" hidden="1"/>
    <cellStyle name="访问过的超链接" xfId="3208" builtinId="9" hidden="1"/>
    <cellStyle name="访问过的超链接" xfId="3210" builtinId="9" hidden="1"/>
    <cellStyle name="访问过的超链接" xfId="3212" builtinId="9" hidden="1"/>
    <cellStyle name="访问过的超链接" xfId="3214" builtinId="9" hidden="1"/>
    <cellStyle name="访问过的超链接" xfId="3216" builtinId="9" hidden="1"/>
    <cellStyle name="访问过的超链接" xfId="3218" builtinId="9" hidden="1"/>
    <cellStyle name="访问过的超链接" xfId="3220" builtinId="9" hidden="1"/>
    <cellStyle name="访问过的超链接" xfId="3222" builtinId="9" hidden="1"/>
    <cellStyle name="访问过的超链接" xfId="3224" builtinId="9" hidden="1"/>
    <cellStyle name="访问过的超链接" xfId="3226" builtinId="9" hidden="1"/>
    <cellStyle name="访问过的超链接" xfId="3228" builtinId="9" hidden="1"/>
    <cellStyle name="访问过的超链接" xfId="3230" builtinId="9" hidden="1"/>
    <cellStyle name="访问过的超链接" xfId="3232" builtinId="9" hidden="1"/>
    <cellStyle name="访问过的超链接" xfId="3234" builtinId="9" hidden="1"/>
    <cellStyle name="访问过的超链接" xfId="3236" builtinId="9" hidden="1"/>
    <cellStyle name="访问过的超链接" xfId="3238" builtinId="9" hidden="1"/>
    <cellStyle name="访问过的超链接" xfId="3240" builtinId="9" hidden="1"/>
    <cellStyle name="访问过的超链接" xfId="3242" builtinId="9" hidden="1"/>
    <cellStyle name="访问过的超链接" xfId="3244" builtinId="9" hidden="1"/>
    <cellStyle name="访问过的超链接" xfId="3246" builtinId="9" hidden="1"/>
    <cellStyle name="访问过的超链接" xfId="3248" builtinId="9" hidden="1"/>
    <cellStyle name="访问过的超链接" xfId="3250" builtinId="9" hidden="1"/>
    <cellStyle name="访问过的超链接" xfId="3252" builtinId="9" hidden="1"/>
    <cellStyle name="访问过的超链接" xfId="3254" builtinId="9" hidden="1"/>
    <cellStyle name="访问过的超链接" xfId="3256" builtinId="9" hidden="1"/>
    <cellStyle name="访问过的超链接" xfId="3258" builtinId="9" hidden="1"/>
    <cellStyle name="访问过的超链接" xfId="3260" builtinId="9" hidden="1"/>
    <cellStyle name="访问过的超链接" xfId="3262" builtinId="9" hidden="1"/>
    <cellStyle name="访问过的超链接" xfId="3264" builtinId="9" hidden="1"/>
    <cellStyle name="访问过的超链接" xfId="3266" builtinId="9" hidden="1"/>
    <cellStyle name="访问过的超链接" xfId="3268" builtinId="9" hidden="1"/>
    <cellStyle name="访问过的超链接" xfId="3270" builtinId="9" hidden="1"/>
    <cellStyle name="访问过的超链接" xfId="3272" builtinId="9" hidden="1"/>
    <cellStyle name="访问过的超链接" xfId="3274" builtinId="9" hidden="1"/>
    <cellStyle name="访问过的超链接" xfId="3276" builtinId="9" hidden="1"/>
    <cellStyle name="访问过的超链接" xfId="3278" builtinId="9" hidden="1"/>
    <cellStyle name="访问过的超链接" xfId="3280" builtinId="9" hidden="1"/>
    <cellStyle name="访问过的超链接" xfId="3282" builtinId="9" hidden="1"/>
    <cellStyle name="访问过的超链接" xfId="3284" builtinId="9" hidden="1"/>
    <cellStyle name="访问过的超链接" xfId="3286" builtinId="9" hidden="1"/>
    <cellStyle name="访问过的超链接" xfId="3288" builtinId="9" hidden="1"/>
    <cellStyle name="访问过的超链接" xfId="3290" builtinId="9" hidden="1"/>
    <cellStyle name="访问过的超链接" xfId="3292" builtinId="9" hidden="1"/>
    <cellStyle name="访问过的超链接" xfId="3294" builtinId="9" hidden="1"/>
    <cellStyle name="访问过的超链接" xfId="3296" builtinId="9" hidden="1"/>
    <cellStyle name="访问过的超链接" xfId="3298" builtinId="9" hidden="1"/>
    <cellStyle name="访问过的超链接" xfId="3300" builtinId="9" hidden="1"/>
    <cellStyle name="访问过的超链接" xfId="3302" builtinId="9" hidden="1"/>
    <cellStyle name="访问过的超链接" xfId="3304" builtinId="9" hidden="1"/>
    <cellStyle name="访问过的超链接" xfId="3306" builtinId="9" hidden="1"/>
    <cellStyle name="访问过的超链接" xfId="3308" builtinId="9" hidden="1"/>
    <cellStyle name="访问过的超链接" xfId="3310" builtinId="9" hidden="1"/>
    <cellStyle name="访问过的超链接" xfId="3312" builtinId="9" hidden="1"/>
    <cellStyle name="访问过的超链接" xfId="3314" builtinId="9" hidden="1"/>
    <cellStyle name="访问过的超链接" xfId="3316" builtinId="9" hidden="1"/>
    <cellStyle name="访问过的超链接" xfId="3318" builtinId="9" hidden="1"/>
    <cellStyle name="访问过的超链接" xfId="3320" builtinId="9" hidden="1"/>
    <cellStyle name="访问过的超链接" xfId="3322" builtinId="9" hidden="1"/>
    <cellStyle name="访问过的超链接" xfId="3324" builtinId="9" hidden="1"/>
    <cellStyle name="访问过的超链接" xfId="3326" builtinId="9" hidden="1"/>
    <cellStyle name="访问过的超链接" xfId="3328" builtinId="9" hidden="1"/>
    <cellStyle name="访问过的超链接" xfId="3330" builtinId="9" hidden="1"/>
    <cellStyle name="访问过的超链接" xfId="3332" builtinId="9" hidden="1"/>
    <cellStyle name="访问过的超链接" xfId="3334" builtinId="9" hidden="1"/>
    <cellStyle name="访问过的超链接" xfId="3336" builtinId="9" hidden="1"/>
    <cellStyle name="访问过的超链接" xfId="3338" builtinId="9" hidden="1"/>
    <cellStyle name="访问过的超链接" xfId="3340" builtinId="9" hidden="1"/>
    <cellStyle name="访问过的超链接" xfId="3342" builtinId="9" hidden="1"/>
    <cellStyle name="访问过的超链接" xfId="3344" builtinId="9" hidden="1"/>
    <cellStyle name="访问过的超链接" xfId="3346" builtinId="9" hidden="1"/>
    <cellStyle name="访问过的超链接" xfId="3348" builtinId="9" hidden="1"/>
    <cellStyle name="访问过的超链接" xfId="3350" builtinId="9" hidden="1"/>
    <cellStyle name="访问过的超链接" xfId="3352" builtinId="9" hidden="1"/>
    <cellStyle name="访问过的超链接" xfId="3354" builtinId="9" hidden="1"/>
    <cellStyle name="访问过的超链接" xfId="3356" builtinId="9" hidden="1"/>
    <cellStyle name="访问过的超链接" xfId="3358" builtinId="9" hidden="1"/>
    <cellStyle name="访问过的超链接" xfId="3360" builtinId="9" hidden="1"/>
    <cellStyle name="访问过的超链接" xfId="3362" builtinId="9" hidden="1"/>
    <cellStyle name="访问过的超链接" xfId="3364" builtinId="9" hidden="1"/>
    <cellStyle name="访问过的超链接" xfId="3366" builtinId="9" hidden="1"/>
    <cellStyle name="访问过的超链接" xfId="3368" builtinId="9" hidden="1"/>
    <cellStyle name="访问过的超链接" xfId="3370" builtinId="9" hidden="1"/>
    <cellStyle name="访问过的超链接" xfId="3372" builtinId="9" hidden="1"/>
    <cellStyle name="访问过的超链接" xfId="3374" builtinId="9" hidden="1"/>
    <cellStyle name="访问过的超链接" xfId="3376" builtinId="9" hidden="1"/>
    <cellStyle name="访问过的超链接" xfId="3378" builtinId="9" hidden="1"/>
    <cellStyle name="访问过的超链接" xfId="3380" builtinId="9" hidden="1"/>
    <cellStyle name="访问过的超链接" xfId="3382" builtinId="9" hidden="1"/>
    <cellStyle name="访问过的超链接" xfId="3384" builtinId="9" hidden="1"/>
    <cellStyle name="访问过的超链接" xfId="3386" builtinId="9" hidden="1"/>
    <cellStyle name="访问过的超链接" xfId="3388" builtinId="9" hidden="1"/>
    <cellStyle name="访问过的超链接" xfId="3390" builtinId="9" hidden="1"/>
    <cellStyle name="访问过的超链接" xfId="3392" builtinId="9" hidden="1"/>
    <cellStyle name="访问过的超链接" xfId="3394" builtinId="9" hidden="1"/>
    <cellStyle name="访问过的超链接" xfId="3396" builtinId="9" hidden="1"/>
    <cellStyle name="访问过的超链接" xfId="3398" builtinId="9" hidden="1"/>
    <cellStyle name="访问过的超链接" xfId="3400" builtinId="9" hidden="1"/>
    <cellStyle name="访问过的超链接" xfId="3402" builtinId="9" hidden="1"/>
    <cellStyle name="访问过的超链接" xfId="3404" builtinId="9" hidden="1"/>
    <cellStyle name="访问过的超链接" xfId="3406" builtinId="9" hidden="1"/>
    <cellStyle name="访问过的超链接" xfId="3408" builtinId="9" hidden="1"/>
    <cellStyle name="访问过的超链接" xfId="3410" builtinId="9" hidden="1"/>
    <cellStyle name="访问过的超链接" xfId="3412" builtinId="9" hidden="1"/>
    <cellStyle name="访问过的超链接" xfId="3414" builtinId="9" hidden="1"/>
    <cellStyle name="访问过的超链接" xfId="3416" builtinId="9" hidden="1"/>
    <cellStyle name="访问过的超链接" xfId="3418" builtinId="9" hidden="1"/>
    <cellStyle name="访问过的超链接" xfId="3420" builtinId="9" hidden="1"/>
    <cellStyle name="访问过的超链接" xfId="3422" builtinId="9" hidden="1"/>
    <cellStyle name="访问过的超链接" xfId="3424" builtinId="9" hidden="1"/>
    <cellStyle name="访问过的超链接" xfId="3426" builtinId="9" hidden="1"/>
    <cellStyle name="访问过的超链接" xfId="3428" builtinId="9" hidden="1"/>
    <cellStyle name="访问过的超链接" xfId="3430" builtinId="9" hidden="1"/>
    <cellStyle name="访问过的超链接" xfId="3432" builtinId="9" hidden="1"/>
    <cellStyle name="访问过的超链接" xfId="3434" builtinId="9" hidden="1"/>
    <cellStyle name="访问过的超链接" xfId="3436" builtinId="9" hidden="1"/>
    <cellStyle name="访问过的超链接" xfId="3438" builtinId="9" hidden="1"/>
    <cellStyle name="访问过的超链接" xfId="3440" builtinId="9" hidden="1"/>
    <cellStyle name="访问过的超链接" xfId="3442" builtinId="9" hidden="1"/>
    <cellStyle name="访问过的超链接" xfId="3444" builtinId="9" hidden="1"/>
    <cellStyle name="访问过的超链接" xfId="3446" builtinId="9" hidden="1"/>
    <cellStyle name="访问过的超链接" xfId="3448" builtinId="9" hidden="1"/>
    <cellStyle name="访问过的超链接" xfId="3450" builtinId="9" hidden="1"/>
    <cellStyle name="访问过的超链接" xfId="3452" builtinId="9" hidden="1"/>
    <cellStyle name="访问过的超链接" xfId="3454" builtinId="9" hidden="1"/>
    <cellStyle name="访问过的超链接" xfId="3456" builtinId="9" hidden="1"/>
    <cellStyle name="访问过的超链接" xfId="3458" builtinId="9" hidden="1"/>
    <cellStyle name="访问过的超链接" xfId="3460" builtinId="9" hidden="1"/>
    <cellStyle name="访问过的超链接" xfId="3462" builtinId="9" hidden="1"/>
    <cellStyle name="访问过的超链接" xfId="3464" builtinId="9" hidden="1"/>
    <cellStyle name="访问过的超链接" xfId="3466" builtinId="9" hidden="1"/>
    <cellStyle name="访问过的超链接" xfId="3468" builtinId="9" hidden="1"/>
    <cellStyle name="访问过的超链接" xfId="3470" builtinId="9" hidden="1"/>
    <cellStyle name="访问过的超链接" xfId="3472" builtinId="9" hidden="1"/>
    <cellStyle name="访问过的超链接" xfId="3474" builtinId="9" hidden="1"/>
    <cellStyle name="访问过的超链接" xfId="3476" builtinId="9" hidden="1"/>
    <cellStyle name="访问过的超链接" xfId="3478" builtinId="9" hidden="1"/>
    <cellStyle name="访问过的超链接" xfId="3480" builtinId="9" hidden="1"/>
    <cellStyle name="访问过的超链接" xfId="3482" builtinId="9" hidden="1"/>
    <cellStyle name="访问过的超链接" xfId="3484" builtinId="9" hidden="1"/>
    <cellStyle name="访问过的超链接" xfId="3486" builtinId="9" hidden="1"/>
    <cellStyle name="访问过的超链接" xfId="3488" builtinId="9" hidden="1"/>
    <cellStyle name="访问过的超链接" xfId="3490" builtinId="9" hidden="1"/>
    <cellStyle name="访问过的超链接" xfId="3492" builtinId="9" hidden="1"/>
    <cellStyle name="访问过的超链接" xfId="3494" builtinId="9" hidden="1"/>
    <cellStyle name="访问过的超链接" xfId="3496" builtinId="9" hidden="1"/>
    <cellStyle name="访问过的超链接" xfId="3498" builtinId="9" hidden="1"/>
    <cellStyle name="访问过的超链接" xfId="3500" builtinId="9" hidden="1"/>
    <cellStyle name="访问过的超链接" xfId="3502" builtinId="9" hidden="1"/>
    <cellStyle name="访问过的超链接" xfId="3504" builtinId="9" hidden="1"/>
    <cellStyle name="访问过的超链接" xfId="3506" builtinId="9" hidden="1"/>
    <cellStyle name="访问过的超链接" xfId="3508" builtinId="9" hidden="1"/>
    <cellStyle name="访问过的超链接" xfId="3510" builtinId="9" hidden="1"/>
    <cellStyle name="访问过的超链接" xfId="3512" builtinId="9" hidden="1"/>
    <cellStyle name="访问过的超链接" xfId="3514" builtinId="9" hidden="1"/>
    <cellStyle name="访问过的超链接" xfId="3516" builtinId="9" hidden="1"/>
    <cellStyle name="访问过的超链接" xfId="3518" builtinId="9" hidden="1"/>
    <cellStyle name="访问过的超链接" xfId="3520" builtinId="9" hidden="1"/>
    <cellStyle name="访问过的超链接" xfId="3522" builtinId="9" hidden="1"/>
    <cellStyle name="访问过的超链接" xfId="3524" builtinId="9" hidden="1"/>
    <cellStyle name="访问过的超链接" xfId="3526" builtinId="9" hidden="1"/>
    <cellStyle name="访问过的超链接" xfId="3528" builtinId="9" hidden="1"/>
    <cellStyle name="访问过的超链接" xfId="3530" builtinId="9" hidden="1"/>
    <cellStyle name="访问过的超链接" xfId="3532" builtinId="9" hidden="1"/>
    <cellStyle name="访问过的超链接" xfId="3534" builtinId="9" hidden="1"/>
    <cellStyle name="访问过的超链接" xfId="3536" builtinId="9" hidden="1"/>
    <cellStyle name="访问过的超链接" xfId="3538" builtinId="9" hidden="1"/>
    <cellStyle name="访问过的超链接" xfId="3540" builtinId="9" hidden="1"/>
    <cellStyle name="访问过的超链接" xfId="3542" builtinId="9" hidden="1"/>
    <cellStyle name="访问过的超链接" xfId="3544" builtinId="9" hidden="1"/>
    <cellStyle name="访问过的超链接" xfId="3546" builtinId="9" hidden="1"/>
    <cellStyle name="访问过的超链接" xfId="3548" builtinId="9" hidden="1"/>
    <cellStyle name="访问过的超链接" xfId="3550" builtinId="9" hidden="1"/>
    <cellStyle name="访问过的超链接" xfId="3552" builtinId="9" hidden="1"/>
    <cellStyle name="访问过的超链接" xfId="3554" builtinId="9" hidden="1"/>
    <cellStyle name="访问过的超链接" xfId="3556" builtinId="9" hidden="1"/>
    <cellStyle name="访问过的超链接" xfId="3558" builtinId="9" hidden="1"/>
    <cellStyle name="访问过的超链接" xfId="3560" builtinId="9" hidden="1"/>
    <cellStyle name="访问过的超链接" xfId="3562" builtinId="9" hidden="1"/>
    <cellStyle name="访问过的超链接" xfId="3564" builtinId="9" hidden="1"/>
    <cellStyle name="访问过的超链接" xfId="3566" builtinId="9" hidden="1"/>
    <cellStyle name="访问过的超链接" xfId="3568" builtinId="9" hidden="1"/>
    <cellStyle name="访问过的超链接" xfId="3570" builtinId="9" hidden="1"/>
    <cellStyle name="访问过的超链接" xfId="3572" builtinId="9" hidden="1"/>
    <cellStyle name="访问过的超链接" xfId="3574" builtinId="9" hidden="1"/>
    <cellStyle name="访问过的超链接" xfId="3576" builtinId="9" hidden="1"/>
    <cellStyle name="访问过的超链接" xfId="3578" builtinId="9" hidden="1"/>
    <cellStyle name="访问过的超链接" xfId="3580" builtinId="9" hidden="1"/>
    <cellStyle name="访问过的超链接" xfId="3582" builtinId="9" hidden="1"/>
    <cellStyle name="访问过的超链接" xfId="3584" builtinId="9" hidden="1"/>
    <cellStyle name="访问过的超链接" xfId="3586" builtinId="9" hidden="1"/>
    <cellStyle name="访问过的超链接" xfId="3588" builtinId="9" hidden="1"/>
    <cellStyle name="访问过的超链接" xfId="3590" builtinId="9" hidden="1"/>
    <cellStyle name="访问过的超链接" xfId="3592" builtinId="9" hidden="1"/>
    <cellStyle name="访问过的超链接" xfId="3594" builtinId="9" hidden="1"/>
    <cellStyle name="访问过的超链接" xfId="3596" builtinId="9" hidden="1"/>
    <cellStyle name="访问过的超链接" xfId="3598" builtinId="9" hidden="1"/>
    <cellStyle name="访问过的超链接" xfId="3600" builtinId="9" hidden="1"/>
    <cellStyle name="访问过的超链接" xfId="3602" builtinId="9" hidden="1"/>
    <cellStyle name="访问过的超链接" xfId="3604" builtinId="9" hidden="1"/>
    <cellStyle name="访问过的超链接" xfId="3606" builtinId="9" hidden="1"/>
    <cellStyle name="访问过的超链接" xfId="3608" builtinId="9" hidden="1"/>
    <cellStyle name="访问过的超链接" xfId="3610" builtinId="9" hidden="1"/>
    <cellStyle name="访问过的超链接" xfId="3612" builtinId="9" hidden="1"/>
    <cellStyle name="访问过的超链接" xfId="3614" builtinId="9" hidden="1"/>
    <cellStyle name="访问过的超链接" xfId="3616" builtinId="9" hidden="1"/>
    <cellStyle name="访问过的超链接" xfId="3618" builtinId="9" hidden="1"/>
    <cellStyle name="访问过的超链接" xfId="3620" builtinId="9" hidden="1"/>
    <cellStyle name="访问过的超链接" xfId="3622" builtinId="9" hidden="1"/>
    <cellStyle name="访问过的超链接" xfId="3624" builtinId="9" hidden="1"/>
    <cellStyle name="访问过的超链接" xfId="3626" builtinId="9" hidden="1"/>
    <cellStyle name="访问过的超链接" xfId="3628" builtinId="9" hidden="1"/>
    <cellStyle name="访问过的超链接" xfId="3630" builtinId="9" hidden="1"/>
    <cellStyle name="访问过的超链接" xfId="3632" builtinId="9" hidden="1"/>
    <cellStyle name="访问过的超链接" xfId="3634" builtinId="9" hidden="1"/>
    <cellStyle name="访问过的超链接" xfId="3636" builtinId="9" hidden="1"/>
    <cellStyle name="访问过的超链接" xfId="3638" builtinId="9" hidden="1"/>
    <cellStyle name="访问过的超链接" xfId="3640" builtinId="9" hidden="1"/>
    <cellStyle name="访问过的超链接" xfId="3642" builtinId="9" hidden="1"/>
    <cellStyle name="访问过的超链接" xfId="3644" builtinId="9" hidden="1"/>
    <cellStyle name="访问过的超链接" xfId="3646" builtinId="9" hidden="1"/>
    <cellStyle name="访问过的超链接" xfId="3648" builtinId="9" hidden="1"/>
    <cellStyle name="访问过的超链接" xfId="3650" builtinId="9" hidden="1"/>
    <cellStyle name="访问过的超链接" xfId="3652" builtinId="9" hidden="1"/>
    <cellStyle name="访问过的超链接" xfId="3654" builtinId="9" hidden="1"/>
    <cellStyle name="访问过的超链接" xfId="3656" builtinId="9" hidden="1"/>
    <cellStyle name="访问过的超链接" xfId="3658" builtinId="9" hidden="1"/>
    <cellStyle name="访问过的超链接" xfId="3660" builtinId="9" hidden="1"/>
    <cellStyle name="访问过的超链接" xfId="3662" builtinId="9" hidden="1"/>
    <cellStyle name="访问过的超链接" xfId="3664" builtinId="9" hidden="1"/>
    <cellStyle name="访问过的超链接" xfId="3666" builtinId="9" hidden="1"/>
    <cellStyle name="访问过的超链接" xfId="3668" builtinId="9" hidden="1"/>
    <cellStyle name="访问过的超链接" xfId="3670" builtinId="9" hidden="1"/>
    <cellStyle name="访问过的超链接" xfId="3672" builtinId="9" hidden="1"/>
    <cellStyle name="访问过的超链接" xfId="3674" builtinId="9" hidden="1"/>
    <cellStyle name="访问过的超链接" xfId="3676" builtinId="9" hidden="1"/>
    <cellStyle name="访问过的超链接" xfId="3678" builtinId="9" hidden="1"/>
    <cellStyle name="访问过的超链接" xfId="3680" builtinId="9" hidden="1"/>
    <cellStyle name="访问过的超链接" xfId="3682" builtinId="9" hidden="1"/>
    <cellStyle name="访问过的超链接" xfId="3684" builtinId="9" hidden="1"/>
    <cellStyle name="访问过的超链接" xfId="3686" builtinId="9" hidden="1"/>
    <cellStyle name="访问过的超链接" xfId="3688" builtinId="9" hidden="1"/>
    <cellStyle name="访问过的超链接" xfId="3690" builtinId="9" hidden="1"/>
    <cellStyle name="访问过的超链接" xfId="3692" builtinId="9" hidden="1"/>
    <cellStyle name="访问过的超链接" xfId="3694" builtinId="9" hidden="1"/>
    <cellStyle name="访问过的超链接" xfId="3696" builtinId="9" hidden="1"/>
    <cellStyle name="访问过的超链接" xfId="3698" builtinId="9" hidden="1"/>
    <cellStyle name="访问过的超链接" xfId="3700" builtinId="9" hidden="1"/>
    <cellStyle name="访问过的超链接" xfId="3702" builtinId="9" hidden="1"/>
    <cellStyle name="访问过的超链接" xfId="3704" builtinId="9" hidden="1"/>
    <cellStyle name="访问过的超链接" xfId="3706" builtinId="9" hidden="1"/>
    <cellStyle name="访问过的超链接" xfId="3708" builtinId="9" hidden="1"/>
    <cellStyle name="访问过的超链接" xfId="3710" builtinId="9" hidden="1"/>
    <cellStyle name="访问过的超链接" xfId="3712" builtinId="9" hidden="1"/>
    <cellStyle name="访问过的超链接" xfId="3714" builtinId="9" hidden="1"/>
    <cellStyle name="访问过的超链接" xfId="3716" builtinId="9" hidden="1"/>
    <cellStyle name="访问过的超链接" xfId="3718" builtinId="9" hidden="1"/>
    <cellStyle name="访问过的超链接" xfId="3720" builtinId="9" hidden="1"/>
    <cellStyle name="访问过的超链接" xfId="3722" builtinId="9" hidden="1"/>
    <cellStyle name="访问过的超链接" xfId="3724" builtinId="9" hidden="1"/>
    <cellStyle name="访问过的超链接" xfId="3726" builtinId="9" hidden="1"/>
    <cellStyle name="访问过的超链接" xfId="3728" builtinId="9" hidden="1"/>
    <cellStyle name="访问过的超链接" xfId="3730" builtinId="9" hidden="1"/>
    <cellStyle name="访问过的超链接" xfId="3732" builtinId="9" hidden="1"/>
    <cellStyle name="访问过的超链接" xfId="3734" builtinId="9" hidden="1"/>
    <cellStyle name="访问过的超链接" xfId="3736" builtinId="9" hidden="1"/>
    <cellStyle name="访问过的超链接" xfId="3738" builtinId="9" hidden="1"/>
    <cellStyle name="访问过的超链接" xfId="3740" builtinId="9" hidden="1"/>
    <cellStyle name="访问过的超链接" xfId="3742" builtinId="9" hidden="1"/>
    <cellStyle name="访问过的超链接" xfId="3744" builtinId="9" hidden="1"/>
    <cellStyle name="访问过的超链接" xfId="3746" builtinId="9" hidden="1"/>
    <cellStyle name="访问过的超链接" xfId="3748" builtinId="9" hidden="1"/>
    <cellStyle name="访问过的超链接" xfId="3750" builtinId="9" hidden="1"/>
    <cellStyle name="访问过的超链接" xfId="3752" builtinId="9" hidden="1"/>
    <cellStyle name="访问过的超链接" xfId="3754" builtinId="9" hidden="1"/>
    <cellStyle name="访问过的超链接" xfId="3756" builtinId="9" hidden="1"/>
    <cellStyle name="访问过的超链接" xfId="3758" builtinId="9" hidden="1"/>
    <cellStyle name="访问过的超链接" xfId="3760" builtinId="9" hidden="1"/>
    <cellStyle name="访问过的超链接" xfId="3762" builtinId="9" hidden="1"/>
    <cellStyle name="访问过的超链接" xfId="3764" builtinId="9" hidden="1"/>
    <cellStyle name="访问过的超链接" xfId="3766" builtinId="9" hidden="1"/>
    <cellStyle name="访问过的超链接" xfId="3768" builtinId="9" hidden="1"/>
    <cellStyle name="访问过的超链接" xfId="3770" builtinId="9" hidden="1"/>
    <cellStyle name="访问过的超链接" xfId="3772" builtinId="9" hidden="1"/>
    <cellStyle name="访问过的超链接" xfId="3774" builtinId="9" hidden="1"/>
    <cellStyle name="访问过的超链接" xfId="3776" builtinId="9" hidden="1"/>
    <cellStyle name="访问过的超链接" xfId="3778" builtinId="9" hidden="1"/>
    <cellStyle name="访问过的超链接" xfId="3780" builtinId="9" hidden="1"/>
    <cellStyle name="访问过的超链接" xfId="3782" builtinId="9" hidden="1"/>
    <cellStyle name="访问过的超链接" xfId="3784" builtinId="9" hidden="1"/>
    <cellStyle name="访问过的超链接" xfId="3786" builtinId="9" hidden="1"/>
    <cellStyle name="访问过的超链接" xfId="3788" builtinId="9" hidden="1"/>
    <cellStyle name="访问过的超链接" xfId="3790" builtinId="9" hidden="1"/>
    <cellStyle name="访问过的超链接" xfId="3792" builtinId="9" hidden="1"/>
    <cellStyle name="访问过的超链接" xfId="3794" builtinId="9" hidden="1"/>
    <cellStyle name="访问过的超链接" xfId="3796" builtinId="9" hidden="1"/>
    <cellStyle name="访问过的超链接" xfId="3798" builtinId="9" hidden="1"/>
    <cellStyle name="访问过的超链接" xfId="3800" builtinId="9" hidden="1"/>
    <cellStyle name="访问过的超链接" xfId="3802" builtinId="9" hidden="1"/>
    <cellStyle name="访问过的超链接" xfId="3804" builtinId="9" hidden="1"/>
    <cellStyle name="访问过的超链接" xfId="3806" builtinId="9" hidden="1"/>
    <cellStyle name="访问过的超链接" xfId="3808" builtinId="9" hidden="1"/>
    <cellStyle name="访问过的超链接" xfId="3810" builtinId="9" hidden="1"/>
    <cellStyle name="访问过的超链接" xfId="3812" builtinId="9" hidden="1"/>
    <cellStyle name="访问过的超链接" xfId="3814" builtinId="9" hidden="1"/>
    <cellStyle name="访问过的超链接" xfId="3816" builtinId="9" hidden="1"/>
    <cellStyle name="访问过的超链接" xfId="3818" builtinId="9" hidden="1"/>
    <cellStyle name="访问过的超链接" xfId="3820" builtinId="9" hidden="1"/>
    <cellStyle name="访问过的超链接" xfId="3822" builtinId="9" hidden="1"/>
    <cellStyle name="访问过的超链接" xfId="3824" builtinId="9" hidden="1"/>
    <cellStyle name="访问过的超链接" xfId="3826" builtinId="9" hidden="1"/>
    <cellStyle name="访问过的超链接" xfId="3828" builtinId="9" hidden="1"/>
    <cellStyle name="访问过的超链接" xfId="3830" builtinId="9" hidden="1"/>
    <cellStyle name="访问过的超链接" xfId="3832" builtinId="9" hidden="1"/>
    <cellStyle name="访问过的超链接" xfId="3834" builtinId="9" hidden="1"/>
    <cellStyle name="访问过的超链接" xfId="3836" builtinId="9" hidden="1"/>
    <cellStyle name="访问过的超链接" xfId="3838" builtinId="9" hidden="1"/>
    <cellStyle name="访问过的超链接" xfId="3840" builtinId="9" hidden="1"/>
    <cellStyle name="访问过的超链接" xfId="3842" builtinId="9" hidden="1"/>
    <cellStyle name="访问过的超链接" xfId="3844" builtinId="9" hidden="1"/>
    <cellStyle name="访问过的超链接" xfId="3846" builtinId="9" hidden="1"/>
    <cellStyle name="访问过的超链接" xfId="3848" builtinId="9" hidden="1"/>
    <cellStyle name="访问过的超链接" xfId="3850" builtinId="9" hidden="1"/>
    <cellStyle name="访问过的超链接" xfId="3852" builtinId="9" hidden="1"/>
    <cellStyle name="访问过的超链接" xfId="3854" builtinId="9" hidden="1"/>
    <cellStyle name="访问过的超链接" xfId="3856" builtinId="9" hidden="1"/>
    <cellStyle name="访问过的超链接" xfId="3858" builtinId="9" hidden="1"/>
    <cellStyle name="访问过的超链接" xfId="3860" builtinId="9" hidden="1"/>
    <cellStyle name="访问过的超链接" xfId="3862" builtinId="9" hidden="1"/>
    <cellStyle name="访问过的超链接" xfId="3864" builtinId="9" hidden="1"/>
    <cellStyle name="访问过的超链接" xfId="3866" builtinId="9" hidden="1"/>
    <cellStyle name="访问过的超链接" xfId="3868" builtinId="9" hidden="1"/>
    <cellStyle name="访问过的超链接" xfId="3870" builtinId="9" hidden="1"/>
    <cellStyle name="访问过的超链接" xfId="3872" builtinId="9" hidden="1"/>
    <cellStyle name="访问过的超链接" xfId="3874" builtinId="9" hidden="1"/>
    <cellStyle name="访问过的超链接" xfId="3876" builtinId="9" hidden="1"/>
    <cellStyle name="访问过的超链接" xfId="3878" builtinId="9" hidden="1"/>
    <cellStyle name="访问过的超链接" xfId="3880" builtinId="9" hidden="1"/>
    <cellStyle name="访问过的超链接" xfId="3882" builtinId="9" hidden="1"/>
    <cellStyle name="访问过的超链接" xfId="3884" builtinId="9" hidden="1"/>
    <cellStyle name="访问过的超链接" xfId="3886" builtinId="9" hidden="1"/>
    <cellStyle name="访问过的超链接" xfId="3888" builtinId="9" hidden="1"/>
    <cellStyle name="访问过的超链接" xfId="3890" builtinId="9" hidden="1"/>
    <cellStyle name="访问过的超链接" xfId="3892" builtinId="9" hidden="1"/>
    <cellStyle name="访问过的超链接" xfId="3894" builtinId="9" hidden="1"/>
    <cellStyle name="访问过的超链接" xfId="3897" builtinId="9" hidden="1"/>
    <cellStyle name="访问过的超链接" xfId="3899" builtinId="9" hidden="1"/>
    <cellStyle name="访问过的超链接" xfId="3901" builtinId="9" hidden="1"/>
    <cellStyle name="访问过的超链接" xfId="3903" builtinId="9" hidden="1"/>
    <cellStyle name="访问过的超链接" xfId="3905" builtinId="9" hidden="1"/>
    <cellStyle name="访问过的超链接" xfId="3907" builtinId="9" hidden="1"/>
    <cellStyle name="访问过的超链接" xfId="3909" builtinId="9" hidden="1"/>
    <cellStyle name="访问过的超链接" xfId="3911" builtinId="9" hidden="1"/>
    <cellStyle name="访问过的超链接" xfId="3913" builtinId="9" hidden="1"/>
    <cellStyle name="访问过的超链接" xfId="3915" builtinId="9" hidden="1"/>
    <cellStyle name="访问过的超链接" xfId="3917" builtinId="9" hidden="1"/>
    <cellStyle name="访问过的超链接" xfId="3919" builtinId="9" hidden="1"/>
    <cellStyle name="访问过的超链接" xfId="3921" builtinId="9" hidden="1"/>
    <cellStyle name="访问过的超链接" xfId="3923" builtinId="9" hidden="1"/>
    <cellStyle name="访问过的超链接" xfId="3925" builtinId="9" hidden="1"/>
    <cellStyle name="访问过的超链接" xfId="3927" builtinId="9" hidden="1"/>
    <cellStyle name="访问过的超链接" xfId="3929" builtinId="9" hidden="1"/>
    <cellStyle name="访问过的超链接" xfId="3931" builtinId="9" hidden="1"/>
    <cellStyle name="访问过的超链接" xfId="3933" builtinId="9" hidden="1"/>
    <cellStyle name="访问过的超链接" xfId="3935" builtinId="9" hidden="1"/>
    <cellStyle name="访问过的超链接" xfId="3937" builtinId="9" hidden="1"/>
    <cellStyle name="访问过的超链接" xfId="3939" builtinId="9" hidden="1"/>
    <cellStyle name="访问过的超链接" xfId="3941" builtinId="9" hidden="1"/>
    <cellStyle name="访问过的超链接" xfId="3943" builtinId="9" hidden="1"/>
    <cellStyle name="访问过的超链接" xfId="3945" builtinId="9" hidden="1"/>
    <cellStyle name="访问过的超链接" xfId="3947" builtinId="9" hidden="1"/>
    <cellStyle name="访问过的超链接" xfId="3949" builtinId="9" hidden="1"/>
    <cellStyle name="访问过的超链接" xfId="3951" builtinId="9" hidden="1"/>
    <cellStyle name="访问过的超链接" xfId="3953" builtinId="9" hidden="1"/>
    <cellStyle name="访问过的超链接" xfId="3955" builtinId="9" hidden="1"/>
    <cellStyle name="访问过的超链接" xfId="3957" builtinId="9" hidden="1"/>
    <cellStyle name="访问过的超链接" xfId="3959" builtinId="9" hidden="1"/>
    <cellStyle name="访问过的超链接" xfId="3961" builtinId="9" hidden="1"/>
    <cellStyle name="访问过的超链接" xfId="3963" builtinId="9" hidden="1"/>
    <cellStyle name="访问过的超链接" xfId="3965" builtinId="9" hidden="1"/>
    <cellStyle name="访问过的超链接" xfId="3967" builtinId="9" hidden="1"/>
    <cellStyle name="访问过的超链接" xfId="3969" builtinId="9" hidden="1"/>
    <cellStyle name="访问过的超链接" xfId="3971" builtinId="9" hidden="1"/>
    <cellStyle name="访问过的超链接" xfId="3973" builtinId="9" hidden="1"/>
    <cellStyle name="访问过的超链接" xfId="3975" builtinId="9" hidden="1"/>
    <cellStyle name="访问过的超链接" xfId="3977" builtinId="9" hidden="1"/>
    <cellStyle name="访问过的超链接" xfId="3979" builtinId="9" hidden="1"/>
    <cellStyle name="访问过的超链接" xfId="3981" builtinId="9" hidden="1"/>
    <cellStyle name="访问过的超链接" xfId="3983" builtinId="9" hidden="1"/>
    <cellStyle name="访问过的超链接" xfId="3985" builtinId="9" hidden="1"/>
    <cellStyle name="访问过的超链接" xfId="3987" builtinId="9" hidden="1"/>
    <cellStyle name="访问过的超链接" xfId="3989" builtinId="9" hidden="1"/>
    <cellStyle name="访问过的超链接" xfId="3991" builtinId="9" hidden="1"/>
    <cellStyle name="访问过的超链接" xfId="3993" builtinId="9" hidden="1"/>
    <cellStyle name="访问过的超链接" xfId="3995" builtinId="9" hidden="1"/>
    <cellStyle name="访问过的超链接" xfId="3997" builtinId="9" hidden="1"/>
    <cellStyle name="访问过的超链接" xfId="3999" builtinId="9" hidden="1"/>
    <cellStyle name="访问过的超链接" xfId="4001" builtinId="9" hidden="1"/>
    <cellStyle name="访问过的超链接" xfId="4003" builtinId="9" hidden="1"/>
    <cellStyle name="访问过的超链接" xfId="4005" builtinId="9" hidden="1"/>
    <cellStyle name="访问过的超链接" xfId="4007" builtinId="9" hidden="1"/>
    <cellStyle name="访问过的超链接" xfId="4052" builtinId="9" hidden="1"/>
    <cellStyle name="访问过的超链接" xfId="4054" builtinId="9" hidden="1"/>
    <cellStyle name="访问过的超链接" xfId="4056" builtinId="9" hidden="1"/>
    <cellStyle name="访问过的超链接" xfId="4059" builtinId="9" hidden="1"/>
    <cellStyle name="访问过的超链接" xfId="4061" builtinId="9" hidden="1"/>
    <cellStyle name="访问过的超链接" xfId="4063" builtinId="9" hidden="1"/>
    <cellStyle name="访问过的超链接" xfId="4065" builtinId="9" hidden="1"/>
    <cellStyle name="访问过的超链接" xfId="4067" builtinId="9" hidden="1"/>
    <cellStyle name="访问过的超链接" xfId="4069" builtinId="9" hidden="1"/>
    <cellStyle name="访问过的超链接" xfId="4071" builtinId="9" hidden="1"/>
    <cellStyle name="访问过的超链接" xfId="4073" builtinId="9" hidden="1"/>
    <cellStyle name="访问过的超链接" xfId="4075" builtinId="9" hidden="1"/>
    <cellStyle name="访问过的超链接" xfId="4077" builtinId="9" hidden="1"/>
    <cellStyle name="访问过的超链接" xfId="4079" builtinId="9" hidden="1"/>
    <cellStyle name="访问过的超链接" xfId="4081" builtinId="9" hidden="1"/>
    <cellStyle name="访问过的超链接" xfId="4083" builtinId="9" hidden="1"/>
    <cellStyle name="访问过的超链接" xfId="4085" builtinId="9" hidden="1"/>
    <cellStyle name="访问过的超链接" xfId="4087" builtinId="9" hidden="1"/>
    <cellStyle name="访问过的超链接" xfId="4089" builtinId="9" hidden="1"/>
    <cellStyle name="访问过的超链接" xfId="4091" builtinId="9" hidden="1"/>
    <cellStyle name="访问过的超链接" xfId="4093" builtinId="9" hidden="1"/>
    <cellStyle name="访问过的超链接" xfId="4095" builtinId="9" hidden="1"/>
    <cellStyle name="访问过的超链接" xfId="4097" builtinId="9" hidden="1"/>
    <cellStyle name="访问过的超链接" xfId="4099" builtinId="9" hidden="1"/>
    <cellStyle name="访问过的超链接" xfId="4101" builtinId="9" hidden="1"/>
    <cellStyle name="访问过的超链接" xfId="4103" builtinId="9" hidden="1"/>
    <cellStyle name="访问过的超链接" xfId="4105" builtinId="9" hidden="1"/>
    <cellStyle name="访问过的超链接" xfId="4107" builtinId="9" hidden="1"/>
    <cellStyle name="访问过的超链接" xfId="4109" builtinId="9" hidden="1"/>
    <cellStyle name="访问过的超链接" xfId="4111" builtinId="9" hidden="1"/>
    <cellStyle name="访问过的超链接" xfId="4113" builtinId="9" hidden="1"/>
    <cellStyle name="访问过的超链接" xfId="4115" builtinId="9" hidden="1"/>
    <cellStyle name="访问过的超链接" xfId="4117" builtinId="9" hidden="1"/>
    <cellStyle name="访问过的超链接" xfId="4119" builtinId="9" hidden="1"/>
    <cellStyle name="访问过的超链接" xfId="4121" builtinId="9" hidden="1"/>
    <cellStyle name="访问过的超链接" xfId="4123" builtinId="9" hidden="1"/>
    <cellStyle name="访问过的超链接" xfId="4125" builtinId="9" hidden="1"/>
    <cellStyle name="访问过的超链接" xfId="4127" builtinId="9" hidden="1"/>
    <cellStyle name="访问过的超链接" xfId="4129" builtinId="9" hidden="1"/>
    <cellStyle name="访问过的超链接" xfId="4131" builtinId="9" hidden="1"/>
    <cellStyle name="访问过的超链接" xfId="4133" builtinId="9" hidden="1"/>
    <cellStyle name="访问过的超链接" xfId="4135" builtinId="9" hidden="1"/>
    <cellStyle name="访问过的超链接" xfId="4137" builtinId="9" hidden="1"/>
    <cellStyle name="访问过的超链接" xfId="4139" builtinId="9" hidden="1"/>
    <cellStyle name="访问过的超链接" xfId="4141" builtinId="9" hidden="1"/>
    <cellStyle name="访问过的超链接" xfId="4143" builtinId="9" hidden="1"/>
    <cellStyle name="访问过的超链接" xfId="4145" builtinId="9" hidden="1"/>
    <cellStyle name="访问过的超链接" xfId="4147" builtinId="9" hidden="1"/>
    <cellStyle name="访问过的超链接" xfId="4149" builtinId="9" hidden="1"/>
    <cellStyle name="访问过的超链接" xfId="4151" builtinId="9" hidden="1"/>
    <cellStyle name="访问过的超链接" xfId="4153" builtinId="9" hidden="1"/>
    <cellStyle name="访问过的超链接" xfId="4155" builtinId="9" hidden="1"/>
    <cellStyle name="访问过的超链接" xfId="4157" builtinId="9" hidden="1"/>
    <cellStyle name="访问过的超链接" xfId="4159" builtinId="9" hidden="1"/>
    <cellStyle name="访问过的超链接" xfId="4161" builtinId="9" hidden="1"/>
    <cellStyle name="访问过的超链接" xfId="4163" builtinId="9" hidden="1"/>
    <cellStyle name="访问过的超链接" xfId="4165" builtinId="9" hidden="1"/>
    <cellStyle name="访问过的超链接" xfId="4167" builtinId="9" hidden="1"/>
    <cellStyle name="访问过的超链接" xfId="4169" builtinId="9" hidden="1"/>
    <cellStyle name="访问过的超链接" xfId="4171" builtinId="9" hidden="1"/>
    <cellStyle name="访问过的超链接" xfId="4173" builtinId="9" hidden="1"/>
    <cellStyle name="访问过的超链接" xfId="4175" builtinId="9" hidden="1"/>
    <cellStyle name="访问过的超链接" xfId="4177" builtinId="9" hidden="1"/>
    <cellStyle name="访问过的超链接" xfId="4179" builtinId="9" hidden="1"/>
    <cellStyle name="访问过的超链接" xfId="4181" builtinId="9" hidden="1"/>
    <cellStyle name="访问过的超链接" xfId="4183" builtinId="9" hidden="1"/>
    <cellStyle name="访问过的超链接" xfId="4185" builtinId="9" hidden="1"/>
    <cellStyle name="访问过的超链接" xfId="4187" builtinId="9" hidden="1"/>
    <cellStyle name="访问过的超链接" xfId="4189" builtinId="9" hidden="1"/>
    <cellStyle name="访问过的超链接" xfId="4191" builtinId="9" hidden="1"/>
    <cellStyle name="访问过的超链接" xfId="4193" builtinId="9" hidden="1"/>
    <cellStyle name="访问过的超链接" xfId="4195" builtinId="9" hidden="1"/>
    <cellStyle name="访问过的超链接" xfId="4197" builtinId="9" hidden="1"/>
    <cellStyle name="访问过的超链接" xfId="4199" builtinId="9" hidden="1"/>
    <cellStyle name="访问过的超链接" xfId="4201" builtinId="9" hidden="1"/>
    <cellStyle name="访问过的超链接" xfId="4203" builtinId="9" hidden="1"/>
    <cellStyle name="访问过的超链接" xfId="4205" builtinId="9" hidden="1"/>
    <cellStyle name="访问过的超链接" xfId="4207" builtinId="9" hidden="1"/>
    <cellStyle name="访问过的超链接" xfId="4209" builtinId="9" hidden="1"/>
    <cellStyle name="访问过的超链接" xfId="4211" builtinId="9" hidden="1"/>
    <cellStyle name="访问过的超链接" xfId="4213" builtinId="9" hidden="1"/>
    <cellStyle name="访问过的超链接" xfId="4215" builtinId="9" hidden="1"/>
    <cellStyle name="访问过的超链接" xfId="4217" builtinId="9" hidden="1"/>
    <cellStyle name="访问过的超链接" xfId="4219" builtinId="9" hidden="1"/>
    <cellStyle name="访问过的超链接" xfId="4221" builtinId="9" hidden="1"/>
    <cellStyle name="访问过的超链接" xfId="4223" builtinId="9" hidden="1"/>
    <cellStyle name="访问过的超链接" xfId="4225" builtinId="9" hidden="1"/>
    <cellStyle name="访问过的超链接" xfId="4227" builtinId="9" hidden="1"/>
    <cellStyle name="访问过的超链接" xfId="4229" builtinId="9" hidden="1"/>
    <cellStyle name="访问过的超链接" xfId="4231" builtinId="9" hidden="1"/>
    <cellStyle name="访问过的超链接" xfId="4233" builtinId="9" hidden="1"/>
    <cellStyle name="访问过的超链接" xfId="4235" builtinId="9" hidden="1"/>
    <cellStyle name="访问过的超链接" xfId="4237" builtinId="9" hidden="1"/>
    <cellStyle name="访问过的超链接" xfId="4239" builtinId="9" hidden="1"/>
    <cellStyle name="访问过的超链接" xfId="4241" builtinId="9" hidden="1"/>
    <cellStyle name="访问过的超链接" xfId="4243" builtinId="9" hidden="1"/>
    <cellStyle name="访问过的超链接" xfId="4245" builtinId="9" hidden="1"/>
    <cellStyle name="访问过的超链接" xfId="4247" builtinId="9" hidden="1"/>
    <cellStyle name="访问过的超链接" xfId="4249" builtinId="9" hidden="1"/>
    <cellStyle name="访问过的超链接" xfId="4251" builtinId="9" hidden="1"/>
    <cellStyle name="访问过的超链接" xfId="4253" builtinId="9" hidden="1"/>
    <cellStyle name="访问过的超链接" xfId="4255" builtinId="9" hidden="1"/>
    <cellStyle name="访问过的超链接" xfId="4257" builtinId="9" hidden="1"/>
    <cellStyle name="访问过的超链接" xfId="4259" builtinId="9" hidden="1"/>
    <cellStyle name="访问过的超链接" xfId="4261" builtinId="9" hidden="1"/>
    <cellStyle name="访问过的超链接" xfId="4263" builtinId="9" hidden="1"/>
    <cellStyle name="访问过的超链接" xfId="4265" builtinId="9" hidden="1"/>
    <cellStyle name="访问过的超链接" xfId="4267" builtinId="9" hidden="1"/>
    <cellStyle name="访问过的超链接" xfId="4269" builtinId="9" hidden="1"/>
    <cellStyle name="访问过的超链接" xfId="4271" builtinId="9" hidden="1"/>
    <cellStyle name="访问过的超链接" xfId="4273" builtinId="9" hidden="1"/>
    <cellStyle name="访问过的超链接" xfId="4275" builtinId="9" hidden="1"/>
    <cellStyle name="访问过的超链接" xfId="4277" builtinId="9" hidden="1"/>
    <cellStyle name="访问过的超链接" xfId="4279" builtinId="9" hidden="1"/>
    <cellStyle name="访问过的超链接" xfId="4281" builtinId="9" hidden="1"/>
    <cellStyle name="访问过的超链接" xfId="4283" builtinId="9" hidden="1"/>
    <cellStyle name="访问过的超链接" xfId="4285" builtinId="9" hidden="1"/>
    <cellStyle name="访问过的超链接" xfId="4287" builtinId="9" hidden="1"/>
    <cellStyle name="访问过的超链接" xfId="4289" builtinId="9" hidden="1"/>
    <cellStyle name="访问过的超链接" xfId="4291" builtinId="9" hidden="1"/>
    <cellStyle name="访问过的超链接" xfId="4293" builtinId="9" hidden="1"/>
    <cellStyle name="访问过的超链接" xfId="4295" builtinId="9" hidden="1"/>
    <cellStyle name="访问过的超链接" xfId="4297" builtinId="9" hidden="1"/>
    <cellStyle name="访问过的超链接" xfId="4299" builtinId="9" hidden="1"/>
    <cellStyle name="访问过的超链接" xfId="4301" builtinId="9" hidden="1"/>
    <cellStyle name="访问过的超链接" xfId="4303" builtinId="9" hidden="1"/>
    <cellStyle name="访问过的超链接" xfId="4305" builtinId="9" hidden="1"/>
    <cellStyle name="访问过的超链接" xfId="4307" builtinId="9" hidden="1"/>
    <cellStyle name="访问过的超链接" xfId="4309" builtinId="9" hidden="1"/>
    <cellStyle name="访问过的超链接" xfId="4311" builtinId="9" hidden="1"/>
    <cellStyle name="访问过的超链接" xfId="4313" builtinId="9" hidden="1"/>
    <cellStyle name="访问过的超链接" xfId="4315" builtinId="9" hidden="1"/>
    <cellStyle name="访问过的超链接" xfId="4317" builtinId="9" hidden="1"/>
    <cellStyle name="访问过的超链接" xfId="4319" builtinId="9" hidden="1"/>
    <cellStyle name="访问过的超链接" xfId="4321" builtinId="9" hidden="1"/>
    <cellStyle name="访问过的超链接" xfId="4323" builtinId="9" hidden="1"/>
    <cellStyle name="访问过的超链接" xfId="4325" builtinId="9" hidden="1"/>
    <cellStyle name="访问过的超链接" xfId="4327" builtinId="9" hidden="1"/>
    <cellStyle name="访问过的超链接" xfId="4329" builtinId="9" hidden="1"/>
    <cellStyle name="访问过的超链接" xfId="4331" builtinId="9" hidden="1"/>
    <cellStyle name="访问过的超链接" xfId="4333" builtinId="9" hidden="1"/>
    <cellStyle name="访问过的超链接" xfId="4335" builtinId="9" hidden="1"/>
    <cellStyle name="访问过的超链接" xfId="4337" builtinId="9" hidden="1"/>
    <cellStyle name="访问过的超链接" xfId="4339" builtinId="9" hidden="1"/>
    <cellStyle name="访问过的超链接" xfId="4341" builtinId="9" hidden="1"/>
    <cellStyle name="访问过的超链接" xfId="4343" builtinId="9" hidden="1"/>
    <cellStyle name="访问过的超链接" xfId="4345" builtinId="9" hidden="1"/>
    <cellStyle name="访问过的超链接" xfId="4347" builtinId="9" hidden="1"/>
    <cellStyle name="访问过的超链接" xfId="4349" builtinId="9" hidden="1"/>
    <cellStyle name="访问过的超链接" xfId="4351" builtinId="9" hidden="1"/>
    <cellStyle name="访问过的超链接" xfId="4353" builtinId="9" hidden="1"/>
    <cellStyle name="访问过的超链接" xfId="4355" builtinId="9" hidden="1"/>
    <cellStyle name="访问过的超链接" xfId="4357" builtinId="9" hidden="1"/>
    <cellStyle name="访问过的超链接" xfId="4359" builtinId="9" hidden="1"/>
    <cellStyle name="访问过的超链接" xfId="4361" builtinId="9" hidden="1"/>
    <cellStyle name="访问过的超链接" xfId="4363" builtinId="9" hidden="1"/>
    <cellStyle name="访问过的超链接" xfId="4365" builtinId="9" hidden="1"/>
    <cellStyle name="访问过的超链接" xfId="4367" builtinId="9" hidden="1"/>
    <cellStyle name="访问过的超链接" xfId="4369" builtinId="9" hidden="1"/>
    <cellStyle name="访问过的超链接" xfId="4371" builtinId="9" hidden="1"/>
    <cellStyle name="访问过的超链接" xfId="4373" builtinId="9" hidden="1"/>
    <cellStyle name="访问过的超链接" xfId="4375" builtinId="9" hidden="1"/>
    <cellStyle name="访问过的超链接" xfId="4377" builtinId="9" hidden="1"/>
    <cellStyle name="访问过的超链接" xfId="4379" builtinId="9" hidden="1"/>
    <cellStyle name="访问过的超链接" xfId="4381" builtinId="9" hidden="1"/>
    <cellStyle name="访问过的超链接" xfId="4383" builtinId="9" hidden="1"/>
    <cellStyle name="访问过的超链接" xfId="4385" builtinId="9" hidden="1"/>
    <cellStyle name="访问过的超链接" xfId="4387" builtinId="9" hidden="1"/>
    <cellStyle name="访问过的超链接" xfId="4389" builtinId="9" hidden="1"/>
    <cellStyle name="访问过的超链接" xfId="4391" builtinId="9" hidden="1"/>
    <cellStyle name="访问过的超链接" xfId="4393" builtinId="9" hidden="1"/>
    <cellStyle name="访问过的超链接" xfId="4395" builtinId="9" hidden="1"/>
    <cellStyle name="访问过的超链接" xfId="4397" builtinId="9" hidden="1"/>
    <cellStyle name="访问过的超链接" xfId="4399" builtinId="9" hidden="1"/>
    <cellStyle name="访问过的超链接" xfId="4401" builtinId="9" hidden="1"/>
    <cellStyle name="访问过的超链接" xfId="4403" builtinId="9" hidden="1"/>
    <cellStyle name="访问过的超链接" xfId="4405" builtinId="9" hidden="1"/>
    <cellStyle name="访问过的超链接" xfId="4407" builtinId="9" hidden="1"/>
    <cellStyle name="访问过的超链接" xfId="4409" builtinId="9" hidden="1"/>
    <cellStyle name="访问过的超链接" xfId="4411" builtinId="9" hidden="1"/>
    <cellStyle name="访问过的超链接" xfId="4413" builtinId="9" hidden="1"/>
    <cellStyle name="访问过的超链接" xfId="4415" builtinId="9" hidden="1"/>
    <cellStyle name="访问过的超链接" xfId="4417" builtinId="9" hidden="1"/>
    <cellStyle name="访问过的超链接" xfId="4419" builtinId="9" hidden="1"/>
    <cellStyle name="访问过的超链接" xfId="4421" builtinId="9" hidden="1"/>
    <cellStyle name="访问过的超链接" xfId="4423" builtinId="9" hidden="1"/>
    <cellStyle name="访问过的超链接" xfId="4425" builtinId="9" hidden="1"/>
    <cellStyle name="访问过的超链接" xfId="4427" builtinId="9" hidden="1"/>
    <cellStyle name="访问过的超链接" xfId="4429" builtinId="9" hidden="1"/>
    <cellStyle name="访问过的超链接" xfId="4431" builtinId="9" hidden="1"/>
    <cellStyle name="访问过的超链接" xfId="4433" builtinId="9" hidden="1"/>
    <cellStyle name="访问过的超链接" xfId="4435" builtinId="9" hidden="1"/>
    <cellStyle name="访问过的超链接" xfId="4437" builtinId="9" hidden="1"/>
    <cellStyle name="访问过的超链接" xfId="4439" builtinId="9" hidden="1"/>
    <cellStyle name="访问过的超链接" xfId="4441" builtinId="9" hidden="1"/>
    <cellStyle name="访问过的超链接" xfId="4443" builtinId="9" hidden="1"/>
    <cellStyle name="访问过的超链接" xfId="4445" builtinId="9" hidden="1"/>
    <cellStyle name="访问过的超链接" xfId="4447" builtinId="9" hidden="1"/>
    <cellStyle name="访问过的超链接" xfId="4449" builtinId="9" hidden="1"/>
    <cellStyle name="访问过的超链接" xfId="4451" builtinId="9" hidden="1"/>
    <cellStyle name="访问过的超链接" xfId="4453" builtinId="9" hidden="1"/>
    <cellStyle name="访问过的超链接" xfId="4455" builtinId="9" hidden="1"/>
    <cellStyle name="访问过的超链接" xfId="4457" builtinId="9" hidden="1"/>
    <cellStyle name="访问过的超链接" xfId="4549" builtinId="9" hidden="1"/>
    <cellStyle name="访问过的超链接" xfId="4551" builtinId="9" hidden="1"/>
    <cellStyle name="访问过的超链接" xfId="4553" builtinId="9" hidden="1"/>
    <cellStyle name="访问过的超链接" xfId="4555" builtinId="9" hidden="1"/>
    <cellStyle name="访问过的超链接" xfId="4557" builtinId="9" hidden="1"/>
    <cellStyle name="访问过的超链接" xfId="4559" builtinId="9" hidden="1"/>
    <cellStyle name="访问过的超链接" xfId="4561" builtinId="9" hidden="1"/>
    <cellStyle name="访问过的超链接" xfId="4563" builtinId="9" hidden="1"/>
    <cellStyle name="访问过的超链接" xfId="4565" builtinId="9" hidden="1"/>
    <cellStyle name="访问过的超链接" xfId="4567" builtinId="9" hidden="1"/>
    <cellStyle name="访问过的超链接" xfId="4569" builtinId="9" hidden="1"/>
    <cellStyle name="访问过的超链接" xfId="4571" builtinId="9" hidden="1"/>
    <cellStyle name="访问过的超链接" xfId="4573" builtinId="9" hidden="1"/>
    <cellStyle name="访问过的超链接" xfId="4575" builtinId="9" hidden="1"/>
    <cellStyle name="访问过的超链接" xfId="4577" builtinId="9" hidden="1"/>
    <cellStyle name="访问过的超链接" xfId="4579" builtinId="9" hidden="1"/>
    <cellStyle name="访问过的超链接" xfId="4581" builtinId="9" hidden="1"/>
    <cellStyle name="访问过的超链接" xfId="4583" builtinId="9" hidden="1"/>
    <cellStyle name="访问过的超链接" xfId="4585" builtinId="9" hidden="1"/>
    <cellStyle name="访问过的超链接" xfId="4587" builtinId="9" hidden="1"/>
    <cellStyle name="访问过的超链接" xfId="4590" builtinId="9" hidden="1"/>
    <cellStyle name="访问过的超链接" xfId="4592" builtinId="9" hidden="1"/>
    <cellStyle name="访问过的超链接" xfId="4594" builtinId="9" hidden="1"/>
    <cellStyle name="访问过的超链接" xfId="4596" builtinId="9" hidden="1"/>
    <cellStyle name="访问过的超链接" xfId="4598" builtinId="9" hidden="1"/>
    <cellStyle name="访问过的超链接" xfId="4600" builtinId="9" hidden="1"/>
    <cellStyle name="访问过的超链接" xfId="4602" builtinId="9" hidden="1"/>
    <cellStyle name="访问过的超链接" xfId="4604" builtinId="9" hidden="1"/>
    <cellStyle name="访问过的超链接" xfId="4606" builtinId="9" hidden="1"/>
    <cellStyle name="访问过的超链接" xfId="4608" builtinId="9" hidden="1"/>
    <cellStyle name="访问过的超链接" xfId="4610" builtinId="9" hidden="1"/>
    <cellStyle name="访问过的超链接" xfId="4612" builtinId="9" hidden="1"/>
    <cellStyle name="访问过的超链接" xfId="4614" builtinId="9" hidden="1"/>
    <cellStyle name="访问过的超链接" xfId="4616" builtinId="9" hidden="1"/>
    <cellStyle name="访问过的超链接" xfId="4618" builtinId="9" hidden="1"/>
    <cellStyle name="访问过的超链接" xfId="4620" builtinId="9" hidden="1"/>
    <cellStyle name="访问过的超链接" xfId="4622" builtinId="9" hidden="1"/>
    <cellStyle name="访问过的超链接" xfId="4624" builtinId="9" hidden="1"/>
    <cellStyle name="访问过的超链接" xfId="4626" builtinId="9" hidden="1"/>
    <cellStyle name="访问过的超链接" xfId="4628" builtinId="9" hidden="1"/>
    <cellStyle name="访问过的超链接" xfId="4630" builtinId="9" hidden="1"/>
    <cellStyle name="访问过的超链接" xfId="4632" builtinId="9" hidden="1"/>
    <cellStyle name="访问过的超链接" xfId="4634" builtinId="9" hidden="1"/>
    <cellStyle name="访问过的超链接" xfId="4636" builtinId="9" hidden="1"/>
    <cellStyle name="访问过的超链接" xfId="4638" builtinId="9" hidden="1"/>
    <cellStyle name="访问过的超链接" xfId="4640" builtinId="9" hidden="1"/>
    <cellStyle name="访问过的超链接" xfId="4642" builtinId="9" hidden="1"/>
    <cellStyle name="访问过的超链接" xfId="4644" builtinId="9" hidden="1"/>
    <cellStyle name="访问过的超链接" xfId="4646" builtinId="9" hidden="1"/>
    <cellStyle name="访问过的超链接" xfId="4648" builtinId="9" hidden="1"/>
    <cellStyle name="访问过的超链接" xfId="4650" builtinId="9" hidden="1"/>
    <cellStyle name="访问过的超链接" xfId="4652" builtinId="9" hidden="1"/>
    <cellStyle name="访问过的超链接" xfId="4654" builtinId="9" hidden="1"/>
    <cellStyle name="访问过的超链接" xfId="4656" builtinId="9" hidden="1"/>
    <cellStyle name="访问过的超链接" xfId="4658" builtinId="9" hidden="1"/>
    <cellStyle name="访问过的超链接" xfId="4660" builtinId="9" hidden="1"/>
    <cellStyle name="访问过的超链接" xfId="4662" builtinId="9" hidden="1"/>
    <cellStyle name="访问过的超链接" xfId="4664" builtinId="9" hidden="1"/>
    <cellStyle name="访问过的超链接" xfId="4666" builtinId="9" hidden="1"/>
    <cellStyle name="访问过的超链接" xfId="4668" builtinId="9" hidden="1"/>
    <cellStyle name="访问过的超链接" xfId="4670" builtinId="9" hidden="1"/>
    <cellStyle name="访问过的超链接" xfId="4672" builtinId="9" hidden="1"/>
    <cellStyle name="访问过的超链接" xfId="4674" builtinId="9" hidden="1"/>
    <cellStyle name="访问过的超链接" xfId="4676" builtinId="9" hidden="1"/>
    <cellStyle name="访问过的超链接" xfId="4678" builtinId="9" hidden="1"/>
    <cellStyle name="访问过的超链接" xfId="4680" builtinId="9" hidden="1"/>
    <cellStyle name="访问过的超链接" xfId="4682" builtinId="9" hidden="1"/>
    <cellStyle name="访问过的超链接" xfId="4684" builtinId="9" hidden="1"/>
    <cellStyle name="访问过的超链接" xfId="4686" builtinId="9" hidden="1"/>
    <cellStyle name="访问过的超链接" xfId="4688" builtinId="9" hidden="1"/>
    <cellStyle name="访问过的超链接" xfId="4690" builtinId="9" hidden="1"/>
    <cellStyle name="访问过的超链接" xfId="4692" builtinId="9" hidden="1"/>
    <cellStyle name="访问过的超链接" xfId="4694" builtinId="9" hidden="1"/>
    <cellStyle name="访问过的超链接" xfId="4696" builtinId="9" hidden="1"/>
    <cellStyle name="访问过的超链接" xfId="4698" builtinId="9" hidden="1"/>
    <cellStyle name="访问过的超链接" xfId="4700" builtinId="9" hidden="1"/>
    <cellStyle name="访问过的超链接" xfId="4702" builtinId="9" hidden="1"/>
    <cellStyle name="访问过的超链接" xfId="4704" builtinId="9" hidden="1"/>
    <cellStyle name="访问过的超链接" xfId="4706" builtinId="9" hidden="1"/>
    <cellStyle name="访问过的超链接" xfId="4708" builtinId="9" hidden="1"/>
    <cellStyle name="访问过的超链接" xfId="4710" builtinId="9" hidden="1"/>
    <cellStyle name="访问过的超链接" xfId="4712" builtinId="9" hidden="1"/>
    <cellStyle name="访问过的超链接" xfId="4714" builtinId="9" hidden="1"/>
    <cellStyle name="访问过的超链接" xfId="4716" builtinId="9" hidden="1"/>
    <cellStyle name="访问过的超链接" xfId="4718" builtinId="9" hidden="1"/>
    <cellStyle name="访问过的超链接" xfId="4720" builtinId="9" hidden="1"/>
    <cellStyle name="访问过的超链接" xfId="4722" builtinId="9" hidden="1"/>
    <cellStyle name="访问过的超链接" xfId="4724" builtinId="9" hidden="1"/>
    <cellStyle name="访问过的超链接" xfId="4726" builtinId="9" hidden="1"/>
    <cellStyle name="访问过的超链接" xfId="4728" builtinId="9" hidden="1"/>
    <cellStyle name="访问过的超链接" xfId="4730" builtinId="9" hidden="1"/>
    <cellStyle name="访问过的超链接" xfId="4732" builtinId="9" hidden="1"/>
    <cellStyle name="访问过的超链接" xfId="4734" builtinId="9" hidden="1"/>
    <cellStyle name="访问过的超链接" xfId="4736" builtinId="9" hidden="1"/>
    <cellStyle name="访问过的超链接" xfId="4738" builtinId="9" hidden="1"/>
    <cellStyle name="访问过的超链接" xfId="4740" builtinId="9" hidden="1"/>
    <cellStyle name="访问过的超链接" xfId="4742" builtinId="9" hidden="1"/>
    <cellStyle name="访问过的超链接" xfId="4744" builtinId="9" hidden="1"/>
    <cellStyle name="访问过的超链接" xfId="4746" builtinId="9" hidden="1"/>
    <cellStyle name="访问过的超链接" xfId="4748" builtinId="9" hidden="1"/>
    <cellStyle name="访问过的超链接" xfId="4750" builtinId="9" hidden="1"/>
    <cellStyle name="访问过的超链接" xfId="4752" builtinId="9" hidden="1"/>
    <cellStyle name="访问过的超链接" xfId="4754" builtinId="9" hidden="1"/>
    <cellStyle name="访问过的超链接" xfId="4756" builtinId="9" hidden="1"/>
    <cellStyle name="访问过的超链接" xfId="4758" builtinId="9" hidden="1"/>
    <cellStyle name="访问过的超链接" xfId="4760" builtinId="9" hidden="1"/>
    <cellStyle name="访问过的超链接" xfId="4762" builtinId="9" hidden="1"/>
    <cellStyle name="访问过的超链接" xfId="4764" builtinId="9" hidden="1"/>
    <cellStyle name="访问过的超链接" xfId="4766" builtinId="9" hidden="1"/>
    <cellStyle name="访问过的超链接" xfId="4768" builtinId="9" hidden="1"/>
    <cellStyle name="访问过的超链接" xfId="4770" builtinId="9" hidden="1"/>
    <cellStyle name="访问过的超链接" xfId="4772" builtinId="9" hidden="1"/>
    <cellStyle name="访问过的超链接" xfId="4774" builtinId="9" hidden="1"/>
    <cellStyle name="访问过的超链接" xfId="4776" builtinId="9" hidden="1"/>
    <cellStyle name="访问过的超链接" xfId="4778" builtinId="9" hidden="1"/>
    <cellStyle name="访问过的超链接" xfId="4780" builtinId="9" hidden="1"/>
    <cellStyle name="访问过的超链接" xfId="4782" builtinId="9" hidden="1"/>
    <cellStyle name="访问过的超链接" xfId="4784" builtinId="9" hidden="1"/>
    <cellStyle name="访问过的超链接" xfId="4786" builtinId="9" hidden="1"/>
    <cellStyle name="访问过的超链接" xfId="4788" builtinId="9" hidden="1"/>
    <cellStyle name="访问过的超链接" xfId="4790" builtinId="9" hidden="1"/>
    <cellStyle name="访问过的超链接" xfId="4792" builtinId="9" hidden="1"/>
    <cellStyle name="访问过的超链接" xfId="4794" builtinId="9" hidden="1"/>
    <cellStyle name="访问过的超链接" xfId="4796" builtinId="9" hidden="1"/>
    <cellStyle name="访问过的超链接" xfId="4798" builtinId="9" hidden="1"/>
    <cellStyle name="访问过的超链接" xfId="4800" builtinId="9" hidden="1"/>
    <cellStyle name="访问过的超链接" xfId="4802" builtinId="9" hidden="1"/>
    <cellStyle name="普通" xfId="0" builtinId="0"/>
    <cellStyle name="普通 2" xfId="138"/>
    <cellStyle name="普通 2 2" xfId="139"/>
    <cellStyle name="普通 2 2 2" xfId="140"/>
    <cellStyle name="普通 2 2 3" xfId="141"/>
    <cellStyle name="普通 2 2 4" xfId="142"/>
    <cellStyle name="隨後的超連結" xfId="144"/>
    <cellStyle name="一般 2" xfId="119"/>
    <cellStyle name="一般_P72C ATI Control Run Failure Report 1022 0500" xfId="120"/>
    <cellStyle name="뷭?_laroux" xfId="114"/>
    <cellStyle name="콤마 [0]_95" xfId="115"/>
    <cellStyle name="콤마_95" xfId="116"/>
    <cellStyle name="통화_P62_PT_investment_list_Nov28" xfId="117"/>
    <cellStyle name="표준_P62_PT_investment_list_FEB02" xfId="118"/>
  </cellStyles>
  <dxfs count="1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Helvetica Neue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Helvetica Neue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Helvetica Neue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Helvetica Neue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Helvetica Neue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Helvetica Neue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Helvetica Neue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Helvetica Neue Ligh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 Light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Helvetica Neue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 Light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Helvetica Neue Light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Helvetica Neue Light"/>
        <scheme val="none"/>
      </font>
      <fill>
        <patternFill patternType="none">
          <fgColor indexed="64"/>
          <bgColor auto="1"/>
        </patternFill>
      </fill>
      <alignment horizontal="left" textRotation="0" indent="0" justifyLastLine="0" shrinkToFit="0"/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Helvetica Neue Light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Helvetica Neue Light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Helvetica Neue Light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Helvetica Neue Light"/>
        <scheme val="none"/>
      </font>
      <fill>
        <patternFill patternType="none">
          <fgColor indexed="64"/>
          <bgColor auto="1"/>
        </patternFill>
      </fill>
      <alignment horizontal="left" textRotation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Helvetica Neue Light"/>
        <scheme val="none"/>
      </font>
      <fill>
        <patternFill patternType="none">
          <fgColor indexed="64"/>
          <bgColor auto="1"/>
        </patternFill>
      </fill>
      <alignment horizontal="left" textRotation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Helvetica Neue Light"/>
        <scheme val="none"/>
      </font>
      <fill>
        <patternFill patternType="none">
          <fgColor indexed="64"/>
          <bgColor auto="1"/>
        </patternFill>
      </fill>
      <alignment horizontal="left" textRotation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Helvetica Neue Light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rgb="FF0433FF"/>
        <name val="Helvetica Neue"/>
        <scheme val="none"/>
      </font>
      <fill>
        <patternFill patternType="none">
          <fgColor indexed="64"/>
          <bgColor auto="1"/>
        </patternFill>
      </fill>
      <alignment horizontal="left" textRotation="0" indent="0" justifyLastLine="0" shrinkToFit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Helvetica Neue Light"/>
        <scheme val="none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176" formatCode="m/d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Helvetica Neue Light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 (主题标题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 (主题标题)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 (主题标题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 (主题标题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 (主题标题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 (主题标题)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 (主题标题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 (主题标题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 (主题标题)"/>
        <scheme val="none"/>
      </font>
      <numFmt numFmtId="176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 (主题标题)"/>
        <scheme val="none"/>
      </font>
      <numFmt numFmtId="176" formatCode="m/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 (主题标题)"/>
        <scheme val="none"/>
      </font>
      <numFmt numFmtId="176" formatCode="m/d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 (主题标题)"/>
        <scheme val="none"/>
      </font>
      <numFmt numFmtId="176" formatCode="m/d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 (主题标题)"/>
        <scheme val="none"/>
      </font>
      <numFmt numFmtId="176" formatCode="m/d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 Neue Ligh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 Light"/>
        <scheme val="none"/>
      </font>
      <numFmt numFmtId="184" formatCode="0.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 Light"/>
        <scheme val="none"/>
      </font>
      <numFmt numFmtId="184" formatCode="0.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 Light"/>
        <scheme val="none"/>
      </font>
      <numFmt numFmtId="184" formatCode="0.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 Light"/>
        <scheme val="none"/>
      </font>
      <numFmt numFmtId="184" formatCode="0.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 Light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 Light"/>
        <scheme val="none"/>
      </font>
      <fill>
        <patternFill patternType="none">
          <fgColor indexed="64"/>
          <bgColor indexed="65"/>
        </patternFill>
      </fill>
      <alignment vertical="center" textRotation="0" wrapText="1" justifyLastLine="0" shrinkToFit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 Light"/>
        <scheme val="none"/>
      </font>
      <numFmt numFmtId="184" formatCode="0.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 Light"/>
        <scheme val="none"/>
      </font>
      <numFmt numFmtId="184" formatCode="0.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1"/>
    </dxf>
    <dxf>
      <alignment vertical="center" textRotation="0" wrapText="1" justifyLastLine="0" shrinkToFit="0"/>
    </dxf>
    <dxf>
      <alignment vertical="center" textRotation="0" wrapText="1" justifyLastLine="0" shrinkToFit="0"/>
    </dxf>
    <dxf>
      <alignment vertical="center" textRotation="0" wrapText="1" justifyLastLine="0" shrinkToFit="0"/>
    </dxf>
    <dxf>
      <numFmt numFmtId="185" formatCode="#,##0;#,##0;[Color15]#,##0"/>
    </dxf>
    <dxf>
      <numFmt numFmtId="185" formatCode="#,##0;#,##0;[Color15]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name val="Helvetica Neue Light"/>
        <scheme val="none"/>
      </font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numFmt numFmtId="1" formatCode="0"/>
    </dxf>
    <dxf>
      <numFmt numFmtId="183" formatCode="0.000%"/>
    </dxf>
    <dxf>
      <numFmt numFmtId="183" formatCode="0.000%"/>
    </dxf>
    <dxf>
      <numFmt numFmtId="183" formatCode="0.000%"/>
    </dxf>
    <dxf>
      <numFmt numFmtId="183" formatCode="0.000%"/>
    </dxf>
    <dxf>
      <numFmt numFmtId="183" formatCode="0.000%"/>
    </dxf>
    <dxf>
      <numFmt numFmtId="183" formatCode="0.000%"/>
    </dxf>
    <dxf>
      <numFmt numFmtId="183" formatCode="0.000%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1 1" refreshedDate="43175.828305787036" createdVersion="4" refreshedVersion="4" minRefreshableVersion="3" recordCount="329">
  <cacheSource type="worksheet">
    <worksheetSource name="Defect_Master"/>
  </cacheSource>
  <cacheFields count="18">
    <cacheField name="Date" numFmtId="176">
      <sharedItems containsSemiMixedTypes="0" containsNonDate="0" containsDate="1" containsString="0" minDate="2017-03-10T00:00:00" maxDate="2018-03-17T00:00:00" count="60">
        <d v="2018-03-07T00:00:00"/>
        <d v="2018-03-08T00:00:00"/>
        <d v="2018-03-12T00:00:00"/>
        <d v="2018-03-13T00:00:00"/>
        <d v="2018-03-14T00:00:00"/>
        <d v="2018-03-15T00:00:00"/>
        <d v="2018-03-16T00:00:00"/>
        <d v="2017-11-01T00:00:00" u="1"/>
        <d v="2017-03-27T00:00:00" u="1"/>
        <d v="2017-03-23T00:00:00" u="1"/>
        <d v="2017-12-25T00:00:00" u="1"/>
        <d v="2017-03-15T00:00:00" u="1"/>
        <d v="2017-12-21T00:00:00" u="1"/>
        <d v="2017-03-11T00:00:00" u="1"/>
        <d v="2018-03-03T00:00:00" u="1"/>
        <d v="2017-11-28T00:00:00" u="1"/>
        <d v="2017-11-24T00:00:00" u="1"/>
        <d v="2017-12-05T00:00:00" u="1"/>
        <d v="2017-11-20T00:00:00" u="1"/>
        <d v="2018-02-10T00:00:00" u="1"/>
        <d v="2017-12-01T00:00:00" u="1"/>
        <d v="2017-11-16T00:00:00" u="1"/>
        <d v="2018-02-06T00:00:00" u="1"/>
        <d v="2017-03-22T00:00:00" u="1"/>
        <d v="2017-03-18T00:00:00" u="1"/>
        <d v="2017-03-14T00:00:00" u="1"/>
        <d v="2017-03-10T00:00:00" u="1"/>
        <d v="2018-03-02T00:00:00" u="1"/>
        <d v="2017-11-27T00:00:00" u="1"/>
        <d v="2017-11-23T00:00:00" u="1"/>
        <d v="2017-12-04T00:00:00" u="1"/>
        <d v="2018-02-09T00:00:00" u="1"/>
        <d v="2017-11-15T00:00:00" u="1"/>
        <d v="2018-02-05T00:00:00" u="1"/>
        <d v="2017-03-25T00:00:00" u="1"/>
        <d v="2017-03-21T00:00:00" u="1"/>
        <d v="2017-03-17T00:00:00" u="1"/>
        <d v="2017-12-23T00:00:00" u="1"/>
        <d v="2017-03-13T00:00:00" u="1"/>
        <d v="2018-03-05T00:00:00" u="1"/>
        <d v="2017-11-30T00:00:00" u="1"/>
        <d v="2018-03-01T00:00:00" u="1"/>
        <d v="2017-11-22T00:00:00" u="1"/>
        <d v="2018-02-12T00:00:00" u="1"/>
        <d v="2017-11-18T00:00:00" u="1"/>
        <d v="2018-02-08T00:00:00" u="1"/>
        <d v="2017-11-14T00:00:00" u="1"/>
        <d v="2017-03-24T00:00:00" u="1"/>
        <d v="2017-03-20T00:00:00" u="1"/>
        <d v="2017-03-16T00:00:00" u="1"/>
        <d v="2017-12-22T00:00:00" u="1"/>
        <d v="2018-02-27T00:00:00" u="1"/>
        <d v="2017-11-29T00:00:00" u="1"/>
        <d v="2017-11-25T00:00:00" u="1"/>
        <d v="2017-12-06T00:00:00" u="1"/>
        <d v="2017-11-21T00:00:00" u="1"/>
        <d v="2018-02-11T00:00:00" u="1"/>
        <d v="2017-12-02T00:00:00" u="1"/>
        <d v="2017-11-17T00:00:00" u="1"/>
        <d v="2018-02-07T00:00:00" u="1"/>
      </sharedItems>
    </cacheField>
    <cacheField name="Serial Number" numFmtId="176">
      <sharedItems/>
    </cacheField>
    <cacheField name="Config" numFmtId="0">
      <sharedItems/>
    </cacheField>
    <cacheField name="Functional Area" numFmtId="176">
      <sharedItems containsBlank="1" count="33">
        <s v="Run-in"/>
        <s v="Log collection"/>
        <s v="MMI-Preburn-Display" u="1"/>
        <m u="1"/>
        <s v="Basic_Func_Checks" u="1"/>
        <s v="Impedance_Test_Pre-burn" u="1"/>
        <s v="Top_Sub" u="1"/>
        <s v="USBC_Test_Boxes" u="1"/>
        <s v="FACT" u="1"/>
        <s v="Trackpad Force" u="1"/>
        <s v="Display" u="1"/>
        <s v="Button" u="1"/>
        <s v="KB Noise" u="1"/>
        <s v="Wifi-BT_OTA" u="1"/>
        <s v="MMI-Preburn-Keyboard" u="1"/>
        <s v="KB Valeria" u="1"/>
        <s v="QT0" u="1"/>
        <s v="QT1" u="1"/>
        <s v="ALS_AR" u="1"/>
        <s v="System_Assembly" u="1"/>
        <s v="IO1" u="1"/>
        <s v="IO2" u="1"/>
        <e v="#N/A" u="1"/>
        <s v="TP_Calibration" u="1"/>
        <s v="USBC2" u="1"/>
        <s v="OPAS" u="1"/>
        <s v="ALS_Cal" u="1"/>
        <s v="CoEx" u="1"/>
        <s v="Trackpad Actutor" u="1"/>
        <s v="Pre_Cos" u="1"/>
        <s v="USBC1" u="1"/>
        <s v="SWDL" u="1"/>
        <s v="Trackpad Actutor-Post-burn" u="1"/>
      </sharedItems>
    </cacheField>
    <cacheField name="Error Code Name" numFmtId="176">
      <sharedItems containsBlank="1" count="515">
        <s v="MacEFITests/Display 8118 Power Up MCU operation Diag Test (Exit code: 1)"/>
        <s v="display/BacklightController 4248 Fault Detection (Exit code: 1)"/>
        <s v="link_width_tests/PCIe 2696 Link Width Test - pciRootPort RP05 (Exit code: 1)"/>
        <s v="link_width_tests/PCIe 2696 Link Width Test - ThunderboltController 0 (Exit code: 1)"/>
        <s v="coordinated_sleep_S0i/Wait for ARM to sleep/7 (Exit code: 3)"/>
        <s v="coordinated_S0i_BT_TriggerWake/Verify Wake from BT/4 (Exit code: 1)"/>
        <s v="Wildfire/STCriticalErrorsTest/Iteration 1 (Exit code: 1)"/>
        <s v="Wildfire/STCriticalErrorsTest: EFI Command touch/Iteration 1 (Exit code: 1)"/>
        <s v="additional_arm_component_checks/Keyboard Presence Check (Exit code: 1)"/>
        <s v="coordinated_sleep_S3/Wait for ARM to sleep1 (Exit code: 3)"/>
        <s v="coordinated_sleep_S3/Transition Intel into S31 (Exit code: -2)"/>
        <s v="intel_boot_checks/SMC 3204 Shutdown Cause Check (Exit code: 14)"/>
        <s v="Wildfire/AceTest3/Iteration 1 (Exit code: 1)"/>
        <s v="Wildfire/AceTest2/Iteration 1 (Exit code: 1)"/>
        <s v="No Flint"/>
        <s v="Hang at IEFI"/>
        <s v="Hang Black Screen"/>
        <s v="tapp/System 8000 TAPP Power (Exit code: 3)"/>
        <s v="thermalinterface/ThermalInterface 3664 DTS Accuracy Test (Exit code: 2)"/>
        <s v="nand_component/Storage 3559 NVMe Debug Log 4 Check (Exit code: 1)"/>
        <s v="intel_component_checks/Power 2744 Power Cycle Test - Bluetooth (Exit code: -404)"/>
        <s v="nand_component/Storage 8049 GBB Count Check (Exit code: 1)"/>
        <s v="nand_component/Storage 3559 NVMe Debug Log 4 Check (Exit code: -3)"/>
        <s v="coordinated_sleep_S0i/Wait for ARM to sleep/29 (Exit code: 3)"/>
        <s v="OSDChargerTester/Charging port/Winning port (Exit code: 1)"/>
        <s v="additional_arm_component_checks/Charger Component Check (Exit code: 2)"/>
        <s v="coordinated_G3S_Wifi_TriggerWake/Set the pmset variable to enable G3S/4 (Exit code: -2)"/>
        <s v="link_width_tests/PCIe 2696 Link Width Test - ThunderboltController 1 (Exit code: 1)"/>
        <s v="coordinated_sleep_S0i/Wait for ARM to sleep/6 (Exit code: 3)"/>
        <s v="link_width_tests/PCIe 2696 Link Width Test - pciRootPort RP09 (Exit code: 1)"/>
        <s v="coordinated_sleep_G3S/Transition Intel into G3S/23 (Exit code: -2)"/>
        <s v="coordinated_sleep_G3S/Wait for ARM to sleep/23 (Exit code: 3)"/>
        <s v="coordinated_sleep_S0i/Wait for ARM to sleep/3 (Exit code: 3)"/>
        <s v="coordinated_sleep_S0i/Wait for ARM to sleep/26 (Exit code: -2)"/>
        <s v="Send to PDCA Fail"/>
        <s v="Hang at PCle 2697 Link Speed Test"/>
        <s v="Test Stop at Wait for MacOS shutdown"/>
        <s v="link_width_tests/PCIe 2696 Link Width Test - Storage (Exit code: 1)"/>
        <s v="link_width_tests/PCIe 2696 Link Width Test - RP13 (Exit code: 1)"/>
        <s v="display_test_no_aspm/Display 4120 Banksia TCON and DRAM Bist Suite (Exit code: -1)"/>
        <s v="Hang at EFI"/>
        <s v="intel_boot_checks/SMC 3204 Shutdown Cause Check (Exit code: 65)"/>
        <s v="Wildfire/DisplaySymbolErrorTest: EFI Command display/Iteration 1 (Exit code: 1)"/>
        <s v="additional_arm_component_checks/DFR Critical Error Check (Exit code: 3)"/>
        <s v="Wildfire/DisplaySymbolErrorTest/Iteration 1 (Exit code: 1)"/>
        <s v="coordinated_sleep_S0i/Wait for ARM to sleep3 (Exit code: 3)"/>
        <s v="Hang at PCLe 2696 Link Width Test"/>
        <s v="coordinated_sleep_S0i/Wait for ARM to sleep1 (Exit code: 3)"/>
        <s v="Wildfire/BatterySafetyStatusTest/Iteration 1 (Exit code: 1)"/>
        <m u="1"/>
        <s v="Front Left Intel CID Eye Measurement 10Gbps up orientation 8057 fail" u="1"/>
        <s v="Verify no False PCH USBC2 Disconnect Test Rear right 4543" u="1"/>
        <s v="Cannot auto restart" u="1"/>
        <s v="Set Global Mode:No HP cable Error 164" u="1"/>
        <s v="Fan/Fan-getFan[0]" u="1"/>
        <s v="[New Failure] QT1" u="1"/>
        <s v="USBPort #4171 Xenon WRV (High-Speed; Down) Test Fail" u="1"/>
        <s v="USBPort #4172 Xenon WRV (Super-Speed;Down) Test Fail" u="1"/>
        <s v="USBPort #4173 Xenon WRV (Super-Speed;Down) Test Fail" u="1"/>
        <e v="#N/A" u="1"/>
        <s v="TP2TC offset  OOS (Pre-cos)" u="1"/>
        <s v="display/Display 2768 TCON Frame Validation Test (Exit code: -2)" u="1"/>
        <s v="Fan #2211 High Speed Test Fail" u="1"/>
        <s v="NAND FW cannot update" u="1"/>
        <s v="Power On No Video" u="1"/>
        <s v="Trackpad #2690 Actuator Calibration Fail" u="1"/>
        <s v="LeftWooferTest FRMask test fail" u="1"/>
        <s v="LeftWooferTest RBMask test fail" u="1"/>
        <s v="TP2TC gap(side:30AB-30AF,30AP-30AT)  OOS (Pre-cos)" u="1"/>
        <s v="PowerPort #4152 Vbus Load (Up) Test Fail" u="1"/>
        <s v="Unified RxSingle Fail" u="1"/>
        <s v="Fan #4375 test fail" u="1"/>
        <s v="Front Right/USBCThroughputTest(SuperSpeedDownOrientation)Stationonlyfail" u="1"/>
        <s v="Memory #2192 March U Test Fail" u="1"/>
        <s v="LCD Garbage  after ThunderboltPort #4459 Sleep Test" u="1"/>
        <s v="LCD White spot" u="1"/>
        <s v="LeftTweeterTest FRMask test fail" u="1"/>
        <s v="LeftTweeterTest RBMask test fail" u="1"/>
        <s v="LeftWooferTest THDMask test fail" u="1"/>
        <s v="FUNCTIONAL/ALS_CAL/ALS_Cal 51_BackLight test fail" u="1"/>
        <s v="FUNCTIONAL/FACT/FRMask/ Mic2Test FRMask test fail" u="1"/>
        <s v="FUNCTIONAL/FACT/FRMask/ Mic3Test FRMask test fail" u="1"/>
        <s v="Accel/Accel-Accel fail" u="1"/>
        <s v="USBPort #4174 Xenon WRV Test Fail(Super-Speed-Plus;Down) Test Fail" u="1"/>
        <s v="Hang Apple Logo" u="1"/>
        <s v="helium_tests/ThermalInterface 3850 Helium Burst Test Balanced (Exit code: -2)" u="1"/>
        <s v="FRMask/RightWooferTest FRMask test fail" u="1"/>
        <s v="Trackpad Noise" u="1"/>
        <s v="Hang at Apple logo during 1st reboot after finish SWDL" u="1"/>
        <s v="DFR no function" u="1"/>
        <s v="Front Left/USBCThroughputTest(HighSpeedDownOrientation)Stationonlyfail" u="1"/>
        <s v="Front Right/USBCThroughputTest(SuperSpeedUpOrientation)Stationonlyfail" u="1"/>
        <s v="FUNCTIONAL/FACT/FACT/THDMask/LeftWooferTest THDMask test fail" u="1"/>
        <s v="LCD Yellow Spot (Pre-Burn)" u="1"/>
        <s v="Hang at GPUStressTest" u="1"/>
        <s v="Rear Right/USBCThroughputTest(HighSpeedDownOrientation)Stationonlyfail" u="1"/>
        <s v="coordinated_G3S_Wifi_TriggerWake/Verify Wake from Wifi/4 (Exit code: 1)" u="1"/>
        <s v="Trackpad Can't Click" u="1"/>
        <s v="RightRear/A04_Vbustestfail" u="1"/>
        <s v="RightRear/A09_Vbustestfail" u="1"/>
        <s v="RightRear/B04_Vbustestfail" u="1"/>
        <s v="RightRear/B09_Vbustestfail" u="1"/>
        <s v="ErrorCode100 test fail" u="1"/>
        <s v="ErrorCode107 test fail" u="1"/>
        <s v="Trackpad pointer feeling NG" u="1"/>
        <s v="Hang ThermalInterface 3664 Test" u="1"/>
        <s v="Run PR Document fail" u="1"/>
        <s v="Keyboard single Key no function" u="1"/>
        <s v="LeftTweeterTest TD2Mask test fail" u="1"/>
        <s v="LeftTweeterTest THDMask test fail" u="1"/>
        <s v="Global Headset-Global LtoR Xtalk fail" u="1"/>
        <s v="Global Headset-Global RtoL Xtalk fail" u="1"/>
        <s v="coordinated_S0i_BT_TriggerWake/Verify Wake from BT/2 (Exit code: 1)" u="1"/>
        <s v="coordinated_S0i_BT_TriggerWake/Verify Wake from BT/3 (Exit code: 1)" u="1"/>
        <s v="coordinated_S0i_BT_TriggerWake/Verify Wake from BT/5 (Exit code: 1)" u="1"/>
        <s v="S" u="1"/>
        <s v="VideoPort #4355 Video Native DP SST Integrity (Palladium; 2160p;Up) Test Fail" u="1"/>
        <s v="FUNCTIONAL/FACT/RBMask/LeftWooferTest RBMask test fail" u="1"/>
        <s v="FUNCTIONAL/IO2/Front Right Port Supper speed test fail" u="1"/>
        <s v="Screw Hole Stripped(Top_Sub)" u="1"/>
        <s v="Trackpad #4459 Sleep Test Not Wake" u="1"/>
        <s v="Mesa/Button-Mesa Presence test" u="1"/>
        <s v="Cannot show battery status in menu bar" u="1"/>
        <s v="PowerPort #4367 VConn Load (Up Orientation) Test Fail" u="1"/>
        <s v="Front Left/USBCThroughputTest(SuperSpeedUpOrientation)Stationonlyfail" u="1"/>
        <s v="Front Right/USBCThroughputTest(HighSpeedUpOrientation)Stationonlyfail" u="1"/>
        <s v="Bluetooth #3110 Triggers Unit Wake (Hibernate) Test Fail" u="1"/>
        <s v="SensorGroup #3116 Limit with Idle Test Fail (Run In)" u="1"/>
        <s v="Front Right/USBCThroughputTest(HighSpeedDownOrientation)Stationonlyfail" u="1"/>
        <s v="LeftFront/B11_RX1 test fail" u="1"/>
        <s v="Rear Left/USBCThroughputTest(HighSpeedDownOrientation)Stationonlyfail" u="1"/>
        <s v="Front Left/USBCThroughputTest(HighSpeedUpOrientation)Stationonlyfail" u="1"/>
        <s v="Invalid Test Condition test fail" u="1"/>
        <s v="Front Left Triggers Unit Wake Test(Hibernate)3110" u="1"/>
        <s v="Front Right Triggers Unit Wake Test(Hibernate)3110" u="1"/>
        <s v="Functional/IO1/Hang At Black Screen" u="1"/>
        <s v="Rear Right/USBCThroughputTest(HighSpeedUpOrientation)Stationonlyfail" u="1"/>
        <s v="ALS_AR CB error" u="1"/>
        <s v="Always hang at power on" u="1"/>
        <s v="Rear Right/VConnLoadTest(UpOrientation)fail" u="1"/>
        <s v="[New Failure] Top Sub" u="1"/>
        <s v="[New Failure] USBC2" u="1"/>
        <s v="Top Case Internal Contamination" u="1"/>
        <s v="KP at ThunderboltPort #4459 Test" u="1"/>
        <s v="WiFi #3394 Power Off Failed to turn device off Test Fail" u="1"/>
        <s v="coordinated_sleep_S0i/Wait for ARM to sleep2 (Exit code: 3)" u="1"/>
        <s v="coordinated_sleep_S0i/Wait for ARM to sleep5 (Exit code: 3)" u="1"/>
        <s v="coordinated_sleep_S0i/Wait for ARM to sleep6 (Exit code: 3)" u="1"/>
        <s v="coordinated_sleep_S0i/Wait for ARM to sleep8 (Exit code: 3)" u="1"/>
        <s v="coordinated_sleep_S0i/Wait for ARM to sleep9 (Exit code: 3)" u="1"/>
        <s v="Memory #2195 Random Values Test Fail" u="1"/>
        <s v="ALS_Cal 51_BackLight test fail" u="1"/>
        <s v="ALS_AR cannot power ALS" u="1"/>
        <s v="Test space key crash" u="1"/>
        <s v="Cannot Detect VideoPort" u="1"/>
        <s v="Front Left Port no function" u="1"/>
        <s v="AudioPort #2835 SNR Test Fail" u="1"/>
        <s v="THDMask/RightWooferTest THDMask test fail" u="1"/>
        <s v="LCD Dark Spot" u="1"/>
        <s v="Rear Right Port No Function" u="1"/>
        <s v="Hang at Test DisplayFunctionRow 4291" u="1"/>
        <s v="coordinated_sleep_S0i/Wait for ARM to sleep/5 (Exit code: 3)" u="1"/>
        <s v="coordinated_sleep_S0i/Wait for ARM to sleep/8 (Exit code: 3)" u="1"/>
        <s v="coordinated_sleep_S0i/Wait for ARM to sleep/9 (Exit code: 3)" u="1"/>
        <s v="shift key fail" u="1"/>
        <s v="Hang at gOS" u="1"/>
        <s v="Trackpad #2690 Actuator Calibration Test Fail" u="1"/>
        <s v="ISO Return key light press no function" u="1"/>
        <s v="Trackpad #4459 Sleep Test Can Not Wake" u="1"/>
        <s v="Rear Left/USBCThroughputTest(HighSpeedUpOrientation)Stationonlyfail" u="1"/>
        <s v="ALS_AR IEFI panic" u="1"/>
        <s v=" Mic2Test FR@1000 test fail" u="1"/>
        <s v="Enable Power button-Enable Power button fail" u="1"/>
        <s v="Hang at wake up after close lid" u="1"/>
        <s v="Can Not Detect ADA Box" u="1"/>
        <s v="RBMask/RightWooferTest RBMask test fail" u="1"/>
        <s v="Unable to add test item timestamp to PDCA" u="1"/>
        <s v="AudioPort #2836 Channel Separation Test Fail" u="1"/>
        <s v="AudioSystem #2965 Euphony Acoustic Test Fail" u="1"/>
        <s v="Rear Left USBC port up orientation check 9007 fail" u="1"/>
        <s v="WiFi #4459 Triggers Unit Wake Test(Soi Sleep)Unable To Setup/Enable Device Wake Trigger" u="1"/>
        <s v="Fan/Fan-getFan[1]" u="1"/>
        <s v="Hang at Trackpad #4532 Test" u="1"/>
        <s v="Connectivity/Connectivity-I2C Scan" u="1"/>
        <s v="Hang at IO2 8059 test" u="1"/>
        <s v="When ALS_AR test pass cannot power on" u="1"/>
        <s v="MacOS panic at IO1 test" u="1"/>
        <s v="PowerPort #4488 Adapter Voltage Switch and Boost Verification(Soft Start DOE)Test Fail" u="1"/>
        <s v="MacOS panic at IO2 test" u="1"/>
        <s v="Failed to read control bit Error" u="1"/>
        <s v="KB Valeria test fail" u="1"/>
        <s v="ALS-Read ALS Uncovered Count fail" u="1"/>
        <s v="Display #4123 Solid Image - Grey 64 Grey 128 (30Hz) Test Fail (System Error)" u="1"/>
        <s v="Hang at IO2 8095 test" u="1"/>
        <s v="HallEffect #4459 Triggers Unit Wake Test(S0i Sleep) Unable to sleep Test Fail" u="1"/>
        <s v="KP at Startup" u="1"/>
        <s v="WiFi #3110 Triggers Unit Wake (Hibernate) Test Fail" u="1"/>
        <s v="FUNCTIONAL/Button/Hang at System administer after pressing button for 3 seconds" u="1"/>
        <s v="FRMask/LeftWooferTest FRMask test fail" u="1"/>
        <s v="LCD Dirty" u="1"/>
        <s v="Comparative /Mic Comparative  test fail" u="1"/>
        <s v="UNCTIONAL/QT0/Hang/Hang at Apple logo during 1st reboot after finish SWDL" u="1"/>
        <s v="Cannot catch UUT when testing QT1" u="1"/>
        <s v="Deviceid Read Failed test fail" u="1"/>
        <s v="caps lock key fail" u="1"/>
        <s v="Connectivity/Connectivity-Read PMU Info" u="1"/>
        <s v="LCD Black Logo" u="1"/>
        <s v="Hang at apple log when reboot" u="1"/>
        <s v="Display #2768 TCON Frame Validation Test Fail" u="1"/>
        <s v="Rear Left/AdaptorVoltageSwitchandBoostVerificationwithXenon,ConnectorUpfail" u="1"/>
        <s v="WiPAS COEX1 station isolation fail" u="1"/>
        <s v="WiPAS COEX2 station isolation fail" u="1"/>
        <s v="Storage #3594 PE Cycle and GBB Count Check Test Fail" u="1"/>
        <s v="ALS_Cal CB error" u="1"/>
        <s v="Hang at IO1 4543 test" u="1"/>
        <s v="Light Leakage Test Fail" u="1"/>
        <s v="ALS_Cal cannot power ALS" u="1"/>
        <s v="Hang at System administer after pressing button for 3 seconds" u="1"/>
        <s v="LCD Light leakage" u="1"/>
        <s v="[New Failure] Display" u="1"/>
        <s v="Trackpad #3382 Actuation Stress Test Fail" u="1"/>
        <s v="[New Failure] System Assembly" u="1"/>
        <s v="Display pattern Test Front Left port 9106.9107.9108 fail" u="1"/>
        <s v="Display pattern Test Rear Right port 9106.9107.9108 fail" u="1"/>
        <s v="Keyboard feeling NG" u="1"/>
        <s v="Top Case Shiny Mark" u="1"/>
        <s v="Global Headset-China RtoL Xtalk fail" u="1"/>
        <s v="Speaker Farfield RNB test fail" u="1"/>
        <s v="Storage #3559 NVMe Debug Log 4 Check Test Fail" u="1"/>
        <s v="Hang at 9817" u="1"/>
        <s v="SensorGroup #3117 Limit with System Load Test Fail (Run In)" u="1"/>
        <s v="Mikey Tones Test-Ext.MIC Present fail" u="1"/>
        <s v="Phoenix Strck at Therallnterface #3825 Test" u="1"/>
        <s v="FUNCTIONAL/FACT/FACT/FRMask/LeftWooferTest FRMask test fail" u="1"/>
        <s v="Configuration/Missing boot-args" u="1"/>
        <s v="Rear Left/VConnLoadTest(UpOrientation)fail" u="1"/>
        <s v="Gamma Color Calibration Test Fail" u="1"/>
        <s v="Global Headset-China Headset Left Loopback fail" u="1"/>
        <s v="Memory #2194 Patterns Test Fail" u="1"/>
        <s v="FRMask/Mic1SealTest FRMask test fail" u="1"/>
        <s v="FRMask/Mic2SealTest FRMask test fail" u="1"/>
        <s v="Hang at Battery #3002 Test" u="1"/>
        <s v="LCD Mura" u="1"/>
        <s v="107 kErrorFixtureCommandUnexpectedResponse,&quot;Fixture - Unexpected response from command&quot;" u="1"/>
        <s v="LCD color NG (suffuse red/suffuse yellow/suffuse green/suffuse blue)" u="1"/>
        <s v="Halleffect sensor fail" u="1"/>
        <s v="Top Case Black Line(Top_Sub)" u="1"/>
        <s v="[New Failure] ALS_AR" u="1"/>
        <s v="Keyboard light leakage when turn on K/B backlight" u="1"/>
        <s v="[New Failure] Trackpad Actutor" u="1"/>
        <s v="ThunderboltPort #4194 Radon CIO Eye Measurement (Up Orientation)Test Fail" u="1"/>
        <s v="Trackpad #4459 Sleep Test Fail" u="1"/>
        <s v="Trackpad #4532 noise test fail" u="1"/>
        <s v="KP at VideoPort #4274 Test" u="1"/>
        <s v="Kernel Panic  at Apple Logo" u="1"/>
        <s v="Wifi #3394 Poweroff test fail" u="1"/>
        <s v="TP2TC Gap OOS (System)" u="1"/>
        <s v="helium_tests/ThermalInterface 3848 Helium Burst Test CPU (Exit code: -2)" u="1"/>
        <s v="helium_tests/ThermalInterface 3849 Helium Burst Test GPU (Exit code: -2)" u="1"/>
        <s v="USBPort #4507 Xenon SS+ CIO Eye Measurement (10Gbps Up Orientation) Test Fail" u="1"/>
        <s v="Install QTCapslockController App test fail" u="1"/>
        <s v="ALS_AR cannot test" u="1"/>
        <s v="[New Failure] Pre Cos" u="1"/>
        <s v="Mikey Tones Test-Wait for Mikey Tone S0 Setting fail" u="1"/>
        <s v="Mikey Tones Test-Wait for Mikey Tone S2 Setting fail" u="1"/>
        <s v="Cannot show display" u="1"/>
        <s v="Keyboard No Backlight" u="1"/>
        <s v="Trackpad #2692 Force Calibration Test Fail" u="1"/>
        <s v="Thermal module screw tilt" u="1"/>
        <s v="KB Noise test fail" u="1"/>
        <s v="Hang at IO1 8002 test" u="1"/>
        <s v="Software Download Fixture KP when connect UUT" u="1"/>
        <s v="Hang at black screen" u="1"/>
        <s v="Can Not Detect Adapter at RearPort Down" u="1"/>
        <s v="ALS_AR 22_peak Wave length  test fail" u="1"/>
        <s v="Battery #3002 Input Current Tracking Requested Current Test Fail" u="1"/>
        <s v="VideoPort #4355 Video Native DP SST Integrity (Palladium; 2160p;Up) Test Fail " u="1"/>
        <s v="LCD Flicker" u="1"/>
        <s v="helium_tests/ThermalInterface 3824 Helium Test CPU (Exit code: -2)" u="1"/>
        <s v="helium_tests/ThermalInterface 3825 Helium Test GPU (Exit code: -2)" u="1"/>
        <s v="Display Garbage at VideoPort #4274 Test" u="1"/>
        <s v="DFR black spot" u="1"/>
        <s v="coordinated_sleep_S3/Wait for ARM to sleep6 (Exit code: -2)" u="1"/>
        <s v="System #2386 Abnormal Shutdown Test Fail" u="1"/>
        <s v="FUNCTIONAL/FACT/FRMask/Mic1SealTest FRMask test fail" u="1"/>
        <s v="FUNCTIONAL/FACT/FRMask/Mic2SealTest FRMask test fail" u="1"/>
        <s v="Fan #2212 Low Speed Test(Pre-Burn)" u="1"/>
        <s v="Tackpad #4459 Sleep Test too Long" u="1"/>
        <s v="FUNCTIONAL/ALS_AR/Cannot auto into MacOS when ALS_AR test pass" u="1"/>
        <s v="processor/Processor 8000 JPEG_Decoder (Exit code: -2)" u="1"/>
        <s v="LeftRear/a10-b03 test fail" u="1"/>
        <s v="Front Right Port cannot be detected" u="1"/>
        <s v="coordinated_sleep_S0i/Wait for ARM to sleep/20 (Exit code: 3)" u="1"/>
        <s v="coordinated_sleep_S0i/Wait for ARM to sleep/21 (Exit code: 3)" u="1"/>
        <s v="coordinated_sleep_S0i/Wait for ARM to sleep/22 (Exit code: 3)" u="1"/>
        <s v="coordinated_sleep_S0i/Wait for ARM to sleep/23 (Exit code: 3)" u="1"/>
        <s v="coordinated_sleep_S0i/Wait for ARM to sleep/24 (Exit code: 3)" u="1"/>
        <s v="coordinated_sleep_S0i/Wait for ARM to sleep/25 (Exit code: 3)" u="1"/>
        <s v="coordinated_sleep_S0i/Wait for ARM to sleep/27 (Exit code: 3)" u="1"/>
        <s v="coordinated_sleep_S0i/Wait for ARM to sleep/28 (Exit code: 3)" u="1"/>
        <s v="coordinated_sleep_S0i/Wait for ARM to sleep/30 (Exit code: 3)" u="1"/>
        <s v="ThermalInterface #4014 Thermal Interface Test (CPU;Long Optimized) Test Fail" u="1"/>
        <s v="Hang at display white patten 2382" u="1"/>
        <s v="Front Right/VerifyNoFalsePCHUSb2DisconnectTest(High-SpeedUp)fail" u="1"/>
        <s v="Front Right Port Supper speed test fail" u="1"/>
        <s v="Missing Airport and Bluetooth During WIPAS Test" u="1"/>
        <s v="LCD H-line mura" u="1"/>
        <s v="Hang at IO1 9002 test" u="1"/>
        <s v="Global Headset-Global Headset Right Loopback fail" u="1"/>
        <s v="System #4227 TAPP DOE test fail" u="1"/>
        <s v="Keyboard no backlight  " u="1"/>
        <s v="Memory #2193 MOD3 Test Fail" u="1"/>
        <s v="Storage/Storage-Storage counters dump" u="1"/>
        <s v="helium_tests/ThermalInterface 3826 Helium Test Balanced (Exit code: -2)" u="1"/>
        <s v="Bottom case screw tilt" u="1"/>
        <s v="Hang at unplug DP cable" u="1"/>
        <s v="Memory #2197 Block Checkerboard (MP) Test Fail" u="1"/>
        <s v="LCD Pixel Light leakage" u="1"/>
        <s v="ALS_Cal 48_USBFSError test fail" u="1"/>
        <s v="USBPort #4508 Xenon SS+ CIO Eye Measurement (10Gbps Down Orientation) Test Fail" u="1"/>
        <s v="USBPort #4543 Verify No False PCH USB2 Disconnect Test (High-Speed,Up)Test Fail" u="1"/>
        <s v="Display #4335 Test Fail" u="1"/>
        <s v="Trackpad Actuator/Hang at verbose mode" u="1"/>
        <s v="Hang at WiPAS WiFi-BT-OTA station" u="1"/>
        <s v="Trackpad-Trackpad Check Touch fail" u="1"/>
        <s v="command key fail" u="1"/>
        <s v="ALS_AR 81_LED fail" u="1"/>
        <s v="DisplayFunctionRow Diags issue" u="1"/>
        <s v="Black Screen at VideoPort #4274 Test" u="1"/>
        <s v="Front Left Port cannot be detected" u="1"/>
        <s v="Hang at Verbose Mode" u="1"/>
        <s v="Rear Right/AdaptorVoltageSwitchandBoostVerificationwithXenon,ConnectorUpfail" u="1"/>
        <s v="LCD dark dot(sub-pexel dead)" u="1"/>
        <s v="[New Failure] SW_Download" u="1"/>
        <s v="FRMask/RightTweeterTest FRMask test fail" u="1"/>
        <s v="FUNCTIONAL/IO1/IO/Front Right/USBCThroughputTest(SuperSpeedDownOrientation)Stationonlyfail" u="1"/>
        <s v="coordinated_S0i_BT_TriggerWake/Wait for ARM to sleep/2 (Exit code: 3)" u="1"/>
        <s v="coordinated_S0i_BT_TriggerWake/Wait for ARM to sleep/3 (Exit code: 3)" u="1"/>
        <s v="coordinated_S0i_BT_TriggerWake/Wait for ARM to sleep/5 (Exit code: 3)" u="1"/>
        <s v="ErrorCode/ErrorCode101 test fail" u="1"/>
        <s v="ErrorCode/ErrorCode104 test fail" u="1"/>
        <s v="ErrorCode/ErrorCode107 test fail" u="1"/>
        <s v="ErrorCode/ErrorCode207 test fail" u="1"/>
        <s v="SSD unusual" u="1"/>
        <s v="Mic1SealTest FRMask test fail" u="1"/>
        <s v="RearRight/DisplayPatternandTestBoxVersionTest(Palladium,Up)Fail" u="1"/>
        <s v="Hang at WiPAS COEX station" u="1"/>
        <s v=" Mic1Test FRMask test fail" u="1"/>
        <s v=" Mic2Test FRMask test fail" u="1"/>
        <s v=" Mic3Test FRMask test fail" u="1"/>
        <s v="Display pattern Test Front Right port 9106.9107.9108 fail" u="1"/>
        <s v="Hang check at VideoController #2801 test" u="1"/>
        <s v="1x1 key fail" u="1"/>
        <s v="Rear Left port no function" u="1"/>
        <s v="ThunderboltPort #4459 Triggers Unit Wake Test (SOi Sleep)" u="1"/>
        <s v="Test Stop at EFI" u="1"/>
        <s v="processor/Processor 8000 AVC_Decoder (Exit code: -2)" u="1"/>
        <s v="display_test_no_aspm/Display 4120 Banksia TCON and DRAM Bist Suite (Exit code: 1)" u="1"/>
        <s v="T-con flex tilt" u="1"/>
        <s v="Halleffect #3809 Triggers Unit Wake(S3 Sleep) Test Fail" u="1"/>
        <s v="Wait for TDM device fail" u="1"/>
        <s v="IEFI hang panic" u="1"/>
        <s v="Hang at Mouse and Trackpad" u="1"/>
        <s v="Hang at back light" u="1"/>
        <s v="Mic2SealTest FRMask test fail" u="1"/>
        <s v="VideoPort #4274 Video Native DP SST Integrity (Palladium;2160p;Down) Test Fail" u="1"/>
        <s v="USBPort #4508 Test Fail" u="1"/>
        <s v="Front Left/VerifyNoFalsePCHUSb2DisconnectTest(High-SpeedUp)fail" u="1"/>
        <s v="tapp/System 8000 TAPP Power (Exit code: 2)" u="1"/>
        <s v="Memory #2196 Bit Checkerboard (MP) Test Fail" u="1"/>
        <s v="Rear Right/VerifyNoFalsePCHUSb2DisconnectTest(High-SpeedUp)fail" u="1"/>
        <s v="FUNCTIONAL/WIFI/Unified RxSingle Fail" u="1"/>
        <s v="Caps lock feeling NG" u="1"/>
        <s v="FUNCTIONAL/Trackpad/LCD Backlight auto off" u="1"/>
        <s v="KP At VideoController #3801 Test" u="1"/>
        <s v="LCD Pixel Bigness" u="1"/>
        <s v="Xenon cannot be detected for all port" u="1"/>
        <s v="[New Failure] Trackpad Actutor2" u="1"/>
        <s v="SWDL found battery capacity 0" u="1"/>
        <s v="Palladium up orientation check 9817 fail" u="1"/>
        <s v="Mic2Test FRMask test fail" u="1"/>
        <s v="ALS_AR cannot turn backlight off" u="1"/>
        <s v="Black Screen at Trackpad #4459 Sleep Test" u="1"/>
        <s v="FRMask/ Mic1Test FRMask test fail" u="1"/>
        <s v="FRMask/ Mic2Test FRMask test fail" u="1"/>
        <s v="FRMask/ Mic3Test FRMask test fail" u="1"/>
        <s v="[New Failure] IO1" u="1"/>
        <s v="LCD Flicker When Adjust F1&amp;F2 Key" u="1"/>
        <s v="LCD Bright Dot" u="1"/>
        <s v="Hang at Button test pass" u="1"/>
        <s v="ALS_Cal cannot turn backlight off" u="1"/>
        <s v="Hang at IO1 8003 test" u="1"/>
        <s v="Black Screen at ThunderboltPort #4384 Test" u="1"/>
        <s v="ALS_AR Test 57-HMCL test fail" u="1"/>
        <s v="Battery Icon Color Show Red" u="1"/>
        <s v="AudioSystem #2837 Auto Mic Binary Tones Test Fail" u="1"/>
        <s v="WiPAS WiFi-BT-OTA station Test error" u="1"/>
        <s v="Key noise" u="1"/>
        <s v="WiFi #4452 WiPAS Test Fail" u="1"/>
        <s v="Device Drop" u="1"/>
        <s v="Hang at IO1 test when change test cable process" u="1"/>
        <s v="Hang at IO2 test when change test cable process" u="1"/>
        <s v="RightWooferTest FRMask test fail" u="1"/>
        <s v="RightWooferTest RBMask test fail" u="1"/>
        <s v="DFR hang at red screen" u="1"/>
        <s v="GPU Stress DOE Test too long" u="1"/>
        <s v="Hang at IO1 8007 test" u="1"/>
        <s v="LCD V-line mura" u="1"/>
        <s v="ErrorCode 207  test fail" u="1"/>
        <s v="USBPort #4102 Xenon WRV (Super-Speed-Plus Up) Test Fail" u="1"/>
        <s v="ALS_AR 67_HmCI test fail" u="1"/>
        <s v="ALS_Cal 81_LED test fail" u="1"/>
        <s v="TP no function" u="1"/>
        <s v="When MMI-Display test finished ,DFR show black but have function" u="1"/>
        <s v="Camera-Camera fail" u="1"/>
        <s v="Trackpad #3402 Force calibration verification Serial Fixture Fail" u="1"/>
        <s v="Gamma Validation Test Fail" u="1"/>
        <s v="processor/Processor 8000 AVC_Encoder_VME (Exit code: -2)" u="1"/>
        <s v="Global Headset-China Headset Right Loopback fail" u="1"/>
        <s v="Global Headset-Global Headset Left Loopback fail" u="1"/>
        <s v="RightTweeterTest THDMask test fail" u="1"/>
        <s v="Hang at IO1 9003 test" u="1"/>
        <s v="LCD flicker (LCD blink)" u="1"/>
        <s v="RightTweeterTest FRMask test fail" u="1"/>
        <s v="RightTweeterTest RBMask test fail" u="1"/>
        <s v="RightWooferTest THDMask test fail" u="1"/>
        <s v="DFR/DFR-DFR Presence test" u="1"/>
        <s v="Xenon cannot be detected for Rear Left" u="1"/>
        <s v="Unified TxPower Fail" u="1"/>
        <s v="Hang at IO1 9007 test" u="1"/>
        <s v="Mikey Tones Test-HeadPhone Detect fail" u="1"/>
        <s v="Trackpad/Hang at Trackpad #2692 test" u="1"/>
        <s v="DH2TC offset(rear:11AA,AB,BP,BQ)  OOS (Pre-cos)" u="1"/>
        <s v="ALS_Cal TEST_RUNER fail" u="1"/>
        <s v="LCD black spot" u="1"/>
        <s v="Hang at unplug TBTA cable" u="1"/>
        <s v="LCD Dark Dot (Pre-Burn)" u="1"/>
        <s v="coordinated_sleep_S0i/Wait for ARM to sleep (Exit code: 3)" u="1"/>
        <s v="[New Failure] IO2" u="1"/>
        <s v="Adaptor Voltage Switch and Boost Verification with Xenon Rear Right" u="1"/>
        <s v="Rear Left/VerifyNoFalsePCHUSb2DisconnectTest(High-SpeedUp)fail" u="1"/>
        <s v="Check  ModelFirm wrong Display" u="1"/>
        <s v="[New Failure] MMI-Preburn-Keyboard" u="1"/>
        <s v="PowerPort #4377 Vbus Load (Down Orientation) Test Fail" u="1"/>
        <s v="Key 7 Noise" u="1"/>
        <s v="Hang at MMI-Preburn-Display insert DC cable" u="1"/>
        <s v="Display pattern Test Rear Left port 9106.9107.9108 fail" u="1"/>
        <s v="Trackpad #2692 Force calibration Fail" u="1"/>
        <s v="QT0 Fan limits fail" u="1"/>
        <s v="WiFi #4452 WiPAS combined MP test with Scorpio (no Coex isolation ) Test Error" u="1"/>
        <s v="Front Left 4543 Verify no False PCH USBC2 Disconnect Test  (High Speed Up)" u="1"/>
        <s v="RightFront/a01-a02 test fail" u="1"/>
        <s v="RightFront/b02-b03 test fail" u="1"/>
        <s v="GPU Restart after ThunderboltPort #4459 Sleep Test" u="1"/>
        <s v="Write Serial Number fail" u="1"/>
        <s v="Trackpad #3809 Triggers Unit Wake(S3 Sleep) Test Fail" u="1"/>
        <s v="Trackpad#4459 Triggers Unit Wake(Soi Sleep) Test Fail" u="1"/>
        <s v="FUNCTIONAL/SWDL/Fail/Query SFC for Pass/Fail fail" u="1"/>
        <s v="Top Case Demage" u="1"/>
        <s v="USBPort #4100 Xenon WRV Test(High-Speed;Up) Fail" u="1"/>
        <s v="VideoPort #4504 Video Daisy SST Tunneled DP Integrity Test Fail" u="1"/>
        <s v="coordinated_S0i_BT_TriggerWake/Verify Wake from BT (Exit code: 1)" u="1"/>
        <s v="Front Right USBC port up orientation check 9007 fail" u="1"/>
        <s v="space key fail" u="1"/>
        <s v="[New Failure] MMI-Preburn-Display" u="1"/>
        <s v="Foreign material or dust when turn on K/B backlight" u="1"/>
        <s v="Mikey Tones Test-Mikey: ts0 fail" u="1"/>
        <s v="Mic1Test FR@1000 test fail" u="1"/>
        <s v="Battery #3002  test fail " u="1"/>
        <s v="KB Offset OOS(Top_Sub)" u="1"/>
        <s v="Wrong ThunderboltController" u="1"/>
        <s v="PortController #3809 Sleep Test Slowly" u="1"/>
        <s v="PowerPort #4378 VConn Load (Down Orientation) Test Fail" u="1"/>
        <s v="FUNCTIONAL/QT1/Process/Finish Test Process fail" u="1"/>
        <s v="Camera no function" u="1"/>
        <s v="ThunderboltPort #4384 Radon CIO Eye Measurement (20Gbps Up Orientation) Test Fail" u="1"/>
        <s v="[New Failure] QT0" u="1"/>
        <s v="intel_component_checks/Display 2768 TCON Frame Validation Test (Exit code: -2)" u="1"/>
        <s v="Configuration/Missing Bluetooth" u="1"/>
        <s v="coordinated_S0i_BT_TriggerWake/Wait for ARM to sleep (Exit code: -2)" u="1"/>
        <s v="USBPort #4177 Xenon Presence Test Multi-Plug (Super-Speed-Plus;Down) Test Fail" u="1"/>
        <s v="Keyboard all Key No Function" u="1"/>
        <s v="Space key feeling NG" u="1"/>
        <s v="Battery level 0" u="1"/>
        <s v="MLB standoff  screw strip" u="1"/>
        <s v="coordinated_sleep_S0i/Wait for ARM to sleep/21 (Exit code: -2)" u="1"/>
        <s v="coordinated_sleep_S0i/Wait for ARM to sleep/22 (Exit code: -2)" u="1"/>
        <s v="coordinated_sleep_S0i/Wait for ARM to sleep/23 (Exit code: -2)" u="1"/>
        <s v="coordinated_sleep_S3/Transition Intel into S36 (Exit code: -2)" u="1"/>
        <s v="Trackpad #2535 Open Test Fail" u="1"/>
        <s v="Mic3Test THDMask test fail" u="1"/>
        <s v="Keyboard/Key Light Press No Function" u="1"/>
        <s v="USBPort #4099 Xenon WRV (Full-Speed; Up) Test Fail" u="1"/>
        <s v="No power on" u="1"/>
        <s v="Farfield Speaker Test TEmask" u="1"/>
        <s v="FUNCTIONAL/QT0/Hang/Hang at Apple logo during 1st reboot after finish SWDL" u="1"/>
        <s v="Front Right port no function" u="1"/>
        <s v="Storage #2792 Extended Write Test Fail" u="1"/>
        <s v="KB Gap OOS(Top_Sub)" u="1"/>
        <s v="LCD Yellow spot" u="1"/>
        <s v="BC2TC Offset OOS" u="1"/>
        <s v="[New Failure] FACT" u="1"/>
        <s v="LED Test-LED Test fail" u="1"/>
        <s v="Battery #3323 Discharge Charge Test Fail" u="1"/>
        <s v="WiFi #4452 WiPAS RX Test Fail（Micron）" u="1"/>
        <s v="Hang at IO1 8004 test" u="1"/>
        <s v="USBPort #4101 Xenon WRV (Super-Speed; Up) Test Fail" u="1"/>
        <s v="Front Right 4544 Verify No False PCH USBC2 Disconnect Test (High Speed Down)" u="1"/>
        <s v="Flicke  test fail" u="1"/>
        <s v="CNT_LED_D0_B fail" u="1"/>
        <s v="LCD partial bright dot" u="1"/>
        <s v="LCD Backlight auto off" u="1"/>
        <s v="Auto shut down at QT0" u="1"/>
        <s v="Mikey Tones Test-Speaker ID test fail" u="1"/>
        <s v="display/BacklightController 4248 Fault Detection (Exit code: -2)" u="1"/>
      </sharedItems>
    </cacheField>
    <cacheField name="Retest Passed?" numFmtId="0">
      <sharedItems containsNonDate="0" containsString="0" containsBlank="1"/>
    </cacheField>
    <cacheField name="Unit Number" numFmtId="1">
      <sharedItems containsSemiMixedTypes="0" containsString="0" containsNumber="1" containsInteger="1" minValue="374" maxValue="512"/>
    </cacheField>
    <cacheField name="DTI/SW" numFmtId="0">
      <sharedItems/>
    </cacheField>
    <cacheField name="Fixture ID" numFmtId="0">
      <sharedItems containsNonDate="0" containsString="0" containsBlank="1"/>
    </cacheField>
    <cacheField name="Error Code" numFmtId="0">
      <sharedItems containsSemiMixedTypes="0" containsString="0" containsNumber="1" containsInteger="1" minValue="1514" maxValue="1814"/>
    </cacheField>
    <cacheField name="Radar" numFmtId="0">
      <sharedItems/>
    </cacheField>
    <cacheField name="Radar Manual" numFmtId="0">
      <sharedItems containsNonDate="0" containsString="0" containsBlank="1"/>
    </cacheField>
    <cacheField name="Comments" numFmtId="0">
      <sharedItems containsNonDate="0" containsString="0" containsBlank="1"/>
    </cacheField>
    <cacheField name="First Time" numFmtId="2">
      <sharedItems containsSemiMixedTypes="0" containsString="0" containsNumber="1" minValue="0.1111111111111111" maxValue="1"/>
    </cacheField>
    <cacheField name="Final" numFmtId="2">
      <sharedItems containsSemiMixedTypes="0" containsString="0" containsNumber="1" minValue="0.1111111111111111" maxValue="1"/>
    </cacheField>
    <cacheField name="First Time Count" numFmtId="2">
      <sharedItems containsSemiMixedTypes="0" containsString="0" containsNumber="1" containsInteger="1" minValue="1" maxValue="1"/>
    </cacheField>
    <cacheField name="Final Count" numFmtId="0">
      <sharedItems containsSemiMixedTypes="0" containsString="0" containsNumber="1" containsInteger="1" minValue="1" maxValue="1"/>
    </cacheField>
    <cacheField name="Retest Calculated" numFmtId="0" formula="#NAME?-#NAME?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9">
  <r>
    <x v="0"/>
    <s v="C02W9016JTVV"/>
    <s v="Mini2-10"/>
    <x v="0"/>
    <x v="0"/>
    <m/>
    <n v="477"/>
    <s v="J132_EVT_23_FDLoboCobra17E31341g_FDbridgeOSLoboCobra15P631231f"/>
    <m/>
    <n v="1517"/>
    <s v="Need Radar!"/>
    <m/>
    <m/>
    <n v="0.5"/>
    <n v="0.5"/>
    <n v="1"/>
    <n v="1"/>
  </r>
  <r>
    <x v="0"/>
    <s v="C02W900BJH95"/>
    <s v="Mini2-QIB1"/>
    <x v="0"/>
    <x v="1"/>
    <m/>
    <n v="483"/>
    <s v="J132_EVT_23_FDLoboCobra17E31341g_FDbridgeOSLoboCobra15P631231f"/>
    <m/>
    <n v="1514"/>
    <s v="Need Radar!"/>
    <m/>
    <m/>
    <n v="0.5"/>
    <n v="0.5"/>
    <n v="1"/>
    <n v="1"/>
  </r>
  <r>
    <x v="0"/>
    <s v="C02W900BJH95"/>
    <s v="Mini2-QIB1"/>
    <x v="0"/>
    <x v="0"/>
    <m/>
    <n v="483"/>
    <s v="J132_EVT_23_FDLoboCobra17E31341g_FDbridgeOSLoboCobra15P631231f"/>
    <m/>
    <n v="1517"/>
    <s v="Need Radar!"/>
    <m/>
    <m/>
    <n v="0.5"/>
    <n v="0.5"/>
    <n v="1"/>
    <n v="1"/>
  </r>
  <r>
    <x v="0"/>
    <s v="C02W9006JTDQ"/>
    <s v="Mini2-5"/>
    <x v="0"/>
    <x v="0"/>
    <m/>
    <n v="403"/>
    <s v="J132_EVT_23_FDLoboCobra17E31341g_FDbridgeOSLoboCobra15P631231f"/>
    <m/>
    <n v="1517"/>
    <s v="Need Radar!"/>
    <m/>
    <m/>
    <n v="1"/>
    <n v="1"/>
    <n v="1"/>
    <n v="1"/>
  </r>
  <r>
    <x v="0"/>
    <s v="C02W900VJTVV"/>
    <s v="Mini2-10"/>
    <x v="0"/>
    <x v="0"/>
    <m/>
    <n v="466"/>
    <s v="J132_EVT_23_FDLoboCobra17E31341g_FDbridgeOSLoboCobra15P631231f"/>
    <m/>
    <n v="1517"/>
    <s v="Need Radar!"/>
    <m/>
    <m/>
    <n v="1"/>
    <n v="1"/>
    <n v="1"/>
    <n v="1"/>
  </r>
  <r>
    <x v="0"/>
    <s v="C02W9003JTDQ"/>
    <s v="Mini2-5"/>
    <x v="0"/>
    <x v="0"/>
    <m/>
    <n v="404"/>
    <s v="J132_EVT_23_FDLoboCobra17E31341g_FDbridgeOSLoboCobra15P631231f"/>
    <m/>
    <n v="1517"/>
    <s v="Need Radar!"/>
    <m/>
    <m/>
    <n v="0.16666666666666666"/>
    <n v="0.16666666666666666"/>
    <n v="1"/>
    <n v="1"/>
  </r>
  <r>
    <x v="0"/>
    <s v="C02W9003JTDQ"/>
    <s v="Mini2-5"/>
    <x v="0"/>
    <x v="2"/>
    <m/>
    <n v="404"/>
    <s v="J132_EVT_23_FDLoboCobra17E31341g_FDbridgeOSLoboCobra15P631231f"/>
    <m/>
    <n v="1532"/>
    <s v="Need Radar!"/>
    <m/>
    <m/>
    <n v="0.16666666666666666"/>
    <n v="0.16666666666666666"/>
    <n v="1"/>
    <n v="1"/>
  </r>
  <r>
    <x v="0"/>
    <s v="C02W9003JTDQ"/>
    <s v="Mini2-5"/>
    <x v="0"/>
    <x v="3"/>
    <m/>
    <n v="404"/>
    <s v="J132_EVT_23_FDLoboCobra17E31341g_FDbridgeOSLoboCobra15P631231f"/>
    <m/>
    <n v="1531"/>
    <s v="Need Radar!"/>
    <m/>
    <m/>
    <n v="0.16666666666666666"/>
    <n v="0.16666666666666666"/>
    <n v="1"/>
    <n v="1"/>
  </r>
  <r>
    <x v="0"/>
    <s v="C02W9003JTDQ"/>
    <s v="Mini2-5"/>
    <x v="0"/>
    <x v="4"/>
    <m/>
    <n v="404"/>
    <s v="J132_EVT_23_FDLoboCobra17E31341g_FDbridgeOSLoboCobra15P631231f"/>
    <m/>
    <n v="1519"/>
    <s v="Need Radar!"/>
    <m/>
    <m/>
    <n v="0.16666666666666666"/>
    <n v="0.16666666666666666"/>
    <n v="1"/>
    <n v="1"/>
  </r>
  <r>
    <x v="0"/>
    <s v="C02W9005JTVV"/>
    <s v="Mini2-6b"/>
    <x v="0"/>
    <x v="0"/>
    <m/>
    <n v="409"/>
    <s v="J132_EVT_23_FDLoboCobra17E31341g_FDbridgeOSLoboCobra15P631231f"/>
    <m/>
    <n v="1517"/>
    <s v="Need Radar!"/>
    <m/>
    <m/>
    <n v="0.2"/>
    <n v="0.2"/>
    <n v="1"/>
    <n v="1"/>
  </r>
  <r>
    <x v="0"/>
    <s v="C02W9005JTVV"/>
    <s v="Mini2-6b"/>
    <x v="0"/>
    <x v="3"/>
    <m/>
    <n v="409"/>
    <s v="J132_EVT_23_FDLoboCobra17E31341g_FDbridgeOSLoboCobra15P631231f"/>
    <m/>
    <n v="1531"/>
    <s v="Need Radar!"/>
    <m/>
    <m/>
    <n v="0.2"/>
    <n v="0.2"/>
    <n v="1"/>
    <n v="1"/>
  </r>
  <r>
    <x v="0"/>
    <s v="C02W9005JTVV"/>
    <s v="Mini2-6b"/>
    <x v="0"/>
    <x v="2"/>
    <m/>
    <n v="409"/>
    <s v="J132_EVT_23_FDLoboCobra17E31341g_FDbridgeOSLoboCobra15P631231f"/>
    <m/>
    <n v="1532"/>
    <s v="Need Radar!"/>
    <m/>
    <m/>
    <n v="0.2"/>
    <n v="0.2"/>
    <n v="1"/>
    <n v="1"/>
  </r>
  <r>
    <x v="0"/>
    <s v="C02W9005JTVV"/>
    <s v="Mini2-6b"/>
    <x v="0"/>
    <x v="5"/>
    <m/>
    <n v="409"/>
    <s v="J132_EVT_23_FDLoboCobra17E31341g_FDbridgeOSLoboCobra15P631231f"/>
    <m/>
    <n v="1586"/>
    <s v="Need Radar!"/>
    <m/>
    <m/>
    <n v="0.2"/>
    <n v="0.2"/>
    <n v="1"/>
    <n v="1"/>
  </r>
  <r>
    <x v="0"/>
    <s v="C02W9006JKJM"/>
    <s v="Mini2-QIB2"/>
    <x v="0"/>
    <x v="1"/>
    <m/>
    <n v="504"/>
    <s v="J132_EVT_23_FDLoboCobra17E31341g_FDbridgeOSLoboCobra15P631231f"/>
    <m/>
    <n v="1514"/>
    <s v="Need Radar!"/>
    <m/>
    <m/>
    <n v="0.5"/>
    <n v="0.5"/>
    <n v="1"/>
    <n v="1"/>
  </r>
  <r>
    <x v="0"/>
    <s v="C02W9006JKJM"/>
    <s v="Mini2-QIB2"/>
    <x v="0"/>
    <x v="0"/>
    <m/>
    <n v="504"/>
    <s v="J132_EVT_23_FDLoboCobra17E31341g_FDbridgeOSLoboCobra15P631231f"/>
    <m/>
    <n v="1517"/>
    <s v="Need Radar!"/>
    <m/>
    <m/>
    <n v="0.5"/>
    <n v="0.5"/>
    <n v="1"/>
    <n v="1"/>
  </r>
  <r>
    <x v="0"/>
    <s v="C02W9003JTVV"/>
    <s v="Mini2-6a"/>
    <x v="0"/>
    <x v="0"/>
    <m/>
    <n v="407"/>
    <s v="J132_EVT_23_FDLoboCobra17E31341g_FDbridgeOSLoboCobra15P631231f"/>
    <m/>
    <n v="1517"/>
    <s v="Need Radar!"/>
    <m/>
    <m/>
    <n v="0.16666666666666666"/>
    <n v="0.16666666666666666"/>
    <n v="1"/>
    <n v="1"/>
  </r>
  <r>
    <x v="0"/>
    <s v="C02W9003JTVV"/>
    <s v="Mini2-6a"/>
    <x v="0"/>
    <x v="6"/>
    <m/>
    <n v="407"/>
    <s v="J132_EVT_23_FDLoboCobra17E31341g_FDbridgeOSLoboCobra15P631231f"/>
    <m/>
    <n v="1521"/>
    <s v="Need Radar!"/>
    <m/>
    <m/>
    <n v="0.16666666666666666"/>
    <n v="0.16666666666666666"/>
    <n v="1"/>
    <n v="1"/>
  </r>
  <r>
    <x v="0"/>
    <s v="C02W9003JTVV"/>
    <s v="Mini2-6a"/>
    <x v="0"/>
    <x v="7"/>
    <m/>
    <n v="407"/>
    <s v="J132_EVT_23_FDLoboCobra17E31341g_FDbridgeOSLoboCobra15P631231f"/>
    <m/>
    <n v="1522"/>
    <s v="Need Radar!"/>
    <m/>
    <m/>
    <n v="0.16666666666666666"/>
    <n v="0.16666666666666666"/>
    <n v="1"/>
    <n v="1"/>
  </r>
  <r>
    <x v="0"/>
    <s v="C02W9003JTVV"/>
    <s v="Mini2-6a"/>
    <x v="0"/>
    <x v="8"/>
    <m/>
    <n v="407"/>
    <s v="J132_EVT_23_FDLoboCobra17E31341g_FDbridgeOSLoboCobra15P631231f"/>
    <m/>
    <n v="1524"/>
    <s v="Need Radar!"/>
    <m/>
    <m/>
    <n v="0.16666666666666666"/>
    <n v="0.16666666666666666"/>
    <n v="1"/>
    <n v="1"/>
  </r>
  <r>
    <x v="0"/>
    <s v="C02W9003JTVV"/>
    <s v="Mini2-6a"/>
    <x v="0"/>
    <x v="9"/>
    <m/>
    <n v="407"/>
    <s v="J132_EVT_23_FDLoboCobra17E31341g_FDbridgeOSLoboCobra15P631231f"/>
    <m/>
    <n v="1587"/>
    <s v="Need Radar!"/>
    <m/>
    <m/>
    <n v="0.16666666666666666"/>
    <n v="0.16666666666666666"/>
    <n v="1"/>
    <n v="1"/>
  </r>
  <r>
    <x v="0"/>
    <s v="C02W9003JTVV"/>
    <s v="Mini2-6a"/>
    <x v="0"/>
    <x v="10"/>
    <m/>
    <n v="407"/>
    <s v="J132_EVT_23_FDLoboCobra17E31341g_FDbridgeOSLoboCobra15P631231f"/>
    <m/>
    <n v="1588"/>
    <s v="Need Radar!"/>
    <m/>
    <m/>
    <n v="0.16666666666666666"/>
    <n v="0.16666666666666666"/>
    <n v="1"/>
    <n v="1"/>
  </r>
  <r>
    <x v="0"/>
    <s v="C02W900XJTVV"/>
    <s v="Mini2-10"/>
    <x v="0"/>
    <x v="0"/>
    <m/>
    <n v="468"/>
    <s v="J132_EVT_23_FDLoboCobra17E31341g_FDbridgeOSLoboCobra15P631231f"/>
    <m/>
    <n v="1517"/>
    <s v="Need Radar!"/>
    <m/>
    <m/>
    <n v="1"/>
    <n v="1"/>
    <n v="1"/>
    <n v="1"/>
  </r>
  <r>
    <x v="0"/>
    <s v="C02W900BJTVV"/>
    <s v="Mini2-9"/>
    <x v="0"/>
    <x v="1"/>
    <m/>
    <n v="448"/>
    <s v="J132_EVT_23_FDLoboCobra17E31341g_FDbridgeOSLoboCobra15P631231f"/>
    <m/>
    <n v="1514"/>
    <s v="Need Radar!"/>
    <m/>
    <m/>
    <n v="0.5"/>
    <n v="0.5"/>
    <n v="1"/>
    <n v="1"/>
  </r>
  <r>
    <x v="0"/>
    <s v="C02W900BJTVV"/>
    <s v="Mini2-9"/>
    <x v="0"/>
    <x v="0"/>
    <m/>
    <n v="448"/>
    <s v="J132_EVT_23_FDLoboCobra17E31341g_FDbridgeOSLoboCobra15P631231f"/>
    <m/>
    <n v="1517"/>
    <s v="Need Radar!"/>
    <m/>
    <m/>
    <n v="0.5"/>
    <n v="0.5"/>
    <n v="1"/>
    <n v="1"/>
  </r>
  <r>
    <x v="0"/>
    <s v="C02W9011JTVV"/>
    <s v="Mini2-10"/>
    <x v="0"/>
    <x v="0"/>
    <m/>
    <n v="472"/>
    <s v="J132_EVT_23_FDLoboCobra17E31341g_FDbridgeOSLoboCobra15P631231f"/>
    <m/>
    <n v="1517"/>
    <s v="Need Radar!"/>
    <m/>
    <m/>
    <n v="1"/>
    <n v="1"/>
    <n v="1"/>
    <n v="1"/>
  </r>
  <r>
    <x v="0"/>
    <s v="C02W9008JH95"/>
    <s v="Mini2-QIB1"/>
    <x v="0"/>
    <x v="1"/>
    <m/>
    <n v="480"/>
    <s v="J132_EVT_23_FDLoboCobra17E31341g_FDbridgeOSLoboCobra15P631231f"/>
    <m/>
    <n v="1514"/>
    <s v="Need Radar!"/>
    <m/>
    <m/>
    <n v="0.33333333333333331"/>
    <n v="0.33333333333333331"/>
    <n v="1"/>
    <n v="1"/>
  </r>
  <r>
    <x v="0"/>
    <s v="C02W9008JH95"/>
    <s v="Mini2-QIB1"/>
    <x v="0"/>
    <x v="0"/>
    <m/>
    <n v="480"/>
    <s v="J132_EVT_23_FDLoboCobra17E31341g_FDbridgeOSLoboCobra15P631231f"/>
    <m/>
    <n v="1517"/>
    <s v="Need Radar!"/>
    <m/>
    <m/>
    <n v="0.33333333333333331"/>
    <n v="0.33333333333333331"/>
    <n v="1"/>
    <n v="1"/>
  </r>
  <r>
    <x v="0"/>
    <s v="C02W900GJKJM"/>
    <s v="Mini2-4"/>
    <x v="0"/>
    <x v="5"/>
    <m/>
    <n v="398"/>
    <s v="J132_EVT_23_FDLoboCobra17E31341g_FDbridgeOSLoboCobra15P631231f"/>
    <m/>
    <n v="1586"/>
    <s v="Need Radar!"/>
    <m/>
    <m/>
    <n v="1"/>
    <n v="1"/>
    <n v="1"/>
    <n v="1"/>
  </r>
  <r>
    <x v="0"/>
    <s v="C02W9006JH95"/>
    <s v="Mini2-1b"/>
    <x v="0"/>
    <x v="11"/>
    <m/>
    <n v="379"/>
    <s v="J132_EVT_23_FDLoboCobra17E31341g_FDbridgeOSLoboCobra15P631231f"/>
    <m/>
    <n v="1589"/>
    <s v="Need Radar!"/>
    <m/>
    <m/>
    <n v="1"/>
    <n v="1"/>
    <n v="1"/>
    <n v="1"/>
  </r>
  <r>
    <x v="0"/>
    <s v="C02W9001JTDX"/>
    <s v="Mini2-2"/>
    <x v="0"/>
    <x v="3"/>
    <m/>
    <n v="380"/>
    <s v="J132_EVT_23_FDLoboCobra17E31341g_FDbridgeOSLoboCobra15P631231f"/>
    <m/>
    <n v="1531"/>
    <s v="Need Radar!"/>
    <m/>
    <m/>
    <n v="0.33333333333333331"/>
    <n v="0.33333333333333331"/>
    <n v="1"/>
    <n v="1"/>
  </r>
  <r>
    <x v="0"/>
    <s v="C02W9001JTDX"/>
    <s v="Mini2-2"/>
    <x v="0"/>
    <x v="2"/>
    <m/>
    <n v="380"/>
    <s v="J132_EVT_23_FDLoboCobra17E31341g_FDbridgeOSLoboCobra15P631231f"/>
    <m/>
    <n v="1532"/>
    <s v="Need Radar!"/>
    <m/>
    <m/>
    <n v="0.33333333333333331"/>
    <n v="0.33333333333333331"/>
    <n v="1"/>
    <n v="1"/>
  </r>
  <r>
    <x v="0"/>
    <s v="C02W9006JTVV"/>
    <s v="Mini2-6b"/>
    <x v="0"/>
    <x v="0"/>
    <m/>
    <n v="410"/>
    <s v="J132_EVT_23_FDLoboCobra17E31341g_FDbridgeOSLoboCobra15P631231f"/>
    <m/>
    <n v="1517"/>
    <s v="Need Radar!"/>
    <m/>
    <m/>
    <n v="0.14285714285714285"/>
    <n v="0.14285714285714285"/>
    <n v="1"/>
    <n v="1"/>
  </r>
  <r>
    <x v="0"/>
    <s v="C02W900SJTVV"/>
    <s v="Mini2-10"/>
    <x v="0"/>
    <x v="0"/>
    <m/>
    <n v="463"/>
    <s v="J132_EVT_23_FDLoboCobra17E31341g_FDbridgeOSLoboCobra15P631231f"/>
    <m/>
    <n v="1517"/>
    <s v="Need Radar!"/>
    <m/>
    <m/>
    <n v="0.125"/>
    <n v="0.125"/>
    <n v="1"/>
    <n v="1"/>
  </r>
  <r>
    <x v="0"/>
    <s v="C02W900SJTVV"/>
    <s v="Mini2-10"/>
    <x v="0"/>
    <x v="12"/>
    <m/>
    <n v="463"/>
    <s v="J132_EVT_23_FDLoboCobra17E31341g_FDbridgeOSLoboCobra15P631231f"/>
    <m/>
    <n v="1569"/>
    <s v="Need Radar!"/>
    <m/>
    <m/>
    <n v="0.125"/>
    <n v="0.125"/>
    <n v="1"/>
    <n v="1"/>
  </r>
  <r>
    <x v="0"/>
    <s v="C02W900SJTVV"/>
    <s v="Mini2-10"/>
    <x v="0"/>
    <x v="13"/>
    <m/>
    <n v="463"/>
    <s v="J132_EVT_23_FDLoboCobra17E31341g_FDbridgeOSLoboCobra15P631231f"/>
    <m/>
    <n v="1567"/>
    <s v="Need Radar!"/>
    <m/>
    <m/>
    <n v="0.125"/>
    <n v="0.125"/>
    <n v="1"/>
    <n v="1"/>
  </r>
  <r>
    <x v="0"/>
    <s v="C02W900ZJTVV"/>
    <s v="Mini2-10"/>
    <x v="0"/>
    <x v="0"/>
    <m/>
    <n v="470"/>
    <s v="J132_EVT_23_FDLoboCobra17E31341g_FDbridgeOSLoboCobra15P631231f"/>
    <m/>
    <n v="1517"/>
    <s v="Need Radar!"/>
    <m/>
    <m/>
    <n v="0.5"/>
    <n v="0.5"/>
    <n v="1"/>
    <n v="1"/>
  </r>
  <r>
    <x v="0"/>
    <s v="C02W9002JTF4"/>
    <s v="Mini2-8"/>
    <x v="0"/>
    <x v="14"/>
    <m/>
    <n v="418"/>
    <s v="J132_EVT_23_FDLoboCobra17E31341g_FDbridgeOSLoboCobra15P631231f"/>
    <m/>
    <n v="1585"/>
    <s v="Need Radar!"/>
    <m/>
    <m/>
    <n v="0.33333333333333331"/>
    <n v="0.33333333333333331"/>
    <n v="1"/>
    <n v="1"/>
  </r>
  <r>
    <x v="0"/>
    <s v="C02W9008JH95"/>
    <s v="Mini2-QIB1"/>
    <x v="0"/>
    <x v="14"/>
    <m/>
    <n v="480"/>
    <s v="J132_EVT_23_FDLoboCobra17E31341g_FDbridgeOSLoboCobra15P631231f"/>
    <m/>
    <n v="1585"/>
    <s v="Need Radar!"/>
    <m/>
    <m/>
    <n v="0.33333333333333331"/>
    <n v="0.33333333333333331"/>
    <n v="1"/>
    <n v="1"/>
  </r>
  <r>
    <x v="0"/>
    <s v="C02W9003JTF4"/>
    <s v="Mini2-8"/>
    <x v="0"/>
    <x v="15"/>
    <m/>
    <n v="419"/>
    <s v="J132_EVT_23_FDLoboCobra17E31341g_FDbridgeOSLoboCobra15P631231f"/>
    <m/>
    <n v="1590"/>
    <s v="Need Radar!"/>
    <m/>
    <m/>
    <n v="0.33333333333333331"/>
    <n v="0.33333333333333331"/>
    <n v="1"/>
    <n v="1"/>
  </r>
  <r>
    <x v="0"/>
    <s v="C02W900RJTVV"/>
    <s v="Mini2-10"/>
    <x v="0"/>
    <x v="16"/>
    <m/>
    <n v="462"/>
    <s v="J132_EVT_23_FDLoboCobra17E31341g_FDbridgeOSLoboCobra15P631231f"/>
    <m/>
    <n v="1581"/>
    <s v="Need Radar!"/>
    <m/>
    <m/>
    <n v="1"/>
    <n v="1"/>
    <n v="1"/>
    <n v="1"/>
  </r>
  <r>
    <x v="0"/>
    <s v="C02W9013JTVV"/>
    <s v="Mini2-10"/>
    <x v="0"/>
    <x v="16"/>
    <m/>
    <n v="474"/>
    <s v="J132_EVT_23_FDLoboCobra17E31341g_FDbridgeOSLoboCobra15P631231f"/>
    <m/>
    <n v="1581"/>
    <s v="Need Radar!"/>
    <m/>
    <m/>
    <n v="0.16666666666666666"/>
    <n v="0.16666666666666666"/>
    <n v="1"/>
    <n v="1"/>
  </r>
  <r>
    <x v="1"/>
    <s v="C02W9001JH95"/>
    <s v="Mini2-1a"/>
    <x v="0"/>
    <x v="6"/>
    <m/>
    <n v="374"/>
    <s v="J132_EVT_23_FDLoboCobra17E31341g_FDbridgeOSLoboCobra15P631231f"/>
    <m/>
    <n v="1521"/>
    <s v="Need Radar!"/>
    <m/>
    <m/>
    <n v="0.14285714285714285"/>
    <n v="0.14285714285714285"/>
    <n v="1"/>
    <n v="1"/>
  </r>
  <r>
    <x v="1"/>
    <s v="C02W9001JH95"/>
    <s v="Mini2-1a"/>
    <x v="0"/>
    <x v="17"/>
    <m/>
    <n v="374"/>
    <s v="J132_EVT_23_FDLoboCobra17E31341g_FDbridgeOSLoboCobra15P631231f"/>
    <m/>
    <n v="1516"/>
    <s v="Need Radar!"/>
    <m/>
    <m/>
    <n v="0.14285714285714285"/>
    <n v="0.14285714285714285"/>
    <n v="1"/>
    <n v="1"/>
  </r>
  <r>
    <x v="1"/>
    <s v="C02W9001JH95"/>
    <s v="Mini2-1a"/>
    <x v="0"/>
    <x v="7"/>
    <m/>
    <n v="374"/>
    <s v="J132_EVT_23_FDLoboCobra17E31341g_FDbridgeOSLoboCobra15P631231f"/>
    <m/>
    <n v="1522"/>
    <s v="Need Radar!"/>
    <m/>
    <m/>
    <n v="0.14285714285714285"/>
    <n v="0.14285714285714285"/>
    <n v="1"/>
    <n v="1"/>
  </r>
  <r>
    <x v="1"/>
    <s v="C02W9001JH95"/>
    <s v="Mini2-1a"/>
    <x v="0"/>
    <x v="8"/>
    <m/>
    <n v="374"/>
    <s v="J132_EVT_23_FDLoboCobra17E31341g_FDbridgeOSLoboCobra15P631231f"/>
    <m/>
    <n v="1524"/>
    <s v="Need Radar!"/>
    <m/>
    <m/>
    <n v="0.14285714285714285"/>
    <n v="0.14285714285714285"/>
    <n v="1"/>
    <n v="1"/>
  </r>
  <r>
    <x v="1"/>
    <s v="C02W9001JH95"/>
    <s v="Mini2-1a"/>
    <x v="0"/>
    <x v="18"/>
    <m/>
    <n v="374"/>
    <s v="J132_EVT_23_FDLoboCobra17E31341g_FDbridgeOSLoboCobra15P631231f"/>
    <m/>
    <n v="1518"/>
    <s v="Need Radar!"/>
    <m/>
    <m/>
    <n v="0.14285714285714285"/>
    <n v="0.14285714285714285"/>
    <n v="1"/>
    <n v="1"/>
  </r>
  <r>
    <x v="1"/>
    <s v="C02W9001JTVQ"/>
    <s v="Mini2-3"/>
    <x v="0"/>
    <x v="18"/>
    <m/>
    <n v="393"/>
    <s v="J132_EVT_23_FDLoboCobra17E31341g_FDbridgeOSLoboCobra15P631231f"/>
    <m/>
    <n v="1518"/>
    <s v="Need Radar!"/>
    <m/>
    <m/>
    <n v="1"/>
    <n v="1"/>
    <n v="1"/>
    <n v="1"/>
  </r>
  <r>
    <x v="1"/>
    <s v="C02W9008JTVV"/>
    <s v="Mini2-9"/>
    <x v="0"/>
    <x v="1"/>
    <m/>
    <n v="445"/>
    <s v="J132_EVT_23_FDLoboCobra17E31341g_FDbridgeOSLoboCobra15P631231f"/>
    <m/>
    <n v="1514"/>
    <s v="Need Radar!"/>
    <m/>
    <m/>
    <n v="0.25"/>
    <n v="0.25"/>
    <n v="1"/>
    <n v="1"/>
  </r>
  <r>
    <x v="1"/>
    <s v="C02W9008JTVV"/>
    <s v="Mini2-9"/>
    <x v="0"/>
    <x v="17"/>
    <m/>
    <n v="445"/>
    <s v="J132_EVT_23_FDLoboCobra17E31341g_FDbridgeOSLoboCobra15P631231f"/>
    <m/>
    <n v="1516"/>
    <s v="Need Radar!"/>
    <m/>
    <m/>
    <n v="0.25"/>
    <n v="0.25"/>
    <n v="1"/>
    <n v="1"/>
  </r>
  <r>
    <x v="1"/>
    <s v="C02W9008JTVV"/>
    <s v="Mini2-9"/>
    <x v="0"/>
    <x v="0"/>
    <m/>
    <n v="445"/>
    <s v="J132_EVT_23_FDLoboCobra17E31341g_FDbridgeOSLoboCobra15P631231f"/>
    <m/>
    <n v="1517"/>
    <s v="Need Radar!"/>
    <m/>
    <m/>
    <n v="0.25"/>
    <n v="0.25"/>
    <n v="1"/>
    <n v="1"/>
  </r>
  <r>
    <x v="1"/>
    <s v="C02W9008JTVV"/>
    <s v="Mini2-9"/>
    <x v="0"/>
    <x v="18"/>
    <m/>
    <n v="445"/>
    <s v="J132_EVT_23_FDLoboCobra17E31341g_FDbridgeOSLoboCobra15P631231f"/>
    <m/>
    <n v="1518"/>
    <s v="Need Radar!"/>
    <m/>
    <m/>
    <n v="0.25"/>
    <n v="0.25"/>
    <n v="1"/>
    <n v="1"/>
  </r>
  <r>
    <x v="1"/>
    <s v="C02W9007JH95"/>
    <s v="Mini2-QIB1"/>
    <x v="0"/>
    <x v="16"/>
    <m/>
    <n v="479"/>
    <s v="J132_EVT_23_FDLoboCobra17E31341g_FDbridgeOSLoboCobra15P631231f"/>
    <m/>
    <n v="1581"/>
    <s v="Need Radar!"/>
    <m/>
    <m/>
    <n v="0.2"/>
    <n v="0.2"/>
    <n v="1"/>
    <n v="1"/>
  </r>
  <r>
    <x v="1"/>
    <s v="C02W900WJTVV"/>
    <s v="Mini2-10"/>
    <x v="0"/>
    <x v="16"/>
    <m/>
    <n v="467"/>
    <s v="J132_EVT_23_FDLoboCobra17E31341g_FDbridgeOSLoboCobra15P631231f"/>
    <m/>
    <n v="1581"/>
    <s v="Need Radar!"/>
    <m/>
    <m/>
    <n v="0.33333333333333331"/>
    <n v="0.33333333333333331"/>
    <n v="1"/>
    <n v="1"/>
  </r>
  <r>
    <x v="1"/>
    <s v="C02W9003JKJM"/>
    <s v="Mini2-QIB2"/>
    <x v="0"/>
    <x v="14"/>
    <m/>
    <n v="501"/>
    <s v="J132_EVT_23_FDLoboCobra17E31341g_FDbridgeOSLoboCobra15P631231f"/>
    <m/>
    <n v="1585"/>
    <s v="Need Radar!"/>
    <m/>
    <m/>
    <n v="0.1111111111111111"/>
    <n v="0.1111111111111111"/>
    <n v="1"/>
    <n v="1"/>
  </r>
  <r>
    <x v="1"/>
    <s v="C02W9005JKJM"/>
    <s v="Mini2-QIB2"/>
    <x v="0"/>
    <x v="1"/>
    <m/>
    <n v="503"/>
    <s v="J132_EVT_23_FDLoboCobra17E31341g_FDbridgeOSLoboCobra15P631231f"/>
    <m/>
    <n v="1514"/>
    <s v="Need Radar!"/>
    <m/>
    <m/>
    <n v="0.33333333333333331"/>
    <n v="0.33333333333333331"/>
    <n v="1"/>
    <n v="1"/>
  </r>
  <r>
    <x v="1"/>
    <s v="C02W9005JKJM"/>
    <s v="Mini2-QIB2"/>
    <x v="0"/>
    <x v="3"/>
    <m/>
    <n v="503"/>
    <s v="J132_EVT_23_FDLoboCobra17E31341g_FDbridgeOSLoboCobra15P631231f"/>
    <m/>
    <n v="1531"/>
    <s v="Need Radar!"/>
    <m/>
    <m/>
    <n v="0.33333333333333331"/>
    <n v="0.33333333333333331"/>
    <n v="1"/>
    <n v="1"/>
  </r>
  <r>
    <x v="1"/>
    <s v="C02W9005JKJM"/>
    <s v="Mini2-QIB2"/>
    <x v="0"/>
    <x v="0"/>
    <m/>
    <n v="503"/>
    <s v="J132_EVT_23_FDLoboCobra17E31341g_FDbridgeOSLoboCobra15P631231f"/>
    <m/>
    <n v="1517"/>
    <s v="Need Radar!"/>
    <m/>
    <m/>
    <n v="0.33333333333333331"/>
    <n v="0.33333333333333331"/>
    <n v="1"/>
    <n v="1"/>
  </r>
  <r>
    <x v="1"/>
    <s v="C02W900UJTVV"/>
    <s v="Mini2-10"/>
    <x v="0"/>
    <x v="0"/>
    <m/>
    <n v="465"/>
    <s v="J132_EVT_23_FDLoboCobra17E31341g_FDbridgeOSLoboCobra15P631231f"/>
    <m/>
    <n v="1517"/>
    <s v="Need Radar!"/>
    <m/>
    <m/>
    <n v="0.33333333333333331"/>
    <n v="0.33333333333333331"/>
    <n v="1"/>
    <n v="1"/>
  </r>
  <r>
    <x v="1"/>
    <s v="C02W900UJTVV"/>
    <s v="Mini2-10"/>
    <x v="0"/>
    <x v="17"/>
    <m/>
    <n v="465"/>
    <s v="J132_EVT_23_FDLoboCobra17E31341g_FDbridgeOSLoboCobra15P631231f"/>
    <m/>
    <n v="1516"/>
    <s v="Need Radar!"/>
    <m/>
    <m/>
    <n v="0.33333333333333331"/>
    <n v="0.33333333333333331"/>
    <n v="1"/>
    <n v="1"/>
  </r>
  <r>
    <x v="1"/>
    <s v="C02W900UJTVV"/>
    <s v="Mini2-10"/>
    <x v="0"/>
    <x v="18"/>
    <m/>
    <n v="465"/>
    <s v="J132_EVT_23_FDLoboCobra17E31341g_FDbridgeOSLoboCobra15P631231f"/>
    <m/>
    <n v="1518"/>
    <s v="Need Radar!"/>
    <m/>
    <m/>
    <n v="0.33333333333333331"/>
    <n v="0.33333333333333331"/>
    <n v="1"/>
    <n v="1"/>
  </r>
  <r>
    <x v="1"/>
    <s v="C02W9014JTVV"/>
    <s v="Mini2-10"/>
    <x v="0"/>
    <x v="17"/>
    <m/>
    <n v="475"/>
    <s v="J132_EVT_23_FDLoboCobra17E31341g_FDbridgeOSLoboCobra15P631231f"/>
    <m/>
    <n v="1516"/>
    <s v="Need Radar!"/>
    <m/>
    <m/>
    <n v="0.33333333333333331"/>
    <n v="0.33333333333333331"/>
    <n v="1"/>
    <n v="1"/>
  </r>
  <r>
    <x v="1"/>
    <s v="C02W9014JTVV"/>
    <s v="Mini2-10"/>
    <x v="0"/>
    <x v="0"/>
    <m/>
    <n v="475"/>
    <s v="J132_EVT_23_FDLoboCobra17E31341g_FDbridgeOSLoboCobra15P631231f"/>
    <m/>
    <n v="1517"/>
    <s v="Need Radar!"/>
    <m/>
    <m/>
    <n v="0.33333333333333331"/>
    <n v="0.33333333333333331"/>
    <n v="1"/>
    <n v="1"/>
  </r>
  <r>
    <x v="1"/>
    <s v="C02W9014JTVV"/>
    <s v="Mini2-10"/>
    <x v="0"/>
    <x v="18"/>
    <m/>
    <n v="475"/>
    <s v="J132_EVT_23_FDLoboCobra17E31341g_FDbridgeOSLoboCobra15P631231f"/>
    <m/>
    <n v="1518"/>
    <s v="Need Radar!"/>
    <m/>
    <m/>
    <n v="0.33333333333333331"/>
    <n v="0.33333333333333331"/>
    <n v="1"/>
    <n v="1"/>
  </r>
  <r>
    <x v="1"/>
    <s v="C02W9012JTVV"/>
    <s v="Mini2-10"/>
    <x v="0"/>
    <x v="0"/>
    <m/>
    <n v="473"/>
    <s v="J132_EVT_23_FDLoboCobra17E31341g_FDbridgeOSLoboCobra15P631231f"/>
    <m/>
    <n v="1517"/>
    <s v="Need Radar!"/>
    <m/>
    <m/>
    <n v="0.33333333333333331"/>
    <n v="0.33333333333333331"/>
    <n v="1"/>
    <n v="1"/>
  </r>
  <r>
    <x v="1"/>
    <s v="C02W9012JTVV"/>
    <s v="Mini2-10"/>
    <x v="0"/>
    <x v="17"/>
    <m/>
    <n v="473"/>
    <s v="J132_EVT_23_FDLoboCobra17E31341g_FDbridgeOSLoboCobra15P631231f"/>
    <m/>
    <n v="1516"/>
    <s v="Need Radar!"/>
    <m/>
    <m/>
    <n v="0.33333333333333331"/>
    <n v="0.33333333333333331"/>
    <n v="1"/>
    <n v="1"/>
  </r>
  <r>
    <x v="1"/>
    <s v="C02W9012JTVV"/>
    <s v="Mini2-10"/>
    <x v="0"/>
    <x v="18"/>
    <m/>
    <n v="473"/>
    <s v="J132_EVT_23_FDLoboCobra17E31341g_FDbridgeOSLoboCobra15P631231f"/>
    <m/>
    <n v="1518"/>
    <s v="Need Radar!"/>
    <m/>
    <m/>
    <n v="0.33333333333333331"/>
    <n v="0.33333333333333331"/>
    <n v="1"/>
    <n v="1"/>
  </r>
  <r>
    <x v="1"/>
    <s v="C02W9002JKJM"/>
    <s v="Mini2-QIB2"/>
    <x v="0"/>
    <x v="1"/>
    <m/>
    <n v="500"/>
    <s v="J132_EVT_23_FDLoboCobra17E31341g_FDbridgeOSLoboCobra15P631231f"/>
    <m/>
    <n v="1514"/>
    <s v="Need Radar!"/>
    <m/>
    <m/>
    <n v="0.25"/>
    <n v="0.25"/>
    <n v="1"/>
    <n v="1"/>
  </r>
  <r>
    <x v="1"/>
    <s v="C02W9002JKJM"/>
    <s v="Mini2-QIB2"/>
    <x v="0"/>
    <x v="17"/>
    <m/>
    <n v="500"/>
    <s v="J132_EVT_23_FDLoboCobra17E31341g_FDbridgeOSLoboCobra15P631231f"/>
    <m/>
    <n v="1516"/>
    <s v="Need Radar!"/>
    <m/>
    <m/>
    <n v="0.25"/>
    <n v="0.25"/>
    <n v="1"/>
    <n v="1"/>
  </r>
  <r>
    <x v="1"/>
    <s v="C02W9002JKJM"/>
    <s v="Mini2-QIB2"/>
    <x v="0"/>
    <x v="0"/>
    <m/>
    <n v="500"/>
    <s v="J132_EVT_23_FDLoboCobra17E31341g_FDbridgeOSLoboCobra15P631231f"/>
    <m/>
    <n v="1517"/>
    <s v="Need Radar!"/>
    <m/>
    <m/>
    <n v="0.25"/>
    <n v="0.25"/>
    <n v="1"/>
    <n v="1"/>
  </r>
  <r>
    <x v="1"/>
    <s v="C02W9002JKJM"/>
    <s v="Mini2-QIB2"/>
    <x v="0"/>
    <x v="18"/>
    <m/>
    <n v="500"/>
    <s v="J132_EVT_23_FDLoboCobra17E31341g_FDbridgeOSLoboCobra15P631231f"/>
    <m/>
    <n v="1518"/>
    <s v="Need Radar!"/>
    <m/>
    <m/>
    <n v="0.25"/>
    <n v="0.25"/>
    <n v="1"/>
    <n v="1"/>
  </r>
  <r>
    <x v="1"/>
    <s v="C02W9003JTDX"/>
    <s v="Mini2-2"/>
    <x v="0"/>
    <x v="18"/>
    <m/>
    <n v="382"/>
    <s v="J132_EVT_23_FDLoboCobra17E31341g_FDbridgeOSLoboCobra15P631231f"/>
    <m/>
    <n v="1518"/>
    <s v="Need Radar!"/>
    <m/>
    <m/>
    <n v="0.2"/>
    <n v="0.2"/>
    <n v="1"/>
    <n v="1"/>
  </r>
  <r>
    <x v="1"/>
    <s v="C02W9003JTDX"/>
    <s v="Mini2-2"/>
    <x v="0"/>
    <x v="6"/>
    <m/>
    <n v="382"/>
    <s v="J132_EVT_23_FDLoboCobra17E31341g_FDbridgeOSLoboCobra15P631231f"/>
    <m/>
    <n v="1521"/>
    <s v="Need Radar!"/>
    <m/>
    <m/>
    <n v="0.2"/>
    <n v="0.2"/>
    <n v="1"/>
    <n v="1"/>
  </r>
  <r>
    <x v="1"/>
    <s v="C02W9003JTDX"/>
    <s v="Mini2-2"/>
    <x v="0"/>
    <x v="7"/>
    <m/>
    <n v="382"/>
    <s v="J132_EVT_23_FDLoboCobra17E31341g_FDbridgeOSLoboCobra15P631231f"/>
    <m/>
    <n v="1522"/>
    <s v="Need Radar!"/>
    <m/>
    <m/>
    <n v="0.2"/>
    <n v="0.2"/>
    <n v="1"/>
    <n v="1"/>
  </r>
  <r>
    <x v="1"/>
    <s v="C02W9003JTDX"/>
    <s v="Mini2-2"/>
    <x v="0"/>
    <x v="8"/>
    <m/>
    <n v="382"/>
    <s v="J132_EVT_23_FDLoboCobra17E31341g_FDbridgeOSLoboCobra15P631231f"/>
    <m/>
    <n v="1524"/>
    <s v="Need Radar!"/>
    <m/>
    <m/>
    <n v="0.2"/>
    <n v="0.2"/>
    <n v="1"/>
    <n v="1"/>
  </r>
  <r>
    <x v="1"/>
    <s v="C02W9003JTDX"/>
    <s v="Mini2-2"/>
    <x v="0"/>
    <x v="17"/>
    <m/>
    <n v="382"/>
    <s v="J132_EVT_23_FDLoboCobra17E31341g_FDbridgeOSLoboCobra15P631231f"/>
    <m/>
    <n v="1516"/>
    <s v="Need Radar!"/>
    <m/>
    <m/>
    <n v="0.2"/>
    <n v="0.2"/>
    <n v="1"/>
    <n v="1"/>
  </r>
  <r>
    <x v="1"/>
    <s v="C02W9007JTDX"/>
    <s v="Mini2-2"/>
    <x v="0"/>
    <x v="17"/>
    <m/>
    <n v="386"/>
    <s v="J132_EVT_23_FDLoboCobra17E31341g_FDbridgeOSLoboCobra15P631231f"/>
    <m/>
    <n v="1516"/>
    <s v="Need Radar!"/>
    <m/>
    <m/>
    <n v="0.5"/>
    <n v="0.5"/>
    <n v="1"/>
    <n v="1"/>
  </r>
  <r>
    <x v="1"/>
    <s v="C02W9007JTDX"/>
    <s v="Mini2-2"/>
    <x v="0"/>
    <x v="18"/>
    <m/>
    <n v="386"/>
    <s v="J132_EVT_23_FDLoboCobra17E31341g_FDbridgeOSLoboCobra15P631231f"/>
    <m/>
    <n v="1518"/>
    <s v="Need Radar!"/>
    <m/>
    <m/>
    <n v="0.5"/>
    <n v="0.5"/>
    <n v="1"/>
    <n v="1"/>
  </r>
  <r>
    <x v="1"/>
    <s v="C02W9017JTVV"/>
    <s v="Mini2-10"/>
    <x v="0"/>
    <x v="18"/>
    <m/>
    <n v="478"/>
    <s v="J132_EVT_23_FDLoboCobra17E31341g_FDbridgeOSLoboCobra15P631231f"/>
    <m/>
    <n v="1518"/>
    <s v="Need Radar!"/>
    <m/>
    <m/>
    <n v="0.16666666666666666"/>
    <n v="0.16666666666666666"/>
    <n v="1"/>
    <n v="1"/>
  </r>
  <r>
    <x v="1"/>
    <s v="C02W9017JTVV"/>
    <s v="Mini2-10"/>
    <x v="0"/>
    <x v="19"/>
    <m/>
    <n v="478"/>
    <s v="J132_EVT_23_FDLoboCobra17E31341g_FDbridgeOSLoboCobra15P631231f"/>
    <m/>
    <n v="1574"/>
    <s v="Need Radar!"/>
    <m/>
    <m/>
    <n v="0.16666666666666666"/>
    <n v="0.16666666666666666"/>
    <n v="1"/>
    <n v="1"/>
  </r>
  <r>
    <x v="1"/>
    <s v="C02W9017JTVV"/>
    <s v="Mini2-10"/>
    <x v="0"/>
    <x v="17"/>
    <m/>
    <n v="478"/>
    <s v="J132_EVT_23_FDLoboCobra17E31341g_FDbridgeOSLoboCobra15P631231f"/>
    <m/>
    <n v="1516"/>
    <s v="Need Radar!"/>
    <m/>
    <m/>
    <n v="0.16666666666666666"/>
    <n v="0.16666666666666666"/>
    <n v="1"/>
    <n v="1"/>
  </r>
  <r>
    <x v="1"/>
    <s v="C02W9017JTVV"/>
    <s v="Mini2-10"/>
    <x v="0"/>
    <x v="20"/>
    <m/>
    <n v="478"/>
    <s v="J132_EVT_23_FDLoboCobra17E31341g_FDbridgeOSLoboCobra15P631231f"/>
    <m/>
    <n v="1527"/>
    <s v="Need Radar!"/>
    <m/>
    <m/>
    <n v="0.16666666666666666"/>
    <n v="0.16666666666666666"/>
    <n v="1"/>
    <n v="1"/>
  </r>
  <r>
    <x v="1"/>
    <s v="C02W9017JTVV"/>
    <s v="Mini2-10"/>
    <x v="0"/>
    <x v="0"/>
    <m/>
    <n v="478"/>
    <s v="J132_EVT_23_FDLoboCobra17E31341g_FDbridgeOSLoboCobra15P631231f"/>
    <m/>
    <n v="1517"/>
    <s v="Need Radar!"/>
    <m/>
    <m/>
    <n v="0.16666666666666666"/>
    <n v="0.16666666666666666"/>
    <n v="1"/>
    <n v="1"/>
  </r>
  <r>
    <x v="1"/>
    <s v="C02W9017JTVV"/>
    <s v="Mini2-10"/>
    <x v="0"/>
    <x v="21"/>
    <m/>
    <n v="478"/>
    <s v="J132_EVT_23_FDLoboCobra17E31341g_FDbridgeOSLoboCobra15P631231f"/>
    <m/>
    <n v="1572"/>
    <s v="Need Radar!"/>
    <m/>
    <m/>
    <n v="0.16666666666666666"/>
    <n v="0.16666666666666666"/>
    <n v="1"/>
    <n v="1"/>
  </r>
  <r>
    <x v="1"/>
    <s v="C02W9003JKJM"/>
    <s v="Mini2-QIB2"/>
    <x v="0"/>
    <x v="18"/>
    <m/>
    <n v="501"/>
    <s v="J132_EVT_23_FDLoboCobra17E31341g_FDbridgeOSLoboCobra15P631231f"/>
    <m/>
    <n v="1518"/>
    <s v="Need Radar!"/>
    <m/>
    <m/>
    <n v="0.1111111111111111"/>
    <n v="0.1111111111111111"/>
    <n v="1"/>
    <n v="1"/>
  </r>
  <r>
    <x v="1"/>
    <s v="C02W9003JKJM"/>
    <s v="Mini2-QIB2"/>
    <x v="0"/>
    <x v="17"/>
    <m/>
    <n v="501"/>
    <s v="J132_EVT_23_FDLoboCobra17E31341g_FDbridgeOSLoboCobra15P631231f"/>
    <m/>
    <n v="1516"/>
    <s v="Need Radar!"/>
    <m/>
    <m/>
    <n v="0.1111111111111111"/>
    <n v="0.1111111111111111"/>
    <n v="1"/>
    <n v="1"/>
  </r>
  <r>
    <x v="1"/>
    <s v="C02W9003JKJM"/>
    <s v="Mini2-QIB2"/>
    <x v="0"/>
    <x v="0"/>
    <m/>
    <n v="501"/>
    <s v="J132_EVT_23_FDLoboCobra17E31341g_FDbridgeOSLoboCobra15P631231f"/>
    <m/>
    <n v="1517"/>
    <s v="Need Radar!"/>
    <m/>
    <m/>
    <n v="0.1111111111111111"/>
    <n v="0.1111111111111111"/>
    <n v="1"/>
    <n v="1"/>
  </r>
  <r>
    <x v="1"/>
    <s v="C02W9003JKJM"/>
    <s v="Mini2-QIB2"/>
    <x v="0"/>
    <x v="1"/>
    <m/>
    <n v="501"/>
    <s v="J132_EVT_23_FDLoboCobra17E31341g_FDbridgeOSLoboCobra15P631231f"/>
    <m/>
    <n v="1514"/>
    <s v="Need Radar!"/>
    <m/>
    <m/>
    <n v="0.1111111111111111"/>
    <n v="0.1111111111111111"/>
    <n v="1"/>
    <n v="1"/>
  </r>
  <r>
    <x v="2"/>
    <s v="C02W900GJH95"/>
    <s v="Mini2-QIB1"/>
    <x v="0"/>
    <x v="1"/>
    <m/>
    <n v="488"/>
    <s v="J132_EVT_23_FDLoboCobra17E31341g_FDbridgeOSLoboCobra15P631231f"/>
    <m/>
    <n v="1514"/>
    <s v="Need Radar!"/>
    <m/>
    <m/>
    <n v="0.25"/>
    <n v="0.25"/>
    <n v="1"/>
    <n v="1"/>
  </r>
  <r>
    <x v="2"/>
    <s v="C02W900GJH95"/>
    <s v="Mini2-QIB1"/>
    <x v="0"/>
    <x v="17"/>
    <m/>
    <n v="488"/>
    <s v="J132_EVT_23_FDLoboCobra17E31341g_FDbridgeOSLoboCobra15P631231f"/>
    <m/>
    <n v="1516"/>
    <s v="Need Radar!"/>
    <m/>
    <m/>
    <n v="0.25"/>
    <n v="0.25"/>
    <n v="1"/>
    <n v="1"/>
  </r>
  <r>
    <x v="2"/>
    <s v="C02W900GJH95"/>
    <s v="Mini2-QIB1"/>
    <x v="0"/>
    <x v="0"/>
    <m/>
    <n v="488"/>
    <s v="J132_EVT_23_FDLoboCobra17E31341g_FDbridgeOSLoboCobra15P631231f"/>
    <m/>
    <n v="1517"/>
    <s v="Need Radar!"/>
    <m/>
    <m/>
    <n v="0.25"/>
    <n v="0.25"/>
    <n v="1"/>
    <n v="1"/>
  </r>
  <r>
    <x v="2"/>
    <s v="C02W900GJH95"/>
    <s v="Mini2-QIB1"/>
    <x v="0"/>
    <x v="18"/>
    <m/>
    <n v="488"/>
    <s v="J132_EVT_23_FDLoboCobra17E31341g_FDbridgeOSLoboCobra15P631231f"/>
    <m/>
    <n v="1518"/>
    <s v="Need Radar!"/>
    <m/>
    <m/>
    <n v="0.25"/>
    <n v="0.25"/>
    <n v="1"/>
    <n v="1"/>
  </r>
  <r>
    <x v="2"/>
    <s v="C02W900EJKJM"/>
    <s v="Mini2-QIB2"/>
    <x v="0"/>
    <x v="1"/>
    <m/>
    <n v="512"/>
    <s v="J132_EVT_23_FDLoboCobra17E31341g_FDbridgeOSLoboCobra15P631231f"/>
    <m/>
    <n v="1514"/>
    <s v="Need Radar!"/>
    <m/>
    <m/>
    <n v="0.25"/>
    <n v="0.25"/>
    <n v="1"/>
    <n v="1"/>
  </r>
  <r>
    <x v="2"/>
    <s v="C02W900EJKJM"/>
    <s v="Mini2-QIB2"/>
    <x v="0"/>
    <x v="17"/>
    <m/>
    <n v="512"/>
    <s v="J132_EVT_23_FDLoboCobra17E31341g_FDbridgeOSLoboCobra15P631231f"/>
    <m/>
    <n v="1516"/>
    <s v="Need Radar!"/>
    <m/>
    <m/>
    <n v="0.25"/>
    <n v="0.25"/>
    <n v="1"/>
    <n v="1"/>
  </r>
  <r>
    <x v="2"/>
    <s v="C02W900EJKJM"/>
    <s v="Mini2-QIB2"/>
    <x v="0"/>
    <x v="0"/>
    <m/>
    <n v="512"/>
    <s v="J132_EVT_23_FDLoboCobra17E31341g_FDbridgeOSLoboCobra15P631231f"/>
    <m/>
    <n v="1517"/>
    <s v="Need Radar!"/>
    <m/>
    <m/>
    <n v="0.25"/>
    <n v="0.25"/>
    <n v="1"/>
    <n v="1"/>
  </r>
  <r>
    <x v="2"/>
    <s v="C02W900EJKJM"/>
    <s v="Mini2-QIB2"/>
    <x v="0"/>
    <x v="18"/>
    <m/>
    <n v="512"/>
    <s v="J132_EVT_23_FDLoboCobra17E31341g_FDbridgeOSLoboCobra15P631231f"/>
    <m/>
    <n v="1518"/>
    <s v="Need Radar!"/>
    <m/>
    <m/>
    <n v="0.25"/>
    <n v="0.25"/>
    <n v="1"/>
    <n v="1"/>
  </r>
  <r>
    <x v="2"/>
    <s v="C02W900AJH95"/>
    <s v="Mini2-QIB1"/>
    <x v="0"/>
    <x v="1"/>
    <m/>
    <n v="482"/>
    <s v="J132_EVT_23_FDLoboCobra17E31341g_FDbridgeOSLoboCobra15P631231f"/>
    <m/>
    <n v="1514"/>
    <s v="Need Radar!"/>
    <m/>
    <m/>
    <n v="0.25"/>
    <n v="0.25"/>
    <n v="1"/>
    <n v="1"/>
  </r>
  <r>
    <x v="2"/>
    <s v="C02W900AJH95"/>
    <s v="Mini2-QIB1"/>
    <x v="0"/>
    <x v="17"/>
    <m/>
    <n v="482"/>
    <s v="J132_EVT_23_FDLoboCobra17E31341g_FDbridgeOSLoboCobra15P631231f"/>
    <m/>
    <n v="1516"/>
    <s v="Need Radar!"/>
    <m/>
    <m/>
    <n v="0.25"/>
    <n v="0.25"/>
    <n v="1"/>
    <n v="1"/>
  </r>
  <r>
    <x v="2"/>
    <s v="C02W900AJH95"/>
    <s v="Mini2-QIB1"/>
    <x v="0"/>
    <x v="0"/>
    <m/>
    <n v="482"/>
    <s v="J132_EVT_23_FDLoboCobra17E31341g_FDbridgeOSLoboCobra15P631231f"/>
    <m/>
    <n v="1517"/>
    <s v="Need Radar!"/>
    <m/>
    <m/>
    <n v="0.25"/>
    <n v="0.25"/>
    <n v="1"/>
    <n v="1"/>
  </r>
  <r>
    <x v="2"/>
    <s v="C02W900AJH95"/>
    <s v="Mini2-QIB1"/>
    <x v="0"/>
    <x v="18"/>
    <m/>
    <n v="482"/>
    <s v="J132_EVT_23_FDLoboCobra17E31341g_FDbridgeOSLoboCobra15P631231f"/>
    <m/>
    <n v="1518"/>
    <s v="Need Radar!"/>
    <m/>
    <m/>
    <n v="0.25"/>
    <n v="0.25"/>
    <n v="1"/>
    <n v="1"/>
  </r>
  <r>
    <x v="2"/>
    <s v="C02W9002JH95"/>
    <s v="Mini2-1a"/>
    <x v="0"/>
    <x v="17"/>
    <m/>
    <n v="375"/>
    <s v="J132_EVT_23_FDLoboCobra17E31341g_FDbridgeOSLoboCobra15P631231f"/>
    <m/>
    <n v="1516"/>
    <s v="Need Radar!"/>
    <m/>
    <m/>
    <n v="0.5"/>
    <n v="0.5"/>
    <n v="1"/>
    <n v="1"/>
  </r>
  <r>
    <x v="2"/>
    <s v="C02W9002JH95"/>
    <s v="Mini2-1a"/>
    <x v="0"/>
    <x v="18"/>
    <m/>
    <n v="375"/>
    <s v="J132_EVT_23_FDLoboCobra17E31341g_FDbridgeOSLoboCobra15P631231f"/>
    <m/>
    <n v="1518"/>
    <s v="Need Radar!"/>
    <m/>
    <m/>
    <n v="0.5"/>
    <n v="0.5"/>
    <n v="1"/>
    <n v="1"/>
  </r>
  <r>
    <x v="2"/>
    <s v="C02W9002JTF4"/>
    <s v="Mini2-8"/>
    <x v="0"/>
    <x v="17"/>
    <m/>
    <n v="418"/>
    <s v="J132_EVT_23_FDLoboCobra17E31341g_FDbridgeOSLoboCobra15P631231f"/>
    <m/>
    <n v="1516"/>
    <s v="Need Radar!"/>
    <m/>
    <m/>
    <n v="0.33333333333333331"/>
    <n v="0.33333333333333331"/>
    <n v="1"/>
    <n v="1"/>
  </r>
  <r>
    <x v="2"/>
    <s v="C02W9002JTF4"/>
    <s v="Mini2-8"/>
    <x v="0"/>
    <x v="18"/>
    <m/>
    <n v="418"/>
    <s v="J132_EVT_23_FDLoboCobra17E31341g_FDbridgeOSLoboCobra15P631231f"/>
    <m/>
    <n v="1518"/>
    <s v="Need Radar!"/>
    <m/>
    <m/>
    <n v="0.33333333333333331"/>
    <n v="0.33333333333333331"/>
    <n v="1"/>
    <n v="1"/>
  </r>
  <r>
    <x v="2"/>
    <s v="C02W9004JTF4"/>
    <s v="Mini2-8"/>
    <x v="0"/>
    <x v="17"/>
    <m/>
    <n v="420"/>
    <s v="J132_EVT_23_FDLoboCobra17E31341g_FDbridgeOSLoboCobra15P631231f"/>
    <m/>
    <n v="1516"/>
    <s v="Need Radar!"/>
    <m/>
    <m/>
    <n v="0.5"/>
    <n v="0.5"/>
    <n v="1"/>
    <n v="1"/>
  </r>
  <r>
    <x v="2"/>
    <s v="C02W9004JTF4"/>
    <s v="Mini2-8"/>
    <x v="0"/>
    <x v="18"/>
    <m/>
    <n v="420"/>
    <s v="J132_EVT_23_FDLoboCobra17E31341g_FDbridgeOSLoboCobra15P631231f"/>
    <m/>
    <n v="1518"/>
    <s v="Need Radar!"/>
    <m/>
    <m/>
    <n v="0.5"/>
    <n v="0.5"/>
    <n v="1"/>
    <n v="1"/>
  </r>
  <r>
    <x v="2"/>
    <s v="C02W900NJH95"/>
    <s v="Mini2-QIB1"/>
    <x v="0"/>
    <x v="1"/>
    <m/>
    <n v="494"/>
    <s v="J132_EVT_23_FDLoboCobra17E31341g_FDbridgeOSLoboCobra15P631231f"/>
    <m/>
    <n v="1514"/>
    <s v="Need Radar!"/>
    <m/>
    <m/>
    <n v="0.2"/>
    <n v="0.2"/>
    <n v="1"/>
    <n v="1"/>
  </r>
  <r>
    <x v="2"/>
    <s v="C02W900NJH95"/>
    <s v="Mini2-QIB1"/>
    <x v="0"/>
    <x v="17"/>
    <m/>
    <n v="494"/>
    <s v="J132_EVT_23_FDLoboCobra17E31341g_FDbridgeOSLoboCobra15P631231f"/>
    <m/>
    <n v="1516"/>
    <s v="Need Radar!"/>
    <m/>
    <m/>
    <n v="0.2"/>
    <n v="0.2"/>
    <n v="1"/>
    <n v="1"/>
  </r>
  <r>
    <x v="2"/>
    <s v="C02W900NJH95"/>
    <s v="Mini2-QIB1"/>
    <x v="0"/>
    <x v="0"/>
    <m/>
    <n v="494"/>
    <s v="J132_EVT_23_FDLoboCobra17E31341g_FDbridgeOSLoboCobra15P631231f"/>
    <m/>
    <n v="1517"/>
    <s v="Need Radar!"/>
    <m/>
    <m/>
    <n v="0.2"/>
    <n v="0.2"/>
    <n v="1"/>
    <n v="1"/>
  </r>
  <r>
    <x v="2"/>
    <s v="C02W900NJH95"/>
    <s v="Mini2-QIB1"/>
    <x v="0"/>
    <x v="18"/>
    <m/>
    <n v="494"/>
    <s v="J132_EVT_23_FDLoboCobra17E31341g_FDbridgeOSLoboCobra15P631231f"/>
    <m/>
    <n v="1518"/>
    <s v="Need Radar!"/>
    <m/>
    <m/>
    <n v="0.2"/>
    <n v="0.2"/>
    <n v="1"/>
    <n v="1"/>
  </r>
  <r>
    <x v="2"/>
    <s v="C02W900NJH95"/>
    <s v="Mini2-QIB1"/>
    <x v="0"/>
    <x v="11"/>
    <m/>
    <n v="494"/>
    <s v="J132_EVT_23_FDLoboCobra17E31341g_FDbridgeOSLoboCobra15P631231f"/>
    <m/>
    <n v="1589"/>
    <s v="Need Radar!"/>
    <m/>
    <m/>
    <n v="0.2"/>
    <n v="0.2"/>
    <n v="1"/>
    <n v="1"/>
  </r>
  <r>
    <x v="2"/>
    <s v="C02W9007JKJM"/>
    <s v="Mini2-QIB2"/>
    <x v="0"/>
    <x v="1"/>
    <m/>
    <n v="505"/>
    <s v="J132_EVT_23_FDLoboCobra17E31341g_FDbridgeOSLoboCobra15P631231f"/>
    <m/>
    <n v="1514"/>
    <s v="Need Radar!"/>
    <m/>
    <m/>
    <n v="0.2"/>
    <n v="0.2"/>
    <n v="1"/>
    <n v="1"/>
  </r>
  <r>
    <x v="2"/>
    <s v="C02W9007JKJM"/>
    <s v="Mini2-QIB2"/>
    <x v="0"/>
    <x v="17"/>
    <m/>
    <n v="505"/>
    <s v="J132_EVT_23_FDLoboCobra17E31341g_FDbridgeOSLoboCobra15P631231f"/>
    <m/>
    <n v="1516"/>
    <s v="Need Radar!"/>
    <m/>
    <m/>
    <n v="0.2"/>
    <n v="0.2"/>
    <n v="1"/>
    <n v="1"/>
  </r>
  <r>
    <x v="2"/>
    <s v="C02W9007JKJM"/>
    <s v="Mini2-QIB2"/>
    <x v="0"/>
    <x v="0"/>
    <m/>
    <n v="505"/>
    <s v="J132_EVT_23_FDLoboCobra17E31341g_FDbridgeOSLoboCobra15P631231f"/>
    <m/>
    <n v="1517"/>
    <s v="Need Radar!"/>
    <m/>
    <m/>
    <n v="0.2"/>
    <n v="0.2"/>
    <n v="1"/>
    <n v="1"/>
  </r>
  <r>
    <x v="2"/>
    <s v="C02W9007JKJM"/>
    <s v="Mini2-QIB2"/>
    <x v="0"/>
    <x v="18"/>
    <m/>
    <n v="505"/>
    <s v="J132_EVT_23_FDLoboCobra17E31341g_FDbridgeOSLoboCobra15P631231f"/>
    <m/>
    <n v="1518"/>
    <s v="Need Radar!"/>
    <m/>
    <m/>
    <n v="0.2"/>
    <n v="0.2"/>
    <n v="1"/>
    <n v="1"/>
  </r>
  <r>
    <x v="2"/>
    <s v="C02W9007JKJM"/>
    <s v="Mini2-QIB2"/>
    <x v="0"/>
    <x v="11"/>
    <m/>
    <n v="505"/>
    <s v="J132_EVT_23_FDLoboCobra17E31341g_FDbridgeOSLoboCobra15P631231f"/>
    <m/>
    <n v="1589"/>
    <s v="Need Radar!"/>
    <m/>
    <m/>
    <n v="0.2"/>
    <n v="0.2"/>
    <n v="1"/>
    <n v="1"/>
  </r>
  <r>
    <x v="2"/>
    <s v="C02W9001JTVV"/>
    <s v="Mini2-6a"/>
    <x v="0"/>
    <x v="17"/>
    <m/>
    <n v="405"/>
    <s v="J132_EVT_23_FDLoboCobra17E31341g_FDbridgeOSLoboCobra15P631231f"/>
    <m/>
    <n v="1516"/>
    <s v="Need Radar!"/>
    <m/>
    <m/>
    <n v="0.33333333333333331"/>
    <n v="0.33333333333333331"/>
    <n v="1"/>
    <n v="1"/>
  </r>
  <r>
    <x v="2"/>
    <s v="C02W9001JTVV"/>
    <s v="Mini2-6a"/>
    <x v="0"/>
    <x v="0"/>
    <m/>
    <n v="405"/>
    <s v="J132_EVT_23_FDLoboCobra17E31341g_FDbridgeOSLoboCobra15P631231f"/>
    <m/>
    <n v="1517"/>
    <s v="Need Radar!"/>
    <m/>
    <m/>
    <n v="0.33333333333333331"/>
    <n v="0.33333333333333331"/>
    <n v="1"/>
    <n v="1"/>
  </r>
  <r>
    <x v="2"/>
    <s v="C02W9001JTVV"/>
    <s v="Mini2-6a"/>
    <x v="0"/>
    <x v="18"/>
    <m/>
    <n v="405"/>
    <s v="J132_EVT_23_FDLoboCobra17E31341g_FDbridgeOSLoboCobra15P631231f"/>
    <m/>
    <n v="1518"/>
    <s v="Need Radar!"/>
    <m/>
    <m/>
    <n v="0.33333333333333331"/>
    <n v="0.33333333333333331"/>
    <n v="1"/>
    <n v="1"/>
  </r>
  <r>
    <x v="2"/>
    <s v="C02W900RJH95"/>
    <s v="Mini2-QIB1"/>
    <x v="0"/>
    <x v="1"/>
    <m/>
    <n v="497"/>
    <s v="J132_EVT_23_FDLoboCobra17E31341g_FDbridgeOSLoboCobra15P631231f"/>
    <m/>
    <n v="1514"/>
    <s v="Need Radar!"/>
    <m/>
    <m/>
    <n v="0.25"/>
    <n v="0.25"/>
    <n v="1"/>
    <n v="1"/>
  </r>
  <r>
    <x v="2"/>
    <s v="C02W900RJH95"/>
    <s v="Mini2-QIB1"/>
    <x v="0"/>
    <x v="17"/>
    <m/>
    <n v="497"/>
    <s v="J132_EVT_23_FDLoboCobra17E31341g_FDbridgeOSLoboCobra15P631231f"/>
    <m/>
    <n v="1516"/>
    <s v="Need Radar!"/>
    <m/>
    <m/>
    <n v="0.25"/>
    <n v="0.25"/>
    <n v="1"/>
    <n v="1"/>
  </r>
  <r>
    <x v="2"/>
    <s v="C02W900RJH95"/>
    <s v="Mini2-QIB1"/>
    <x v="0"/>
    <x v="0"/>
    <m/>
    <n v="497"/>
    <s v="J132_EVT_23_FDLoboCobra17E31341g_FDbridgeOSLoboCobra15P631231f"/>
    <m/>
    <n v="1517"/>
    <s v="Need Radar!"/>
    <m/>
    <m/>
    <n v="0.25"/>
    <n v="0.25"/>
    <n v="1"/>
    <n v="1"/>
  </r>
  <r>
    <x v="2"/>
    <s v="C02W900RJH95"/>
    <s v="Mini2-QIB1"/>
    <x v="0"/>
    <x v="18"/>
    <m/>
    <n v="497"/>
    <s v="J132_EVT_23_FDLoboCobra17E31341g_FDbridgeOSLoboCobra15P631231f"/>
    <m/>
    <n v="1518"/>
    <s v="Need Radar!"/>
    <m/>
    <m/>
    <n v="0.25"/>
    <n v="0.25"/>
    <n v="1"/>
    <n v="1"/>
  </r>
  <r>
    <x v="2"/>
    <s v="C02W900FJH95"/>
    <s v="Mini2-QIB1"/>
    <x v="0"/>
    <x v="1"/>
    <m/>
    <n v="487"/>
    <s v="J132_EVT_23_FDLoboCobra17E31341g_FDbridgeOSLoboCobra15P631231f"/>
    <m/>
    <n v="1514"/>
    <s v="Need Radar!"/>
    <m/>
    <m/>
    <n v="0.33333333333333331"/>
    <n v="0.33333333333333331"/>
    <n v="1"/>
    <n v="1"/>
  </r>
  <r>
    <x v="2"/>
    <s v="C02W900FJH95"/>
    <s v="Mini2-QIB1"/>
    <x v="0"/>
    <x v="17"/>
    <m/>
    <n v="487"/>
    <s v="J132_EVT_23_FDLoboCobra17E31341g_FDbridgeOSLoboCobra15P631231f"/>
    <m/>
    <n v="1516"/>
    <s v="Need Radar!"/>
    <m/>
    <m/>
    <n v="0.33333333333333331"/>
    <n v="0.33333333333333331"/>
    <n v="1"/>
    <n v="1"/>
  </r>
  <r>
    <x v="2"/>
    <s v="C02W900FJH95"/>
    <s v="Mini2-QIB1"/>
    <x v="0"/>
    <x v="0"/>
    <m/>
    <n v="487"/>
    <s v="J132_EVT_23_FDLoboCobra17E31341g_FDbridgeOSLoboCobra15P631231f"/>
    <m/>
    <n v="1517"/>
    <s v="Need Radar!"/>
    <m/>
    <m/>
    <n v="0.33333333333333331"/>
    <n v="0.33333333333333331"/>
    <n v="1"/>
    <n v="1"/>
  </r>
  <r>
    <x v="2"/>
    <s v="C02W9002JTVV"/>
    <s v="Mini2-6a"/>
    <x v="0"/>
    <x v="8"/>
    <m/>
    <n v="406"/>
    <s v="J132_EVT_23_FDLoboCobra17E31341g_FDbridgeOSLoboCobra15P631231f"/>
    <m/>
    <n v="1524"/>
    <s v="Need Radar!"/>
    <m/>
    <m/>
    <n v="0.16666666666666666"/>
    <n v="0.16666666666666666"/>
    <n v="1"/>
    <n v="1"/>
  </r>
  <r>
    <x v="2"/>
    <s v="C02W9002JTVV"/>
    <s v="Mini2-6a"/>
    <x v="0"/>
    <x v="18"/>
    <m/>
    <n v="406"/>
    <s v="J132_EVT_23_FDLoboCobra17E31341g_FDbridgeOSLoboCobra15P631231f"/>
    <m/>
    <n v="1518"/>
    <s v="Need Radar!"/>
    <m/>
    <m/>
    <n v="0.16666666666666666"/>
    <n v="0.16666666666666666"/>
    <n v="1"/>
    <n v="1"/>
  </r>
  <r>
    <x v="2"/>
    <s v="C02W9002JTVV"/>
    <s v="Mini2-6a"/>
    <x v="0"/>
    <x v="6"/>
    <m/>
    <n v="406"/>
    <s v="J132_EVT_23_FDLoboCobra17E31341g_FDbridgeOSLoboCobra15P631231f"/>
    <m/>
    <n v="1521"/>
    <s v="Need Radar!"/>
    <m/>
    <m/>
    <n v="0.16666666666666666"/>
    <n v="0.16666666666666666"/>
    <n v="1"/>
    <n v="1"/>
  </r>
  <r>
    <x v="2"/>
    <s v="C02W9002JTVV"/>
    <s v="Mini2-6a"/>
    <x v="0"/>
    <x v="7"/>
    <m/>
    <n v="406"/>
    <s v="J132_EVT_23_FDLoboCobra17E31341g_FDbridgeOSLoboCobra15P631231f"/>
    <m/>
    <n v="1522"/>
    <s v="Need Radar!"/>
    <m/>
    <m/>
    <n v="0.16666666666666666"/>
    <n v="0.16666666666666666"/>
    <n v="1"/>
    <n v="1"/>
  </r>
  <r>
    <x v="2"/>
    <s v="C02W9002JTVV"/>
    <s v="Mini2-6a"/>
    <x v="0"/>
    <x v="0"/>
    <m/>
    <n v="406"/>
    <s v="J132_EVT_23_FDLoboCobra17E31341g_FDbridgeOSLoboCobra15P631231f"/>
    <m/>
    <n v="1517"/>
    <s v="Need Radar!"/>
    <m/>
    <m/>
    <n v="0.16666666666666666"/>
    <n v="0.16666666666666666"/>
    <n v="1"/>
    <n v="1"/>
  </r>
  <r>
    <x v="2"/>
    <s v="C02W9002JTVV"/>
    <s v="Mini2-6a"/>
    <x v="0"/>
    <x v="17"/>
    <m/>
    <n v="406"/>
    <s v="J132_EVT_23_FDLoboCobra17E31341g_FDbridgeOSLoboCobra15P631231f"/>
    <m/>
    <n v="1516"/>
    <s v="Need Radar!"/>
    <m/>
    <m/>
    <n v="0.16666666666666666"/>
    <n v="0.16666666666666666"/>
    <n v="1"/>
    <n v="1"/>
  </r>
  <r>
    <x v="2"/>
    <s v="C02W900PJTVV"/>
    <s v="Mini2-10"/>
    <x v="0"/>
    <x v="22"/>
    <m/>
    <n v="460"/>
    <s v="J132_EVT_23_FDLoboCobra17E31341g_FDbridgeOSLoboCobra15P631231f"/>
    <m/>
    <n v="1591"/>
    <s v="Need Radar!"/>
    <m/>
    <m/>
    <n v="1"/>
    <n v="1"/>
    <n v="1"/>
    <n v="1"/>
  </r>
  <r>
    <x v="2"/>
    <s v="C02W900MJH95"/>
    <s v="Mini2-QIB1"/>
    <x v="0"/>
    <x v="1"/>
    <m/>
    <n v="493"/>
    <s v="J132_EVT_23_FDLoboCobra17E31341g_FDbridgeOSLoboCobra15P631231f"/>
    <m/>
    <n v="1514"/>
    <s v="Need Radar!"/>
    <m/>
    <m/>
    <n v="0.25"/>
    <n v="0.25"/>
    <n v="1"/>
    <n v="1"/>
  </r>
  <r>
    <x v="2"/>
    <s v="C02W900MJH95"/>
    <s v="Mini2-QIB1"/>
    <x v="0"/>
    <x v="17"/>
    <m/>
    <n v="493"/>
    <s v="J132_EVT_23_FDLoboCobra17E31341g_FDbridgeOSLoboCobra15P631231f"/>
    <m/>
    <n v="1516"/>
    <s v="Need Radar!"/>
    <m/>
    <m/>
    <n v="0.25"/>
    <n v="0.25"/>
    <n v="1"/>
    <n v="1"/>
  </r>
  <r>
    <x v="2"/>
    <s v="C02W900MJH95"/>
    <s v="Mini2-QIB1"/>
    <x v="0"/>
    <x v="0"/>
    <m/>
    <n v="493"/>
    <s v="J132_EVT_23_FDLoboCobra17E31341g_FDbridgeOSLoboCobra15P631231f"/>
    <m/>
    <n v="1517"/>
    <s v="Need Radar!"/>
    <m/>
    <m/>
    <n v="0.25"/>
    <n v="0.25"/>
    <n v="1"/>
    <n v="1"/>
  </r>
  <r>
    <x v="2"/>
    <s v="C02W900MJH95"/>
    <s v="Mini2-QIB1"/>
    <x v="0"/>
    <x v="18"/>
    <m/>
    <n v="493"/>
    <s v="J132_EVT_23_FDLoboCobra17E31341g_FDbridgeOSLoboCobra15P631231f"/>
    <m/>
    <n v="1518"/>
    <s v="Need Radar!"/>
    <m/>
    <m/>
    <n v="0.25"/>
    <n v="0.25"/>
    <n v="1"/>
    <n v="1"/>
  </r>
  <r>
    <x v="2"/>
    <s v="C02W900QJH95"/>
    <s v="Mini2-QIB1"/>
    <x v="0"/>
    <x v="1"/>
    <m/>
    <n v="496"/>
    <s v="J132_EVT_23_FDLoboCobra17E31341g_FDbridgeOSLoboCobra15P631231f"/>
    <m/>
    <n v="1514"/>
    <s v="Need Radar!"/>
    <m/>
    <m/>
    <n v="0.2"/>
    <n v="0.2"/>
    <n v="1"/>
    <n v="1"/>
  </r>
  <r>
    <x v="2"/>
    <s v="C02W900QJH95"/>
    <s v="Mini2-QIB1"/>
    <x v="0"/>
    <x v="17"/>
    <m/>
    <n v="496"/>
    <s v="J132_EVT_23_FDLoboCobra17E31341g_FDbridgeOSLoboCobra15P631231f"/>
    <m/>
    <n v="1516"/>
    <s v="Need Radar!"/>
    <m/>
    <m/>
    <n v="0.2"/>
    <n v="0.2"/>
    <n v="1"/>
    <n v="1"/>
  </r>
  <r>
    <x v="2"/>
    <s v="C02W900QJH95"/>
    <s v="Mini2-QIB1"/>
    <x v="0"/>
    <x v="0"/>
    <m/>
    <n v="496"/>
    <s v="J132_EVT_23_FDLoboCobra17E31341g_FDbridgeOSLoboCobra15P631231f"/>
    <m/>
    <n v="1517"/>
    <s v="Need Radar!"/>
    <m/>
    <m/>
    <n v="0.2"/>
    <n v="0.2"/>
    <n v="1"/>
    <n v="1"/>
  </r>
  <r>
    <x v="2"/>
    <s v="C02W900QJH95"/>
    <s v="Mini2-QIB1"/>
    <x v="0"/>
    <x v="18"/>
    <m/>
    <n v="496"/>
    <s v="J132_EVT_23_FDLoboCobra17E31341g_FDbridgeOSLoboCobra15P631231f"/>
    <m/>
    <n v="1518"/>
    <s v="Need Radar!"/>
    <m/>
    <m/>
    <n v="0.2"/>
    <n v="0.2"/>
    <n v="1"/>
    <n v="1"/>
  </r>
  <r>
    <x v="2"/>
    <s v="C02W900QJH95"/>
    <s v="Mini2-QIB1"/>
    <x v="0"/>
    <x v="23"/>
    <m/>
    <n v="496"/>
    <s v="J132_EVT_23_FDLoboCobra17E31341g_FDbridgeOSLoboCobra15P631231f"/>
    <m/>
    <n v="1592"/>
    <s v="Need Radar!"/>
    <m/>
    <m/>
    <n v="0.2"/>
    <n v="0.2"/>
    <n v="1"/>
    <n v="1"/>
  </r>
  <r>
    <x v="2"/>
    <s v="C02W8007JTVV"/>
    <s v="Mini2-buzz1"/>
    <x v="0"/>
    <x v="1"/>
    <m/>
    <n v="430"/>
    <s v="J132_EVT_23_FDLoboCobra17E31341g_FDbridgeOSLoboCobra15P631231f"/>
    <m/>
    <n v="1514"/>
    <s v="Need Radar!"/>
    <m/>
    <m/>
    <n v="0.25"/>
    <n v="0.25"/>
    <n v="1"/>
    <n v="1"/>
  </r>
  <r>
    <x v="2"/>
    <s v="C02W8007JTVV"/>
    <s v="Mini2-buzz1"/>
    <x v="0"/>
    <x v="0"/>
    <m/>
    <n v="430"/>
    <s v="J132_EVT_23_FDLoboCobra17E31341g_FDbridgeOSLoboCobra15P631231f"/>
    <m/>
    <n v="1517"/>
    <s v="Need Radar!"/>
    <m/>
    <m/>
    <n v="0.25"/>
    <n v="0.25"/>
    <n v="1"/>
    <n v="1"/>
  </r>
  <r>
    <x v="2"/>
    <s v="C02W8007JTVV"/>
    <s v="Mini2-buzz1"/>
    <x v="0"/>
    <x v="17"/>
    <m/>
    <n v="430"/>
    <s v="J132_EVT_23_FDLoboCobra17E31341g_FDbridgeOSLoboCobra15P631231f"/>
    <m/>
    <n v="1516"/>
    <s v="Need Radar!"/>
    <m/>
    <m/>
    <n v="0.25"/>
    <n v="0.25"/>
    <n v="1"/>
    <n v="1"/>
  </r>
  <r>
    <x v="2"/>
    <s v="C02W8007JTVV"/>
    <s v="Mini2-buzz1"/>
    <x v="0"/>
    <x v="18"/>
    <m/>
    <n v="430"/>
    <s v="J132_EVT_23_FDLoboCobra17E31341g_FDbridgeOSLoboCobra15P631231f"/>
    <m/>
    <n v="1518"/>
    <s v="Need Radar!"/>
    <m/>
    <m/>
    <n v="0.25"/>
    <n v="0.25"/>
    <n v="1"/>
    <n v="1"/>
  </r>
  <r>
    <x v="2"/>
    <s v="C02W9005JH9D"/>
    <s v="Mini2-7"/>
    <x v="0"/>
    <x v="17"/>
    <m/>
    <n v="415"/>
    <s v="J132_EVT_23_FDLoboCobra17E31341g_FDbridgeOSLoboCobra15P631231f"/>
    <m/>
    <n v="1516"/>
    <s v="Need Radar!"/>
    <m/>
    <m/>
    <n v="0.5"/>
    <n v="0.5"/>
    <n v="1"/>
    <n v="1"/>
  </r>
  <r>
    <x v="2"/>
    <s v="C02W9005JH9D"/>
    <s v="Mini2-7"/>
    <x v="0"/>
    <x v="18"/>
    <m/>
    <n v="415"/>
    <s v="J132_EVT_23_FDLoboCobra17E31341g_FDbridgeOSLoboCobra15P631231f"/>
    <m/>
    <n v="1518"/>
    <s v="Need Radar!"/>
    <m/>
    <m/>
    <n v="0.5"/>
    <n v="0.5"/>
    <n v="1"/>
    <n v="1"/>
  </r>
  <r>
    <x v="2"/>
    <s v="C02W9006JTF4"/>
    <s v="Mini2-8"/>
    <x v="0"/>
    <x v="17"/>
    <m/>
    <n v="422"/>
    <s v="J132_EVT_23_FDLoboCobra17E31341g_FDbridgeOSLoboCobra15P631231f"/>
    <m/>
    <n v="1516"/>
    <s v="Need Radar!"/>
    <m/>
    <m/>
    <n v="0.2"/>
    <n v="0.2"/>
    <n v="1"/>
    <n v="1"/>
  </r>
  <r>
    <x v="2"/>
    <s v="C02W9006JTF4"/>
    <s v="Mini2-8"/>
    <x v="0"/>
    <x v="18"/>
    <m/>
    <n v="422"/>
    <s v="J132_EVT_23_FDLoboCobra17E31341g_FDbridgeOSLoboCobra15P631231f"/>
    <m/>
    <n v="1518"/>
    <s v="Need Radar!"/>
    <m/>
    <m/>
    <n v="0.2"/>
    <n v="0.2"/>
    <n v="1"/>
    <n v="1"/>
  </r>
  <r>
    <x v="2"/>
    <s v="C02W9006JTF4"/>
    <s v="Mini2-8"/>
    <x v="0"/>
    <x v="2"/>
    <m/>
    <n v="422"/>
    <s v="J132_EVT_23_FDLoboCobra17E31341g_FDbridgeOSLoboCobra15P631231f"/>
    <m/>
    <n v="1532"/>
    <s v="Need Radar!"/>
    <m/>
    <m/>
    <n v="0.2"/>
    <n v="0.2"/>
    <n v="1"/>
    <n v="1"/>
  </r>
  <r>
    <x v="2"/>
    <s v="C02W9006JTF4"/>
    <s v="Mini2-8"/>
    <x v="0"/>
    <x v="24"/>
    <m/>
    <n v="422"/>
    <s v="J132_EVT_23_FDLoboCobra17E31341g_FDbridgeOSLoboCobra15P631231f"/>
    <m/>
    <n v="1593"/>
    <s v="Need Radar!"/>
    <m/>
    <m/>
    <n v="0.2"/>
    <n v="0.2"/>
    <n v="1"/>
    <n v="1"/>
  </r>
  <r>
    <x v="2"/>
    <s v="C02W9006JTF4"/>
    <s v="Mini2-8"/>
    <x v="0"/>
    <x v="25"/>
    <m/>
    <n v="422"/>
    <s v="J132_EVT_23_FDLoboCobra17E31341g_FDbridgeOSLoboCobra15P631231f"/>
    <m/>
    <n v="1594"/>
    <s v="Need Radar!"/>
    <m/>
    <m/>
    <n v="0.2"/>
    <n v="0.2"/>
    <n v="1"/>
    <n v="1"/>
  </r>
  <r>
    <x v="2"/>
    <s v="C02W9008JKJM"/>
    <s v="Mini2-QIB2"/>
    <x v="0"/>
    <x v="1"/>
    <m/>
    <n v="506"/>
    <s v="J132_EVT_23_FDLoboCobra17E31341g_FDbridgeOSLoboCobra15P631231f"/>
    <m/>
    <n v="1514"/>
    <s v="Need Radar!"/>
    <m/>
    <m/>
    <n v="0.25"/>
    <n v="0.25"/>
    <n v="1"/>
    <n v="1"/>
  </r>
  <r>
    <x v="2"/>
    <s v="C02W9008JKJM"/>
    <s v="Mini2-QIB2"/>
    <x v="0"/>
    <x v="17"/>
    <m/>
    <n v="506"/>
    <s v="J132_EVT_23_FDLoboCobra17E31341g_FDbridgeOSLoboCobra15P631231f"/>
    <m/>
    <n v="1516"/>
    <s v="Need Radar!"/>
    <m/>
    <m/>
    <n v="0.25"/>
    <n v="0.25"/>
    <n v="1"/>
    <n v="1"/>
  </r>
  <r>
    <x v="2"/>
    <s v="C02W9008JKJM"/>
    <s v="Mini2-QIB2"/>
    <x v="0"/>
    <x v="0"/>
    <m/>
    <n v="506"/>
    <s v="J132_EVT_23_FDLoboCobra17E31341g_FDbridgeOSLoboCobra15P631231f"/>
    <m/>
    <n v="1517"/>
    <s v="Need Radar!"/>
    <m/>
    <m/>
    <n v="0.25"/>
    <n v="0.25"/>
    <n v="1"/>
    <n v="1"/>
  </r>
  <r>
    <x v="2"/>
    <s v="C02W9008JKJM"/>
    <s v="Mini2-QIB2"/>
    <x v="0"/>
    <x v="18"/>
    <m/>
    <n v="506"/>
    <s v="J132_EVT_23_FDLoboCobra17E31341g_FDbridgeOSLoboCobra15P631231f"/>
    <m/>
    <n v="1518"/>
    <s v="Need Radar!"/>
    <m/>
    <m/>
    <n v="0.25"/>
    <n v="0.25"/>
    <n v="1"/>
    <n v="1"/>
  </r>
  <r>
    <x v="2"/>
    <s v="C02W9006JH9D"/>
    <s v="Mini2-7"/>
    <x v="0"/>
    <x v="17"/>
    <m/>
    <n v="416"/>
    <s v="J132_EVT_23_FDLoboCobra17E31341g_FDbridgeOSLoboCobra15P631231f"/>
    <m/>
    <n v="1516"/>
    <s v="Need Radar!"/>
    <m/>
    <m/>
    <n v="1"/>
    <n v="1"/>
    <n v="1"/>
    <n v="1"/>
  </r>
  <r>
    <x v="2"/>
    <s v="C02W9002JTVQ"/>
    <s v="Mini2-3"/>
    <x v="0"/>
    <x v="17"/>
    <m/>
    <n v="392"/>
    <s v="J132_EVT_23_FDLoboCobra17E31341g_FDbridgeOSLoboCobra15P631231f"/>
    <m/>
    <n v="1516"/>
    <s v="Need Radar!"/>
    <m/>
    <m/>
    <n v="0.5"/>
    <n v="0.5"/>
    <n v="1"/>
    <n v="1"/>
  </r>
  <r>
    <x v="2"/>
    <s v="C02W9002JTVQ"/>
    <s v="Mini2-3"/>
    <x v="0"/>
    <x v="18"/>
    <m/>
    <n v="392"/>
    <s v="J132_EVT_23_FDLoboCobra17E31341g_FDbridgeOSLoboCobra15P631231f"/>
    <m/>
    <n v="1518"/>
    <s v="Need Radar!"/>
    <m/>
    <m/>
    <n v="0.5"/>
    <n v="0.5"/>
    <n v="1"/>
    <n v="1"/>
  </r>
  <r>
    <x v="2"/>
    <s v="C02W9009JKJM"/>
    <s v="Mini2-QIB2"/>
    <x v="0"/>
    <x v="1"/>
    <m/>
    <n v="507"/>
    <s v="J132_EVT_23_FDLoboCobra17E31341g_FDbridgeOSLoboCobra15P631231f"/>
    <m/>
    <n v="1514"/>
    <s v="Need Radar!"/>
    <m/>
    <m/>
    <n v="0.33333333333333331"/>
    <n v="0.33333333333333331"/>
    <n v="1"/>
    <n v="1"/>
  </r>
  <r>
    <x v="2"/>
    <s v="C02W9009JKJM"/>
    <s v="Mini2-QIB2"/>
    <x v="0"/>
    <x v="0"/>
    <m/>
    <n v="507"/>
    <s v="J132_EVT_23_FDLoboCobra17E31341g_FDbridgeOSLoboCobra15P631231f"/>
    <m/>
    <n v="1517"/>
    <s v="Need Radar!"/>
    <m/>
    <m/>
    <n v="0.33333333333333331"/>
    <n v="0.33333333333333331"/>
    <n v="1"/>
    <n v="1"/>
  </r>
  <r>
    <x v="2"/>
    <s v="C02W9009JKJM"/>
    <s v="Mini2-QIB2"/>
    <x v="0"/>
    <x v="17"/>
    <m/>
    <n v="507"/>
    <s v="J132_EVT_23_FDLoboCobra17E31341g_FDbridgeOSLoboCobra15P631231f"/>
    <m/>
    <n v="1516"/>
    <s v="Need Radar!"/>
    <m/>
    <m/>
    <n v="0.33333333333333331"/>
    <n v="0.33333333333333331"/>
    <n v="1"/>
    <n v="1"/>
  </r>
  <r>
    <x v="2"/>
    <s v="C02W9004JTVQ"/>
    <s v="Mini2-3"/>
    <x v="0"/>
    <x v="17"/>
    <m/>
    <n v="390"/>
    <s v="J132_EVT_23_FDLoboCobra17E31341g_FDbridgeOSLoboCobra15P631231f"/>
    <m/>
    <n v="1516"/>
    <s v="Need Radar!"/>
    <m/>
    <m/>
    <n v="0.5"/>
    <n v="0.5"/>
    <n v="1"/>
    <n v="1"/>
  </r>
  <r>
    <x v="2"/>
    <s v="C02W9004JTVQ"/>
    <s v="Mini2-3"/>
    <x v="0"/>
    <x v="18"/>
    <m/>
    <n v="390"/>
    <s v="J132_EVT_23_FDLoboCobra17E31341g_FDbridgeOSLoboCobra15P631231f"/>
    <m/>
    <n v="1518"/>
    <s v="Need Radar!"/>
    <m/>
    <m/>
    <n v="0.5"/>
    <n v="0.5"/>
    <n v="1"/>
    <n v="1"/>
  </r>
  <r>
    <x v="2"/>
    <s v="C02W900TJTVV"/>
    <s v="Mini2-10"/>
    <x v="0"/>
    <x v="17"/>
    <m/>
    <n v="464"/>
    <s v="J132_EVT_23_FDLoboCobra17E31341g_FDbridgeOSLoboCobra15P631231f"/>
    <m/>
    <n v="1516"/>
    <s v="Need Radar!"/>
    <m/>
    <m/>
    <n v="0.33333333333333331"/>
    <n v="0.33333333333333331"/>
    <n v="1"/>
    <n v="1"/>
  </r>
  <r>
    <x v="2"/>
    <s v="C02W900TJTVV"/>
    <s v="Mini2-10"/>
    <x v="0"/>
    <x v="0"/>
    <m/>
    <n v="464"/>
    <s v="J132_EVT_23_FDLoboCobra17E31341g_FDbridgeOSLoboCobra15P631231f"/>
    <m/>
    <n v="1517"/>
    <s v="Need Radar!"/>
    <m/>
    <m/>
    <n v="0.33333333333333331"/>
    <n v="0.33333333333333331"/>
    <n v="1"/>
    <n v="1"/>
  </r>
  <r>
    <x v="2"/>
    <s v="C02W900TJTVV"/>
    <s v="Mini2-10"/>
    <x v="0"/>
    <x v="18"/>
    <m/>
    <n v="464"/>
    <s v="J132_EVT_23_FDLoboCobra17E31341g_FDbridgeOSLoboCobra15P631231f"/>
    <m/>
    <n v="1518"/>
    <s v="Need Radar!"/>
    <m/>
    <m/>
    <n v="0.33333333333333331"/>
    <n v="0.33333333333333331"/>
    <n v="1"/>
    <n v="1"/>
  </r>
  <r>
    <x v="2"/>
    <s v="C02W9005JTF4"/>
    <s v="Mini2-8"/>
    <x v="0"/>
    <x v="17"/>
    <m/>
    <n v="421"/>
    <s v="J132_EVT_23_FDLoboCobra17E31341g_FDbridgeOSLoboCobra15P631231f"/>
    <m/>
    <n v="1516"/>
    <s v="Need Radar!"/>
    <m/>
    <m/>
    <n v="0.5"/>
    <n v="0.5"/>
    <n v="1"/>
    <n v="1"/>
  </r>
  <r>
    <x v="2"/>
    <s v="C02W9005JTF4"/>
    <s v="Mini2-8"/>
    <x v="0"/>
    <x v="18"/>
    <m/>
    <n v="421"/>
    <s v="J132_EVT_23_FDLoboCobra17E31341g_FDbridgeOSLoboCobra15P631231f"/>
    <m/>
    <n v="1518"/>
    <s v="Need Radar!"/>
    <m/>
    <m/>
    <n v="0.5"/>
    <n v="0.5"/>
    <n v="1"/>
    <n v="1"/>
  </r>
  <r>
    <x v="2"/>
    <s v="C02W9003JH9D"/>
    <s v="Mini2-7"/>
    <x v="0"/>
    <x v="17"/>
    <m/>
    <n v="413"/>
    <s v="J132_EVT_23_FDLoboCobra17E31341g_FDbridgeOSLoboCobra15P631231f"/>
    <m/>
    <n v="1516"/>
    <s v="Need Radar!"/>
    <m/>
    <m/>
    <n v="0.5"/>
    <n v="0.5"/>
    <n v="1"/>
    <n v="1"/>
  </r>
  <r>
    <x v="2"/>
    <s v="C02W9003JH9D"/>
    <s v="Mini2-7"/>
    <x v="0"/>
    <x v="18"/>
    <m/>
    <n v="413"/>
    <s v="J132_EVT_23_FDLoboCobra17E31341g_FDbridgeOSLoboCobra15P631231f"/>
    <m/>
    <n v="1518"/>
    <s v="Need Radar!"/>
    <m/>
    <m/>
    <n v="0.5"/>
    <n v="0.5"/>
    <n v="1"/>
    <n v="1"/>
  </r>
  <r>
    <x v="2"/>
    <s v="C02W9006JTDX"/>
    <s v="Mini2-2"/>
    <x v="0"/>
    <x v="26"/>
    <m/>
    <n v="385"/>
    <s v="J132_EVT_23_FDLoboCobra17E31341g_FDbridgeOSLoboCobra15P631231f"/>
    <m/>
    <n v="1599"/>
    <s v="Need Radar!"/>
    <m/>
    <m/>
    <n v="1"/>
    <n v="1"/>
    <n v="1"/>
    <n v="1"/>
  </r>
  <r>
    <x v="2"/>
    <s v="C02W900SJH95"/>
    <s v="Mini2-QIB1"/>
    <x v="0"/>
    <x v="1"/>
    <m/>
    <n v="498"/>
    <s v="J132_EVT_23_FDLoboCobra17E31341g_FDbridgeOSLoboCobra15P631231f"/>
    <m/>
    <n v="1514"/>
    <s v="Need Radar!"/>
    <m/>
    <m/>
    <n v="0.25"/>
    <n v="0.25"/>
    <n v="1"/>
    <n v="1"/>
  </r>
  <r>
    <x v="2"/>
    <s v="C02W900SJH95"/>
    <s v="Mini2-QIB1"/>
    <x v="0"/>
    <x v="17"/>
    <m/>
    <n v="498"/>
    <s v="J132_EVT_23_FDLoboCobra17E31341g_FDbridgeOSLoboCobra15P631231f"/>
    <m/>
    <n v="1516"/>
    <s v="Need Radar!"/>
    <m/>
    <m/>
    <n v="0.25"/>
    <n v="0.25"/>
    <n v="1"/>
    <n v="1"/>
  </r>
  <r>
    <x v="2"/>
    <s v="C02W900SJH95"/>
    <s v="Mini2-QIB1"/>
    <x v="0"/>
    <x v="0"/>
    <m/>
    <n v="498"/>
    <s v="J132_EVT_23_FDLoboCobra17E31341g_FDbridgeOSLoboCobra15P631231f"/>
    <m/>
    <n v="1517"/>
    <s v="Need Radar!"/>
    <m/>
    <m/>
    <n v="0.25"/>
    <n v="0.25"/>
    <n v="1"/>
    <n v="1"/>
  </r>
  <r>
    <x v="2"/>
    <s v="C02W900SJH95"/>
    <s v="Mini2-QIB1"/>
    <x v="0"/>
    <x v="18"/>
    <m/>
    <n v="498"/>
    <s v="J132_EVT_23_FDLoboCobra17E31341g_FDbridgeOSLoboCobra15P631231f"/>
    <m/>
    <n v="1518"/>
    <s v="Need Radar!"/>
    <m/>
    <m/>
    <n v="0.25"/>
    <n v="0.25"/>
    <n v="1"/>
    <n v="1"/>
  </r>
  <r>
    <x v="2"/>
    <s v="C02W900PJH95"/>
    <s v="Mini2-QIB1"/>
    <x v="0"/>
    <x v="1"/>
    <m/>
    <n v="495"/>
    <s v="J132_EVT_23_FDLoboCobra17E31341g_FDbridgeOSLoboCobra15P631231f"/>
    <m/>
    <n v="1514"/>
    <s v="Need Radar!"/>
    <m/>
    <m/>
    <n v="0.14285714285714285"/>
    <n v="0.14285714285714285"/>
    <n v="1"/>
    <n v="1"/>
  </r>
  <r>
    <x v="2"/>
    <s v="C02W900PJH95"/>
    <s v="Mini2-QIB1"/>
    <x v="0"/>
    <x v="17"/>
    <m/>
    <n v="495"/>
    <s v="J132_EVT_23_FDLoboCobra17E31341g_FDbridgeOSLoboCobra15P631231f"/>
    <m/>
    <n v="1516"/>
    <s v="Need Radar!"/>
    <m/>
    <m/>
    <n v="0.14285714285714285"/>
    <n v="0.14285714285714285"/>
    <n v="1"/>
    <n v="1"/>
  </r>
  <r>
    <x v="2"/>
    <s v="C02W900PJH95"/>
    <s v="Mini2-QIB1"/>
    <x v="0"/>
    <x v="0"/>
    <m/>
    <n v="495"/>
    <s v="J132_EVT_23_FDLoboCobra17E31341g_FDbridgeOSLoboCobra15P631231f"/>
    <m/>
    <n v="1517"/>
    <s v="Need Radar!"/>
    <m/>
    <m/>
    <n v="0.14285714285714285"/>
    <n v="0.14285714285714285"/>
    <n v="1"/>
    <n v="1"/>
  </r>
  <r>
    <x v="2"/>
    <s v="C02W900PJH95"/>
    <s v="Mini2-QIB1"/>
    <x v="0"/>
    <x v="18"/>
    <m/>
    <n v="495"/>
    <s v="J132_EVT_23_FDLoboCobra17E31341g_FDbridgeOSLoboCobra15P631231f"/>
    <m/>
    <n v="1518"/>
    <s v="Need Radar!"/>
    <m/>
    <m/>
    <n v="0.14285714285714285"/>
    <n v="0.14285714285714285"/>
    <n v="1"/>
    <n v="1"/>
  </r>
  <r>
    <x v="2"/>
    <s v="C02W900PJH95"/>
    <s v="Mini2-QIB1"/>
    <x v="0"/>
    <x v="27"/>
    <m/>
    <n v="495"/>
    <s v="J132_EVT_23_FDLoboCobra17E31341g_FDbridgeOSLoboCobra15P631231f"/>
    <m/>
    <n v="1533"/>
    <s v="Need Radar!"/>
    <m/>
    <m/>
    <n v="0.14285714285714285"/>
    <n v="0.14285714285714285"/>
    <n v="1"/>
    <n v="1"/>
  </r>
  <r>
    <x v="2"/>
    <s v="C02W900PJH95"/>
    <s v="Mini2-QIB1"/>
    <x v="0"/>
    <x v="28"/>
    <m/>
    <n v="495"/>
    <s v="J132_EVT_23_FDLoboCobra17E31341g_FDbridgeOSLoboCobra15P631231f"/>
    <m/>
    <n v="1539"/>
    <s v="Need Radar!"/>
    <m/>
    <m/>
    <n v="0.14285714285714285"/>
    <n v="0.14285714285714285"/>
    <n v="1"/>
    <n v="1"/>
  </r>
  <r>
    <x v="2"/>
    <s v="C02W900PJH95"/>
    <s v="Mini2-QIB1"/>
    <x v="0"/>
    <x v="29"/>
    <m/>
    <n v="495"/>
    <s v="J132_EVT_23_FDLoboCobra17E31341g_FDbridgeOSLoboCobra15P631231f"/>
    <m/>
    <n v="1515"/>
    <s v="Need Radar!"/>
    <m/>
    <m/>
    <n v="0.14285714285714285"/>
    <n v="0.14285714285714285"/>
    <n v="1"/>
    <n v="1"/>
  </r>
  <r>
    <x v="2"/>
    <s v="C02W9003JKJM"/>
    <s v="Mini2-QIB2"/>
    <x v="0"/>
    <x v="1"/>
    <m/>
    <n v="501"/>
    <s v="J132_EVT_23_FDLoboCobra17E31341g_FDbridgeOSLoboCobra15P631231f"/>
    <m/>
    <n v="1514"/>
    <s v="Need Radar!"/>
    <m/>
    <m/>
    <n v="0.1111111111111111"/>
    <n v="0.1111111111111111"/>
    <n v="1"/>
    <n v="1"/>
  </r>
  <r>
    <x v="2"/>
    <s v="C02W9003JKJM"/>
    <s v="Mini2-QIB2"/>
    <x v="0"/>
    <x v="17"/>
    <m/>
    <n v="501"/>
    <s v="J132_EVT_23_FDLoboCobra17E31341g_FDbridgeOSLoboCobra15P631231f"/>
    <m/>
    <n v="1516"/>
    <s v="Need Radar!"/>
    <m/>
    <m/>
    <n v="0.1111111111111111"/>
    <n v="0.1111111111111111"/>
    <n v="1"/>
    <n v="1"/>
  </r>
  <r>
    <x v="2"/>
    <s v="C02W9003JKJM"/>
    <s v="Mini2-QIB2"/>
    <x v="0"/>
    <x v="0"/>
    <m/>
    <n v="501"/>
    <s v="J132_EVT_23_FDLoboCobra17E31341g_FDbridgeOSLoboCobra15P631231f"/>
    <m/>
    <n v="1517"/>
    <s v="Need Radar!"/>
    <m/>
    <m/>
    <n v="0.1111111111111111"/>
    <n v="0.1111111111111111"/>
    <n v="1"/>
    <n v="1"/>
  </r>
  <r>
    <x v="2"/>
    <s v="C02W9003JKJM"/>
    <s v="Mini2-QIB2"/>
    <x v="0"/>
    <x v="18"/>
    <m/>
    <n v="501"/>
    <s v="J132_EVT_23_FDLoboCobra17E31341g_FDbridgeOSLoboCobra15P631231f"/>
    <m/>
    <n v="1518"/>
    <s v="Need Radar!"/>
    <m/>
    <m/>
    <n v="0.1111111111111111"/>
    <n v="0.1111111111111111"/>
    <n v="1"/>
    <n v="1"/>
  </r>
  <r>
    <x v="2"/>
    <s v="C02W900QJTVV"/>
    <s v="Mini2-10"/>
    <x v="0"/>
    <x v="17"/>
    <m/>
    <n v="461"/>
    <s v="J132_EVT_23_FDLoboCobra17E31341g_FDbridgeOSLoboCobra15P631231f"/>
    <m/>
    <n v="1516"/>
    <s v="Need Radar!"/>
    <m/>
    <m/>
    <n v="0.33333333333333331"/>
    <n v="0.33333333333333331"/>
    <n v="1"/>
    <n v="1"/>
  </r>
  <r>
    <x v="2"/>
    <s v="C02W900QJTVV"/>
    <s v="Mini2-10"/>
    <x v="0"/>
    <x v="0"/>
    <m/>
    <n v="461"/>
    <s v="J132_EVT_23_FDLoboCobra17E31341g_FDbridgeOSLoboCobra15P631231f"/>
    <m/>
    <n v="1517"/>
    <s v="Need Radar!"/>
    <m/>
    <m/>
    <n v="0.33333333333333331"/>
    <n v="0.33333333333333331"/>
    <n v="1"/>
    <n v="1"/>
  </r>
  <r>
    <x v="2"/>
    <s v="C02W900QJTVV"/>
    <s v="Mini2-10"/>
    <x v="0"/>
    <x v="18"/>
    <m/>
    <n v="461"/>
    <s v="J132_EVT_23_FDLoboCobra17E31341g_FDbridgeOSLoboCobra15P631231f"/>
    <m/>
    <n v="1518"/>
    <s v="Need Radar!"/>
    <m/>
    <m/>
    <n v="0.33333333333333331"/>
    <n v="0.33333333333333331"/>
    <n v="1"/>
    <n v="1"/>
  </r>
  <r>
    <x v="2"/>
    <s v="C02W9007JTVQ"/>
    <s v="Mini2-3"/>
    <x v="0"/>
    <x v="30"/>
    <m/>
    <n v="387"/>
    <s v="J132_EVT_23_FDLoboCobra17E31341g_FDbridgeOSLoboCobra15P631231f"/>
    <m/>
    <n v="1600"/>
    <s v="Need Radar!"/>
    <m/>
    <m/>
    <n v="0.5"/>
    <n v="0.5"/>
    <n v="1"/>
    <n v="1"/>
  </r>
  <r>
    <x v="2"/>
    <s v="C02W9007JTVQ"/>
    <s v="Mini2-3"/>
    <x v="0"/>
    <x v="31"/>
    <m/>
    <n v="387"/>
    <s v="J132_EVT_23_FDLoboCobra17E31341g_FDbridgeOSLoboCobra15P631231f"/>
    <m/>
    <n v="1601"/>
    <s v="Need Radar!"/>
    <m/>
    <m/>
    <n v="0.5"/>
    <n v="0.5"/>
    <n v="1"/>
    <n v="1"/>
  </r>
  <r>
    <x v="2"/>
    <s v="C02W900AJKJM"/>
    <s v="Mini2-QIB2"/>
    <x v="0"/>
    <x v="1"/>
    <m/>
    <n v="508"/>
    <s v="J132_EVT_23_FDLoboCobra17E31341g_FDbridgeOSLoboCobra15P631231f"/>
    <m/>
    <n v="1514"/>
    <s v="Need Radar!"/>
    <m/>
    <m/>
    <n v="0.33333333333333331"/>
    <n v="0.33333333333333331"/>
    <n v="1"/>
    <n v="1"/>
  </r>
  <r>
    <x v="2"/>
    <s v="C02W900AJKJM"/>
    <s v="Mini2-QIB2"/>
    <x v="0"/>
    <x v="0"/>
    <m/>
    <n v="508"/>
    <s v="J132_EVT_23_FDLoboCobra17E31341g_FDbridgeOSLoboCobra15P631231f"/>
    <m/>
    <n v="1517"/>
    <s v="Need Radar!"/>
    <m/>
    <m/>
    <n v="0.33333333333333331"/>
    <n v="0.33333333333333331"/>
    <n v="1"/>
    <n v="1"/>
  </r>
  <r>
    <x v="2"/>
    <s v="C02W900AJKJM"/>
    <s v="Mini2-QIB2"/>
    <x v="0"/>
    <x v="32"/>
    <m/>
    <n v="508"/>
    <s v="J132_EVT_23_FDLoboCobra17E31341g_FDbridgeOSLoboCobra15P631231f"/>
    <m/>
    <n v="1565"/>
    <s v="Need Radar!"/>
    <m/>
    <m/>
    <n v="0.33333333333333331"/>
    <n v="0.33333333333333331"/>
    <n v="1"/>
    <n v="1"/>
  </r>
  <r>
    <x v="2"/>
    <s v="C02W9001JTF4"/>
    <s v="Mini2-8"/>
    <x v="0"/>
    <x v="17"/>
    <m/>
    <n v="417"/>
    <s v="J132_EVT_23_FDLoboCobra17E31341g_FDbridgeOSLoboCobra15P631231f"/>
    <m/>
    <n v="1516"/>
    <s v="Need Radar!"/>
    <m/>
    <m/>
    <n v="0.5"/>
    <n v="0.5"/>
    <n v="1"/>
    <n v="1"/>
  </r>
  <r>
    <x v="2"/>
    <s v="C02W9001JTF4"/>
    <s v="Mini2-8"/>
    <x v="0"/>
    <x v="18"/>
    <m/>
    <n v="417"/>
    <s v="J132_EVT_23_FDLoboCobra17E31341g_FDbridgeOSLoboCobra15P631231f"/>
    <m/>
    <n v="1518"/>
    <s v="Need Radar!"/>
    <m/>
    <m/>
    <n v="0.5"/>
    <n v="0.5"/>
    <n v="1"/>
    <n v="1"/>
  </r>
  <r>
    <x v="2"/>
    <s v="C02W900SJTVV"/>
    <s v="Mini2-10"/>
    <x v="0"/>
    <x v="17"/>
    <m/>
    <n v="463"/>
    <s v="J132_EVT_23_FDLoboCobra17E31341g_FDbridgeOSLoboCobra15P631231f"/>
    <m/>
    <n v="1516"/>
    <s v="Need Radar!"/>
    <m/>
    <m/>
    <n v="0.125"/>
    <n v="0.125"/>
    <n v="1"/>
    <n v="1"/>
  </r>
  <r>
    <x v="2"/>
    <s v="C02W900SJTVV"/>
    <s v="Mini2-10"/>
    <x v="0"/>
    <x v="0"/>
    <m/>
    <n v="463"/>
    <s v="J132_EVT_23_FDLoboCobra17E31341g_FDbridgeOSLoboCobra15P631231f"/>
    <m/>
    <n v="1517"/>
    <s v="Need Radar!"/>
    <m/>
    <m/>
    <n v="0.125"/>
    <n v="0.125"/>
    <n v="1"/>
    <n v="1"/>
  </r>
  <r>
    <x v="2"/>
    <s v="C02W900SJTVV"/>
    <s v="Mini2-10"/>
    <x v="0"/>
    <x v="18"/>
    <m/>
    <n v="463"/>
    <s v="J132_EVT_23_FDLoboCobra17E31341g_FDbridgeOSLoboCobra15P631231f"/>
    <m/>
    <n v="1518"/>
    <s v="Need Radar!"/>
    <m/>
    <m/>
    <n v="0.125"/>
    <n v="0.125"/>
    <n v="1"/>
    <n v="1"/>
  </r>
  <r>
    <x v="2"/>
    <s v="C02W900SJTVV"/>
    <s v="Mini2-10"/>
    <x v="0"/>
    <x v="12"/>
    <m/>
    <n v="463"/>
    <s v="J132_EVT_23_FDLoboCobra17E31341g_FDbridgeOSLoboCobra15P631231f"/>
    <m/>
    <n v="1569"/>
    <s v="Need Radar!"/>
    <m/>
    <m/>
    <n v="0.125"/>
    <n v="0.125"/>
    <n v="1"/>
    <n v="1"/>
  </r>
  <r>
    <x v="2"/>
    <s v="C02W900SJTVV"/>
    <s v="Mini2-10"/>
    <x v="0"/>
    <x v="13"/>
    <m/>
    <n v="463"/>
    <s v="J132_EVT_23_FDLoboCobra17E31341g_FDbridgeOSLoboCobra15P631231f"/>
    <m/>
    <n v="1567"/>
    <s v="Need Radar!"/>
    <m/>
    <m/>
    <n v="0.125"/>
    <n v="0.125"/>
    <n v="1"/>
    <n v="1"/>
  </r>
  <r>
    <x v="2"/>
    <s v="C02W9005JTVV"/>
    <s v="Mini2-6b"/>
    <x v="0"/>
    <x v="22"/>
    <m/>
    <n v="409"/>
    <s v="J132_EVT_23_FDLoboCobra17E31341g_FDbridgeOSLoboCobra15P631231f"/>
    <m/>
    <n v="1591"/>
    <s v="Need Radar!"/>
    <m/>
    <m/>
    <n v="0.2"/>
    <n v="0.2"/>
    <n v="1"/>
    <n v="1"/>
  </r>
  <r>
    <x v="2"/>
    <s v="C02W800EJTVV"/>
    <s v="Mini2-buzz2"/>
    <x v="0"/>
    <x v="17"/>
    <m/>
    <n v="437"/>
    <s v="J132_EVT_23_FDLoboCobra17E31341g_FDbridgeOSLoboCobra15P631231f"/>
    <m/>
    <n v="1516"/>
    <s v="Need Radar!"/>
    <m/>
    <m/>
    <n v="0.33333333333333331"/>
    <n v="0.33333333333333331"/>
    <n v="1"/>
    <n v="1"/>
  </r>
  <r>
    <x v="2"/>
    <s v="C02W800EJTVV"/>
    <s v="Mini2-buzz2"/>
    <x v="0"/>
    <x v="0"/>
    <m/>
    <n v="437"/>
    <s v="J132_EVT_23_FDLoboCobra17E31341g_FDbridgeOSLoboCobra15P631231f"/>
    <m/>
    <n v="1517"/>
    <s v="Need Radar!"/>
    <m/>
    <m/>
    <n v="0.33333333333333331"/>
    <n v="0.33333333333333331"/>
    <n v="1"/>
    <n v="1"/>
  </r>
  <r>
    <x v="2"/>
    <s v="C02W800EJTVV"/>
    <s v="Mini2-buzz2"/>
    <x v="0"/>
    <x v="18"/>
    <m/>
    <n v="437"/>
    <s v="J132_EVT_23_FDLoboCobra17E31341g_FDbridgeOSLoboCobra15P631231f"/>
    <m/>
    <n v="1518"/>
    <s v="Need Radar!"/>
    <m/>
    <m/>
    <n v="0.33333333333333331"/>
    <n v="0.33333333333333331"/>
    <n v="1"/>
    <n v="1"/>
  </r>
  <r>
    <x v="2"/>
    <s v="C02W9004JKJM"/>
    <s v="Mini2-QIB2"/>
    <x v="0"/>
    <x v="1"/>
    <m/>
    <n v="502"/>
    <s v="J132_EVT_23_FDLoboCobra17E31341g_FDbridgeOSLoboCobra15P631231f"/>
    <m/>
    <n v="1514"/>
    <s v="Need Radar!"/>
    <m/>
    <m/>
    <n v="0.2"/>
    <n v="0.2"/>
    <n v="1"/>
    <n v="1"/>
  </r>
  <r>
    <x v="2"/>
    <s v="C02W9004JKJM"/>
    <s v="Mini2-QIB2"/>
    <x v="0"/>
    <x v="17"/>
    <m/>
    <n v="502"/>
    <s v="J132_EVT_23_FDLoboCobra17E31341g_FDbridgeOSLoboCobra15P631231f"/>
    <m/>
    <n v="1516"/>
    <s v="Need Radar!"/>
    <m/>
    <m/>
    <n v="0.2"/>
    <n v="0.2"/>
    <n v="1"/>
    <n v="1"/>
  </r>
  <r>
    <x v="2"/>
    <s v="C02W9004JKJM"/>
    <s v="Mini2-QIB2"/>
    <x v="0"/>
    <x v="0"/>
    <m/>
    <n v="502"/>
    <s v="J132_EVT_23_FDLoboCobra17E31341g_FDbridgeOSLoboCobra15P631231f"/>
    <m/>
    <n v="1517"/>
    <s v="Need Radar!"/>
    <m/>
    <m/>
    <n v="0.2"/>
    <n v="0.2"/>
    <n v="1"/>
    <n v="1"/>
  </r>
  <r>
    <x v="2"/>
    <s v="C02W9004JKJM"/>
    <s v="Mini2-QIB2"/>
    <x v="0"/>
    <x v="18"/>
    <m/>
    <n v="502"/>
    <s v="J132_EVT_23_FDLoboCobra17E31341g_FDbridgeOSLoboCobra15P631231f"/>
    <m/>
    <n v="1518"/>
    <s v="Need Radar!"/>
    <m/>
    <m/>
    <n v="0.2"/>
    <n v="0.2"/>
    <n v="1"/>
    <n v="1"/>
  </r>
  <r>
    <x v="2"/>
    <s v="C02W9001JTDQ"/>
    <s v="Mini2-5"/>
    <x v="0"/>
    <x v="22"/>
    <m/>
    <n v="399"/>
    <s v="J132_EVT_23_FDLoboCobra17E31341g_FDbridgeOSLoboCobra15P631231f"/>
    <m/>
    <n v="1591"/>
    <s v="Need Radar!"/>
    <m/>
    <m/>
    <n v="1"/>
    <n v="1"/>
    <n v="1"/>
    <n v="1"/>
  </r>
  <r>
    <x v="2"/>
    <s v="C02W9001JTDX"/>
    <s v="Mini2-2"/>
    <x v="0"/>
    <x v="3"/>
    <m/>
    <n v="380"/>
    <s v="J132_EVT_23_FDLoboCobra17E31341g_FDbridgeOSLoboCobra15P631231f"/>
    <m/>
    <n v="1531"/>
    <s v="Need Radar!"/>
    <m/>
    <m/>
    <n v="0.33333333333333331"/>
    <n v="0.33333333333333331"/>
    <n v="1"/>
    <n v="1"/>
  </r>
  <r>
    <x v="2"/>
    <s v="C02W9003JTDQ"/>
    <s v="Mini2-5"/>
    <x v="0"/>
    <x v="3"/>
    <m/>
    <n v="404"/>
    <s v="J132_EVT_23_FDLoboCobra17E31341g_FDbridgeOSLoboCobra15P631231f"/>
    <m/>
    <n v="1531"/>
    <s v="Need Radar!"/>
    <m/>
    <m/>
    <n v="0.16666666666666666"/>
    <n v="0.16666666666666666"/>
    <n v="1"/>
    <n v="1"/>
  </r>
  <r>
    <x v="2"/>
    <s v="C02W9003JTDQ"/>
    <s v="Mini2-5"/>
    <x v="0"/>
    <x v="22"/>
    <m/>
    <n v="404"/>
    <s v="J132_EVT_23_FDLoboCobra17E31341g_FDbridgeOSLoboCobra15P631231f"/>
    <m/>
    <n v="1591"/>
    <s v="Need Radar!"/>
    <m/>
    <m/>
    <n v="0.16666666666666666"/>
    <n v="0.16666666666666666"/>
    <n v="1"/>
    <n v="1"/>
  </r>
  <r>
    <x v="2"/>
    <s v="C02W8006JTVV"/>
    <s v="Mini2-buzz1"/>
    <x v="0"/>
    <x v="1"/>
    <m/>
    <n v="429"/>
    <s v="J132_EVT_23_FDLoboCobra17E31341g_FDbridgeOSLoboCobra15P631231f"/>
    <m/>
    <n v="1514"/>
    <s v="Need Radar!"/>
    <m/>
    <m/>
    <n v="0.2"/>
    <n v="0.2"/>
    <n v="1"/>
    <n v="1"/>
  </r>
  <r>
    <x v="2"/>
    <s v="C02W8006JTVV"/>
    <s v="Mini2-buzz1"/>
    <x v="0"/>
    <x v="17"/>
    <m/>
    <n v="429"/>
    <s v="J132_EVT_23_FDLoboCobra17E31341g_FDbridgeOSLoboCobra15P631231f"/>
    <m/>
    <n v="1516"/>
    <s v="Need Radar!"/>
    <m/>
    <m/>
    <n v="0.2"/>
    <n v="0.2"/>
    <n v="1"/>
    <n v="1"/>
  </r>
  <r>
    <x v="2"/>
    <s v="C02W8006JTVV"/>
    <s v="Mini2-buzz1"/>
    <x v="0"/>
    <x v="0"/>
    <m/>
    <n v="429"/>
    <s v="J132_EVT_23_FDLoboCobra17E31341g_FDbridgeOSLoboCobra15P631231f"/>
    <m/>
    <n v="1517"/>
    <s v="Need Radar!"/>
    <m/>
    <m/>
    <n v="0.2"/>
    <n v="0.2"/>
    <n v="1"/>
    <n v="1"/>
  </r>
  <r>
    <x v="2"/>
    <s v="C02W8006JTVV"/>
    <s v="Mini2-buzz1"/>
    <x v="0"/>
    <x v="18"/>
    <m/>
    <n v="429"/>
    <s v="J132_EVT_23_FDLoboCobra17E31341g_FDbridgeOSLoboCobra15P631231f"/>
    <m/>
    <n v="1518"/>
    <s v="Need Radar!"/>
    <m/>
    <m/>
    <n v="0.2"/>
    <n v="0.2"/>
    <n v="1"/>
    <n v="1"/>
  </r>
  <r>
    <x v="2"/>
    <s v="C02W8006JTVV"/>
    <s v="Mini2-buzz1"/>
    <x v="0"/>
    <x v="27"/>
    <m/>
    <n v="429"/>
    <s v="J132_EVT_23_FDLoboCobra17E31341g_FDbridgeOSLoboCobra15P631231f"/>
    <m/>
    <n v="1533"/>
    <s v="Need Radar!"/>
    <m/>
    <m/>
    <n v="0.2"/>
    <n v="0.2"/>
    <n v="1"/>
    <n v="1"/>
  </r>
  <r>
    <x v="2"/>
    <s v="C02W9004JTDQ"/>
    <s v="Mini2-5"/>
    <x v="0"/>
    <x v="17"/>
    <m/>
    <n v="401"/>
    <s v="J132_EVT_23_FDLoboCobra17E31341g_FDbridgeOSLoboCobra15P631231f"/>
    <m/>
    <n v="1516"/>
    <s v="Need Radar!"/>
    <m/>
    <m/>
    <n v="0.25"/>
    <n v="0.25"/>
    <n v="1"/>
    <n v="1"/>
  </r>
  <r>
    <x v="2"/>
    <s v="C02W9004JTDQ"/>
    <s v="Mini2-5"/>
    <x v="0"/>
    <x v="0"/>
    <m/>
    <n v="401"/>
    <s v="J132_EVT_23_FDLoboCobra17E31341g_FDbridgeOSLoboCobra15P631231f"/>
    <m/>
    <n v="1517"/>
    <s v="Need Radar!"/>
    <m/>
    <m/>
    <n v="0.25"/>
    <n v="0.25"/>
    <n v="1"/>
    <n v="1"/>
  </r>
  <r>
    <x v="2"/>
    <s v="C02W9004JTDQ"/>
    <s v="Mini2-5"/>
    <x v="0"/>
    <x v="18"/>
    <m/>
    <n v="401"/>
    <s v="J132_EVT_23_FDLoboCobra17E31341g_FDbridgeOSLoboCobra15P631231f"/>
    <m/>
    <n v="1518"/>
    <s v="Need Radar!"/>
    <m/>
    <m/>
    <n v="0.25"/>
    <n v="0.25"/>
    <n v="1"/>
    <n v="1"/>
  </r>
  <r>
    <x v="2"/>
    <s v="C02W900HJH95"/>
    <s v="Mini2-QIB1"/>
    <x v="0"/>
    <x v="1"/>
    <m/>
    <n v="489"/>
    <s v="J132_EVT_23_FDLoboCobra17E31341g_FDbridgeOSLoboCobra15P631231f"/>
    <m/>
    <n v="1514"/>
    <s v="Need Radar!"/>
    <m/>
    <m/>
    <n v="0.16666666666666666"/>
    <n v="0.16666666666666666"/>
    <n v="1"/>
    <n v="1"/>
  </r>
  <r>
    <x v="2"/>
    <s v="C02W900HJH95"/>
    <s v="Mini2-QIB1"/>
    <x v="0"/>
    <x v="17"/>
    <m/>
    <n v="489"/>
    <s v="J132_EVT_23_FDLoboCobra17E31341g_FDbridgeOSLoboCobra15P631231f"/>
    <m/>
    <n v="1516"/>
    <s v="Need Radar!"/>
    <m/>
    <m/>
    <n v="0.16666666666666666"/>
    <n v="0.16666666666666666"/>
    <n v="1"/>
    <n v="1"/>
  </r>
  <r>
    <x v="2"/>
    <s v="C02W900HJH95"/>
    <s v="Mini2-QIB1"/>
    <x v="0"/>
    <x v="0"/>
    <m/>
    <n v="489"/>
    <s v="J132_EVT_23_FDLoboCobra17E31341g_FDbridgeOSLoboCobra15P631231f"/>
    <m/>
    <n v="1517"/>
    <s v="Need Radar!"/>
    <m/>
    <m/>
    <n v="0.16666666666666666"/>
    <n v="0.16666666666666666"/>
    <n v="1"/>
    <n v="1"/>
  </r>
  <r>
    <x v="2"/>
    <s v="C02W900HJH95"/>
    <s v="Mini2-QIB1"/>
    <x v="0"/>
    <x v="18"/>
    <m/>
    <n v="489"/>
    <s v="J132_EVT_23_FDLoboCobra17E31341g_FDbridgeOSLoboCobra15P631231f"/>
    <m/>
    <n v="1518"/>
    <s v="Need Radar!"/>
    <m/>
    <m/>
    <n v="0.16666666666666666"/>
    <n v="0.16666666666666666"/>
    <n v="1"/>
    <n v="1"/>
  </r>
  <r>
    <x v="2"/>
    <s v="C02W900HJH95"/>
    <s v="Mini2-QIB1"/>
    <x v="0"/>
    <x v="8"/>
    <m/>
    <n v="489"/>
    <s v="J132_EVT_23_FDLoboCobra17E31341g_FDbridgeOSLoboCobra15P631231f"/>
    <m/>
    <n v="1524"/>
    <s v="Need Radar!"/>
    <m/>
    <m/>
    <n v="0.16666666666666666"/>
    <n v="0.16666666666666666"/>
    <n v="1"/>
    <n v="1"/>
  </r>
  <r>
    <x v="2"/>
    <s v="C02W900HJH95"/>
    <s v="Mini2-QIB1"/>
    <x v="0"/>
    <x v="33"/>
    <m/>
    <n v="489"/>
    <s v="J132_EVT_23_FDLoboCobra17E31341g_FDbridgeOSLoboCobra15P631231f"/>
    <m/>
    <n v="1553"/>
    <s v="Need Radar!"/>
    <m/>
    <m/>
    <n v="0.16666666666666666"/>
    <n v="0.16666666666666666"/>
    <n v="1"/>
    <n v="1"/>
  </r>
  <r>
    <x v="2"/>
    <s v="C02W9002JH9D"/>
    <s v="Mini2-7"/>
    <x v="0"/>
    <x v="17"/>
    <m/>
    <n v="412"/>
    <s v="J132_EVT_23_FDLoboCobra17E31341g_FDbridgeOSLoboCobra15P631231f"/>
    <m/>
    <n v="1516"/>
    <s v="Need Radar!"/>
    <m/>
    <m/>
    <n v="0.5"/>
    <n v="0.5"/>
    <n v="1"/>
    <n v="1"/>
  </r>
  <r>
    <x v="2"/>
    <s v="C02W9002JH9D"/>
    <s v="Mini2-7"/>
    <x v="0"/>
    <x v="18"/>
    <m/>
    <n v="412"/>
    <s v="J132_EVT_23_FDLoboCobra17E31341g_FDbridgeOSLoboCobra15P631231f"/>
    <m/>
    <n v="1518"/>
    <s v="Need Radar!"/>
    <m/>
    <m/>
    <n v="0.5"/>
    <n v="0.5"/>
    <n v="1"/>
    <n v="1"/>
  </r>
  <r>
    <x v="2"/>
    <s v="C02W9005JTDX"/>
    <s v="Mini2-2"/>
    <x v="1"/>
    <x v="34"/>
    <m/>
    <n v="384"/>
    <s v="J132_EVT_23_FDLoboCobra17E31341g_FDbridgeOSLoboCobra15P631231f"/>
    <m/>
    <n v="1814"/>
    <s v="Need Radar!"/>
    <m/>
    <m/>
    <n v="1"/>
    <n v="1"/>
    <n v="1"/>
    <n v="1"/>
  </r>
  <r>
    <x v="2"/>
    <s v="C02W900LJH95"/>
    <s v="Mini2-QIB1"/>
    <x v="0"/>
    <x v="16"/>
    <m/>
    <n v="492"/>
    <s v="J132_EVT_23_FDLoboCobra17E31341g_FDbridgeOSLoboCobra15P631231f"/>
    <m/>
    <n v="1581"/>
    <s v="Need Radar!"/>
    <m/>
    <m/>
    <n v="0.2"/>
    <n v="0.2"/>
    <n v="1"/>
    <n v="1"/>
  </r>
  <r>
    <x v="2"/>
    <s v="C02W9001JH95"/>
    <s v="Mini2-1a"/>
    <x v="0"/>
    <x v="16"/>
    <m/>
    <n v="374"/>
    <s v="J132_EVT_23_FDLoboCobra17E31341g_FDbridgeOSLoboCobra15P631231f"/>
    <m/>
    <n v="1581"/>
    <s v="Need Radar!"/>
    <m/>
    <m/>
    <n v="0.14285714285714285"/>
    <n v="0.14285714285714285"/>
    <n v="1"/>
    <n v="1"/>
  </r>
  <r>
    <x v="2"/>
    <s v="C02W9003JTVQ"/>
    <s v="Mini2-3"/>
    <x v="0"/>
    <x v="16"/>
    <m/>
    <n v="391"/>
    <s v="J132_EVT_23_FDLoboCobra17E31341g_FDbridgeOSLoboCobra15P631231f"/>
    <m/>
    <n v="1581"/>
    <s v="Need Radar!"/>
    <m/>
    <m/>
    <n v="1"/>
    <n v="1"/>
    <n v="1"/>
    <n v="1"/>
  </r>
  <r>
    <x v="2"/>
    <s v="C02W9013JTVV"/>
    <s v="Mini2-10"/>
    <x v="0"/>
    <x v="16"/>
    <m/>
    <n v="474"/>
    <s v="J132_EVT_23_FDLoboCobra17E31341g_FDbridgeOSLoboCobra15P631231f"/>
    <m/>
    <n v="1581"/>
    <s v="Need Radar!"/>
    <m/>
    <m/>
    <n v="0.16666666666666666"/>
    <n v="0.16666666666666666"/>
    <n v="1"/>
    <n v="1"/>
  </r>
  <r>
    <x v="2"/>
    <s v="C02W900BJKJM"/>
    <s v="Mini2-QIB2"/>
    <x v="0"/>
    <x v="16"/>
    <m/>
    <n v="509"/>
    <s v="J132_EVT_23_FDLoboCobra17E31341g_FDbridgeOSLoboCobra15P631231f"/>
    <m/>
    <n v="1581"/>
    <s v="Need Radar!"/>
    <m/>
    <m/>
    <n v="0.25"/>
    <n v="0.25"/>
    <n v="1"/>
    <n v="1"/>
  </r>
  <r>
    <x v="2"/>
    <s v="C02W9001JH9D"/>
    <s v="Mini2-7"/>
    <x v="0"/>
    <x v="14"/>
    <m/>
    <n v="441"/>
    <s v="J132_EVT_23_FDLoboCobra17E31341g_FDbridgeOSLoboCobra15P631231f"/>
    <m/>
    <n v="1585"/>
    <s v="Need Radar!"/>
    <m/>
    <m/>
    <n v="0.25"/>
    <n v="0.25"/>
    <n v="1"/>
    <n v="1"/>
  </r>
  <r>
    <x v="2"/>
    <s v="C02W9004JKJM"/>
    <s v="Mini2-QIB2"/>
    <x v="0"/>
    <x v="14"/>
    <m/>
    <n v="502"/>
    <s v="J132_EVT_23_FDLoboCobra17E31341g_FDbridgeOSLoboCobra15P631231f"/>
    <m/>
    <n v="1585"/>
    <s v="Need Radar!"/>
    <m/>
    <m/>
    <n v="0.2"/>
    <n v="0.2"/>
    <n v="1"/>
    <n v="1"/>
  </r>
  <r>
    <x v="2"/>
    <s v="C02W9004JTDQ"/>
    <s v="Mini2-5"/>
    <x v="0"/>
    <x v="14"/>
    <m/>
    <n v="401"/>
    <s v="J132_EVT_23_FDLoboCobra17E31341g_FDbridgeOSLoboCobra15P631231f"/>
    <m/>
    <n v="1585"/>
    <s v="Need Radar!"/>
    <m/>
    <m/>
    <n v="0.25"/>
    <n v="0.25"/>
    <n v="1"/>
    <n v="1"/>
  </r>
  <r>
    <x v="2"/>
    <s v="C02W9006JTVV"/>
    <s v="Mini2-6b"/>
    <x v="0"/>
    <x v="14"/>
    <m/>
    <n v="410"/>
    <s v="J132_EVT_23_FDLoboCobra17E31341g_FDbridgeOSLoboCobra15P631231f"/>
    <m/>
    <n v="1585"/>
    <s v="Need Radar!"/>
    <m/>
    <m/>
    <n v="0.14285714285714285"/>
    <n v="0.14285714285714285"/>
    <n v="1"/>
    <n v="1"/>
  </r>
  <r>
    <x v="2"/>
    <s v="C02W9001JKJM"/>
    <s v="Mini2-QIB2"/>
    <x v="0"/>
    <x v="35"/>
    <m/>
    <n v="499"/>
    <s v="J132_EVT_23_FDLoboCobra17E31341g_FDbridgeOSLoboCobra15P631231f"/>
    <m/>
    <n v="1606"/>
    <s v="Need Radar!"/>
    <m/>
    <m/>
    <n v="0.5"/>
    <n v="0.5"/>
    <n v="1"/>
    <n v="1"/>
  </r>
  <r>
    <x v="2"/>
    <s v="C02W900WJTVV"/>
    <s v="Mini2-10"/>
    <x v="0"/>
    <x v="36"/>
    <m/>
    <n v="467"/>
    <s v="J132_EVT_23_FDLoboCobra17E31341g_FDbridgeOSLoboCobra15P631231f"/>
    <m/>
    <n v="1607"/>
    <s v="Need Radar!"/>
    <m/>
    <m/>
    <n v="0.33333333333333331"/>
    <n v="0.33333333333333331"/>
    <n v="1"/>
    <n v="1"/>
  </r>
  <r>
    <x v="3"/>
    <s v="C02W800GJTVV"/>
    <s v="Mini2-buzz2"/>
    <x v="0"/>
    <x v="17"/>
    <m/>
    <n v="439"/>
    <s v="J132_EVT_23_FDLoboCobra17E31341g_FDbridgeOSLoboCobra15P631231f"/>
    <m/>
    <n v="1516"/>
    <s v="Need Radar!"/>
    <m/>
    <m/>
    <n v="0.33333333333333331"/>
    <n v="0.33333333333333331"/>
    <n v="1"/>
    <n v="1"/>
  </r>
  <r>
    <x v="3"/>
    <s v="C02W800GJTVV"/>
    <s v="Mini2-buzz2"/>
    <x v="0"/>
    <x v="0"/>
    <m/>
    <n v="439"/>
    <s v="J132_EVT_23_FDLoboCobra17E31341g_FDbridgeOSLoboCobra15P631231f"/>
    <m/>
    <n v="1517"/>
    <s v="Need Radar!"/>
    <m/>
    <m/>
    <n v="0.33333333333333331"/>
    <n v="0.33333333333333331"/>
    <n v="1"/>
    <n v="1"/>
  </r>
  <r>
    <x v="3"/>
    <s v="C02W800GJTVV"/>
    <s v="Mini2-buzz2"/>
    <x v="0"/>
    <x v="18"/>
    <m/>
    <n v="439"/>
    <s v="J132_EVT_23_FDLoboCobra17E31341g_FDbridgeOSLoboCobra15P631231f"/>
    <m/>
    <n v="1518"/>
    <s v="Need Radar!"/>
    <m/>
    <m/>
    <n v="0.33333333333333331"/>
    <n v="0.33333333333333331"/>
    <n v="1"/>
    <n v="1"/>
  </r>
  <r>
    <x v="3"/>
    <s v="C02W9003JTF4"/>
    <s v="Mini2-8"/>
    <x v="0"/>
    <x v="37"/>
    <m/>
    <n v="419"/>
    <s v="J132_EVT_23_FDLoboCobra17E31341g_FDbridgeOSLoboCobra15P631231f"/>
    <m/>
    <n v="1535"/>
    <s v="Need Radar!"/>
    <m/>
    <m/>
    <n v="0.33333333333333331"/>
    <n v="0.33333333333333331"/>
    <n v="1"/>
    <n v="1"/>
  </r>
  <r>
    <x v="3"/>
    <s v="C02W9003JTF4"/>
    <s v="Mini2-8"/>
    <x v="0"/>
    <x v="38"/>
    <m/>
    <n v="419"/>
    <s v="J132_EVT_23_FDLoboCobra17E31341g_FDbridgeOSLoboCobra15P631231f"/>
    <m/>
    <n v="1536"/>
    <s v="Need Radar!"/>
    <m/>
    <m/>
    <n v="0.33333333333333331"/>
    <n v="0.33333333333333331"/>
    <n v="1"/>
    <n v="1"/>
  </r>
  <r>
    <x v="3"/>
    <s v="C02W9001JH9D"/>
    <s v="Mini2-7"/>
    <x v="0"/>
    <x v="17"/>
    <m/>
    <n v="411"/>
    <s v="J132_EVT_23_FDLoboCobra17E31341g_FDbridgeOSLoboCobra15P631231f"/>
    <m/>
    <n v="1516"/>
    <s v="Need Radar!"/>
    <m/>
    <m/>
    <n v="0.25"/>
    <n v="0.25"/>
    <n v="1"/>
    <n v="1"/>
  </r>
  <r>
    <x v="3"/>
    <s v="C02W9001JH9D"/>
    <s v="Mini2-7"/>
    <x v="0"/>
    <x v="18"/>
    <m/>
    <n v="411"/>
    <s v="J132_EVT_23_FDLoboCobra17E31341g_FDbridgeOSLoboCobra15P631231f"/>
    <m/>
    <n v="1518"/>
    <s v="Need Radar!"/>
    <m/>
    <m/>
    <n v="0.25"/>
    <n v="0.25"/>
    <n v="1"/>
    <n v="1"/>
  </r>
  <r>
    <x v="3"/>
    <s v="C02W9001JH9D"/>
    <s v="Mini2-7"/>
    <x v="0"/>
    <x v="39"/>
    <m/>
    <n v="411"/>
    <s v="J132_EVT_23_FDLoboCobra17E31341g_FDbridgeOSLoboCobra15P631231f"/>
    <m/>
    <n v="1595"/>
    <s v="Need Radar!"/>
    <m/>
    <m/>
    <n v="0.25"/>
    <n v="0.25"/>
    <n v="1"/>
    <n v="1"/>
  </r>
  <r>
    <x v="3"/>
    <s v="C02W9006JTVV"/>
    <s v="Mini2-6b"/>
    <x v="0"/>
    <x v="17"/>
    <m/>
    <n v="410"/>
    <s v="J132_EVT_23_FDLoboCobra17E31341g_FDbridgeOSLoboCobra15P631231f"/>
    <m/>
    <n v="1516"/>
    <s v="Need Radar!"/>
    <m/>
    <m/>
    <n v="0.14285714285714285"/>
    <n v="0.14285714285714285"/>
    <n v="1"/>
    <n v="1"/>
  </r>
  <r>
    <x v="3"/>
    <s v="C02W9006JTVV"/>
    <s v="Mini2-6b"/>
    <x v="0"/>
    <x v="0"/>
    <m/>
    <n v="410"/>
    <s v="J132_EVT_23_FDLoboCobra17E31341g_FDbridgeOSLoboCobra15P631231f"/>
    <m/>
    <n v="1517"/>
    <s v="Need Radar!"/>
    <m/>
    <m/>
    <n v="0.14285714285714285"/>
    <n v="0.14285714285714285"/>
    <n v="1"/>
    <n v="1"/>
  </r>
  <r>
    <x v="3"/>
    <s v="C02W9006JTVV"/>
    <s v="Mini2-6b"/>
    <x v="0"/>
    <x v="18"/>
    <m/>
    <n v="410"/>
    <s v="J132_EVT_23_FDLoboCobra17E31341g_FDbridgeOSLoboCobra15P631231f"/>
    <m/>
    <n v="1518"/>
    <s v="Need Radar!"/>
    <m/>
    <m/>
    <n v="0.14285714285714285"/>
    <n v="0.14285714285714285"/>
    <n v="1"/>
    <n v="1"/>
  </r>
  <r>
    <x v="3"/>
    <s v="C02W9006JTVV"/>
    <s v="Mini2-6b"/>
    <x v="0"/>
    <x v="30"/>
    <m/>
    <n v="410"/>
    <s v="J132_EVT_23_FDLoboCobra17E31341g_FDbridgeOSLoboCobra15P631231f"/>
    <m/>
    <n v="1600"/>
    <s v="Need Radar!"/>
    <m/>
    <m/>
    <n v="0.14285714285714285"/>
    <n v="0.14285714285714285"/>
    <n v="1"/>
    <n v="1"/>
  </r>
  <r>
    <x v="3"/>
    <s v="C02W9006JTVV"/>
    <s v="Mini2-6b"/>
    <x v="0"/>
    <x v="31"/>
    <m/>
    <n v="410"/>
    <s v="J132_EVT_23_FDLoboCobra17E31341g_FDbridgeOSLoboCobra15P631231f"/>
    <m/>
    <n v="1601"/>
    <s v="Need Radar!"/>
    <m/>
    <m/>
    <n v="0.14285714285714285"/>
    <n v="0.14285714285714285"/>
    <n v="1"/>
    <n v="1"/>
  </r>
  <r>
    <x v="4"/>
    <s v="C02W800LJTVV"/>
    <s v="Mini2-buzz2"/>
    <x v="0"/>
    <x v="17"/>
    <m/>
    <n v="443"/>
    <s v="J132_EVT_23_FDLoboCobra17E31341g_FDbridgeOSLoboCobra15P631231f"/>
    <m/>
    <n v="1516"/>
    <s v="Need Radar!"/>
    <m/>
    <m/>
    <n v="0.33333333333333331"/>
    <n v="0.33333333333333331"/>
    <n v="1"/>
    <n v="1"/>
  </r>
  <r>
    <x v="4"/>
    <s v="C02W800LJTVV"/>
    <s v="Mini2-buzz2"/>
    <x v="0"/>
    <x v="0"/>
    <m/>
    <n v="443"/>
    <s v="J132_EVT_23_FDLoboCobra17E31341g_FDbridgeOSLoboCobra15P631231f"/>
    <m/>
    <n v="1517"/>
    <s v="Need Radar!"/>
    <m/>
    <m/>
    <n v="0.33333333333333331"/>
    <n v="0.33333333333333331"/>
    <n v="1"/>
    <n v="1"/>
  </r>
  <r>
    <x v="4"/>
    <s v="C02W800LJTVV"/>
    <s v="Mini2-buzz2"/>
    <x v="0"/>
    <x v="18"/>
    <m/>
    <n v="443"/>
    <s v="J132_EVT_23_FDLoboCobra17E31341g_FDbridgeOSLoboCobra15P631231f"/>
    <m/>
    <n v="1518"/>
    <s v="Need Radar!"/>
    <m/>
    <m/>
    <n v="0.33333333333333331"/>
    <n v="0.33333333333333331"/>
    <n v="1"/>
    <n v="1"/>
  </r>
  <r>
    <x v="4"/>
    <s v="C02W800JJTVV"/>
    <s v="Mini2-buzz2"/>
    <x v="0"/>
    <x v="17"/>
    <m/>
    <n v="441"/>
    <s v="J132_EVT_23_FDLoboCobra17E31341g_FDbridgeOSLoboCobra15P631231f"/>
    <m/>
    <n v="1516"/>
    <s v="Need Radar!"/>
    <m/>
    <m/>
    <n v="0.33333333333333331"/>
    <n v="0.33333333333333331"/>
    <n v="1"/>
    <n v="1"/>
  </r>
  <r>
    <x v="4"/>
    <s v="C02W800JJTVV"/>
    <s v="Mini2-buzz2"/>
    <x v="0"/>
    <x v="0"/>
    <m/>
    <n v="441"/>
    <s v="J132_EVT_23_FDLoboCobra17E31341g_FDbridgeOSLoboCobra15P631231f"/>
    <m/>
    <n v="1517"/>
    <s v="Need Radar!"/>
    <m/>
    <m/>
    <n v="0.33333333333333331"/>
    <n v="0.33333333333333331"/>
    <n v="1"/>
    <n v="1"/>
  </r>
  <r>
    <x v="4"/>
    <s v="C02W800JJTVV"/>
    <s v="Mini2-buzz2"/>
    <x v="0"/>
    <x v="18"/>
    <m/>
    <n v="441"/>
    <s v="J132_EVT_23_FDLoboCobra17E31341g_FDbridgeOSLoboCobra15P631231f"/>
    <m/>
    <n v="1518"/>
    <s v="Need Radar!"/>
    <m/>
    <m/>
    <n v="0.33333333333333331"/>
    <n v="0.33333333333333331"/>
    <n v="1"/>
    <n v="1"/>
  </r>
  <r>
    <x v="4"/>
    <s v="C02W9001JH95"/>
    <s v="Mini2-1a"/>
    <x v="0"/>
    <x v="18"/>
    <m/>
    <n v="374"/>
    <s v="J132_EVT_23_FDLoboCobra17E31341g_FDbridgeOSLoboCobra15P631231f"/>
    <m/>
    <n v="1518"/>
    <s v="Need Radar!"/>
    <m/>
    <m/>
    <n v="0.14285714285714285"/>
    <n v="0.14285714285714285"/>
    <n v="1"/>
    <n v="1"/>
  </r>
  <r>
    <x v="4"/>
    <s v="C02W900BJKJM"/>
    <s v="Mini2-QIB2"/>
    <x v="0"/>
    <x v="1"/>
    <m/>
    <n v="509"/>
    <s v="J132_EVT_23_FDLoboCobra17E31341g_FDbridgeOSLoboCobra15P631231f"/>
    <m/>
    <n v="1514"/>
    <s v="Need Radar!"/>
    <m/>
    <m/>
    <n v="0.25"/>
    <n v="0.25"/>
    <n v="1"/>
    <n v="1"/>
  </r>
  <r>
    <x v="4"/>
    <s v="C02W900BJKJM"/>
    <s v="Mini2-QIB2"/>
    <x v="0"/>
    <x v="0"/>
    <m/>
    <n v="509"/>
    <s v="J132_EVT_23_FDLoboCobra17E31341g_FDbridgeOSLoboCobra15P631231f"/>
    <m/>
    <n v="1517"/>
    <s v="Need Radar!"/>
    <m/>
    <m/>
    <n v="0.25"/>
    <n v="0.25"/>
    <n v="1"/>
    <n v="1"/>
  </r>
  <r>
    <x v="4"/>
    <s v="C02W900BJKJM"/>
    <s v="Mini2-QIB2"/>
    <x v="0"/>
    <x v="18"/>
    <m/>
    <n v="509"/>
    <s v="J132_EVT_23_FDLoboCobra17E31341g_FDbridgeOSLoboCobra15P631231f"/>
    <m/>
    <n v="1518"/>
    <s v="Need Radar!"/>
    <m/>
    <m/>
    <n v="0.25"/>
    <n v="0.25"/>
    <n v="1"/>
    <n v="1"/>
  </r>
  <r>
    <x v="4"/>
    <s v="C02W9007JH95"/>
    <s v="Mini2-QIB1"/>
    <x v="0"/>
    <x v="1"/>
    <m/>
    <n v="479"/>
    <s v="J132_EVT_23_FDLoboCobra17E31341g_FDbridgeOSLoboCobra15P631231f"/>
    <m/>
    <n v="1514"/>
    <s v="Need Radar!"/>
    <m/>
    <m/>
    <n v="0.2"/>
    <n v="0.2"/>
    <n v="1"/>
    <n v="1"/>
  </r>
  <r>
    <x v="4"/>
    <s v="C02W9007JH95"/>
    <s v="Mini2-QIB1"/>
    <x v="0"/>
    <x v="17"/>
    <m/>
    <n v="479"/>
    <s v="J132_EVT_23_FDLoboCobra17E31341g_FDbridgeOSLoboCobra15P631231f"/>
    <m/>
    <n v="1516"/>
    <s v="Need Radar!"/>
    <m/>
    <m/>
    <n v="0.2"/>
    <n v="0.2"/>
    <n v="1"/>
    <n v="1"/>
  </r>
  <r>
    <x v="4"/>
    <s v="C02W9007JH95"/>
    <s v="Mini2-QIB1"/>
    <x v="0"/>
    <x v="0"/>
    <m/>
    <n v="479"/>
    <s v="J132_EVT_23_FDLoboCobra17E31341g_FDbridgeOSLoboCobra15P631231f"/>
    <m/>
    <n v="1517"/>
    <s v="Need Radar!"/>
    <m/>
    <m/>
    <n v="0.2"/>
    <n v="0.2"/>
    <n v="1"/>
    <n v="1"/>
  </r>
  <r>
    <x v="4"/>
    <s v="C02W9007JH95"/>
    <s v="Mini2-QIB1"/>
    <x v="0"/>
    <x v="18"/>
    <m/>
    <n v="479"/>
    <s v="J132_EVT_23_FDLoboCobra17E31341g_FDbridgeOSLoboCobra15P631231f"/>
    <m/>
    <n v="1518"/>
    <s v="Need Radar!"/>
    <m/>
    <m/>
    <n v="0.2"/>
    <n v="0.2"/>
    <n v="1"/>
    <n v="1"/>
  </r>
  <r>
    <x v="4"/>
    <s v="C02W9005JTDX"/>
    <s v="Mini2-2"/>
    <x v="0"/>
    <x v="18"/>
    <m/>
    <n v="384"/>
    <s v="J132_EVT_23_FDLoboCobra17E31341g_FDbridgeOSLoboCobra15P631231f"/>
    <m/>
    <n v="1518"/>
    <s v="Need Radar!"/>
    <m/>
    <m/>
    <n v="0.5"/>
    <n v="0.5"/>
    <n v="1"/>
    <n v="1"/>
  </r>
  <r>
    <x v="4"/>
    <s v="C02W9005JTDX"/>
    <s v="Mini2-2"/>
    <x v="0"/>
    <x v="17"/>
    <m/>
    <n v="384"/>
    <s v="J132_EVT_23_FDLoboCobra17E31341g_FDbridgeOSLoboCobra15P631231f"/>
    <m/>
    <n v="1516"/>
    <s v="Need Radar!"/>
    <m/>
    <m/>
    <n v="0.5"/>
    <n v="0.5"/>
    <n v="1"/>
    <n v="1"/>
  </r>
  <r>
    <x v="4"/>
    <s v="C02W9009JH95"/>
    <s v="Mini2-QIB1"/>
    <x v="0"/>
    <x v="1"/>
    <m/>
    <n v="481"/>
    <s v="J132_EVT_23_FDLoboCobra17E31341g_FDbridgeOSLoboCobra15P631231f"/>
    <m/>
    <n v="1514"/>
    <s v="Need Radar!"/>
    <m/>
    <m/>
    <n v="0.5"/>
    <n v="0.5"/>
    <n v="1"/>
    <n v="1"/>
  </r>
  <r>
    <x v="4"/>
    <s v="C02W9009JH95"/>
    <s v="Mini2-QIB1"/>
    <x v="0"/>
    <x v="0"/>
    <m/>
    <n v="481"/>
    <s v="J132_EVT_23_FDLoboCobra17E31341g_FDbridgeOSLoboCobra15P631231f"/>
    <m/>
    <n v="1517"/>
    <s v="Need Radar!"/>
    <m/>
    <m/>
    <n v="0.5"/>
    <n v="0.5"/>
    <n v="1"/>
    <n v="1"/>
  </r>
  <r>
    <x v="4"/>
    <s v="C02W800HJTVV"/>
    <s v="Mini2-buzz2"/>
    <x v="0"/>
    <x v="22"/>
    <m/>
    <n v="440"/>
    <s v="J132_EVT_23_FDLoboCobra17E31341g_FDbridgeOSLoboCobra15P631231f"/>
    <m/>
    <n v="1591"/>
    <s v="Need Radar!"/>
    <m/>
    <m/>
    <n v="1"/>
    <n v="1"/>
    <n v="1"/>
    <n v="1"/>
  </r>
  <r>
    <x v="4"/>
    <s v="C02W9013JTVV"/>
    <s v="Mini2-10"/>
    <x v="0"/>
    <x v="0"/>
    <m/>
    <n v="474"/>
    <s v="J132_EVT_23_FDLoboCobra17E31341g_FDbridgeOSLoboCobra15P631231f"/>
    <m/>
    <n v="1517"/>
    <s v="Need Radar!"/>
    <m/>
    <m/>
    <n v="0.16666666666666666"/>
    <n v="0.16666666666666666"/>
    <n v="1"/>
    <n v="1"/>
  </r>
  <r>
    <x v="4"/>
    <s v="C02W9013JTVV"/>
    <s v="Mini2-10"/>
    <x v="0"/>
    <x v="18"/>
    <m/>
    <n v="474"/>
    <s v="J132_EVT_23_FDLoboCobra17E31341g_FDbridgeOSLoboCobra15P631231f"/>
    <m/>
    <n v="1518"/>
    <s v="Need Radar!"/>
    <m/>
    <m/>
    <n v="0.16666666666666666"/>
    <n v="0.16666666666666666"/>
    <n v="1"/>
    <n v="1"/>
  </r>
  <r>
    <x v="4"/>
    <s v="C02W9013JTVV"/>
    <s v="Mini2-10"/>
    <x v="0"/>
    <x v="21"/>
    <m/>
    <n v="474"/>
    <s v="J132_EVT_23_FDLoboCobra17E31341g_FDbridgeOSLoboCobra15P631231f"/>
    <m/>
    <n v="1572"/>
    <s v="Need Radar!"/>
    <m/>
    <m/>
    <n v="0.16666666666666666"/>
    <n v="0.16666666666666666"/>
    <n v="1"/>
    <n v="1"/>
  </r>
  <r>
    <x v="4"/>
    <s v="C02W9013JTVV"/>
    <s v="Mini2-10"/>
    <x v="0"/>
    <x v="19"/>
    <m/>
    <n v="474"/>
    <s v="J132_EVT_23_FDLoboCobra17E31341g_FDbridgeOSLoboCobra15P631231f"/>
    <m/>
    <n v="1574"/>
    <s v="Need Radar!"/>
    <m/>
    <m/>
    <n v="0.16666666666666666"/>
    <n v="0.16666666666666666"/>
    <n v="1"/>
    <n v="1"/>
  </r>
  <r>
    <x v="4"/>
    <s v="C02W9010JTVV"/>
    <s v="Mini2-10"/>
    <x v="0"/>
    <x v="0"/>
    <m/>
    <n v="471"/>
    <s v="J132_EVT_23_FDLoboCobra17E31341g_FDbridgeOSLoboCobra15P631231f"/>
    <m/>
    <n v="1517"/>
    <s v="Need Radar!"/>
    <m/>
    <m/>
    <n v="0.5"/>
    <n v="0.5"/>
    <n v="1"/>
    <n v="1"/>
  </r>
  <r>
    <x v="4"/>
    <s v="C02W9010JTVV"/>
    <s v="Mini2-10"/>
    <x v="0"/>
    <x v="18"/>
    <m/>
    <n v="471"/>
    <s v="J132_EVT_23_FDLoboCobra17E31341g_FDbridgeOSLoboCobra15P631231f"/>
    <m/>
    <n v="1518"/>
    <s v="Need Radar!"/>
    <m/>
    <m/>
    <n v="0.5"/>
    <n v="0.5"/>
    <n v="1"/>
    <n v="1"/>
  </r>
  <r>
    <x v="4"/>
    <s v="C02W900LJH95"/>
    <s v="Mini2-QIB1"/>
    <x v="0"/>
    <x v="1"/>
    <m/>
    <n v="492"/>
    <s v="J132_EVT_23_FDLoboCobra17E31341g_FDbridgeOSLoboCobra15P631231f"/>
    <m/>
    <n v="1514"/>
    <s v="Need Radar!"/>
    <m/>
    <m/>
    <n v="0.2"/>
    <n v="0.2"/>
    <n v="1"/>
    <n v="1"/>
  </r>
  <r>
    <x v="4"/>
    <s v="C02W900LJH95"/>
    <s v="Mini2-QIB1"/>
    <x v="0"/>
    <x v="0"/>
    <m/>
    <n v="492"/>
    <s v="J132_EVT_23_FDLoboCobra17E31341g_FDbridgeOSLoboCobra15P631231f"/>
    <m/>
    <n v="1517"/>
    <s v="Need Radar!"/>
    <m/>
    <m/>
    <n v="0.2"/>
    <n v="0.2"/>
    <n v="1"/>
    <n v="1"/>
  </r>
  <r>
    <x v="4"/>
    <s v="C02W900LJH95"/>
    <s v="Mini2-QIB1"/>
    <x v="0"/>
    <x v="18"/>
    <m/>
    <n v="492"/>
    <s v="J132_EVT_23_FDLoboCobra17E31341g_FDbridgeOSLoboCobra15P631231f"/>
    <m/>
    <n v="1518"/>
    <s v="Need Radar!"/>
    <m/>
    <m/>
    <n v="0.2"/>
    <n v="0.2"/>
    <n v="1"/>
    <n v="1"/>
  </r>
  <r>
    <x v="5"/>
    <s v="C02W9003JH95"/>
    <s v="Mini2-1a"/>
    <x v="0"/>
    <x v="17"/>
    <m/>
    <n v="376"/>
    <s v="J132_EVT_23_FDLoboCobra17E31341g_FDbridgeOSLoboCobra15P631231f"/>
    <m/>
    <n v="1516"/>
    <s v="Need Radar!"/>
    <m/>
    <m/>
    <n v="0.5"/>
    <n v="0.5"/>
    <n v="1"/>
    <n v="1"/>
  </r>
  <r>
    <x v="5"/>
    <s v="C02W900JJKJM"/>
    <s v="Mini2-4"/>
    <x v="0"/>
    <x v="17"/>
    <m/>
    <n v="396"/>
    <s v="J132_EVT_23_FDLoboCobra17E31341g_FDbridgeOSLoboCobra15P631231f"/>
    <m/>
    <n v="1516"/>
    <s v="Need Radar!"/>
    <m/>
    <m/>
    <n v="0.5"/>
    <n v="0.5"/>
    <n v="1"/>
    <n v="1"/>
  </r>
  <r>
    <x v="5"/>
    <s v="C02W900JJKJM"/>
    <s v="Mini2-4"/>
    <x v="0"/>
    <x v="18"/>
    <m/>
    <n v="396"/>
    <s v="J132_EVT_23_FDLoboCobra17E31341g_FDbridgeOSLoboCobra15P631231f"/>
    <m/>
    <n v="1518"/>
    <s v="Need Radar!"/>
    <m/>
    <m/>
    <n v="0.5"/>
    <n v="0.5"/>
    <n v="1"/>
    <n v="1"/>
  </r>
  <r>
    <x v="5"/>
    <s v="C02W900NJTVV"/>
    <s v="Mini2-10"/>
    <x v="0"/>
    <x v="17"/>
    <m/>
    <n v="459"/>
    <s v="J132_EVT_23_FDLoboCobra17E31341g_FDbridgeOSLoboCobra15P631231f"/>
    <m/>
    <n v="1516"/>
    <s v="Need Radar!"/>
    <m/>
    <m/>
    <n v="0.33333333333333331"/>
    <n v="0.33333333333333331"/>
    <n v="1"/>
    <n v="1"/>
  </r>
  <r>
    <x v="5"/>
    <s v="C02W900NJTVV"/>
    <s v="Mini2-10"/>
    <x v="0"/>
    <x v="0"/>
    <m/>
    <n v="459"/>
    <s v="J132_EVT_23_FDLoboCobra17E31341g_FDbridgeOSLoboCobra15P631231f"/>
    <m/>
    <n v="1517"/>
    <s v="Need Radar!"/>
    <m/>
    <m/>
    <n v="0.33333333333333331"/>
    <n v="0.33333333333333331"/>
    <n v="1"/>
    <n v="1"/>
  </r>
  <r>
    <x v="5"/>
    <s v="C02W900NJTVV"/>
    <s v="Mini2-10"/>
    <x v="0"/>
    <x v="18"/>
    <m/>
    <n v="459"/>
    <s v="J132_EVT_23_FDLoboCobra17E31341g_FDbridgeOSLoboCobra15P631231f"/>
    <m/>
    <n v="1518"/>
    <s v="Need Radar!"/>
    <m/>
    <m/>
    <n v="0.33333333333333331"/>
    <n v="0.33333333333333331"/>
    <n v="1"/>
    <n v="1"/>
  </r>
  <r>
    <x v="5"/>
    <s v="C02W800KJTVV"/>
    <s v="Mini2-buzz2"/>
    <x v="0"/>
    <x v="17"/>
    <m/>
    <n v="442"/>
    <s v="J132_EVT_23_FDLoboCobra17E31341g_FDbridgeOSLoboCobra15P631231f"/>
    <m/>
    <n v="1516"/>
    <s v="Need Radar!"/>
    <m/>
    <m/>
    <n v="0.33333333333333331"/>
    <n v="0.33333333333333331"/>
    <n v="1"/>
    <n v="1"/>
  </r>
  <r>
    <x v="5"/>
    <s v="C02W800KJTVV"/>
    <s v="Mini2-buzz2"/>
    <x v="0"/>
    <x v="0"/>
    <m/>
    <n v="442"/>
    <s v="J132_EVT_23_FDLoboCobra17E31341g_FDbridgeOSLoboCobra15P631231f"/>
    <m/>
    <n v="1517"/>
    <s v="Need Radar!"/>
    <m/>
    <m/>
    <n v="0.33333333333333331"/>
    <n v="0.33333333333333331"/>
    <n v="1"/>
    <n v="1"/>
  </r>
  <r>
    <x v="5"/>
    <s v="C02W800KJTVV"/>
    <s v="Mini2-buzz2"/>
    <x v="0"/>
    <x v="8"/>
    <m/>
    <n v="442"/>
    <s v="J132_EVT_23_FDLoboCobra17E31341g_FDbridgeOSLoboCobra15P631231f"/>
    <m/>
    <n v="1524"/>
    <s v="Need Radar!"/>
    <m/>
    <m/>
    <n v="0.33333333333333331"/>
    <n v="0.33333333333333331"/>
    <n v="1"/>
    <n v="1"/>
  </r>
  <r>
    <x v="5"/>
    <s v="C02W900WJTVV"/>
    <s v="Mini2-10"/>
    <x v="0"/>
    <x v="22"/>
    <m/>
    <n v="467"/>
    <s v="J132_EVT_23-2_FDLoboCobra17E31341g_FDbridgeOSLoboCobra15P631231f_0_4612"/>
    <m/>
    <n v="1591"/>
    <s v="Need Radar!"/>
    <m/>
    <m/>
    <n v="0.33333333333333331"/>
    <n v="0.33333333333333331"/>
    <n v="1"/>
    <n v="1"/>
  </r>
  <r>
    <x v="5"/>
    <s v="C02W800BJTVV"/>
    <s v="Mini2-buzz2"/>
    <x v="0"/>
    <x v="17"/>
    <m/>
    <n v="434"/>
    <s v="J132_EVT_23_FDLoboCobra17E31341g_FDbridgeOSLoboCobra15P631231f"/>
    <m/>
    <n v="1516"/>
    <s v="Need Radar!"/>
    <m/>
    <m/>
    <n v="0.33333333333333331"/>
    <n v="0.33333333333333331"/>
    <n v="1"/>
    <n v="1"/>
  </r>
  <r>
    <x v="5"/>
    <s v="C02W800BJTVV"/>
    <s v="Mini2-buzz2"/>
    <x v="0"/>
    <x v="0"/>
    <m/>
    <n v="434"/>
    <s v="J132_EVT_23_FDLoboCobra17E31341g_FDbridgeOSLoboCobra15P631231f"/>
    <m/>
    <n v="1517"/>
    <s v="Need Radar!"/>
    <m/>
    <m/>
    <n v="0.33333333333333331"/>
    <n v="0.33333333333333331"/>
    <n v="1"/>
    <n v="1"/>
  </r>
  <r>
    <x v="5"/>
    <s v="C02W800BJTVV"/>
    <s v="Mini2-buzz2"/>
    <x v="0"/>
    <x v="18"/>
    <m/>
    <n v="434"/>
    <s v="J132_EVT_23_FDLoboCobra17E31341g_FDbridgeOSLoboCobra15P631231f"/>
    <m/>
    <n v="1518"/>
    <s v="Need Radar!"/>
    <m/>
    <m/>
    <n v="0.33333333333333331"/>
    <n v="0.33333333333333331"/>
    <n v="1"/>
    <n v="1"/>
  </r>
  <r>
    <x v="5"/>
    <s v="C02W9003JH95"/>
    <s v="Mini2-1a"/>
    <x v="0"/>
    <x v="14"/>
    <m/>
    <n v="376"/>
    <s v="J132_EVT_23_FDLoboCobra17E31341g_FDbridgeOSLoboCobra15P631231f"/>
    <m/>
    <n v="1585"/>
    <s v="Need Radar!"/>
    <m/>
    <m/>
    <n v="0.5"/>
    <n v="0.5"/>
    <n v="1"/>
    <n v="1"/>
  </r>
  <r>
    <x v="5"/>
    <s v="C02W9016JTVV"/>
    <s v="Mini2-10"/>
    <x v="0"/>
    <x v="16"/>
    <m/>
    <n v="477"/>
    <s v="J132_EVT_23_FDLoboCobra17E31341g_FDbridgeOSLoboCobra15P631231f"/>
    <m/>
    <n v="1581"/>
    <s v="Need Radar!"/>
    <m/>
    <m/>
    <n v="0.5"/>
    <n v="0.5"/>
    <n v="1"/>
    <n v="1"/>
  </r>
  <r>
    <x v="5"/>
    <s v="C02W9015JTVV"/>
    <s v="Mini2-10"/>
    <x v="0"/>
    <x v="16"/>
    <m/>
    <n v="476"/>
    <s v="J132_EVT_23_FDLoboCobra17E31341g_FDbridgeOSLoboCobra15P631231f"/>
    <m/>
    <n v="1581"/>
    <s v="Need Radar!"/>
    <m/>
    <m/>
    <n v="0.2"/>
    <n v="0.2"/>
    <n v="1"/>
    <n v="1"/>
  </r>
  <r>
    <x v="5"/>
    <s v="C02W9001JKJM"/>
    <s v="Mini2-QIB2"/>
    <x v="0"/>
    <x v="16"/>
    <m/>
    <n v="499"/>
    <s v="J132_EVT_23_FDLoboCobra17E31341g_FDbridgeOSLoboCobra15P631231f"/>
    <m/>
    <n v="1581"/>
    <s v="Need Radar!"/>
    <m/>
    <m/>
    <n v="0.5"/>
    <n v="0.5"/>
    <n v="1"/>
    <n v="1"/>
  </r>
  <r>
    <x v="5"/>
    <s v="C02W8004JTVV"/>
    <s v="Mini2-buzz1"/>
    <x v="0"/>
    <x v="35"/>
    <m/>
    <n v="427"/>
    <s v="J132_EVT_23_FDLoboCobra17E31341g_FDbridgeOSLoboCobra15P631231f"/>
    <m/>
    <n v="1606"/>
    <s v="Need Radar!"/>
    <m/>
    <m/>
    <n v="0.5"/>
    <n v="0.5"/>
    <n v="1"/>
    <n v="1"/>
  </r>
  <r>
    <x v="5"/>
    <s v="C02W900LJH95"/>
    <s v="Mini2-QIB1"/>
    <x v="0"/>
    <x v="14"/>
    <m/>
    <n v="492"/>
    <s v="J132_EVT_23_FDLoboCobra17E31341g_FDbridgeOSLoboCobra15P631231f"/>
    <m/>
    <n v="1585"/>
    <s v="Need Radar!"/>
    <m/>
    <m/>
    <n v="0.2"/>
    <n v="0.2"/>
    <n v="1"/>
    <n v="1"/>
  </r>
  <r>
    <x v="5"/>
    <s v="C02W900ZJTVV"/>
    <s v="Mini2-10"/>
    <x v="0"/>
    <x v="40"/>
    <m/>
    <n v="470"/>
    <s v="J132_EVT_23_FDLoboCobra17E31341g_FDbridgeOSLoboCobra15P631231f"/>
    <m/>
    <n v="1625"/>
    <s v="Need Radar!"/>
    <m/>
    <m/>
    <n v="0.5"/>
    <n v="0.5"/>
    <n v="1"/>
    <n v="1"/>
  </r>
  <r>
    <x v="5"/>
    <s v="C02W900KJH95"/>
    <s v="Mini2-QIB1"/>
    <x v="0"/>
    <x v="18"/>
    <m/>
    <n v="491"/>
    <s v="J132_EVT_23-2_FDLoboCobra17E31341g_FDbridgeOSLoboCobra15P631231f_0_4612"/>
    <m/>
    <n v="1518"/>
    <s v="Need Radar!"/>
    <m/>
    <m/>
    <n v="1"/>
    <n v="1"/>
    <n v="1"/>
    <n v="1"/>
  </r>
  <r>
    <x v="5"/>
    <s v="C02W800FJTVV"/>
    <s v="Mini2-buzz2"/>
    <x v="0"/>
    <x v="22"/>
    <m/>
    <n v="438"/>
    <s v="J132_EVT_23-2_FDLoboCobra17E31341g_FDbridgeOSLoboCobra15P631231f_0_4612"/>
    <m/>
    <n v="1591"/>
    <s v="Need Radar!"/>
    <m/>
    <m/>
    <n v="0.33333333333333331"/>
    <n v="0.33333333333333331"/>
    <n v="1"/>
    <n v="1"/>
  </r>
  <r>
    <x v="5"/>
    <s v="C02W800FJTVV"/>
    <s v="Mini2-buzz2"/>
    <x v="0"/>
    <x v="37"/>
    <m/>
    <n v="438"/>
    <s v="J132_EVT_23-2_FDLoboCobra17E31341g_FDbridgeOSLoboCobra15P631231f_0_4612"/>
    <m/>
    <n v="1535"/>
    <s v="Need Radar!"/>
    <m/>
    <m/>
    <n v="0.33333333333333331"/>
    <n v="0.33333333333333331"/>
    <n v="1"/>
    <n v="1"/>
  </r>
  <r>
    <x v="5"/>
    <s v="C02W800FJTVV"/>
    <s v="Mini2-buzz2"/>
    <x v="0"/>
    <x v="41"/>
    <m/>
    <n v="438"/>
    <s v="J132_EVT_23-2_FDLoboCobra17E31341g_FDbridgeOSLoboCobra15P631231f_0_4612"/>
    <m/>
    <n v="1626"/>
    <s v="Need Radar!"/>
    <m/>
    <m/>
    <n v="0.33333333333333331"/>
    <n v="0.33333333333333331"/>
    <n v="1"/>
    <n v="1"/>
  </r>
  <r>
    <x v="5"/>
    <s v="C02W800CJTVV"/>
    <s v="Mini2-buzz2"/>
    <x v="0"/>
    <x v="0"/>
    <m/>
    <n v="435"/>
    <s v="J132_EVT_23_FDLoboCobra17E31341g_FDbridgeOSLoboCobra15P631231f"/>
    <m/>
    <n v="1517"/>
    <s v="Need Radar!"/>
    <m/>
    <m/>
    <n v="0.5"/>
    <n v="0.5"/>
    <n v="1"/>
    <n v="1"/>
  </r>
  <r>
    <x v="5"/>
    <s v="C02W800CJTVV"/>
    <s v="Mini2-buzz2"/>
    <x v="0"/>
    <x v="18"/>
    <m/>
    <n v="435"/>
    <s v="J132_EVT_23_FDLoboCobra17E31341g_FDbridgeOSLoboCobra15P631231f"/>
    <m/>
    <n v="1518"/>
    <s v="Need Radar!"/>
    <m/>
    <m/>
    <n v="0.5"/>
    <n v="0.5"/>
    <n v="1"/>
    <n v="1"/>
  </r>
  <r>
    <x v="5"/>
    <s v="C02W9004JTDX"/>
    <s v="Mini2-2"/>
    <x v="0"/>
    <x v="18"/>
    <m/>
    <n v="383"/>
    <s v="J132_EVT_23_FDLoboCobra17E31341g_FDbridgeOSLoboCobra15P631231f"/>
    <m/>
    <n v="1518"/>
    <s v="Need Radar!"/>
    <m/>
    <m/>
    <n v="1"/>
    <n v="1"/>
    <n v="1"/>
    <n v="1"/>
  </r>
  <r>
    <x v="5"/>
    <s v="C02W9002JTDQ"/>
    <s v="Mini2-5"/>
    <x v="0"/>
    <x v="16"/>
    <m/>
    <n v="400"/>
    <s v="J132_EVT_23_FDLoboCobra17E31341g_FDbridgeOSLoboCobra15P631231f"/>
    <m/>
    <n v="1581"/>
    <s v="Need Radar!"/>
    <m/>
    <m/>
    <n v="1"/>
    <n v="1"/>
    <n v="1"/>
    <n v="1"/>
  </r>
  <r>
    <x v="5"/>
    <s v="C02W800DJTVV"/>
    <s v="Mini2-buzz2"/>
    <x v="0"/>
    <x v="16"/>
    <m/>
    <n v="436"/>
    <s v="J132_EVT_23_FDLoboCobra17E31341g_FDbridgeOSLoboCobra15P631231f"/>
    <m/>
    <n v="1581"/>
    <s v="Need Radar!"/>
    <m/>
    <m/>
    <n v="1"/>
    <n v="1"/>
    <n v="1"/>
    <n v="1"/>
  </r>
  <r>
    <x v="5"/>
    <s v="C02W800AJTVV"/>
    <s v="Mini2-buzz1"/>
    <x v="0"/>
    <x v="16"/>
    <m/>
    <n v="433"/>
    <s v="J132_EVT_23_FDLoboCobra17E31341g_FDbridgeOSLoboCobra15P631231f"/>
    <m/>
    <n v="1581"/>
    <s v="Need Radar!"/>
    <m/>
    <m/>
    <n v="1"/>
    <n v="1"/>
    <n v="1"/>
    <n v="1"/>
  </r>
  <r>
    <x v="6"/>
    <s v="C02W9005JH95"/>
    <s v="Mini2-1b"/>
    <x v="0"/>
    <x v="6"/>
    <m/>
    <n v="378"/>
    <s v="J132_EVT_23_FDLoboCobra17E31341g_FDbridgeOSLoboCobra15P631231f"/>
    <m/>
    <n v="1521"/>
    <s v="Need Radar!"/>
    <m/>
    <m/>
    <n v="0.33333333333333331"/>
    <n v="0.33333333333333331"/>
    <n v="1"/>
    <n v="1"/>
  </r>
  <r>
    <x v="6"/>
    <s v="C02W9005JH95"/>
    <s v="Mini2-1b"/>
    <x v="0"/>
    <x v="7"/>
    <m/>
    <n v="378"/>
    <s v="J132_EVT_23_FDLoboCobra17E31341g_FDbridgeOSLoboCobra15P631231f"/>
    <m/>
    <n v="1522"/>
    <s v="Need Radar!"/>
    <m/>
    <m/>
    <n v="0.33333333333333331"/>
    <n v="0.33333333333333331"/>
    <n v="1"/>
    <n v="1"/>
  </r>
  <r>
    <x v="6"/>
    <s v="C02W9005JH95"/>
    <s v="Mini2-1b"/>
    <x v="0"/>
    <x v="8"/>
    <m/>
    <n v="378"/>
    <s v="J132_EVT_23_FDLoboCobra17E31341g_FDbridgeOSLoboCobra15P631231f"/>
    <m/>
    <n v="1524"/>
    <s v="Need Radar!"/>
    <m/>
    <m/>
    <n v="0.33333333333333331"/>
    <n v="0.33333333333333331"/>
    <n v="1"/>
    <n v="1"/>
  </r>
  <r>
    <x v="6"/>
    <s v="C02W9015JTVV"/>
    <s v="Mini2-10"/>
    <x v="0"/>
    <x v="22"/>
    <m/>
    <n v="476"/>
    <s v="J132_EVT_23-2_FDLoboCobra17E31341g_FDbridgeOSLoboCobra15P631231f_0_4612"/>
    <m/>
    <n v="1591"/>
    <s v="Need Radar!"/>
    <m/>
    <m/>
    <n v="0.2"/>
    <n v="0.2"/>
    <n v="1"/>
    <n v="1"/>
  </r>
  <r>
    <x v="6"/>
    <s v="C02W9015JTVV"/>
    <s v="Mini2-10"/>
    <x v="0"/>
    <x v="42"/>
    <m/>
    <n v="476"/>
    <s v="J132_EVT_23-2_FDLoboCobra17E31341g_FDbridgeOSLoboCobra15P631231f_0_4612"/>
    <m/>
    <n v="1627"/>
    <s v="Need Radar!"/>
    <m/>
    <m/>
    <n v="0.2"/>
    <n v="0.2"/>
    <n v="1"/>
    <n v="1"/>
  </r>
  <r>
    <x v="6"/>
    <s v="C02W9015JTVV"/>
    <s v="Mini2-10"/>
    <x v="0"/>
    <x v="43"/>
    <m/>
    <n v="476"/>
    <s v="J132_EVT_23-2_FDLoboCobra17E31341g_FDbridgeOSLoboCobra15P631231f_0_4612"/>
    <m/>
    <n v="1628"/>
    <s v="Need Radar!"/>
    <m/>
    <m/>
    <n v="0.2"/>
    <n v="0.2"/>
    <n v="1"/>
    <n v="1"/>
  </r>
  <r>
    <x v="6"/>
    <s v="C02W9015JTVV"/>
    <s v="Mini2-10"/>
    <x v="0"/>
    <x v="44"/>
    <m/>
    <n v="476"/>
    <s v="J132_EVT_23-2_FDLoboCobra17E31341g_FDbridgeOSLoboCobra15P631231f_0_4612"/>
    <m/>
    <n v="1629"/>
    <s v="Need Radar!"/>
    <m/>
    <m/>
    <n v="0.2"/>
    <n v="0.2"/>
    <n v="1"/>
    <n v="1"/>
  </r>
  <r>
    <x v="6"/>
    <s v="C02W8009JTVV"/>
    <s v="Mini2-buzz1"/>
    <x v="0"/>
    <x v="22"/>
    <m/>
    <n v="432"/>
    <s v="J132_EVT_23-2_FDLoboCobra17E31341g_FDbridgeOSLoboCobra15P631231f_0_4612"/>
    <m/>
    <n v="1591"/>
    <s v="Need Radar!"/>
    <m/>
    <m/>
    <n v="0.5"/>
    <n v="0.5"/>
    <n v="1"/>
    <n v="1"/>
  </r>
  <r>
    <x v="6"/>
    <s v="C02W8009JTVV"/>
    <s v="Mini2-buzz1"/>
    <x v="0"/>
    <x v="45"/>
    <m/>
    <n v="432"/>
    <s v="J132_EVT_23-2_FDLoboCobra17E31341g_FDbridgeOSLoboCobra15P631231f_0_4612"/>
    <m/>
    <n v="1630"/>
    <s v="Need Radar!"/>
    <m/>
    <m/>
    <n v="0.5"/>
    <n v="0.5"/>
    <n v="1"/>
    <n v="1"/>
  </r>
  <r>
    <x v="6"/>
    <s v="C02W8004JTVV"/>
    <s v="Mini2-buzz1"/>
    <x v="0"/>
    <x v="22"/>
    <m/>
    <n v="427"/>
    <s v="J132_EVT_23-2_FDLoboCobra17E31341g_FDbridgeOSLoboCobra15P631231f_0_4612"/>
    <m/>
    <n v="1591"/>
    <s v="Need Radar!"/>
    <m/>
    <m/>
    <n v="0.5"/>
    <n v="0.5"/>
    <n v="1"/>
    <n v="1"/>
  </r>
  <r>
    <x v="6"/>
    <s v="C02W900YJTVV"/>
    <s v="Mini2-10"/>
    <x v="0"/>
    <x v="0"/>
    <m/>
    <n v="469"/>
    <s v="J132_EVT_23-2_FDLoboCobra17E31341g_FDbridgeOSLoboCobra15P631231f_0_4612"/>
    <m/>
    <n v="1517"/>
    <s v="Need Radar!"/>
    <m/>
    <m/>
    <n v="0.5"/>
    <n v="0.5"/>
    <n v="1"/>
    <n v="1"/>
  </r>
  <r>
    <x v="6"/>
    <s v="C02W900YJTVV"/>
    <s v="Mini2-10"/>
    <x v="0"/>
    <x v="18"/>
    <m/>
    <n v="469"/>
    <s v="J132_EVT_23-2_FDLoboCobra17E31341g_FDbridgeOSLoboCobra15P631231f_0_4612"/>
    <m/>
    <n v="1518"/>
    <s v="Need Radar!"/>
    <m/>
    <m/>
    <n v="0.5"/>
    <n v="0.5"/>
    <n v="1"/>
    <n v="1"/>
  </r>
  <r>
    <x v="6"/>
    <s v="﻿C02W9001JKJM"/>
    <s v="﻿Mini2-QIB2"/>
    <x v="0"/>
    <x v="46"/>
    <m/>
    <n v="499"/>
    <s v="J132_EVT_23-2_FDLoboCobra17E31341g_FDbridgeOSLoboCobra15P631231f_0_4612"/>
    <m/>
    <n v="1631"/>
    <s v="Need Radar!"/>
    <m/>
    <m/>
    <n v="1"/>
    <n v="1"/>
    <n v="1"/>
    <n v="1"/>
  </r>
  <r>
    <x v="6"/>
    <s v="C02W900CJH95"/>
    <s v="Mini2-QIB1"/>
    <x v="0"/>
    <x v="47"/>
    <m/>
    <n v="484"/>
    <s v="J132_EVT_23_FDLoboCobra17E31341g_FDbridgeOSLoboCobra15P631231f"/>
    <m/>
    <n v="1617"/>
    <s v="Need Radar!"/>
    <m/>
    <m/>
    <n v="0.5"/>
    <n v="0.5"/>
    <n v="1"/>
    <n v="1"/>
  </r>
  <r>
    <x v="6"/>
    <s v="C02W900CJH95"/>
    <s v="Mini2-QIB1"/>
    <x v="0"/>
    <x v="48"/>
    <m/>
    <n v="484"/>
    <s v="J132_EVT_23_FDLoboCobra17E31341g_FDbridgeOSLoboCobra15P631231f"/>
    <m/>
    <n v="1632"/>
    <s v="Need Radar!"/>
    <m/>
    <m/>
    <n v="0.5"/>
    <n v="0.5"/>
    <n v="1"/>
    <n v="1"/>
  </r>
  <r>
    <x v="6"/>
    <s v="C02W900DJH95"/>
    <s v="Mini2-QIB1"/>
    <x v="0"/>
    <x v="3"/>
    <m/>
    <n v="485"/>
    <s v="J132_EVT_23-2_FDLoboCobra17E31341g_FDbridgeOSLoboCobra15P631231f_0_4612"/>
    <m/>
    <n v="1531"/>
    <s v="Need Radar!"/>
    <m/>
    <m/>
    <n v="1"/>
    <n v="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hsboard" cacheId="238" applyNumberFormats="0" applyBorderFormats="0" applyFontFormats="0" applyPatternFormats="0" applyAlignmentFormats="0" applyWidthHeightFormats="1" dataCaption="Values" missingCaption="0" updatedVersion="4" minRefreshableVersion="3" rowGrandTotals="0" itemPrintTitles="1" createdVersion="4" indent="0" showHeaders="0" outline="1" outlineData="1" gridDropZones="1" multipleFieldFilters="0" fieldListSortAscending="1">
  <location ref="C42:S95" firstHeaderRow="1" firstDataRow="3" firstDataCol="1"/>
  <pivotFields count="18">
    <pivotField axis="axisCol" showAll="0" sortType="ascending" defaultSubtotal="0">
      <items count="60">
        <item m="1" x="26"/>
        <item m="1" x="13"/>
        <item m="1" x="38"/>
        <item m="1" x="25"/>
        <item m="1" x="11"/>
        <item m="1" x="49"/>
        <item m="1" x="36"/>
        <item m="1" x="24"/>
        <item m="1" x="48"/>
        <item m="1" x="35"/>
        <item m="1" x="23"/>
        <item m="1" x="9"/>
        <item m="1" x="47"/>
        <item m="1" x="34"/>
        <item m="1" x="8"/>
        <item m="1" x="7"/>
        <item m="1" x="46"/>
        <item m="1" x="32"/>
        <item m="1" x="21"/>
        <item m="1" x="58"/>
        <item m="1" x="44"/>
        <item m="1" x="18"/>
        <item m="1" x="55"/>
        <item m="1" x="42"/>
        <item m="1" x="29"/>
        <item m="1" x="16"/>
        <item m="1" x="53"/>
        <item m="1" x="28"/>
        <item m="1" x="15"/>
        <item m="1" x="52"/>
        <item m="1" x="40"/>
        <item m="1" x="20"/>
        <item m="1" x="57"/>
        <item m="1" x="30"/>
        <item m="1" x="17"/>
        <item m="1" x="54"/>
        <item m="1" x="12"/>
        <item m="1" x="50"/>
        <item m="1" x="37"/>
        <item m="1" x="10"/>
        <item m="1" x="33"/>
        <item m="1" x="22"/>
        <item m="1" x="59"/>
        <item m="1" x="45"/>
        <item m="1" x="31"/>
        <item m="1" x="19"/>
        <item m="1" x="56"/>
        <item m="1" x="43"/>
        <item m="1" x="51"/>
        <item m="1" x="41"/>
        <item m="1" x="27"/>
        <item m="1" x="14"/>
        <item m="1" x="39"/>
        <item x="0"/>
        <item x="1"/>
        <item x="2"/>
        <item x="3"/>
        <item x="4"/>
        <item x="5"/>
        <item x="6"/>
      </items>
    </pivotField>
    <pivotField showAll="0" defaultSubtotal="0"/>
    <pivotField showAll="0" defaultSubtotal="0"/>
    <pivotField axis="axisRow" showAll="0" defaultSubtotal="0">
      <items count="33">
        <item m="1" x="4"/>
        <item m="1" x="23"/>
        <item m="1" x="7"/>
        <item m="1" x="3"/>
        <item m="1" x="6"/>
        <item m="1" x="19"/>
        <item m="1" x="29"/>
        <item m="1" x="8"/>
        <item m="1" x="17"/>
        <item m="1" x="16"/>
        <item m="1" x="22"/>
        <item m="1" x="18"/>
        <item m="1" x="9"/>
        <item m="1" x="11"/>
        <item m="1" x="21"/>
        <item m="1" x="20"/>
        <item m="1" x="31"/>
        <item m="1" x="26"/>
        <item m="1" x="13"/>
        <item m="1" x="2"/>
        <item m="1" x="14"/>
        <item m="1" x="5"/>
        <item m="1" x="28"/>
        <item m="1" x="27"/>
        <item m="1" x="32"/>
        <item m="1" x="15"/>
        <item m="1" x="12"/>
        <item m="1" x="10"/>
        <item m="1" x="24"/>
        <item m="1" x="30"/>
        <item m="1" x="25"/>
        <item x="0"/>
        <item x="1"/>
      </items>
    </pivotField>
    <pivotField axis="axisRow" showAll="0" defaultSubtotal="0">
      <items count="515">
        <item m="1" x="500"/>
        <item m="1" x="484"/>
        <item m="1" x="489"/>
        <item m="1" x="277"/>
        <item m="1" x="273"/>
        <item m="1" x="194"/>
        <item m="1" x="120"/>
        <item m="1" x="366"/>
        <item m="1" x="250"/>
        <item m="1" x="116"/>
        <item m="1" x="320"/>
        <item m="1" x="328"/>
        <item m="1" x="83"/>
        <item m="1" x="475"/>
        <item m="1" x="506"/>
        <item m="1" x="471"/>
        <item m="1" x="267"/>
        <item m="1" x="449"/>
        <item m="1" x="453"/>
        <item m="1" x="460"/>
        <item m="1" x="359"/>
        <item m="1" x="168"/>
        <item m="1" x="74"/>
        <item m="1" x="58"/>
        <item m="1" x="87"/>
        <item m="1" x="392"/>
        <item m="1" x="330"/>
        <item m="1" x="382"/>
        <item m="1" x="398"/>
        <item m="1" x="192"/>
        <item m="1" x="436"/>
        <item m="1" x="259"/>
        <item m="1" x="395"/>
        <item m="1" x="178"/>
        <item m="1" x="253"/>
        <item m="1" x="143"/>
        <item m="1" x="459"/>
        <item m="1" x="225"/>
        <item m="1" x="142"/>
        <item m="1" x="268"/>
        <item m="1" x="280"/>
        <item m="1" x="365"/>
        <item m="1" x="493"/>
        <item m="1" x="504"/>
        <item m="1" x="57"/>
        <item m="1" x="69"/>
        <item m="1" x="156"/>
        <item m="1" x="492"/>
        <item m="1" x="154"/>
        <item m="1" x="354"/>
        <item m="1" x="319"/>
        <item m="1" x="177"/>
        <item m="1" x="306"/>
        <item m="1" x="388"/>
        <item m="1" x="271"/>
        <item m="1" x="443"/>
        <item m="1" x="158"/>
        <item m="1" x="394"/>
        <item m="1" x="455"/>
        <item m="1" x="468"/>
        <item m="1" x="252"/>
        <item x="16"/>
        <item m="1" x="309"/>
        <item m="1" x="215"/>
        <item m="1" x="314"/>
        <item m="1" x="472"/>
        <item m="1" x="218"/>
        <item m="1" x="166"/>
        <item m="1" x="93"/>
        <item m="1" x="228"/>
        <item m="1" x="276"/>
        <item m="1" x="62"/>
        <item m="1" x="123"/>
        <item m="1" x="321"/>
        <item m="1" x="416"/>
        <item m="1" x="358"/>
        <item m="1" x="491"/>
        <item m="1" x="126"/>
        <item m="1" x="503"/>
        <item m="1" x="127"/>
        <item m="1" x="208"/>
        <item m="1" x="374"/>
        <item m="1" x="497"/>
        <item m="1" x="232"/>
        <item m="1" x="287"/>
        <item m="1" x="409"/>
        <item m="1" x="470"/>
        <item m="1" x="97"/>
        <item m="1" x="64"/>
        <item m="1" x="75"/>
        <item m="1" x="458"/>
        <item m="1" x="256"/>
        <item m="1" x="375"/>
        <item m="1" x="195"/>
        <item m="1" x="251"/>
        <item m="1" x="456"/>
        <item m="1" x="220"/>
        <item m="1" x="283"/>
        <item m="1" x="405"/>
        <item m="1" x="286"/>
        <item m="1" x="480"/>
        <item m="1" x="56"/>
        <item m="1" x="174"/>
        <item m="1" x="387"/>
        <item m="1" x="71"/>
        <item m="1" x="230"/>
        <item m="1" x="144"/>
        <item m="1" x="441"/>
        <item m="1" x="275"/>
        <item m="1" x="254"/>
        <item m="1" x="182"/>
        <item m="1" x="180"/>
        <item m="1" x="196"/>
        <item m="1" x="238"/>
        <item m="1" x="150"/>
        <item m="1" x="369"/>
        <item m="1" x="316"/>
        <item m="1" x="187"/>
        <item m="1" x="255"/>
        <item m="1" x="241"/>
        <item m="1" x="301"/>
        <item m="1" x="212"/>
        <item m="1" x="94"/>
        <item m="1" x="236"/>
        <item m="1" x="266"/>
        <item m="1" x="508"/>
        <item m="1" x="73"/>
        <item m="1" x="311"/>
        <item m="1" x="351"/>
        <item m="1" x="49"/>
        <item m="1" x="469"/>
        <item m="1" x="140"/>
        <item m="1" x="221"/>
        <item m="1" x="68"/>
        <item m="1" x="60"/>
        <item m="1" x="432"/>
        <item m="1" x="501"/>
        <item m="1" x="55"/>
        <item m="1" x="473"/>
        <item m="1" x="201"/>
        <item m="1" x="59"/>
        <item m="1" x="495"/>
        <item m="1" x="80"/>
        <item m="1" x="233"/>
        <item m="1" x="92"/>
        <item m="1" x="117"/>
        <item m="1" x="288"/>
        <item m="1" x="373"/>
        <item m="1" x="197"/>
        <item m="1" x="118"/>
        <item m="1" x="335"/>
        <item m="1" x="457"/>
        <item m="1" x="285"/>
        <item m="1" x="284"/>
        <item m="1" x="81"/>
        <item m="1" x="79"/>
        <item m="1" x="371"/>
        <item m="1" x="135"/>
        <item m="1" x="302"/>
        <item m="1" x="160"/>
        <item m="1" x="380"/>
        <item m="1" x="70"/>
        <item m="1" x="88"/>
        <item m="1" x="348"/>
        <item m="1" x="66"/>
        <item m="1" x="78"/>
        <item m="1" x="67"/>
        <item m="1" x="511"/>
        <item m="1" x="217"/>
        <item m="1" x="72"/>
        <item m="1" x="304"/>
        <item m="1" x="364"/>
        <item m="1" x="344"/>
        <item m="1" x="349"/>
        <item m="1" x="151"/>
        <item m="1" x="272"/>
        <item m="1" x="464"/>
        <item m="1" x="442"/>
        <item m="1" x="482"/>
        <item m="1" x="372"/>
        <item m="1" x="362"/>
        <item m="1" x="327"/>
        <item m="1" x="169"/>
        <item m="1" x="125"/>
        <item m="1" x="90"/>
        <item m="1" x="202"/>
        <item m="1" x="381"/>
        <item m="1" x="131"/>
        <item m="1" x="98"/>
        <item m="1" x="248"/>
        <item m="1" x="403"/>
        <item m="1" x="447"/>
        <item m="1" x="186"/>
        <item m="1" x="396"/>
        <item m="1" x="136"/>
        <item m="1" x="397"/>
        <item m="1" x="402"/>
        <item m="1" x="415"/>
        <item m="1" x="159"/>
        <item m="1" x="367"/>
        <item m="1" x="209"/>
        <item m="1" x="199"/>
        <item m="1" x="467"/>
        <item m="1" x="171"/>
        <item m="1" x="227"/>
        <item m="1" x="303"/>
        <item m="1" x="408"/>
        <item m="1" x="200"/>
        <item m="1" x="347"/>
        <item m="1" x="422"/>
        <item m="1" x="370"/>
        <item m="1" x="188"/>
        <item m="1" x="95"/>
        <item m="1" x="65"/>
        <item m="1" x="235"/>
        <item m="1" x="121"/>
        <item m="1" x="176"/>
        <item m="1" x="440"/>
        <item m="1" x="496"/>
        <item m="1" x="155"/>
        <item m="1" x="82"/>
        <item m="1" x="513"/>
        <item m="1" x="130"/>
        <item m="1" x="172"/>
        <item m="1" x="247"/>
        <item m="1" x="445"/>
        <item m="1" x="465"/>
        <item m="1" x="393"/>
        <item m="1" x="505"/>
        <item m="1" x="498"/>
        <item m="1" x="410"/>
        <item m="1" x="391"/>
        <item m="1" x="122"/>
        <item m="1" x="451"/>
        <item m="1" x="214"/>
        <item m="1" x="124"/>
        <item m="1" x="183"/>
        <item m="1" x="191"/>
        <item m="1" x="216"/>
        <item m="1" x="474"/>
        <item m="1" x="424"/>
        <item m="1" x="406"/>
        <item m="1" x="213"/>
        <item m="1" x="52"/>
        <item m="1" x="107"/>
        <item m="1" x="390"/>
        <item m="1" x="242"/>
        <item m="1" x="421"/>
        <item m="1" x="307"/>
        <item m="1" x="353"/>
        <item m="1" x="423"/>
        <item m="1" x="77"/>
        <item m="1" x="270"/>
        <item m="1" x="76"/>
        <item m="1" x="103"/>
        <item m="1" x="419"/>
        <item m="1" x="448"/>
        <item m="1" x="400"/>
        <item m="1" x="173"/>
        <item m="1" x="510"/>
        <item m="1" x="138"/>
        <item m="1" x="263"/>
        <item m="1" x="249"/>
        <item m="1" x="377"/>
        <item m="1" x="109"/>
        <item m="1" x="152"/>
        <item m="1" x="104"/>
        <item m="1" x="54"/>
        <item m="1" x="407"/>
        <item m="1" x="260"/>
        <item m="1" x="428"/>
        <item m="1" x="305"/>
        <item m="1" x="420"/>
        <item m="1" x="332"/>
        <item m="1" x="386"/>
        <item m="1" x="438"/>
        <item m="1" x="490"/>
        <item m="1" x="128"/>
        <item m="1" x="426"/>
        <item m="1" x="291"/>
        <item m="1" x="106"/>
        <item m="1" x="512"/>
        <item m="1" x="331"/>
        <item m="1" x="102"/>
        <item m="1" x="476"/>
        <item m="1" x="429"/>
        <item m="1" x="312"/>
        <item m="1" x="261"/>
        <item m="1" x="189"/>
        <item m="1" x="89"/>
        <item m="1" x="181"/>
        <item m="1" x="481"/>
        <item m="1" x="478"/>
        <item m="1" x="207"/>
        <item m="1" x="224"/>
        <item m="1" x="499"/>
        <item m="1" x="210"/>
        <item m="1" x="329"/>
        <item m="1" x="346"/>
        <item m="1" x="234"/>
        <item m="1" x="361"/>
        <item m="1" x="139"/>
        <item m="1" x="444"/>
        <item m="1" x="345"/>
        <item m="1" x="99"/>
        <item m="1" x="100"/>
        <item m="1" x="101"/>
        <item m="1" x="137"/>
        <item m="1" x="193"/>
        <item m="1" x="63"/>
        <item m="1" x="360"/>
        <item m="1" x="265"/>
        <item m="1" x="333"/>
        <item m="1" x="343"/>
        <item m="1" x="376"/>
        <item m="1" x="167"/>
        <item m="1" x="399"/>
        <item m="1" x="203"/>
        <item m="1" x="206"/>
        <item m="1" x="274"/>
        <item m="1" x="425"/>
        <item m="1" x="115"/>
        <item m="1" x="427"/>
        <item m="1" x="262"/>
        <item m="1" x="323"/>
        <item m="1" x="91"/>
        <item m="1" x="244"/>
        <item m="1" x="401"/>
        <item m="1" x="184"/>
        <item m="1" x="463"/>
        <item m="1" x="243"/>
        <item m="1" x="352"/>
        <item m="1" x="108"/>
        <item m="1" x="164"/>
        <item m="1" x="204"/>
        <item m="1" x="269"/>
        <item m="1" x="132"/>
        <item m="1" x="413"/>
        <item m="1" x="317"/>
        <item m="1" x="310"/>
        <item m="1" x="404"/>
        <item m="1" x="119"/>
        <item m="1" x="246"/>
        <item m="1" x="237"/>
        <item m="1" x="325"/>
        <item m="1" x="219"/>
        <item m="1" x="434"/>
        <item m="1" x="153"/>
        <item m="1" x="281"/>
        <item m="1" x="483"/>
        <item m="1" x="324"/>
        <item m="1" x="245"/>
        <item m="1" x="383"/>
        <item m="1" x="384"/>
        <item m="1" x="385"/>
        <item m="1" x="509"/>
        <item m="1" x="433"/>
        <item m="1" x="378"/>
        <item m="1" x="86"/>
        <item m="1" x="51"/>
        <item m="1" x="315"/>
        <item m="1" x="411"/>
        <item m="1" x="431"/>
        <item m="1" x="326"/>
        <item m="1" x="170"/>
        <item m="1" x="342"/>
        <item m="1" x="239"/>
        <item m="1" x="240"/>
        <item m="1" x="222"/>
        <item m="1" x="223"/>
        <item m="1" x="350"/>
        <item m="1" x="322"/>
        <item m="1" x="205"/>
        <item m="1" x="446"/>
        <item m="1" x="129"/>
        <item m="1" x="290"/>
        <item m="1" x="412"/>
        <item m="1" x="439"/>
        <item m="1" x="389"/>
        <item m="1" x="452"/>
        <item m="1" x="462"/>
        <item m="1" x="179"/>
        <item m="1" x="318"/>
        <item m="1" x="379"/>
        <item m="1" x="502"/>
        <item m="1" x="414"/>
        <item m="1" x="466"/>
        <item m="1" x="494"/>
        <item m="1" x="229"/>
        <item m="1" x="308"/>
        <item m="1" x="418"/>
        <item m="1" x="141"/>
        <item m="1" x="198"/>
        <item m="1" x="50"/>
        <item m="1" x="435"/>
        <item m="1" x="363"/>
        <item m="1" x="111"/>
        <item m="1" x="110"/>
        <item m="1" x="339"/>
        <item m="1" x="340"/>
        <item m="1" x="341"/>
        <item m="1" x="454"/>
        <item m="1" x="53"/>
        <item m="1" x="430"/>
        <item m="1" x="334"/>
        <item m="1" x="507"/>
        <item m="1" x="450"/>
        <item m="1" x="185"/>
        <item m="1" x="133"/>
        <item m="1" x="134"/>
        <item m="1" x="231"/>
        <item m="1" x="264"/>
        <item m="1" x="226"/>
        <item m="1" x="165"/>
        <item m="1" x="211"/>
        <item m="1" x="157"/>
        <item m="1" x="175"/>
        <item m="1" x="190"/>
        <item x="1"/>
        <item x="29"/>
        <item x="17"/>
        <item x="0"/>
        <item x="18"/>
        <item x="4"/>
        <item m="1" x="292"/>
        <item x="6"/>
        <item x="7"/>
        <item m="1" x="357"/>
        <item x="8"/>
        <item m="1" x="298"/>
        <item m="1" x="486"/>
        <item x="20"/>
        <item m="1" x="338"/>
        <item m="1" x="114"/>
        <item m="1" x="293"/>
        <item x="3"/>
        <item x="2"/>
        <item x="27"/>
        <item x="33"/>
        <item x="37"/>
        <item x="38"/>
        <item m="1" x="148"/>
        <item m="1" x="313"/>
        <item m="1" x="258"/>
        <item m="1" x="477"/>
        <item m="1" x="514"/>
        <item m="1" x="85"/>
        <item m="1" x="417"/>
        <item m="1" x="278"/>
        <item m="1" x="257"/>
        <item m="1" x="146"/>
        <item m="1" x="289"/>
        <item m="1" x="61"/>
        <item m="1" x="356"/>
        <item m="1" x="279"/>
        <item m="1" x="294"/>
        <item m="1" x="299"/>
        <item m="1" x="149"/>
        <item x="28"/>
        <item m="1" x="297"/>
        <item m="1" x="295"/>
        <item m="1" x="96"/>
        <item m="1" x="113"/>
        <item m="1" x="337"/>
        <item m="1" x="479"/>
        <item m="1" x="461"/>
        <item m="1" x="296"/>
        <item m="1" x="145"/>
        <item x="41"/>
        <item m="1" x="368"/>
        <item m="1" x="488"/>
        <item m="1" x="282"/>
        <item m="1" x="485"/>
        <item m="1" x="437"/>
        <item m="1" x="163"/>
        <item m="1" x="162"/>
        <item x="13"/>
        <item m="1" x="161"/>
        <item x="12"/>
        <item m="1" x="300"/>
        <item x="32"/>
        <item m="1" x="487"/>
        <item x="21"/>
        <item m="1" x="147"/>
        <item x="19"/>
        <item m="1" x="112"/>
        <item m="1" x="336"/>
        <item x="14"/>
        <item m="1" x="84"/>
        <item m="1" x="355"/>
        <item m="1" x="105"/>
        <item x="5"/>
        <item x="9"/>
        <item x="10"/>
        <item x="11"/>
        <item x="15"/>
        <item x="22"/>
        <item x="23"/>
        <item x="24"/>
        <item x="25"/>
        <item x="26"/>
        <item x="30"/>
        <item x="31"/>
        <item x="34"/>
        <item x="35"/>
        <item x="36"/>
        <item x="39"/>
        <item x="40"/>
        <item x="42"/>
        <item x="43"/>
        <item x="44"/>
        <item x="45"/>
        <item x="46"/>
        <item x="47"/>
        <item x="48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2" showAll="0" defaultSubtotal="0"/>
    <pivotField dataField="1" showAll="0" defaultSubtotal="0"/>
    <pivotField showAll="0" defaultSubtotal="0"/>
    <pivotField showAll="0" defaultSubtotal="0"/>
    <pivotField dataField="1" dragToRow="0" dragToCol="0" dragToPage="0" showAll="0" defaultSubtotal="0"/>
  </pivotFields>
  <rowFields count="2">
    <field x="3"/>
    <field x="4"/>
  </rowFields>
  <rowItems count="51">
    <i>
      <x v="31"/>
    </i>
    <i r="1">
      <x v="61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5"/>
    </i>
    <i r="1">
      <x v="426"/>
    </i>
    <i r="1">
      <x v="428"/>
    </i>
    <i r="1">
      <x v="431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58"/>
    </i>
    <i r="1">
      <x v="468"/>
    </i>
    <i r="1">
      <x v="476"/>
    </i>
    <i r="1">
      <x v="478"/>
    </i>
    <i r="1">
      <x v="480"/>
    </i>
    <i r="1">
      <x v="482"/>
    </i>
    <i r="1">
      <x v="484"/>
    </i>
    <i r="1">
      <x v="487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>
      <x v="32"/>
    </i>
    <i r="1">
      <x v="503"/>
    </i>
  </rowItems>
  <colFields count="2">
    <field x="0"/>
    <field x="-2"/>
  </colFields>
  <colItems count="16">
    <i>
      <x v="53"/>
      <x/>
    </i>
    <i r="1" i="1">
      <x v="1"/>
    </i>
    <i>
      <x v="54"/>
      <x/>
    </i>
    <i r="1" i="1">
      <x v="1"/>
    </i>
    <i>
      <x v="55"/>
      <x/>
    </i>
    <i r="1" i="1">
      <x v="1"/>
    </i>
    <i>
      <x v="56"/>
      <x/>
    </i>
    <i r="1" i="1">
      <x v="1"/>
    </i>
    <i>
      <x v="57"/>
      <x/>
    </i>
    <i r="1" i="1">
      <x v="1"/>
    </i>
    <i>
      <x v="58"/>
      <x/>
    </i>
    <i r="1" i="1">
      <x v="1"/>
    </i>
    <i>
      <x v="59"/>
      <x/>
    </i>
    <i r="1" i="1">
      <x v="1"/>
    </i>
    <i t="grand">
      <x/>
    </i>
    <i t="grand" i="1">
      <x/>
    </i>
  </colItems>
  <dataFields count="2">
    <dataField name="Retest" fld="17" subtotal="countNums" baseField="0" baseItem="0" numFmtId="185"/>
    <dataField name="Yield" fld="14" subtotal="countNums" baseField="0" baseItem="0" numFmtId="185"/>
  </dataFields>
  <formats count="41">
    <format dxfId="192">
      <pivotArea type="topRight" dataOnly="0" labelOnly="1" outline="0" fieldPosition="0"/>
    </format>
    <format dxfId="191">
      <pivotArea outline="0" collapsedLevelsAreSubtotals="1" fieldPosition="0"/>
    </format>
    <format dxfId="190">
      <pivotArea type="topRight" dataOnly="0" labelOnly="1" outline="0" fieldPosition="0"/>
    </format>
    <format dxfId="189">
      <pivotArea outline="0" collapsedLevelsAreSubtotals="1" fieldPosition="0"/>
    </format>
    <format dxfId="188">
      <pivotArea type="topRight" dataOnly="0" labelOnly="1" outline="0" fieldPosition="0"/>
    </format>
    <format dxfId="187">
      <pivotArea outline="0" collapsedLevelsAreSubtotals="1" fieldPosition="0"/>
    </format>
    <format dxfId="186">
      <pivotArea type="topRight" dataOnly="0" labelOnly="1" outline="0" fieldPosition="0"/>
    </format>
    <format dxfId="185">
      <pivotArea field="-2" type="button" dataOnly="0" labelOnly="1" outline="0" axis="axisCol" fieldPosition="1"/>
    </format>
    <format dxfId="184">
      <pivotArea type="all" dataOnly="0" outline="0" fieldPosition="0"/>
    </format>
    <format dxfId="183">
      <pivotArea type="all" dataOnly="0" outline="0" fieldPosition="0"/>
    </format>
    <format dxfId="182">
      <pivotArea type="all" dataOnly="0" outline="0" fieldPosition="0"/>
    </format>
    <format dxfId="181">
      <pivotArea type="all" dataOnly="0" outline="0" fieldPosition="0"/>
    </format>
    <format dxfId="180">
      <pivotArea dataOnly="0" labelOnly="1" outline="0" fieldPosition="0">
        <references count="2">
          <reference field="4294967294" count="1">
            <x v="1"/>
          </reference>
          <reference field="0" count="1" selected="0">
            <x v="0"/>
          </reference>
        </references>
      </pivotArea>
    </format>
    <format dxfId="179">
      <pivotArea dataOnly="0" labelOnly="1" outline="0" fieldPosition="0">
        <references count="2">
          <reference field="4294967294" count="1">
            <x v="1"/>
          </reference>
          <reference field="0" count="1" selected="0">
            <x v="1"/>
          </reference>
        </references>
      </pivotArea>
    </format>
    <format dxfId="178">
      <pivotArea type="all" dataOnly="0" outline="0" fieldPosition="0"/>
    </format>
    <format dxfId="177">
      <pivotArea type="all" dataOnly="0" outline="0" fieldPosition="0"/>
    </format>
    <format dxfId="176">
      <pivotArea dataOnly="0" labelOnly="1" outline="0" fieldPosition="0">
        <references count="2">
          <reference field="4294967294" count="1">
            <x v="1"/>
          </reference>
          <reference field="0" count="1" selected="0">
            <x v="4"/>
          </reference>
        </references>
      </pivotArea>
    </format>
    <format dxfId="175">
      <pivotArea dataOnly="0" labelOnly="1" outline="0" fieldPosition="0">
        <references count="2">
          <reference field="4294967294" count="1">
            <x v="1"/>
          </reference>
          <reference field="0" count="1" selected="0">
            <x v="5"/>
          </reference>
        </references>
      </pivotArea>
    </format>
    <format dxfId="174">
      <pivotArea outline="0" collapsedLevelsAreSubtotals="1" fieldPosition="0"/>
    </format>
    <format dxfId="173">
      <pivotArea dataOnly="0" labelOnly="1" outline="0" fieldPosition="0">
        <references count="2">
          <reference field="4294967294" count="1">
            <x v="1"/>
          </reference>
          <reference field="0" count="1" selected="0">
            <x v="8"/>
          </reference>
        </references>
      </pivotArea>
    </format>
    <format dxfId="172">
      <pivotArea dataOnly="0" labelOnly="1" outline="0" fieldPosition="0">
        <references count="2">
          <reference field="4294967294" count="1">
            <x v="1"/>
          </reference>
          <reference field="0" count="1" selected="0">
            <x v="9"/>
          </reference>
        </references>
      </pivotArea>
    </format>
    <format dxfId="171">
      <pivotArea dataOnly="0" labelOnly="1" outline="0" fieldPosition="0">
        <references count="2">
          <reference field="4294967294" count="1">
            <x v="1"/>
          </reference>
          <reference field="0" count="1" selected="0">
            <x v="10"/>
          </reference>
        </references>
      </pivotArea>
    </format>
    <format dxfId="170">
      <pivotArea dataOnly="0" labelOnly="1" outline="0" fieldPosition="0">
        <references count="2">
          <reference field="4294967294" count="1">
            <x v="1"/>
          </reference>
          <reference field="0" count="1" selected="0">
            <x v="11"/>
          </reference>
        </references>
      </pivotArea>
    </format>
    <format dxfId="169">
      <pivotArea dataOnly="0" labelOnly="1" outline="0" fieldPosition="0">
        <references count="2">
          <reference field="4294967294" count="1">
            <x v="1"/>
          </reference>
          <reference field="0" count="1" selected="0">
            <x v="12"/>
          </reference>
        </references>
      </pivotArea>
    </format>
    <format dxfId="168">
      <pivotArea dataOnly="0" labelOnly="1" outline="0" fieldPosition="0">
        <references count="2">
          <reference field="4294967294" count="1">
            <x v="1"/>
          </reference>
          <reference field="0" count="1" selected="0">
            <x v="13"/>
          </reference>
        </references>
      </pivotArea>
    </format>
    <format dxfId="167">
      <pivotArea dataOnly="0" labelOnly="1" outline="0" fieldPosition="0">
        <references count="2">
          <reference field="4294967294" count="1">
            <x v="1"/>
          </reference>
          <reference field="0" count="1" selected="0">
            <x v="14"/>
          </reference>
        </references>
      </pivotArea>
    </format>
    <format dxfId="166">
      <pivotArea type="origin" dataOnly="0" labelOnly="1" outline="0" fieldPosition="0"/>
    </format>
    <format dxfId="165">
      <pivotArea type="topRight" dataOnly="0" labelOnly="1" outline="0" fieldPosition="0"/>
    </format>
    <format dxfId="164">
      <pivotArea outline="0" collapsedLevelsAreSubtotals="1" fieldPosition="0"/>
    </format>
    <format dxfId="163">
      <pivotArea dataOnly="0" labelOnly="1" fieldPosition="0">
        <references count="1">
          <reference field="0" count="0"/>
        </references>
      </pivotArea>
    </format>
    <format dxfId="162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61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60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6"/>
          </reference>
        </references>
      </pivotArea>
    </format>
    <format dxfId="159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7"/>
          </reference>
        </references>
      </pivotArea>
    </format>
    <format dxfId="158">
      <pivotArea dataOnly="0" labelOnly="1" fieldPosition="0">
        <references count="1">
          <reference field="0" count="0"/>
        </references>
      </pivotArea>
    </format>
    <format dxfId="157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56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55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6"/>
          </reference>
        </references>
      </pivotArea>
    </format>
    <format dxfId="154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7"/>
          </reference>
        </references>
      </pivotArea>
    </format>
    <format dxfId="153">
      <pivotArea outline="0" fieldPosition="0">
        <references count="1">
          <reference field="4294967294" count="1">
            <x v="0"/>
          </reference>
        </references>
      </pivotArea>
    </format>
    <format dxfId="152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1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ummary" displayName="Summary" ref="B2:F39" totalsRowCount="1" headerRowDxfId="151" dataDxfId="150" totalsRowDxfId="149">
  <tableColumns count="5">
    <tableColumn id="5" name="First Time Yield" totalsRowFunction="custom" dataDxfId="148" totalsRowDxfId="147">
      <calculatedColumnFormula>IFERROR(ROUNDDOWN((1-SUMIF(Defect_Master[Functional Area],Summary[[#This Row],[Functional Area]],Defect_Master[First Time])/D3),3),"")</calculatedColumnFormula>
      <totalsRowFormula>ROUNDDOWN(PRODUCT(B3:B28,B30:B33),3)</totalsRowFormula>
    </tableColumn>
    <tableColumn id="1" name="Functional Area" dataDxfId="146" totalsRowDxfId="145">
      <calculatedColumnFormula>Functional_Area[[#This Row],[Functional Area]]</calculatedColumnFormula>
    </tableColumn>
    <tableColumn id="2" name="Units Built" dataDxfId="144" totalsRowDxfId="143">
      <calculatedColumnFormula>IFERROR(IF(SUM(INDEX(INput[],,MATCH(Summary[[#This Row],[Functional Area]],INput[#Headers],0)))=0,"",SUM(INDEX(INput[],,MATCH(Summary[[#This Row],[Functional Area]],INput[#Headers],0)))),"")</calculatedColumnFormula>
    </tableColumn>
    <tableColumn id="3" name="Retest" totalsRowFunction="custom" dataDxfId="142" totalsRowDxfId="141">
      <calculatedColumnFormula>IFERROR(Summary[[#This Row],[Yield]]-Summary[[#This Row],[First Time Yield]],"")</calculatedColumnFormula>
      <totalsRowFormula>IFERROR(Summary[[#Totals],[Yield]]-Summary[[#Totals],[First Time Yield]],"")</totalsRowFormula>
    </tableColumn>
    <tableColumn id="4" name="Yield" totalsRowFunction="custom" dataDxfId="140" totalsRowDxfId="139">
      <calculatedColumnFormula>IFERROR(ROUNDDOWN((1-SUMIF(Defect_Master[Functional Area],Summary[[#This Row],[Functional Area]],Defect_Master[Final])/D3),3),"")</calculatedColumnFormula>
      <totalsRowFormula>ROUNDDOWN(PRODUCT(F3:F38),3)</totalsRow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4" name="Defect_Master" displayName="Defect_Master" ref="B2:R331" totalsRowShown="0" headerRowDxfId="138" dataDxfId="137">
  <autoFilter ref="B2:R331">
    <filterColumn colId="3">
      <filters>
        <filter val="KB Valeria"/>
      </filters>
    </filterColumn>
  </autoFilter>
  <tableColumns count="17">
    <tableColumn id="1" name="Date" dataDxfId="136" dataCellStyle="常规_Sheet1"/>
    <tableColumn id="2" name="Serial Number" dataDxfId="135" dataCellStyle="常规_Sheet1"/>
    <tableColumn id="14" name="Config" dataDxfId="134" dataCellStyle="常规_Sheet1"/>
    <tableColumn id="4" name="Functional Area" dataDxfId="133" dataCellStyle="常规_Sheet1">
      <calculatedColumnFormula>VLOOKUP(Defect_Master[[#This Row],[Error Code]],Errors_Master[[Error Code]:[Error Code Name]],2,0)</calculatedColumnFormula>
    </tableColumn>
    <tableColumn id="5" name="Error Code Name" dataDxfId="132" dataCellStyle="常规_Sheet1">
      <calculatedColumnFormula>VLOOKUP(Defect_Master[[#This Row],[Error Code]],Errors_Master[[Error Code]:[Error Code Name]],3,0)</calculatedColumnFormula>
    </tableColumn>
    <tableColumn id="6" name="Retest Passed?" dataDxfId="131"/>
    <tableColumn id="13" name="Unit Number" dataDxfId="130"/>
    <tableColumn id="9" name="DTI/SW" dataDxfId="129"/>
    <tableColumn id="8" name="Fixture ID" dataDxfId="128"/>
    <tableColumn id="7" name="Error Code" dataDxfId="127"/>
    <tableColumn id="18" name="Radar" dataDxfId="126">
      <calculatedColumnFormula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calculatedColumnFormula>
    </tableColumn>
    <tableColumn id="3" name="Radar Manual" dataDxfId="125"/>
    <tableColumn id="10" name="Comments" dataDxfId="124"/>
    <tableColumn id="16" name="First Time" dataDxfId="123">
      <calculatedColumnFormula>IFERROR(1/COUNTIFS(Defect_Master[Serial Number],Defect_Master[[#This Row],[Serial Number]],Defect_Master[Functional Area],Defect_Master[[#This Row],[Functional Area]]),0)</calculatedColumnFormula>
    </tableColumn>
    <tableColumn id="17" name="Final" dataDxfId="122">
      <calculatedColumnFormula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calculatedColumnFormula>
    </tableColumn>
    <tableColumn id="12" name="First Time Count" dataDxfId="121">
      <calculatedColumnFormula>IF(ISNUMBER(Defect_Master[[#This Row],[First Time]]),1,0)</calculatedColumnFormula>
    </tableColumn>
    <tableColumn id="11" name="Final Count" dataDxfId="120">
      <calculatedColumnFormula>IF(ISNUMBER(Defect_Master[[#This Row],[Final]]),1,0)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6" name="INput" displayName="INput" ref="B2:AL19" totalsRowCount="1" headerRowDxfId="119" dataDxfId="118" totalsRowDxfId="117" headerRowCellStyle="Normal 2" dataCellStyle="Normal 2">
  <autoFilter ref="B2:AL18"/>
  <tableColumns count="37">
    <tableColumn id="1" name="Date" totalsRowLabel="Total" dataDxfId="116" totalsRowDxfId="36" dataCellStyle="AutoFormat Options"/>
    <tableColumn id="2" name="Top_Sub" totalsRowFunction="sum" dataDxfId="115" totalsRowDxfId="35" dataCellStyle="Normal 2"/>
    <tableColumn id="3" name="System_Assembly" totalsRowFunction="sum" dataDxfId="114" totalsRowDxfId="34" dataCellStyle="Normal 2"/>
    <tableColumn id="9" name="Pre_Cos" totalsRowFunction="sum" dataDxfId="113" totalsRowDxfId="33" dataCellStyle="Normal 2"/>
    <tableColumn id="4" name="SWDL" totalsRowFunction="sum" dataDxfId="112" totalsRowDxfId="32" dataCellStyle="Normal 2"/>
    <tableColumn id="39" name="OPAS" totalsRowFunction="sum" dataDxfId="111" totalsRowDxfId="31" dataCellStyle="Normal 2"/>
    <tableColumn id="21" name="QT0" totalsRowFunction="sum" dataDxfId="110" totalsRowDxfId="30" dataCellStyle="Normal 2"/>
    <tableColumn id="22" name="QT1" totalsRowFunction="sum" dataDxfId="109" totalsRowDxfId="29" dataCellStyle="Normal 2"/>
    <tableColumn id="40" name="KB Tactile" totalsRowFunction="sum" dataDxfId="108" totalsRowDxfId="28" dataCellStyle="Normal 2"/>
    <tableColumn id="36" name="KB Valeria" totalsRowFunction="sum" dataDxfId="107" totalsRowDxfId="27" dataCellStyle="Normal 2"/>
    <tableColumn id="28" name="KB Noise" totalsRowFunction="sum" dataDxfId="106" totalsRowDxfId="26" dataCellStyle="Normal 2"/>
    <tableColumn id="5" name="FACT" totalsRowFunction="sum" dataDxfId="105" totalsRowDxfId="25" dataCellStyle="Normal 2"/>
    <tableColumn id="10" name="ALS_Cal" totalsRowFunction="sum" dataDxfId="104" totalsRowDxfId="24" dataCellStyle="Normal 2"/>
    <tableColumn id="23" name="ALS_AR" totalsRowFunction="sum" dataDxfId="103" totalsRowDxfId="23" dataCellStyle="Normal 2"/>
    <tableColumn id="11" name="Trackpad Force" totalsRowFunction="sum" dataDxfId="102" totalsRowDxfId="22" dataCellStyle="Normal 2"/>
    <tableColumn id="6" name="Trackpad Actutor" totalsRowFunction="sum" dataDxfId="101" totalsRowDxfId="21" dataCellStyle="Normal 2"/>
    <tableColumn id="24" name="Button" totalsRowFunction="sum" dataDxfId="100" totalsRowDxfId="20" dataCellStyle="Normal 2"/>
    <tableColumn id="38" name="USBC1" totalsRowFunction="sum" dataDxfId="99" totalsRowDxfId="19" dataCellStyle="Normal 2"/>
    <tableColumn id="41" name="USBC2" totalsRowFunction="sum" dataDxfId="98" totalsRowDxfId="18" dataCellStyle="Normal 2"/>
    <tableColumn id="33" name="Impedance_Test_Pre-burn" totalsRowFunction="sum" dataDxfId="97" totalsRowDxfId="17" dataCellStyle="Normal 2"/>
    <tableColumn id="35" name="MMI-Preburn-Keyboard" totalsRowFunction="sum" dataDxfId="96" totalsRowDxfId="16" dataCellStyle="Normal 2"/>
    <tableColumn id="7" name="Wifi-BT_OTA" totalsRowFunction="sum" dataDxfId="95" totalsRowDxfId="15" dataCellStyle="Normal 2"/>
    <tableColumn id="8" name="CoEx" totalsRowFunction="sum" dataDxfId="94" totalsRowDxfId="14" dataCellStyle="Normal 2"/>
    <tableColumn id="12" name="Run-in" totalsRowFunction="sum" dataDxfId="93" totalsRowDxfId="13" dataCellStyle="Normal 2"/>
    <tableColumn id="13" name="Log collection" totalsRowFunction="sum" dataDxfId="92" totalsRowDxfId="12" dataCellStyle="Normal 2"/>
    <tableColumn id="14" name="Display" totalsRowFunction="sum" dataDxfId="91" totalsRowDxfId="11" dataCellStyle="Normal 2"/>
    <tableColumn id="15" name="Display_Post_Cal" totalsRowFunction="sum" dataDxfId="90" totalsRowDxfId="10" dataCellStyle="Normal 2"/>
    <tableColumn id="16" name="Flicker" totalsRowFunction="sum" dataDxfId="89" totalsRowDxfId="9" dataCellStyle="Normal 2"/>
    <tableColumn id="30" name="Trackpad Force-Post-burn " totalsRowFunction="sum" dataDxfId="88" totalsRowDxfId="8" dataCellStyle="Normal 2"/>
    <tableColumn id="29" name="Trackpad Actutor-Post-burn " totalsRowFunction="sum" dataDxfId="87" totalsRowDxfId="7" dataCellStyle="Normal 2"/>
    <tableColumn id="31" name="Grape" totalsRowFunction="sum" dataDxfId="86" totalsRowDxfId="6" dataCellStyle="Normal 2"/>
    <tableColumn id="34" name="MMI-Postburn-Display" totalsRowFunction="sum" dataDxfId="85" totalsRowDxfId="5" dataCellStyle="Normal 2"/>
    <tableColumn id="32" name="MMI-Postburn-Keyboard" totalsRowFunction="sum" dataDxfId="84" totalsRowDxfId="4" dataCellStyle="Normal 2"/>
    <tableColumn id="17" name="Shipping_Settings" totalsRowFunction="sum" dataDxfId="83" totalsRowDxfId="3" dataCellStyle="Normal 2"/>
    <tableColumn id="18" name="Impedance_Test_Post Cos" totalsRowFunction="sum" dataDxfId="82" totalsRowDxfId="2" dataCellStyle="Normal 2"/>
    <tableColumn id="19" name="Post_Cos" totalsRowFunction="sum" dataDxfId="81" totalsRowDxfId="1" dataCellStyle="Normal 2"/>
    <tableColumn id="20" name="Packaging" totalsRowFunction="sum" dataDxfId="80" totalsRowDxfId="0" dataCellStyle="Normal 2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3" name="Functional_Area" displayName="Functional_Area" ref="C2:D38" totalsRowShown="0" headerRowDxfId="68" dataDxfId="67">
  <autoFilter ref="C2:D38"/>
  <sortState ref="C3:D16">
    <sortCondition ref="D2:D16"/>
  </sortState>
  <tableColumns count="2">
    <tableColumn id="1" name="Functional Area" dataDxfId="66"/>
    <tableColumn id="2" name="Order" dataDxfId="6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Yes_No" displayName="Yes_No" ref="C40:C42" totalsRowShown="0" headerRowDxfId="64" dataDxfId="63">
  <autoFilter ref="C40:C42"/>
  <tableColumns count="1">
    <tableColumn id="1" name="Yes/No" dataDxfId="6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12" name="Errors_Master" displayName="Errors_Master" ref="B45:H2511" totalsRowCount="1" headerRowDxfId="61" dataDxfId="60" totalsRowDxfId="59">
  <autoFilter ref="B45:H2510"/>
  <sortState ref="B24:H1098">
    <sortCondition ref="G23:G1098"/>
  </sortState>
  <tableColumns count="7">
    <tableColumn id="9" name="Lookup Index" dataDxfId="58" totalsRowDxfId="57">
      <calculatedColumnFormula>CONCATENATE(Errors_Master[[#This Row],[Functional Area]],Errors_Master[[#This Row],[Error Code Name]])</calculatedColumnFormula>
    </tableColumn>
    <tableColumn id="1" name="Error Code" totalsRowFunction="custom" dataDxfId="56" totalsRowDxfId="55">
      <totalsRowFormula>COUNTA(Errors_Master[Error Code])+1</totalsRowFormula>
    </tableColumn>
    <tableColumn id="2" name="Functional Area" totalsRowLabel="Use the error code on the left when creating a new Error Code" dataDxfId="54" totalsRowDxfId="53"/>
    <tableColumn id="4" name="Error Code Name" dataDxfId="52" totalsRowDxfId="51"/>
    <tableColumn id="5" name="Radar" dataDxfId="50" totalsRowDxfId="49"/>
    <tableColumn id="3" name="Sorting" dataDxfId="48" totalsRowDxfId="47">
      <calculatedColumnFormula>IFERROR(VLOOKUP(Errors_Master[[#This Row],[Functional Area]],Functional_Area[],2,FALSE),"Need Location!")</calculatedColumnFormula>
    </tableColumn>
    <tableColumn id="6" name="Duplicates" dataDxfId="46" totalsRowDxfId="45">
      <calculatedColumnFormula>IF(COUNTIFS(Errors_Master[Lookup Index],CONCATENATE(Errors_Master[[#This Row],[Functional Area]],Errors_Master[[#This Row],[Error Code Name]]),Errors_Master[Error Code Name],"&lt;&gt;*[New Failure]*")&gt;1,"Yes","")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2" name="TPM" displayName="TPM" ref="B2:G1576" totalsRowShown="0" headerRowDxfId="44" dataDxfId="43">
  <autoFilter ref="B2:G1576"/>
  <tableColumns count="6">
    <tableColumn id="1" name="Error Code" dataDxfId="42"/>
    <tableColumn id="2" name="Functional Area" dataDxfId="41">
      <calculatedColumnFormula>IFERROR(VLOOKUP(TPM[[#This Row],[Error Code]],Errors_Master[[Error Code]:[Functional Area]],2,FALSE),"NA")</calculatedColumnFormula>
    </tableColumn>
    <tableColumn id="8" name="Error Code Name" dataDxfId="40">
      <calculatedColumnFormula>IFERROR(VLOOKUP(TPM[[#This Row],[Error Code]],Errors_Master[[Error Code]:[Error Code Name]],3,FALSE),"NA")</calculatedColumnFormula>
    </tableColumn>
    <tableColumn id="3" name="Total Retest" dataDxfId="39">
      <calculatedColumnFormula>COUNTIFS(Defect_Master[First Time],"&gt;0",Defect_Master[Error Code Name],TPM[[#This Row],[Error Code Name]],Defect_Master[Functional Area],TPM[[#This Row],[Functional Area]])</calculatedColumnFormula>
    </tableColumn>
    <tableColumn id="4" name="Total Yield" dataDxfId="38">
      <calculatedColumnFormula>COUNTIFS(Defect_Master[Final],"&gt;0",Defect_Master[Error Code Name],TPM[[#This Row],[Error Code Name]],Defect_Master[Functional Area],TPM[[#This Row],[Functional Area]])</calculatedColumnFormula>
    </tableColumn>
    <tableColumn id="5" name="Radar" dataDxfId="37">
      <calculatedColumnFormula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5.xml"/><Relationship Id="rId3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1"/>
  </sheetPr>
  <dimension ref="A1:Y192"/>
  <sheetViews>
    <sheetView showGridLines="0" showRuler="0" topLeftCell="A4" zoomScale="90" zoomScaleNormal="90" zoomScalePageLayoutView="90" workbookViewId="0">
      <selection activeCell="L21" sqref="L21"/>
    </sheetView>
  </sheetViews>
  <sheetFormatPr baseColWidth="10" defaultColWidth="13.83203125" defaultRowHeight="16" x14ac:dyDescent="0"/>
  <cols>
    <col min="1" max="1" width="2.83203125" style="19" customWidth="1"/>
    <col min="2" max="2" width="16.1640625" style="19" customWidth="1"/>
    <col min="3" max="3" width="29.5" style="19" customWidth="1"/>
    <col min="4" max="4" width="13.83203125" style="31"/>
    <col min="5" max="11" width="13.83203125" style="29"/>
    <col min="12" max="16384" width="13.83203125" style="28"/>
  </cols>
  <sheetData>
    <row r="1" spans="1:13" s="26" customFormat="1" ht="15" customHeight="1">
      <c r="A1" s="15"/>
      <c r="B1" s="15"/>
      <c r="C1" s="15"/>
      <c r="D1" s="27"/>
      <c r="E1" s="25"/>
      <c r="F1" s="25"/>
      <c r="G1" s="25"/>
      <c r="H1" s="25"/>
      <c r="I1" s="25"/>
      <c r="J1" s="25"/>
      <c r="K1" s="25"/>
    </row>
    <row r="2" spans="1:13">
      <c r="B2" s="14" t="s">
        <v>28</v>
      </c>
      <c r="C2" s="13" t="s">
        <v>13</v>
      </c>
      <c r="D2" s="14" t="s">
        <v>14</v>
      </c>
      <c r="E2" s="14" t="s">
        <v>24</v>
      </c>
      <c r="F2" s="14" t="s">
        <v>6</v>
      </c>
      <c r="H2" s="30"/>
      <c r="I2" s="30"/>
      <c r="J2" s="30"/>
      <c r="K2" s="30"/>
      <c r="L2" s="30"/>
      <c r="M2" s="26"/>
    </row>
    <row r="3" spans="1:13">
      <c r="B3" s="35" t="str">
        <f>IFERROR(ROUNDDOWN((1-SUMIF(Defect_Master[Functional Area],Summary[[#This Row],[Functional Area]],Defect_Master[First Time])/D3),3),"")</f>
        <v/>
      </c>
      <c r="C3" s="16" t="str">
        <f>Functional_Area[[#This Row],[Functional Area]]</f>
        <v>Top_Sub</v>
      </c>
      <c r="D3" s="36" t="str">
        <f>IFERROR(IF(SUM(INDEX(INput[],,MATCH(Summary[[#This Row],[Functional Area]],INput[#Headers],0)))=0,"",SUM(INDEX(INput[],,MATCH(Summary[[#This Row],[Functional Area]],INput[#Headers],0)))),"")</f>
        <v/>
      </c>
      <c r="E3" s="21" t="str">
        <f>IFERROR(Summary[[#This Row],[Yield]]-Summary[[#This Row],[First Time Yield]],"")</f>
        <v/>
      </c>
      <c r="F3" s="35" t="str">
        <f>IFERROR(ROUNDDOWN((1-SUMIF(Defect_Master[Functional Area],Summary[[#This Row],[Functional Area]],Defect_Master[Final])/D3),3),"")</f>
        <v/>
      </c>
      <c r="H3" s="30"/>
      <c r="I3" s="30"/>
      <c r="J3" s="30"/>
      <c r="K3" s="30"/>
      <c r="L3" s="30"/>
      <c r="M3" s="26"/>
    </row>
    <row r="4" spans="1:13">
      <c r="B4" s="35" t="str">
        <f>IFERROR(ROUNDDOWN((1-SUMIF(Defect_Master[Functional Area],Summary[[#This Row],[Functional Area]],Defect_Master[First Time])/D4),3),"")</f>
        <v/>
      </c>
      <c r="C4" s="16" t="str">
        <f>Functional_Area[[#This Row],[Functional Area]]</f>
        <v>System_Assembly</v>
      </c>
      <c r="D4" s="36" t="str">
        <f>IFERROR(IF(SUM(INDEX(INput[],,MATCH(Summary[[#This Row],[Functional Area]],INput[#Headers],0)))=0,"",SUM(INDEX(INput[],,MATCH(Summary[[#This Row],[Functional Area]],INput[#Headers],0)))),"")</f>
        <v/>
      </c>
      <c r="E4" s="21" t="str">
        <f>IFERROR(Summary[[#This Row],[Yield]]-Summary[[#This Row],[First Time Yield]],"")</f>
        <v/>
      </c>
      <c r="F4" s="35" t="str">
        <f>IFERROR(ROUNDDOWN((1-SUMIF(Defect_Master[Functional Area],Summary[[#This Row],[Functional Area]],Defect_Master[Final])/D4),3),"")</f>
        <v/>
      </c>
      <c r="H4" s="30"/>
      <c r="I4" s="30"/>
      <c r="J4" s="30"/>
      <c r="K4" s="30"/>
      <c r="L4" s="30"/>
      <c r="M4" s="26"/>
    </row>
    <row r="5" spans="1:13">
      <c r="B5" s="35" t="str">
        <f>IFERROR(ROUNDDOWN((1-SUMIF(Defect_Master[Functional Area],Summary[[#This Row],[Functional Area]],Defect_Master[First Time])/D5),3),"")</f>
        <v/>
      </c>
      <c r="C5" s="16" t="str">
        <f>Functional_Area[[#This Row],[Functional Area]]</f>
        <v>Pre_Cos</v>
      </c>
      <c r="D5" s="36" t="str">
        <f>IFERROR(IF(SUM(INDEX(INput[],,MATCH(Summary[[#This Row],[Functional Area]],INput[#Headers],0)))=0,"",SUM(INDEX(INput[],,MATCH(Summary[[#This Row],[Functional Area]],INput[#Headers],0)))),"")</f>
        <v/>
      </c>
      <c r="E5" s="21" t="str">
        <f>IFERROR(Summary[[#This Row],[Yield]]-Summary[[#This Row],[First Time Yield]],"")</f>
        <v/>
      </c>
      <c r="F5" s="35" t="str">
        <f>IFERROR(ROUNDDOWN((1-SUMIF(Defect_Master[Functional Area],Summary[[#This Row],[Functional Area]],Defect_Master[Final])/D5),3),"")</f>
        <v/>
      </c>
      <c r="H5" s="30"/>
      <c r="I5" s="30"/>
      <c r="J5" s="30"/>
      <c r="K5" s="30"/>
      <c r="L5" s="30"/>
      <c r="M5" s="26"/>
    </row>
    <row r="6" spans="1:13">
      <c r="B6" s="35" t="str">
        <f>IFERROR(ROUNDDOWN((1-SUMIF(Defect_Master[Functional Area],Summary[[#This Row],[Functional Area]],Defect_Master[First Time])/D6),3),"")</f>
        <v/>
      </c>
      <c r="C6" s="16" t="str">
        <f>Functional_Area[[#This Row],[Functional Area]]</f>
        <v>SWDL</v>
      </c>
      <c r="D6" s="36" t="str">
        <f>IFERROR(IF(SUM(INDEX(INput[],,MATCH(Summary[[#This Row],[Functional Area]],INput[#Headers],0)))=0,"",SUM(INDEX(INput[],,MATCH(Summary[[#This Row],[Functional Area]],INput[#Headers],0)))),"")</f>
        <v/>
      </c>
      <c r="E6" s="21"/>
      <c r="F6" s="35" t="str">
        <f>IFERROR(ROUNDDOWN((1-SUMIF(Defect_Master[Functional Area],Summary[[#This Row],[Functional Area]],Defect_Master[Final])/D6),3),"")</f>
        <v/>
      </c>
      <c r="H6" s="30"/>
      <c r="I6" s="30"/>
      <c r="J6" s="30"/>
      <c r="K6" s="30"/>
      <c r="L6" s="30"/>
      <c r="M6" s="26"/>
    </row>
    <row r="7" spans="1:13">
      <c r="B7" s="35" t="str">
        <f>IFERROR(ROUNDDOWN((1-SUMIF(Defect_Master[Functional Area],Summary[[#This Row],[Functional Area]],Defect_Master[First Time])/D7),3),"")</f>
        <v/>
      </c>
      <c r="C7" s="16" t="str">
        <f>Functional_Area[[#This Row],[Functional Area]]</f>
        <v>OPAS</v>
      </c>
      <c r="D7" s="36" t="str">
        <f>IFERROR(IF(SUM(INDEX(INput[],,MATCH(Summary[[#This Row],[Functional Area]],INput[#Headers],0)))=0,"",SUM(INDEX(INput[],,MATCH(Summary[[#This Row],[Functional Area]],INput[#Headers],0)))),"")</f>
        <v/>
      </c>
      <c r="E7" s="21"/>
      <c r="F7" s="35" t="str">
        <f>IFERROR(ROUNDDOWN((1-SUMIF(Defect_Master[Functional Area],Summary[[#This Row],[Functional Area]],Defect_Master[Final])/D7),3),"")</f>
        <v/>
      </c>
      <c r="H7" s="30"/>
      <c r="I7" s="30"/>
      <c r="J7" s="30"/>
      <c r="K7" s="30"/>
      <c r="L7" s="30"/>
      <c r="M7" s="26"/>
    </row>
    <row r="8" spans="1:13">
      <c r="B8" s="35" t="str">
        <f>IFERROR(ROUNDDOWN((1-SUMIF(Defect_Master[Functional Area],Summary[[#This Row],[Functional Area]],Defect_Master[First Time])/D8),3),"")</f>
        <v/>
      </c>
      <c r="C8" s="16" t="str">
        <f>Functional_Area[[#This Row],[Functional Area]]</f>
        <v>QT0</v>
      </c>
      <c r="D8" s="36" t="str">
        <f>IFERROR(IF(SUM(INDEX(INput[],,MATCH(Summary[[#This Row],[Functional Area]],INput[#Headers],0)))=0,"",SUM(INDEX(INput[],,MATCH(Summary[[#This Row],[Functional Area]],INput[#Headers],0)))),"")</f>
        <v/>
      </c>
      <c r="E8" s="21"/>
      <c r="F8" s="35" t="str">
        <f>IFERROR(ROUNDDOWN((1-SUMIF(Defect_Master[Functional Area],Summary[[#This Row],[Functional Area]],Defect_Master[Final])/D8),3),"")</f>
        <v/>
      </c>
      <c r="H8" s="30"/>
      <c r="I8" s="30"/>
      <c r="J8" s="30"/>
      <c r="K8" s="30"/>
      <c r="L8" s="30"/>
      <c r="M8" s="26"/>
    </row>
    <row r="9" spans="1:13">
      <c r="B9" s="35" t="str">
        <f>IFERROR(ROUNDDOWN((1-SUMIF(Defect_Master[Functional Area],Summary[[#This Row],[Functional Area]],Defect_Master[First Time])/D9),3),"")</f>
        <v/>
      </c>
      <c r="C9" s="16" t="str">
        <f>Functional_Area[[#This Row],[Functional Area]]</f>
        <v>QT1</v>
      </c>
      <c r="D9" s="36" t="str">
        <f>IFERROR(IF(SUM(INDEX(INput[],,MATCH(Summary[[#This Row],[Functional Area]],INput[#Headers],0)))=0,"",SUM(INDEX(INput[],,MATCH(Summary[[#This Row],[Functional Area]],INput[#Headers],0)))),"")</f>
        <v/>
      </c>
      <c r="E9" s="21"/>
      <c r="F9" s="35" t="str">
        <f>IFERROR(ROUNDDOWN((1-SUMIF(Defect_Master[Functional Area],Summary[[#This Row],[Functional Area]],Defect_Master[Final])/D9),3),"")</f>
        <v/>
      </c>
      <c r="H9" s="30"/>
      <c r="I9" s="30"/>
      <c r="J9" s="30"/>
      <c r="K9" s="30"/>
      <c r="L9" s="30"/>
      <c r="M9" s="26"/>
    </row>
    <row r="10" spans="1:13">
      <c r="B10" s="35" t="str">
        <f>IFERROR(ROUNDDOWN((1-SUMIF(Defect_Master[Functional Area],Summary[[#This Row],[Functional Area]],Defect_Master[First Time])/D10),3),"")</f>
        <v/>
      </c>
      <c r="C10" s="16" t="str">
        <f>Functional_Area[[#This Row],[Functional Area]]</f>
        <v>KB Tactile</v>
      </c>
      <c r="D10" s="36" t="str">
        <f>IFERROR(IF(SUM(INDEX(INput[],,MATCH(Summary[[#This Row],[Functional Area]],INput[#Headers],0)))=0,"",SUM(INDEX(INput[],,MATCH(Summary[[#This Row],[Functional Area]],INput[#Headers],0)))),"")</f>
        <v/>
      </c>
      <c r="E10" s="21"/>
      <c r="F10" s="35" t="str">
        <f>IFERROR(ROUNDDOWN((1-SUMIF(Defect_Master[Functional Area],Summary[[#This Row],[Functional Area]],Defect_Master[Final])/D10),3),"")</f>
        <v/>
      </c>
      <c r="H10" s="30"/>
      <c r="I10" s="30"/>
      <c r="J10" s="30"/>
      <c r="K10" s="30"/>
      <c r="L10" s="30"/>
      <c r="M10" s="26"/>
    </row>
    <row r="11" spans="1:13">
      <c r="B11" s="35" t="str">
        <f>IFERROR(ROUNDDOWN((1-SUMIF(Defect_Master[Functional Area],Summary[[#This Row],[Functional Area]],Defect_Master[First Time])/D11),3),"")</f>
        <v/>
      </c>
      <c r="C11" s="16" t="str">
        <f>Functional_Area[[#This Row],[Functional Area]]</f>
        <v>KB Valeria</v>
      </c>
      <c r="D11" s="36" t="str">
        <f>IFERROR(IF(SUM(INDEX(INput[],,MATCH(Summary[[#This Row],[Functional Area]],INput[#Headers],0)))=0,"",SUM(INDEX(INput[],,MATCH(Summary[[#This Row],[Functional Area]],INput[#Headers],0)))),"")</f>
        <v/>
      </c>
      <c r="E11" s="21"/>
      <c r="F11" s="35" t="str">
        <f>IFERROR(ROUNDDOWN((1-SUMIF(Defect_Master[Functional Area],Summary[[#This Row],[Functional Area]],Defect_Master[Final])/D11),3),"")</f>
        <v/>
      </c>
      <c r="H11" s="30"/>
      <c r="I11" s="30"/>
      <c r="J11" s="30"/>
      <c r="K11" s="30"/>
      <c r="L11" s="30"/>
      <c r="M11" s="26"/>
    </row>
    <row r="12" spans="1:13">
      <c r="B12" s="35" t="str">
        <f>IFERROR(ROUNDDOWN((1-SUMIF(Defect_Master[Functional Area],Summary[[#This Row],[Functional Area]],Defect_Master[First Time])/D12),3),"")</f>
        <v/>
      </c>
      <c r="C12" s="16" t="str">
        <f>Functional_Area[[#This Row],[Functional Area]]</f>
        <v>KB Noise</v>
      </c>
      <c r="D12" s="36" t="str">
        <f>IFERROR(IF(SUM(INDEX(INput[],,MATCH(Summary[[#This Row],[Functional Area]],INput[#Headers],0)))=0,"",SUM(INDEX(INput[],,MATCH(Summary[[#This Row],[Functional Area]],INput[#Headers],0)))),"")</f>
        <v/>
      </c>
      <c r="E12" s="21"/>
      <c r="F12" s="35" t="str">
        <f>IFERROR(ROUNDDOWN((1-SUMIF(Defect_Master[Functional Area],Summary[[#This Row],[Functional Area]],Defect_Master[Final])/D12),3),"")</f>
        <v/>
      </c>
      <c r="H12" s="30"/>
      <c r="I12" s="30"/>
      <c r="J12" s="30"/>
      <c r="K12" s="30"/>
      <c r="L12" s="30"/>
      <c r="M12" s="26"/>
    </row>
    <row r="13" spans="1:13">
      <c r="B13" s="35" t="str">
        <f>IFERROR(ROUNDDOWN((1-SUMIF(Defect_Master[Functional Area],Summary[[#This Row],[Functional Area]],Defect_Master[First Time])/D13),3),"")</f>
        <v/>
      </c>
      <c r="C13" s="16" t="str">
        <f>Functional_Area[[#This Row],[Functional Area]]</f>
        <v>FACT</v>
      </c>
      <c r="D13" s="36" t="str">
        <f>IFERROR(IF(SUM(INDEX(INput[],,MATCH(Summary[[#This Row],[Functional Area]],INput[#Headers],0)))=0,"",SUM(INDEX(INput[],,MATCH(Summary[[#This Row],[Functional Area]],INput[#Headers],0)))),"")</f>
        <v/>
      </c>
      <c r="E13" s="21"/>
      <c r="F13" s="35" t="str">
        <f>IFERROR(ROUNDDOWN((1-SUMIF(Defect_Master[Functional Area],Summary[[#This Row],[Functional Area]],Defect_Master[Final])/D13),3),"")</f>
        <v/>
      </c>
      <c r="H13" s="30"/>
      <c r="I13" s="30"/>
      <c r="J13" s="30"/>
      <c r="K13" s="30"/>
      <c r="L13" s="30"/>
      <c r="M13" s="26"/>
    </row>
    <row r="14" spans="1:13">
      <c r="B14" s="35" t="str">
        <f>IFERROR(ROUNDDOWN((1-SUMIF(Defect_Master[Functional Area],Summary[[#This Row],[Functional Area]],Defect_Master[First Time])/D14),3),"")</f>
        <v/>
      </c>
      <c r="C14" s="16" t="str">
        <f>Functional_Area[[#This Row],[Functional Area]]</f>
        <v>ALS_Cal</v>
      </c>
      <c r="D14" s="36" t="str">
        <f>IFERROR(IF(SUM(INDEX(INput[],,MATCH(Summary[[#This Row],[Functional Area]],INput[#Headers],0)))=0,"",SUM(INDEX(INput[],,MATCH(Summary[[#This Row],[Functional Area]],INput[#Headers],0)))),"")</f>
        <v/>
      </c>
      <c r="E14" s="21"/>
      <c r="F14" s="35" t="str">
        <f>IFERROR(ROUNDDOWN((1-SUMIF(Defect_Master[Functional Area],Summary[[#This Row],[Functional Area]],Defect_Master[Final])/D14),3),"")</f>
        <v/>
      </c>
      <c r="H14" s="30"/>
      <c r="I14" s="30"/>
      <c r="J14" s="30"/>
      <c r="K14" s="30"/>
      <c r="L14" s="30"/>
      <c r="M14" s="26"/>
    </row>
    <row r="15" spans="1:13">
      <c r="B15" s="35" t="str">
        <f>IFERROR(ROUNDDOWN((1-SUMIF(Defect_Master[Functional Area],Summary[[#This Row],[Functional Area]],Defect_Master[First Time])/D15),3),"")</f>
        <v/>
      </c>
      <c r="C15" s="16" t="str">
        <f>Functional_Area[[#This Row],[Functional Area]]</f>
        <v>ALS_AR</v>
      </c>
      <c r="D15" s="36" t="str">
        <f>IFERROR(IF(SUM(INDEX(INput[],,MATCH(Summary[[#This Row],[Functional Area]],INput[#Headers],0)))=0,"",SUM(INDEX(INput[],,MATCH(Summary[[#This Row],[Functional Area]],INput[#Headers],0)))),"")</f>
        <v/>
      </c>
      <c r="E15" s="21"/>
      <c r="F15" s="35" t="str">
        <f>IFERROR(ROUNDDOWN((1-SUMIF(Defect_Master[Functional Area],Summary[[#This Row],[Functional Area]],Defect_Master[Final])/D15),3),"")</f>
        <v/>
      </c>
      <c r="H15" s="30"/>
      <c r="I15" s="30"/>
      <c r="J15" s="30"/>
      <c r="K15" s="30"/>
      <c r="L15" s="30"/>
      <c r="M15" s="26"/>
    </row>
    <row r="16" spans="1:13">
      <c r="B16" s="35" t="str">
        <f>IFERROR(ROUNDDOWN((1-SUMIF(Defect_Master[Functional Area],Summary[[#This Row],[Functional Area]],Defect_Master[First Time])/D16),3),"")</f>
        <v/>
      </c>
      <c r="C16" s="16" t="str">
        <f>Functional_Area[[#This Row],[Functional Area]]</f>
        <v>Trackpad Force</v>
      </c>
      <c r="D16" s="36" t="str">
        <f>IFERROR(IF(SUM(INDEX(INput[],,MATCH(Summary[[#This Row],[Functional Area]],INput[#Headers],0)))=0,"",SUM(INDEX(INput[],,MATCH(Summary[[#This Row],[Functional Area]],INput[#Headers],0)))),"")</f>
        <v/>
      </c>
      <c r="E16" s="21"/>
      <c r="F16" s="35" t="str">
        <f>IFERROR(ROUNDDOWN((1-SUMIF(Defect_Master[Functional Area],Summary[[#This Row],[Functional Area]],Defect_Master[Final])/D16),3),"")</f>
        <v/>
      </c>
      <c r="H16" s="30"/>
      <c r="I16" s="30"/>
      <c r="J16" s="30"/>
      <c r="K16" s="30"/>
      <c r="L16" s="30"/>
      <c r="M16" s="26"/>
    </row>
    <row r="17" spans="2:13">
      <c r="B17" s="35" t="str">
        <f>IFERROR(ROUNDDOWN((1-SUMIF(Defect_Master[Functional Area],Summary[[#This Row],[Functional Area]],Defect_Master[First Time])/D17),3),"")</f>
        <v/>
      </c>
      <c r="C17" s="16" t="str">
        <f>Functional_Area[[#This Row],[Functional Area]]</f>
        <v>Trackpad Actutor</v>
      </c>
      <c r="D17" s="36" t="str">
        <f>IFERROR(IF(SUM(INDEX(INput[],,MATCH(Summary[[#This Row],[Functional Area]],INput[#Headers],0)))=0,"",SUM(INDEX(INput[],,MATCH(Summary[[#This Row],[Functional Area]],INput[#Headers],0)))),"")</f>
        <v/>
      </c>
      <c r="E17" s="21"/>
      <c r="F17" s="35" t="str">
        <f>IFERROR(ROUNDDOWN((1-SUMIF(Defect_Master[Functional Area],Summary[[#This Row],[Functional Area]],Defect_Master[Final])/D17),3),"")</f>
        <v/>
      </c>
      <c r="H17" s="30"/>
      <c r="I17" s="30"/>
      <c r="J17" s="30"/>
      <c r="K17" s="30"/>
      <c r="L17" s="30"/>
      <c r="M17" s="26"/>
    </row>
    <row r="18" spans="2:13">
      <c r="B18" s="35" t="str">
        <f>IFERROR(ROUNDDOWN((1-SUMIF(Defect_Master[Functional Area],Summary[[#This Row],[Functional Area]],Defect_Master[First Time])/D18),3),"")</f>
        <v/>
      </c>
      <c r="C18" s="16" t="str">
        <f>Functional_Area[[#This Row],[Functional Area]]</f>
        <v>Button</v>
      </c>
      <c r="D18" s="36" t="str">
        <f>IFERROR(IF(SUM(INDEX(INput[],,MATCH(Summary[[#This Row],[Functional Area]],INput[#Headers],0)))=0,"",SUM(INDEX(INput[],,MATCH(Summary[[#This Row],[Functional Area]],INput[#Headers],0)))),"")</f>
        <v/>
      </c>
      <c r="E18" s="21"/>
      <c r="F18" s="35" t="str">
        <f>IFERROR(ROUNDDOWN((1-SUMIF(Defect_Master[Functional Area],Summary[[#This Row],[Functional Area]],Defect_Master[Final])/D18),3),"")</f>
        <v/>
      </c>
      <c r="H18" s="30"/>
      <c r="I18" s="30"/>
      <c r="J18" s="30"/>
      <c r="K18" s="30"/>
      <c r="L18" s="30"/>
      <c r="M18" s="26"/>
    </row>
    <row r="19" spans="2:13">
      <c r="B19" s="35" t="str">
        <f>IFERROR(ROUNDDOWN((1-SUMIF(Defect_Master[Functional Area],Summary[[#This Row],[Functional Area]],Defect_Master[First Time])/D19),3),"")</f>
        <v/>
      </c>
      <c r="C19" s="16" t="str">
        <f>Functional_Area[[#This Row],[Functional Area]]</f>
        <v>USBC1</v>
      </c>
      <c r="D19" s="36" t="str">
        <f>IFERROR(IF(SUM(INDEX(INput[],,MATCH(Summary[[#This Row],[Functional Area]],INput[#Headers],0)))=0,"",SUM(INDEX(INput[],,MATCH(Summary[[#This Row],[Functional Area]],INput[#Headers],0)))),"")</f>
        <v/>
      </c>
      <c r="E19" s="21"/>
      <c r="F19" s="35" t="str">
        <f>IFERROR(ROUNDDOWN((1-SUMIF(Defect_Master[Functional Area],Summary[[#This Row],[Functional Area]],Defect_Master[Final])/D19),3),"")</f>
        <v/>
      </c>
      <c r="H19" s="30"/>
      <c r="I19" s="30"/>
      <c r="J19" s="30"/>
      <c r="K19" s="30"/>
      <c r="L19" s="30"/>
      <c r="M19" s="26"/>
    </row>
    <row r="20" spans="2:13">
      <c r="B20" s="35" t="str">
        <f>IFERROR(ROUNDDOWN((1-SUMIF(Defect_Master[Functional Area],Summary[[#This Row],[Functional Area]],Defect_Master[First Time])/D20),3),"")</f>
        <v/>
      </c>
      <c r="C20" s="16" t="str">
        <f>Functional_Area[[#This Row],[Functional Area]]</f>
        <v>USBC2</v>
      </c>
      <c r="D20" s="36" t="str">
        <f>IFERROR(IF(SUM(INDEX(INput[],,MATCH(Summary[[#This Row],[Functional Area]],INput[#Headers],0)))=0,"",SUM(INDEX(INput[],,MATCH(Summary[[#This Row],[Functional Area]],INput[#Headers],0)))),"")</f>
        <v/>
      </c>
      <c r="E20" s="21"/>
      <c r="F20" s="35" t="str">
        <f>IFERROR(ROUNDDOWN((1-SUMIF(Defect_Master[Functional Area],Summary[[#This Row],[Functional Area]],Defect_Master[Final])/D20),3),"")</f>
        <v/>
      </c>
      <c r="H20" s="30"/>
      <c r="I20" s="30"/>
      <c r="J20" s="30"/>
      <c r="K20" s="30"/>
      <c r="L20" s="30"/>
      <c r="M20" s="26"/>
    </row>
    <row r="21" spans="2:13">
      <c r="B21" s="35" t="str">
        <f>IFERROR(ROUNDDOWN((1-SUMIF(Defect_Master[Functional Area],Summary[[#This Row],[Functional Area]],Defect_Master[First Time])/D21),3),"")</f>
        <v/>
      </c>
      <c r="C21" s="16" t="str">
        <f>Functional_Area[[#This Row],[Functional Area]]</f>
        <v>Impedance_Test_Pre-burn</v>
      </c>
      <c r="D21" s="36" t="str">
        <f>IFERROR(IF(SUM(INDEX(INput[],,MATCH(Summary[[#This Row],[Functional Area]],INput[#Headers],0)))=0,"",SUM(INDEX(INput[],,MATCH(Summary[[#This Row],[Functional Area]],INput[#Headers],0)))),"")</f>
        <v/>
      </c>
      <c r="E21" s="21"/>
      <c r="F21" s="35" t="str">
        <f>IFERROR(ROUNDDOWN((1-SUMIF(Defect_Master[Functional Area],Summary[[#This Row],[Functional Area]],Defect_Master[Final])/D21),3),"")</f>
        <v/>
      </c>
      <c r="H21" s="30"/>
      <c r="I21" s="30"/>
      <c r="J21" s="30"/>
      <c r="K21" s="30"/>
      <c r="L21" s="30"/>
      <c r="M21" s="26"/>
    </row>
    <row r="22" spans="2:13">
      <c r="B22" s="35" t="str">
        <f>IFERROR(ROUNDDOWN((1-SUMIF(Defect_Master[Functional Area],Summary[[#This Row],[Functional Area]],Defect_Master[First Time])/D22),3),"")</f>
        <v/>
      </c>
      <c r="C22" s="16" t="str">
        <f>Functional_Area[[#This Row],[Functional Area]]</f>
        <v>MMI-Preburn-Keyboard</v>
      </c>
      <c r="D22" s="36" t="str">
        <f>IFERROR(IF(SUM(INDEX(INput[],,MATCH(Summary[[#This Row],[Functional Area]],INput[#Headers],0)))=0,"",SUM(INDEX(INput[],,MATCH(Summary[[#This Row],[Functional Area]],INput[#Headers],0)))),"")</f>
        <v/>
      </c>
      <c r="E22" s="21"/>
      <c r="F22" s="35" t="str">
        <f>IFERROR(ROUNDDOWN((1-SUMIF(Defect_Master[Functional Area],Summary[[#This Row],[Functional Area]],Defect_Master[Final])/D22),3),"")</f>
        <v/>
      </c>
      <c r="H22" s="30" t="s">
        <v>217</v>
      </c>
      <c r="I22" s="30"/>
      <c r="J22" s="30"/>
      <c r="K22" s="30"/>
      <c r="L22" s="30"/>
      <c r="M22" s="26"/>
    </row>
    <row r="23" spans="2:13">
      <c r="B23" s="35" t="str">
        <f>IFERROR(ROUNDDOWN((1-SUMIF(Defect_Master[Functional Area],Summary[[#This Row],[Functional Area]],Defect_Master[First Time])/D23),3),"")</f>
        <v/>
      </c>
      <c r="C23" s="16" t="str">
        <f>Functional_Area[[#This Row],[Functional Area]]</f>
        <v>Wifi-BT_OTA</v>
      </c>
      <c r="D23" s="36" t="str">
        <f>IFERROR(IF(SUM(INDEX(INput[],,MATCH(Summary[[#This Row],[Functional Area]],INput[#Headers],0)))=0,"",SUM(INDEX(INput[],,MATCH(Summary[[#This Row],[Functional Area]],INput[#Headers],0)))),"")</f>
        <v/>
      </c>
      <c r="E23" s="21"/>
      <c r="F23" s="35" t="str">
        <f>IFERROR(ROUNDDOWN((1-SUMIF(Defect_Master[Functional Area],Summary[[#This Row],[Functional Area]],Defect_Master[Final])/D23),3),"")</f>
        <v/>
      </c>
      <c r="H23" s="30"/>
      <c r="I23" s="30"/>
      <c r="J23" s="30"/>
      <c r="K23" s="30"/>
      <c r="L23" s="30"/>
      <c r="M23" s="26"/>
    </row>
    <row r="24" spans="2:13">
      <c r="B24" s="35" t="str">
        <f>IFERROR(ROUNDDOWN((1-SUMIF(Defect_Master[Functional Area],Summary[[#This Row],[Functional Area]],Defect_Master[First Time])/D24),3),"")</f>
        <v/>
      </c>
      <c r="C24" s="16" t="str">
        <f>Functional_Area[[#This Row],[Functional Area]]</f>
        <v>CoEx</v>
      </c>
      <c r="D24" s="36" t="str">
        <f>IFERROR(IF(SUM(INDEX(INput[],,MATCH(Summary[[#This Row],[Functional Area]],INput[#Headers],0)))=0,"",SUM(INDEX(INput[],,MATCH(Summary[[#This Row],[Functional Area]],INput[#Headers],0)))),"")</f>
        <v/>
      </c>
      <c r="E24" s="21"/>
      <c r="F24" s="35" t="str">
        <f>IFERROR(ROUNDDOWN((1-SUMIF(Defect_Master[Functional Area],Summary[[#This Row],[Functional Area]],Defect_Master[Final])/D24),3),"")</f>
        <v/>
      </c>
      <c r="H24" s="30"/>
      <c r="I24" s="30"/>
      <c r="J24" s="30"/>
      <c r="K24" s="30"/>
      <c r="L24" s="30"/>
      <c r="M24" s="26"/>
    </row>
    <row r="25" spans="2:13">
      <c r="B25" s="35">
        <f>IFERROR(ROUNDDOWN((1-SUMIF(Defect_Master[Functional Area],Summary[[#This Row],[Functional Area]],Defect_Master[First Time])/D25),3),"")</f>
        <v>8.5000000000000006E-2</v>
      </c>
      <c r="C25" s="16" t="str">
        <f>Functional_Area[[#This Row],[Functional Area]]</f>
        <v>Run-in</v>
      </c>
      <c r="D25" s="36">
        <f>IFERROR(IF(SUM(INDEX(INput[],,MATCH(Summary[[#This Row],[Functional Area]],INput[#Headers],0)))=0,"",SUM(INDEX(INput[],,MATCH(Summary[[#This Row],[Functional Area]],INput[#Headers],0)))),"")</f>
        <v>117</v>
      </c>
      <c r="E25" s="21"/>
      <c r="F25" s="35">
        <f>IFERROR(ROUNDDOWN((1-SUMIF(Defect_Master[Functional Area],Summary[[#This Row],[Functional Area]],Defect_Master[Final])/D25),3),"")</f>
        <v>8.5000000000000006E-2</v>
      </c>
      <c r="H25" s="30"/>
      <c r="I25" s="30"/>
      <c r="J25" s="30"/>
      <c r="K25" s="30"/>
      <c r="L25" s="30"/>
      <c r="M25" s="26"/>
    </row>
    <row r="26" spans="2:13">
      <c r="B26" s="35">
        <f>IFERROR(ROUNDDOWN((1-SUMIF(Defect_Master[Functional Area],Summary[[#This Row],[Functional Area]],Defect_Master[First Time])/D26),3),"")</f>
        <v>0.99099999999999999</v>
      </c>
      <c r="C26" s="16" t="str">
        <f>Functional_Area[[#This Row],[Functional Area]]</f>
        <v>Log collection</v>
      </c>
      <c r="D26" s="36">
        <f>IFERROR(IF(SUM(INDEX(INput[],,MATCH(Summary[[#This Row],[Functional Area]],INput[#Headers],0)))=0,"",SUM(INDEX(INput[],,MATCH(Summary[[#This Row],[Functional Area]],INput[#Headers],0)))),"")</f>
        <v>117</v>
      </c>
      <c r="E26" s="21"/>
      <c r="F26" s="35">
        <f>IFERROR(ROUNDDOWN((1-SUMIF(Defect_Master[Functional Area],Summary[[#This Row],[Functional Area]],Defect_Master[Final])/D26),3),"")</f>
        <v>0.99099999999999999</v>
      </c>
      <c r="H26" s="30"/>
      <c r="I26" s="30"/>
      <c r="J26" s="30"/>
      <c r="K26" s="30"/>
      <c r="L26" s="30"/>
      <c r="M26" s="26"/>
    </row>
    <row r="27" spans="2:13">
      <c r="B27" s="35" t="str">
        <f>IFERROR(ROUNDDOWN((1-SUMIF(Defect_Master[Functional Area],Summary[[#This Row],[Functional Area]],Defect_Master[First Time])/D27),3),"")</f>
        <v/>
      </c>
      <c r="C27" s="16" t="str">
        <f>Functional_Area[[#This Row],[Functional Area]]</f>
        <v>Display</v>
      </c>
      <c r="D27" s="36" t="str">
        <f>IFERROR(IF(SUM(INDEX(INput[],,MATCH(Summary[[#This Row],[Functional Area]],INput[#Headers],0)))=0,"",SUM(INDEX(INput[],,MATCH(Summary[[#This Row],[Functional Area]],INput[#Headers],0)))),"")</f>
        <v/>
      </c>
      <c r="E27" s="21" t="str">
        <f>IFERROR(Summary[[#This Row],[Yield]]-Summary[[#This Row],[First Time Yield]],"")</f>
        <v/>
      </c>
      <c r="F27" s="35" t="str">
        <f>IFERROR(ROUNDDOWN((1-SUMIF(Defect_Master[Functional Area],Summary[[#This Row],[Functional Area]],Defect_Master[Final])/D27),3),"")</f>
        <v/>
      </c>
      <c r="H27" s="30"/>
      <c r="I27" s="30"/>
      <c r="J27" s="30"/>
      <c r="K27" s="30"/>
      <c r="L27" s="30"/>
      <c r="M27" s="26"/>
    </row>
    <row r="28" spans="2:13">
      <c r="B28" s="22" t="str">
        <f>IFERROR(ROUNDDOWN((1-SUMIF(Defect_Master[Functional Area],Summary[[#This Row],[Functional Area]],Defect_Master[First Time])/D28),3),"")</f>
        <v/>
      </c>
      <c r="C28" s="16" t="str">
        <f>Functional_Area[[#This Row],[Functional Area]]</f>
        <v>Display_Post_Cal</v>
      </c>
      <c r="D28" s="20" t="str">
        <f>IFERROR(IF(SUM(INDEX(INput[],,MATCH(Summary[[#This Row],[Functional Area]],INput[#Headers],0)))=0,"",SUM(INDEX(INput[],,MATCH(Summary[[#This Row],[Functional Area]],INput[#Headers],0)))),"")</f>
        <v/>
      </c>
      <c r="E28" s="21" t="str">
        <f>IFERROR(Summary[[#This Row],[Yield]]-Summary[[#This Row],[First Time Yield]],"")</f>
        <v/>
      </c>
      <c r="F28" s="22" t="str">
        <f>IFERROR(ROUNDDOWN((1-SUMIF(Defect_Master[Functional Area],Summary[[#This Row],[Functional Area]],Defect_Master[Final])/D28),3),"")</f>
        <v/>
      </c>
      <c r="H28" s="30"/>
      <c r="I28" s="30"/>
      <c r="J28" s="30"/>
      <c r="K28" s="30"/>
      <c r="L28" s="30"/>
      <c r="M28" s="26"/>
    </row>
    <row r="29" spans="2:13">
      <c r="B29" s="22" t="str">
        <f>IFERROR(ROUNDDOWN((1-SUMIF(Defect_Master[Functional Area],Summary[[#This Row],[Functional Area]],Defect_Master[First Time])/D29),3),"")</f>
        <v/>
      </c>
      <c r="C29" s="16" t="str">
        <f>Functional_Area[[#This Row],[Functional Area]]</f>
        <v>Flicker</v>
      </c>
      <c r="D29" s="20" t="str">
        <f>IFERROR(IF(SUM(INDEX(INput[],,MATCH(Summary[[#This Row],[Functional Area]],INput[#Headers],0)))=0,"",SUM(INDEX(INput[],,MATCH(Summary[[#This Row],[Functional Area]],INput[#Headers],0)))),"")</f>
        <v/>
      </c>
      <c r="E29" s="21" t="str">
        <f>IFERROR(Summary[[#This Row],[Yield]]-Summary[[#This Row],[First Time Yield]],"")</f>
        <v/>
      </c>
      <c r="F29" s="22" t="str">
        <f>IFERROR(ROUNDDOWN((1-SUMIF(Defect_Master[Functional Area],Summary[[#This Row],[Functional Area]],Defect_Master[Final])/D29),3),"")</f>
        <v/>
      </c>
      <c r="H29" s="30"/>
      <c r="I29" s="30"/>
      <c r="J29" s="30"/>
      <c r="K29" s="30"/>
      <c r="L29" s="30"/>
      <c r="M29" s="26"/>
    </row>
    <row r="30" spans="2:13">
      <c r="B30" s="22" t="str">
        <f>IFERROR(ROUNDDOWN((1-SUMIF(Defect_Master[Functional Area],Summary[[#This Row],[Functional Area]],Defect_Master[First Time])/D30),3),"")</f>
        <v/>
      </c>
      <c r="C30" s="16" t="str">
        <f>Functional_Area[[#This Row],[Functional Area]]</f>
        <v xml:space="preserve">Trackpad Force-Post-burn </v>
      </c>
      <c r="D30" s="20" t="str">
        <f>IFERROR(IF(SUM(INDEX(INput[],,MATCH(Summary[[#This Row],[Functional Area]],INput[#Headers],0)))=0,"",SUM(INDEX(INput[],,MATCH(Summary[[#This Row],[Functional Area]],INput[#Headers],0)))),"")</f>
        <v/>
      </c>
      <c r="E30" s="21" t="str">
        <f>IFERROR(Summary[[#This Row],[Yield]]-Summary[[#This Row],[First Time Yield]],"")</f>
        <v/>
      </c>
      <c r="F30" s="22" t="str">
        <f>IFERROR(ROUNDDOWN((1-SUMIF(Defect_Master[Functional Area],Summary[[#This Row],[Functional Area]],Defect_Master[Final])/D30),3),"")</f>
        <v/>
      </c>
      <c r="H30" s="30"/>
      <c r="I30" s="30"/>
      <c r="J30" s="30"/>
      <c r="K30" s="30"/>
      <c r="L30" s="30"/>
      <c r="M30" s="26"/>
    </row>
    <row r="31" spans="2:13">
      <c r="B31" s="22" t="str">
        <f>IFERROR(ROUNDDOWN((1-SUMIF(Defect_Master[Functional Area],Summary[[#This Row],[Functional Area]],Defect_Master[First Time])/D31),3),"")</f>
        <v/>
      </c>
      <c r="C31" s="16" t="str">
        <f>Functional_Area[[#This Row],[Functional Area]]</f>
        <v>Trackpad Actutor-Post-burn</v>
      </c>
      <c r="D31" s="20" t="str">
        <f>IFERROR(IF(SUM(INDEX(INput[],,MATCH(Summary[[#This Row],[Functional Area]],INput[#Headers],0)))=0,"",SUM(INDEX(INput[],,MATCH(Summary[[#This Row],[Functional Area]],INput[#Headers],0)))),"")</f>
        <v/>
      </c>
      <c r="E31" s="21" t="str">
        <f>IFERROR(Summary[[#This Row],[Yield]]-Summary[[#This Row],[First Time Yield]],"")</f>
        <v/>
      </c>
      <c r="F31" s="22" t="str">
        <f>IFERROR(ROUNDDOWN((1-SUMIF(Defect_Master[Functional Area],Summary[[#This Row],[Functional Area]],Defect_Master[Final])/D31),3),"")</f>
        <v/>
      </c>
      <c r="H31" s="30"/>
      <c r="I31" s="30"/>
      <c r="J31" s="30"/>
      <c r="K31" s="30"/>
      <c r="L31" s="30"/>
      <c r="M31" s="26"/>
    </row>
    <row r="32" spans="2:13">
      <c r="B32" s="22" t="str">
        <f>IFERROR(ROUNDDOWN((1-SUMIF(Defect_Master[Functional Area],Summary[[#This Row],[Functional Area]],Defect_Master[First Time])/D32),3),"")</f>
        <v/>
      </c>
      <c r="C32" s="16" t="str">
        <f>Functional_Area[[#This Row],[Functional Area]]</f>
        <v>Grape</v>
      </c>
      <c r="D32" s="20" t="str">
        <f>IFERROR(IF(SUM(INDEX(INput[],,MATCH(Summary[[#This Row],[Functional Area]],INput[#Headers],0)))=0,"",SUM(INDEX(INput[],,MATCH(Summary[[#This Row],[Functional Area]],INput[#Headers],0)))),"")</f>
        <v/>
      </c>
      <c r="E32" s="21" t="str">
        <f>IFERROR(Summary[[#This Row],[Yield]]-Summary[[#This Row],[First Time Yield]],"")</f>
        <v/>
      </c>
      <c r="F32" s="22" t="str">
        <f>IFERROR(ROUNDDOWN((1-SUMIF(Defect_Master[Functional Area],Summary[[#This Row],[Functional Area]],Defect_Master[Final])/D32),3),"")</f>
        <v/>
      </c>
      <c r="H32" s="30"/>
      <c r="I32" s="30"/>
      <c r="J32" s="30"/>
      <c r="K32" s="30"/>
      <c r="L32" s="30"/>
      <c r="M32" s="26"/>
    </row>
    <row r="33" spans="1:25">
      <c r="B33" s="22" t="str">
        <f>IFERROR(ROUNDDOWN((1-SUMIF(Defect_Master[Functional Area],Summary[[#This Row],[Functional Area]],Defect_Master[First Time])/D33),3),"")</f>
        <v/>
      </c>
      <c r="C33" s="16" t="str">
        <f>Functional_Area[[#This Row],[Functional Area]]</f>
        <v>MMI-Postburn-Display</v>
      </c>
      <c r="D33" s="20" t="str">
        <f>IFERROR(IF(SUM(INDEX(INput[],,MATCH(Summary[[#This Row],[Functional Area]],INput[#Headers],0)))=0,"",SUM(INDEX(INput[],,MATCH(Summary[[#This Row],[Functional Area]],INput[#Headers],0)))),"")</f>
        <v/>
      </c>
      <c r="E33" s="21" t="str">
        <f>IFERROR(Summary[[#This Row],[Yield]]-Summary[[#This Row],[First Time Yield]],"")</f>
        <v/>
      </c>
      <c r="F33" s="22" t="str">
        <f>IFERROR(ROUNDDOWN((1-SUMIF(Defect_Master[Functional Area],Summary[[#This Row],[Functional Area]],Defect_Master[Final])/D33),3),"")</f>
        <v/>
      </c>
      <c r="H33" s="30"/>
      <c r="I33" s="30"/>
      <c r="J33" s="30"/>
      <c r="K33" s="30"/>
      <c r="L33" s="30"/>
      <c r="M33" s="26"/>
    </row>
    <row r="34" spans="1:25">
      <c r="B34" s="22" t="str">
        <f>IFERROR(ROUNDDOWN((1-SUMIF(Defect_Master[Functional Area],Summary[[#This Row],[Functional Area]],Defect_Master[First Time])/D34),3),"")</f>
        <v/>
      </c>
      <c r="C34" s="16" t="str">
        <f>Functional_Area[[#This Row],[Functional Area]]</f>
        <v>MMI-Postburn-Keyboard</v>
      </c>
      <c r="D34" s="20" t="str">
        <f>IFERROR(IF(SUM(INDEX(INput[],,MATCH(Summary[[#This Row],[Functional Area]],INput[#Headers],0)))=0,"",SUM(INDEX(INput[],,MATCH(Summary[[#This Row],[Functional Area]],INput[#Headers],0)))),"")</f>
        <v/>
      </c>
      <c r="E34" s="21" t="str">
        <f>IFERROR(Summary[[#This Row],[Yield]]-Summary[[#This Row],[First Time Yield]],"")</f>
        <v/>
      </c>
      <c r="F34" s="22" t="str">
        <f>IFERROR(ROUNDDOWN((1-SUMIF(Defect_Master[Functional Area],Summary[[#This Row],[Functional Area]],Defect_Master[Final])/D34),3),"")</f>
        <v/>
      </c>
      <c r="H34" s="30"/>
      <c r="I34" s="30"/>
      <c r="J34" s="30"/>
      <c r="K34" s="30"/>
      <c r="L34" s="30"/>
      <c r="M34" s="26"/>
    </row>
    <row r="35" spans="1:25">
      <c r="B35" s="22" t="str">
        <f>IFERROR(ROUNDDOWN((1-SUMIF(Defect_Master[Functional Area],Summary[[#This Row],[Functional Area]],Defect_Master[First Time])/D35),3),"")</f>
        <v/>
      </c>
      <c r="C35" s="16" t="str">
        <f>Functional_Area[[#This Row],[Functional Area]]</f>
        <v>Shipping_Settings</v>
      </c>
      <c r="D35" s="20" t="str">
        <f>IFERROR(IF(SUM(INDEX(INput[],,MATCH(Summary[[#This Row],[Functional Area]],INput[#Headers],0)))=0,"",SUM(INDEX(INput[],,MATCH(Summary[[#This Row],[Functional Area]],INput[#Headers],0)))),"")</f>
        <v/>
      </c>
      <c r="E35" s="21" t="str">
        <f>IFERROR(Summary[[#This Row],[Yield]]-Summary[[#This Row],[First Time Yield]],"")</f>
        <v/>
      </c>
      <c r="F35" s="22" t="str">
        <f>IFERROR(ROUNDDOWN((1-SUMIF(Defect_Master[Functional Area],Summary[[#This Row],[Functional Area]],Defect_Master[Final])/D35),3),"")</f>
        <v/>
      </c>
      <c r="H35" s="30"/>
      <c r="I35" s="30"/>
      <c r="J35" s="30"/>
      <c r="K35" s="30"/>
      <c r="L35" s="30"/>
      <c r="M35" s="26"/>
    </row>
    <row r="36" spans="1:25">
      <c r="B36" s="22" t="str">
        <f>IFERROR(ROUNDDOWN((1-SUMIF(Defect_Master[Functional Area],Summary[[#This Row],[Functional Area]],Defect_Master[First Time])/D36),3),"")</f>
        <v/>
      </c>
      <c r="C36" s="16" t="str">
        <f>Functional_Area[[#This Row],[Functional Area]]</f>
        <v>Impedance_Test_Post Cos</v>
      </c>
      <c r="D36" s="20" t="str">
        <f>IFERROR(IF(SUM(INDEX(INput[],,MATCH(Summary[[#This Row],[Functional Area]],INput[#Headers],0)))=0,"",SUM(INDEX(INput[],,MATCH(Summary[[#This Row],[Functional Area]],INput[#Headers],0)))),"")</f>
        <v/>
      </c>
      <c r="E36" s="21" t="str">
        <f>IFERROR(Summary[[#This Row],[Yield]]-Summary[[#This Row],[First Time Yield]],"")</f>
        <v/>
      </c>
      <c r="F36" s="22" t="str">
        <f>IFERROR(ROUNDDOWN((1-SUMIF(Defect_Master[Functional Area],Summary[[#This Row],[Functional Area]],Defect_Master[Final])/D36),3),"")</f>
        <v/>
      </c>
      <c r="H36" s="30"/>
      <c r="I36" s="30"/>
      <c r="J36" s="30"/>
      <c r="K36" s="30"/>
      <c r="L36" s="30"/>
      <c r="M36" s="26"/>
    </row>
    <row r="37" spans="1:25">
      <c r="B37" s="22" t="str">
        <f>IFERROR(ROUNDDOWN((1-SUMIF(Defect_Master[Functional Area],Summary[[#This Row],[Functional Area]],Defect_Master[First Time])/D37),3),"")</f>
        <v/>
      </c>
      <c r="C37" s="16" t="str">
        <f>Functional_Area[[#This Row],[Functional Area]]</f>
        <v>Post_Cos</v>
      </c>
      <c r="D37" s="20" t="str">
        <f>IFERROR(IF(SUM(INDEX(INput[],,MATCH(Summary[[#This Row],[Functional Area]],INput[#Headers],0)))=0,"",SUM(INDEX(INput[],,MATCH(Summary[[#This Row],[Functional Area]],INput[#Headers],0)))),"")</f>
        <v/>
      </c>
      <c r="E37" s="21" t="str">
        <f>IFERROR(Summary[[#This Row],[Yield]]-Summary[[#This Row],[First Time Yield]],"")</f>
        <v/>
      </c>
      <c r="F37" s="22" t="str">
        <f>IFERROR(ROUNDDOWN((1-SUMIF(Defect_Master[Functional Area],Summary[[#This Row],[Functional Area]],Defect_Master[Final])/D37),3),"")</f>
        <v/>
      </c>
      <c r="H37" s="30"/>
      <c r="I37" s="30"/>
      <c r="J37" s="30"/>
      <c r="K37" s="30"/>
      <c r="L37" s="30"/>
      <c r="M37" s="26"/>
    </row>
    <row r="38" spans="1:25">
      <c r="B38" s="22" t="str">
        <f>IFERROR(ROUNDDOWN((1-SUMIF(Defect_Master[Functional Area],Summary[[#This Row],[Functional Area]],Defect_Master[First Time])/D38),3),"")</f>
        <v/>
      </c>
      <c r="C38" s="16" t="str">
        <f>Functional_Area[[#This Row],[Functional Area]]</f>
        <v>Packaging</v>
      </c>
      <c r="D38" s="20" t="str">
        <f>IFERROR(IF(SUM(INDEX(INput[],,MATCH(Summary[[#This Row],[Functional Area]],INput[#Headers],0)))=0,"",SUM(INDEX(INput[],,MATCH(Summary[[#This Row],[Functional Area]],INput[#Headers],0)))),"")</f>
        <v/>
      </c>
      <c r="E38" s="21" t="str">
        <f>IFERROR(Summary[[#This Row],[Yield]]-Summary[[#This Row],[First Time Yield]],"")</f>
        <v/>
      </c>
      <c r="F38" s="22" t="str">
        <f>IFERROR(ROUNDDOWN((1-SUMIF(Defect_Master[Functional Area],Summary[[#This Row],[Functional Area]],Defect_Master[Final])/D38),3),"")</f>
        <v/>
      </c>
      <c r="H38" s="30"/>
      <c r="I38" s="30"/>
      <c r="J38" s="30"/>
      <c r="K38" s="30"/>
      <c r="L38" s="30"/>
      <c r="M38" s="26"/>
    </row>
    <row r="39" spans="1:25">
      <c r="B39" s="24">
        <f>ROUNDDOWN(PRODUCT(B3:B28,B30:B33),3)</f>
        <v>8.4000000000000005E-2</v>
      </c>
      <c r="C39" s="17"/>
      <c r="D39" s="23"/>
      <c r="E39" s="24">
        <f>IFERROR(Summary[[#Totals],[Yield]]-Summary[[#Totals],[First Time Yield]],"")</f>
        <v>0</v>
      </c>
      <c r="F39" s="24">
        <f>ROUNDDOWN(PRODUCT(F3:F38),3)</f>
        <v>8.4000000000000005E-2</v>
      </c>
      <c r="H39" s="30"/>
      <c r="I39" s="30"/>
      <c r="J39" s="30"/>
      <c r="K39" s="30"/>
      <c r="L39" s="30"/>
      <c r="M39" s="26"/>
    </row>
    <row r="40" spans="1:25">
      <c r="C40" s="15" t="s">
        <v>10</v>
      </c>
      <c r="D40" s="27"/>
      <c r="E40" s="25"/>
      <c r="F40" s="25"/>
      <c r="G40" s="25"/>
      <c r="H40" s="25"/>
      <c r="I40" s="25"/>
      <c r="J40" s="25"/>
      <c r="K40" s="25"/>
    </row>
    <row r="41" spans="1:25">
      <c r="C41" s="15"/>
      <c r="D41" s="27"/>
      <c r="E41" s="25"/>
      <c r="F41" s="25"/>
      <c r="G41" s="25"/>
      <c r="H41" s="25"/>
      <c r="I41" s="25"/>
      <c r="J41" s="25"/>
      <c r="K41" s="25"/>
    </row>
    <row r="42" spans="1:25">
      <c r="A42" s="28"/>
      <c r="B42" s="28"/>
      <c r="C42" s="26"/>
      <c r="D42" s="15"/>
      <c r="E42" s="1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/>
      <c r="U42"/>
      <c r="V42"/>
      <c r="W42"/>
      <c r="X42"/>
      <c r="Y42"/>
    </row>
    <row r="43" spans="1:25">
      <c r="A43" s="28"/>
      <c r="B43" s="28"/>
      <c r="C43" s="26"/>
      <c r="D43" s="105">
        <v>43166</v>
      </c>
      <c r="E43" s="26"/>
      <c r="F43" s="105">
        <v>43167</v>
      </c>
      <c r="G43" s="26"/>
      <c r="H43" s="105">
        <v>43171</v>
      </c>
      <c r="I43" s="26"/>
      <c r="J43" s="105">
        <v>43172</v>
      </c>
      <c r="K43" s="26"/>
      <c r="L43" s="105">
        <v>43173</v>
      </c>
      <c r="M43" s="26"/>
      <c r="N43" s="105">
        <v>43174</v>
      </c>
      <c r="O43" s="26"/>
      <c r="P43" s="105">
        <v>43175</v>
      </c>
      <c r="Q43" s="26"/>
      <c r="R43" s="26" t="s">
        <v>1073</v>
      </c>
      <c r="S43" s="26" t="s">
        <v>1074</v>
      </c>
      <c r="T43"/>
      <c r="U43"/>
      <c r="V43"/>
      <c r="W43"/>
      <c r="X43"/>
      <c r="Y43"/>
    </row>
    <row r="44" spans="1:25">
      <c r="A44" s="28"/>
      <c r="B44" s="28"/>
      <c r="C44" s="15"/>
      <c r="D44" s="15" t="s">
        <v>24</v>
      </c>
      <c r="E44" s="15" t="s">
        <v>6</v>
      </c>
      <c r="F44" s="15" t="s">
        <v>24</v>
      </c>
      <c r="G44" s="15" t="s">
        <v>6</v>
      </c>
      <c r="H44" s="15" t="s">
        <v>24</v>
      </c>
      <c r="I44" s="15" t="s">
        <v>6</v>
      </c>
      <c r="J44" s="15" t="s">
        <v>24</v>
      </c>
      <c r="K44" s="15" t="s">
        <v>6</v>
      </c>
      <c r="L44" s="15" t="s">
        <v>24</v>
      </c>
      <c r="M44" s="15" t="s">
        <v>6</v>
      </c>
      <c r="N44" s="15" t="s">
        <v>24</v>
      </c>
      <c r="O44" s="15" t="s">
        <v>6</v>
      </c>
      <c r="P44" s="15" t="s">
        <v>24</v>
      </c>
      <c r="Q44" s="15" t="s">
        <v>6</v>
      </c>
      <c r="R44" s="26"/>
      <c r="S44" s="26"/>
      <c r="T44"/>
      <c r="U44"/>
      <c r="V44"/>
      <c r="W44"/>
      <c r="X44"/>
      <c r="Y44"/>
    </row>
    <row r="45" spans="1:25">
      <c r="C45" s="18" t="s">
        <v>194</v>
      </c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/>
      <c r="U45"/>
      <c r="V45"/>
      <c r="W45"/>
      <c r="X45"/>
      <c r="Y45"/>
    </row>
    <row r="46" spans="1:25">
      <c r="C46" s="32" t="s">
        <v>1151</v>
      </c>
      <c r="D46" s="47" t="e">
        <v>#NAME?</v>
      </c>
      <c r="E46" s="47">
        <v>2</v>
      </c>
      <c r="F46" s="47" t="e">
        <v>#NAME?</v>
      </c>
      <c r="G46" s="47">
        <v>2</v>
      </c>
      <c r="H46" s="47" t="e">
        <v>#NAME?</v>
      </c>
      <c r="I46" s="47">
        <v>5</v>
      </c>
      <c r="J46" s="47" t="e">
        <v>#NAME?</v>
      </c>
      <c r="K46" s="47">
        <v>0</v>
      </c>
      <c r="L46" s="47" t="e">
        <v>#NAME?</v>
      </c>
      <c r="M46" s="47">
        <v>0</v>
      </c>
      <c r="N46" s="47" t="e">
        <v>#NAME?</v>
      </c>
      <c r="O46" s="47">
        <v>6</v>
      </c>
      <c r="P46" s="47" t="e">
        <v>#NAME?</v>
      </c>
      <c r="Q46" s="47">
        <v>0</v>
      </c>
      <c r="R46" s="47" t="e">
        <v>#NAME?</v>
      </c>
      <c r="S46" s="47">
        <v>15</v>
      </c>
      <c r="T46"/>
      <c r="U46"/>
      <c r="V46"/>
      <c r="W46"/>
      <c r="X46"/>
      <c r="Y46"/>
    </row>
    <row r="47" spans="1:25" ht="48">
      <c r="C47" s="32" t="s">
        <v>1075</v>
      </c>
      <c r="D47" s="47" t="e">
        <v>#NAME?</v>
      </c>
      <c r="E47" s="47">
        <v>4</v>
      </c>
      <c r="F47" s="47" t="e">
        <v>#NAME?</v>
      </c>
      <c r="G47" s="47">
        <v>4</v>
      </c>
      <c r="H47" s="47" t="e">
        <v>#NAME?</v>
      </c>
      <c r="I47" s="47">
        <v>19</v>
      </c>
      <c r="J47" s="47" t="e">
        <v>#NAME?</v>
      </c>
      <c r="K47" s="47">
        <v>0</v>
      </c>
      <c r="L47" s="47" t="e">
        <v>#NAME?</v>
      </c>
      <c r="M47" s="47">
        <v>4</v>
      </c>
      <c r="N47" s="47" t="e">
        <v>#NAME?</v>
      </c>
      <c r="O47" s="47">
        <v>0</v>
      </c>
      <c r="P47" s="47" t="e">
        <v>#NAME?</v>
      </c>
      <c r="Q47" s="47">
        <v>0</v>
      </c>
      <c r="R47" s="47" t="e">
        <v>#NAME?</v>
      </c>
      <c r="S47" s="47">
        <v>31</v>
      </c>
      <c r="T47"/>
      <c r="U47"/>
      <c r="V47"/>
      <c r="W47"/>
      <c r="X47"/>
      <c r="Y47"/>
    </row>
    <row r="48" spans="1:25" ht="48">
      <c r="C48" s="32" t="s">
        <v>1276</v>
      </c>
      <c r="D48" s="47" t="e">
        <v>#NAME?</v>
      </c>
      <c r="E48" s="47">
        <v>0</v>
      </c>
      <c r="F48" s="47" t="e">
        <v>#NAME?</v>
      </c>
      <c r="G48" s="47">
        <v>0</v>
      </c>
      <c r="H48" s="47" t="e">
        <v>#NAME?</v>
      </c>
      <c r="I48" s="47">
        <v>1</v>
      </c>
      <c r="J48" s="47" t="e">
        <v>#NAME?</v>
      </c>
      <c r="K48" s="47">
        <v>0</v>
      </c>
      <c r="L48" s="47" t="e">
        <v>#NAME?</v>
      </c>
      <c r="M48" s="47">
        <v>0</v>
      </c>
      <c r="N48" s="47" t="e">
        <v>#NAME?</v>
      </c>
      <c r="O48" s="47">
        <v>0</v>
      </c>
      <c r="P48" s="47" t="e">
        <v>#NAME?</v>
      </c>
      <c r="Q48" s="47">
        <v>0</v>
      </c>
      <c r="R48" s="47" t="e">
        <v>#NAME?</v>
      </c>
      <c r="S48" s="47">
        <v>1</v>
      </c>
      <c r="T48"/>
      <c r="U48"/>
      <c r="V48"/>
      <c r="W48"/>
      <c r="X48"/>
      <c r="Y48"/>
    </row>
    <row r="49" spans="3:25" ht="32">
      <c r="C49" s="32" t="s">
        <v>1190</v>
      </c>
      <c r="D49" s="47" t="e">
        <v>#NAME?</v>
      </c>
      <c r="E49" s="47">
        <v>0</v>
      </c>
      <c r="F49" s="47" t="e">
        <v>#NAME?</v>
      </c>
      <c r="G49" s="47">
        <v>10</v>
      </c>
      <c r="H49" s="47" t="e">
        <v>#NAME?</v>
      </c>
      <c r="I49" s="47">
        <v>37</v>
      </c>
      <c r="J49" s="47" t="e">
        <v>#NAME?</v>
      </c>
      <c r="K49" s="47">
        <v>3</v>
      </c>
      <c r="L49" s="47" t="e">
        <v>#NAME?</v>
      </c>
      <c r="M49" s="47">
        <v>4</v>
      </c>
      <c r="N49" s="47" t="e">
        <v>#NAME?</v>
      </c>
      <c r="O49" s="47">
        <v>5</v>
      </c>
      <c r="P49" s="47" t="e">
        <v>#NAME?</v>
      </c>
      <c r="Q49" s="47">
        <v>0</v>
      </c>
      <c r="R49" s="47" t="e">
        <v>#NAME?</v>
      </c>
      <c r="S49" s="47">
        <v>59</v>
      </c>
      <c r="T49"/>
      <c r="U49"/>
      <c r="V49"/>
      <c r="W49"/>
      <c r="X49"/>
      <c r="Y49"/>
    </row>
    <row r="50" spans="3:25" ht="48">
      <c r="C50" s="32" t="s">
        <v>1076</v>
      </c>
      <c r="D50" s="47" t="e">
        <v>#NAME?</v>
      </c>
      <c r="E50" s="47">
        <v>15</v>
      </c>
      <c r="F50" s="47" t="e">
        <v>#NAME?</v>
      </c>
      <c r="G50" s="47">
        <v>8</v>
      </c>
      <c r="H50" s="47" t="e">
        <v>#NAME?</v>
      </c>
      <c r="I50" s="47">
        <v>26</v>
      </c>
      <c r="J50" s="47" t="e">
        <v>#NAME?</v>
      </c>
      <c r="K50" s="47">
        <v>2</v>
      </c>
      <c r="L50" s="47" t="e">
        <v>#NAME?</v>
      </c>
      <c r="M50" s="47">
        <v>8</v>
      </c>
      <c r="N50" s="47" t="e">
        <v>#NAME?</v>
      </c>
      <c r="O50" s="47">
        <v>4</v>
      </c>
      <c r="P50" s="47" t="e">
        <v>#NAME?</v>
      </c>
      <c r="Q50" s="47">
        <v>1</v>
      </c>
      <c r="R50" s="47" t="e">
        <v>#NAME?</v>
      </c>
      <c r="S50" s="47">
        <v>64</v>
      </c>
      <c r="T50"/>
      <c r="U50"/>
      <c r="V50"/>
      <c r="W50"/>
      <c r="X50"/>
      <c r="Y50"/>
    </row>
    <row r="51" spans="3:25" ht="48">
      <c r="C51" s="32" t="s">
        <v>1191</v>
      </c>
      <c r="D51" s="47" t="e">
        <v>#NAME?</v>
      </c>
      <c r="E51" s="47">
        <v>0</v>
      </c>
      <c r="F51" s="47" t="e">
        <v>#NAME?</v>
      </c>
      <c r="G51" s="47">
        <v>11</v>
      </c>
      <c r="H51" s="47" t="e">
        <v>#NAME?</v>
      </c>
      <c r="I51" s="47">
        <v>34</v>
      </c>
      <c r="J51" s="47" t="e">
        <v>#NAME?</v>
      </c>
      <c r="K51" s="47">
        <v>3</v>
      </c>
      <c r="L51" s="47" t="e">
        <v>#NAME?</v>
      </c>
      <c r="M51" s="47">
        <v>9</v>
      </c>
      <c r="N51" s="47" t="e">
        <v>#NAME?</v>
      </c>
      <c r="O51" s="47">
        <v>6</v>
      </c>
      <c r="P51" s="47" t="e">
        <v>#NAME?</v>
      </c>
      <c r="Q51" s="47">
        <v>1</v>
      </c>
      <c r="R51" s="47" t="e">
        <v>#NAME?</v>
      </c>
      <c r="S51" s="47">
        <v>64</v>
      </c>
      <c r="T51"/>
      <c r="U51"/>
      <c r="V51"/>
      <c r="W51"/>
      <c r="X51"/>
      <c r="Y51"/>
    </row>
    <row r="52" spans="3:25" ht="48">
      <c r="C52" s="32" t="s">
        <v>1077</v>
      </c>
      <c r="D52" s="47" t="e">
        <v>#NAME?</v>
      </c>
      <c r="E52" s="47">
        <v>1</v>
      </c>
      <c r="F52" s="47" t="e">
        <v>#NAME?</v>
      </c>
      <c r="G52" s="47">
        <v>0</v>
      </c>
      <c r="H52" s="47" t="e">
        <v>#NAME?</v>
      </c>
      <c r="I52" s="47">
        <v>0</v>
      </c>
      <c r="J52" s="47" t="e">
        <v>#NAME?</v>
      </c>
      <c r="K52" s="47">
        <v>0</v>
      </c>
      <c r="L52" s="47" t="e">
        <v>#NAME?</v>
      </c>
      <c r="M52" s="47">
        <v>0</v>
      </c>
      <c r="N52" s="47" t="e">
        <v>#NAME?</v>
      </c>
      <c r="O52" s="47">
        <v>0</v>
      </c>
      <c r="P52" s="47" t="e">
        <v>#NAME?</v>
      </c>
      <c r="Q52" s="47">
        <v>0</v>
      </c>
      <c r="R52" s="47" t="e">
        <v>#NAME?</v>
      </c>
      <c r="S52" s="47">
        <v>1</v>
      </c>
      <c r="T52"/>
      <c r="U52"/>
      <c r="V52"/>
      <c r="W52"/>
      <c r="X52"/>
      <c r="Y52"/>
    </row>
    <row r="53" spans="3:25" ht="32">
      <c r="C53" s="32" t="s">
        <v>1078</v>
      </c>
      <c r="D53" s="47" t="e">
        <v>#NAME?</v>
      </c>
      <c r="E53" s="47">
        <v>1</v>
      </c>
      <c r="F53" s="47" t="e">
        <v>#NAME?</v>
      </c>
      <c r="G53" s="47">
        <v>2</v>
      </c>
      <c r="H53" s="47" t="e">
        <v>#NAME?</v>
      </c>
      <c r="I53" s="47">
        <v>1</v>
      </c>
      <c r="J53" s="47" t="e">
        <v>#NAME?</v>
      </c>
      <c r="K53" s="47">
        <v>0</v>
      </c>
      <c r="L53" s="47" t="e">
        <v>#NAME?</v>
      </c>
      <c r="M53" s="47">
        <v>0</v>
      </c>
      <c r="N53" s="47" t="e">
        <v>#NAME?</v>
      </c>
      <c r="O53" s="47">
        <v>0</v>
      </c>
      <c r="P53" s="47" t="e">
        <v>#NAME?</v>
      </c>
      <c r="Q53" s="47">
        <v>1</v>
      </c>
      <c r="R53" s="47" t="e">
        <v>#NAME?</v>
      </c>
      <c r="S53" s="47">
        <v>5</v>
      </c>
      <c r="T53"/>
      <c r="U53"/>
      <c r="V53"/>
      <c r="W53"/>
      <c r="X53"/>
      <c r="Y53"/>
    </row>
    <row r="54" spans="3:25" ht="48">
      <c r="C54" s="32" t="s">
        <v>1079</v>
      </c>
      <c r="D54" s="47" t="e">
        <v>#NAME?</v>
      </c>
      <c r="E54" s="47">
        <v>1</v>
      </c>
      <c r="F54" s="47" t="e">
        <v>#NAME?</v>
      </c>
      <c r="G54" s="47">
        <v>2</v>
      </c>
      <c r="H54" s="47" t="e">
        <v>#NAME?</v>
      </c>
      <c r="I54" s="47">
        <v>1</v>
      </c>
      <c r="J54" s="47" t="e">
        <v>#NAME?</v>
      </c>
      <c r="K54" s="47">
        <v>0</v>
      </c>
      <c r="L54" s="47" t="e">
        <v>#NAME?</v>
      </c>
      <c r="M54" s="47">
        <v>0</v>
      </c>
      <c r="N54" s="47" t="e">
        <v>#NAME?</v>
      </c>
      <c r="O54" s="47">
        <v>0</v>
      </c>
      <c r="P54" s="47" t="e">
        <v>#NAME?</v>
      </c>
      <c r="Q54" s="47">
        <v>1</v>
      </c>
      <c r="R54" s="47" t="e">
        <v>#NAME?</v>
      </c>
      <c r="S54" s="47">
        <v>5</v>
      </c>
      <c r="T54"/>
      <c r="U54"/>
      <c r="V54"/>
      <c r="W54"/>
      <c r="X54"/>
      <c r="Y54"/>
    </row>
    <row r="55" spans="3:25" ht="48">
      <c r="C55" s="32" t="s">
        <v>1080</v>
      </c>
      <c r="D55" s="47" t="e">
        <v>#NAME?</v>
      </c>
      <c r="E55" s="47">
        <v>1</v>
      </c>
      <c r="F55" s="47" t="e">
        <v>#NAME?</v>
      </c>
      <c r="G55" s="47">
        <v>2</v>
      </c>
      <c r="H55" s="47" t="e">
        <v>#NAME?</v>
      </c>
      <c r="I55" s="47">
        <v>2</v>
      </c>
      <c r="J55" s="47" t="e">
        <v>#NAME?</v>
      </c>
      <c r="K55" s="47">
        <v>0</v>
      </c>
      <c r="L55" s="47" t="e">
        <v>#NAME?</v>
      </c>
      <c r="M55" s="47">
        <v>0</v>
      </c>
      <c r="N55" s="47" t="e">
        <v>#NAME?</v>
      </c>
      <c r="O55" s="47">
        <v>1</v>
      </c>
      <c r="P55" s="47" t="e">
        <v>#NAME?</v>
      </c>
      <c r="Q55" s="47">
        <v>1</v>
      </c>
      <c r="R55" s="47" t="e">
        <v>#NAME?</v>
      </c>
      <c r="S55" s="47">
        <v>7</v>
      </c>
      <c r="T55"/>
      <c r="U55"/>
      <c r="V55"/>
      <c r="W55"/>
      <c r="X55"/>
      <c r="Y55"/>
    </row>
    <row r="56" spans="3:25" ht="48">
      <c r="C56" s="32" t="s">
        <v>1209</v>
      </c>
      <c r="D56" s="47" t="e">
        <v>#NAME?</v>
      </c>
      <c r="E56" s="47">
        <v>0</v>
      </c>
      <c r="F56" s="47" t="e">
        <v>#NAME?</v>
      </c>
      <c r="G56" s="47">
        <v>1</v>
      </c>
      <c r="H56" s="47" t="e">
        <v>#NAME?</v>
      </c>
      <c r="I56" s="47">
        <v>0</v>
      </c>
      <c r="J56" s="47" t="e">
        <v>#NAME?</v>
      </c>
      <c r="K56" s="47">
        <v>0</v>
      </c>
      <c r="L56" s="47" t="e">
        <v>#NAME?</v>
      </c>
      <c r="M56" s="47">
        <v>0</v>
      </c>
      <c r="N56" s="47" t="e">
        <v>#NAME?</v>
      </c>
      <c r="O56" s="47">
        <v>0</v>
      </c>
      <c r="P56" s="47" t="e">
        <v>#NAME?</v>
      </c>
      <c r="Q56" s="47">
        <v>0</v>
      </c>
      <c r="R56" s="47" t="e">
        <v>#NAME?</v>
      </c>
      <c r="S56" s="47">
        <v>1</v>
      </c>
      <c r="T56"/>
      <c r="U56"/>
      <c r="V56"/>
      <c r="W56"/>
      <c r="X56"/>
      <c r="Y56"/>
    </row>
    <row r="57" spans="3:25" ht="64">
      <c r="C57" s="32" t="s">
        <v>1081</v>
      </c>
      <c r="D57" s="47" t="e">
        <v>#NAME?</v>
      </c>
      <c r="E57" s="47">
        <v>3</v>
      </c>
      <c r="F57" s="47" t="e">
        <v>#NAME?</v>
      </c>
      <c r="G57" s="47">
        <v>1</v>
      </c>
      <c r="H57" s="47" t="e">
        <v>#NAME?</v>
      </c>
      <c r="I57" s="47">
        <v>2</v>
      </c>
      <c r="J57" s="47" t="e">
        <v>#NAME?</v>
      </c>
      <c r="K57" s="47">
        <v>0</v>
      </c>
      <c r="L57" s="47" t="e">
        <v>#NAME?</v>
      </c>
      <c r="M57" s="47">
        <v>0</v>
      </c>
      <c r="N57" s="47" t="e">
        <v>#NAME?</v>
      </c>
      <c r="O57" s="47">
        <v>0</v>
      </c>
      <c r="P57" s="47" t="e">
        <v>#NAME?</v>
      </c>
      <c r="Q57" s="47">
        <v>1</v>
      </c>
      <c r="R57" s="47" t="e">
        <v>#NAME?</v>
      </c>
      <c r="S57" s="47">
        <v>7</v>
      </c>
      <c r="T57"/>
      <c r="U57"/>
      <c r="V57"/>
      <c r="W57"/>
      <c r="X57"/>
      <c r="Y57"/>
    </row>
    <row r="58" spans="3:25" ht="48">
      <c r="C58" s="32" t="s">
        <v>1082</v>
      </c>
      <c r="D58" s="47" t="e">
        <v>#NAME?</v>
      </c>
      <c r="E58" s="47">
        <v>3</v>
      </c>
      <c r="F58" s="47" t="e">
        <v>#NAME?</v>
      </c>
      <c r="G58" s="47">
        <v>0</v>
      </c>
      <c r="H58" s="47" t="e">
        <v>#NAME?</v>
      </c>
      <c r="I58" s="47">
        <v>1</v>
      </c>
      <c r="J58" s="47" t="e">
        <v>#NAME?</v>
      </c>
      <c r="K58" s="47">
        <v>0</v>
      </c>
      <c r="L58" s="47" t="e">
        <v>#NAME?</v>
      </c>
      <c r="M58" s="47">
        <v>0</v>
      </c>
      <c r="N58" s="47" t="e">
        <v>#NAME?</v>
      </c>
      <c r="O58" s="47">
        <v>0</v>
      </c>
      <c r="P58" s="47" t="e">
        <v>#NAME?</v>
      </c>
      <c r="Q58" s="47">
        <v>0</v>
      </c>
      <c r="R58" s="47" t="e">
        <v>#NAME?</v>
      </c>
      <c r="S58" s="47">
        <v>4</v>
      </c>
      <c r="T58"/>
      <c r="U58"/>
      <c r="V58"/>
      <c r="W58"/>
      <c r="X58"/>
      <c r="Y58"/>
    </row>
    <row r="59" spans="3:25" ht="64">
      <c r="C59" s="32" t="s">
        <v>1277</v>
      </c>
      <c r="D59" s="47" t="e">
        <v>#NAME?</v>
      </c>
      <c r="E59" s="47">
        <v>0</v>
      </c>
      <c r="F59" s="47" t="e">
        <v>#NAME?</v>
      </c>
      <c r="G59" s="47">
        <v>0</v>
      </c>
      <c r="H59" s="47" t="e">
        <v>#NAME?</v>
      </c>
      <c r="I59" s="47">
        <v>2</v>
      </c>
      <c r="J59" s="47" t="e">
        <v>#NAME?</v>
      </c>
      <c r="K59" s="47">
        <v>0</v>
      </c>
      <c r="L59" s="47" t="e">
        <v>#NAME?</v>
      </c>
      <c r="M59" s="47">
        <v>0</v>
      </c>
      <c r="N59" s="47" t="e">
        <v>#NAME?</v>
      </c>
      <c r="O59" s="47">
        <v>0</v>
      </c>
      <c r="P59" s="47" t="e">
        <v>#NAME?</v>
      </c>
      <c r="Q59" s="47">
        <v>0</v>
      </c>
      <c r="R59" s="47" t="e">
        <v>#NAME?</v>
      </c>
      <c r="S59" s="47">
        <v>2</v>
      </c>
      <c r="T59"/>
      <c r="U59"/>
      <c r="V59"/>
      <c r="W59"/>
      <c r="X59"/>
      <c r="Y59"/>
    </row>
    <row r="60" spans="3:25" ht="48">
      <c r="C60" s="32" t="s">
        <v>1278</v>
      </c>
      <c r="D60" s="47" t="e">
        <v>#NAME?</v>
      </c>
      <c r="E60" s="47">
        <v>0</v>
      </c>
      <c r="F60" s="47" t="e">
        <v>#NAME?</v>
      </c>
      <c r="G60" s="47">
        <v>0</v>
      </c>
      <c r="H60" s="47" t="e">
        <v>#NAME?</v>
      </c>
      <c r="I60" s="47">
        <v>1</v>
      </c>
      <c r="J60" s="47" t="e">
        <v>#NAME?</v>
      </c>
      <c r="K60" s="47">
        <v>0</v>
      </c>
      <c r="L60" s="47" t="e">
        <v>#NAME?</v>
      </c>
      <c r="M60" s="47">
        <v>0</v>
      </c>
      <c r="N60" s="47" t="e">
        <v>#NAME?</v>
      </c>
      <c r="O60" s="47">
        <v>0</v>
      </c>
      <c r="P60" s="47" t="e">
        <v>#NAME?</v>
      </c>
      <c r="Q60" s="47">
        <v>0</v>
      </c>
      <c r="R60" s="47" t="e">
        <v>#NAME?</v>
      </c>
      <c r="S60" s="47">
        <v>1</v>
      </c>
      <c r="T60"/>
      <c r="U60"/>
      <c r="V60"/>
      <c r="W60"/>
      <c r="X60"/>
      <c r="Y60"/>
    </row>
    <row r="61" spans="3:25" ht="48">
      <c r="C61" s="32" t="s">
        <v>1316</v>
      </c>
      <c r="D61" s="47" t="e">
        <v>#NAME?</v>
      </c>
      <c r="E61" s="47">
        <v>0</v>
      </c>
      <c r="F61" s="47" t="e">
        <v>#NAME?</v>
      </c>
      <c r="G61" s="47">
        <v>0</v>
      </c>
      <c r="H61" s="47" t="e">
        <v>#NAME?</v>
      </c>
      <c r="I61" s="47">
        <v>0</v>
      </c>
      <c r="J61" s="47" t="e">
        <v>#NAME?</v>
      </c>
      <c r="K61" s="47">
        <v>1</v>
      </c>
      <c r="L61" s="47" t="e">
        <v>#NAME?</v>
      </c>
      <c r="M61" s="47">
        <v>0</v>
      </c>
      <c r="N61" s="47" t="e">
        <v>#NAME?</v>
      </c>
      <c r="O61" s="47">
        <v>1</v>
      </c>
      <c r="P61" s="47" t="e">
        <v>#NAME?</v>
      </c>
      <c r="Q61" s="47">
        <v>0</v>
      </c>
      <c r="R61" s="47" t="e">
        <v>#NAME?</v>
      </c>
      <c r="S61" s="47">
        <v>2</v>
      </c>
      <c r="T61"/>
      <c r="U61"/>
      <c r="V61"/>
      <c r="W61"/>
      <c r="X61"/>
      <c r="Y61"/>
    </row>
    <row r="62" spans="3:25" ht="48">
      <c r="C62" s="32" t="s">
        <v>1317</v>
      </c>
      <c r="D62" s="47" t="e">
        <v>#NAME?</v>
      </c>
      <c r="E62" s="47">
        <v>0</v>
      </c>
      <c r="F62" s="47" t="e">
        <v>#NAME?</v>
      </c>
      <c r="G62" s="47">
        <v>0</v>
      </c>
      <c r="H62" s="47" t="e">
        <v>#NAME?</v>
      </c>
      <c r="I62" s="47">
        <v>0</v>
      </c>
      <c r="J62" s="47" t="e">
        <v>#NAME?</v>
      </c>
      <c r="K62" s="47">
        <v>1</v>
      </c>
      <c r="L62" s="47" t="e">
        <v>#NAME?</v>
      </c>
      <c r="M62" s="47">
        <v>0</v>
      </c>
      <c r="N62" s="47" t="e">
        <v>#NAME?</v>
      </c>
      <c r="O62" s="47">
        <v>0</v>
      </c>
      <c r="P62" s="47" t="e">
        <v>#NAME?</v>
      </c>
      <c r="Q62" s="47">
        <v>0</v>
      </c>
      <c r="R62" s="47" t="e">
        <v>#NAME?</v>
      </c>
      <c r="S62" s="47">
        <v>1</v>
      </c>
      <c r="T62"/>
      <c r="U62"/>
      <c r="V62"/>
      <c r="W62"/>
      <c r="X62"/>
      <c r="Y62"/>
    </row>
    <row r="63" spans="3:25" ht="48">
      <c r="C63" s="32" t="s">
        <v>1279</v>
      </c>
      <c r="D63" s="47" t="e">
        <v>#NAME?</v>
      </c>
      <c r="E63" s="47">
        <v>0</v>
      </c>
      <c r="F63" s="47" t="e">
        <v>#NAME?</v>
      </c>
      <c r="G63" s="47">
        <v>0</v>
      </c>
      <c r="H63" s="47" t="e">
        <v>#NAME?</v>
      </c>
      <c r="I63" s="47">
        <v>1</v>
      </c>
      <c r="J63" s="47" t="e">
        <v>#NAME?</v>
      </c>
      <c r="K63" s="47">
        <v>0</v>
      </c>
      <c r="L63" s="47" t="e">
        <v>#NAME?</v>
      </c>
      <c r="M63" s="47">
        <v>0</v>
      </c>
      <c r="N63" s="47" t="e">
        <v>#NAME?</v>
      </c>
      <c r="O63" s="47">
        <v>0</v>
      </c>
      <c r="P63" s="47" t="e">
        <v>#NAME?</v>
      </c>
      <c r="Q63" s="47">
        <v>0</v>
      </c>
      <c r="R63" s="47" t="e">
        <v>#NAME?</v>
      </c>
      <c r="S63" s="47">
        <v>1</v>
      </c>
      <c r="T63"/>
      <c r="U63"/>
      <c r="V63"/>
      <c r="W63"/>
      <c r="X63"/>
      <c r="Y63"/>
    </row>
    <row r="64" spans="3:25" ht="48">
      <c r="C64" s="32" t="s">
        <v>1395</v>
      </c>
      <c r="D64" s="47" t="e">
        <v>#NAME?</v>
      </c>
      <c r="E64" s="47">
        <v>0</v>
      </c>
      <c r="F64" s="47" t="e">
        <v>#NAME?</v>
      </c>
      <c r="G64" s="47">
        <v>0</v>
      </c>
      <c r="H64" s="47" t="e">
        <v>#NAME?</v>
      </c>
      <c r="I64" s="47">
        <v>0</v>
      </c>
      <c r="J64" s="47" t="e">
        <v>#NAME?</v>
      </c>
      <c r="K64" s="47">
        <v>0</v>
      </c>
      <c r="L64" s="47" t="e">
        <v>#NAME?</v>
      </c>
      <c r="M64" s="47">
        <v>0</v>
      </c>
      <c r="N64" s="47" t="e">
        <v>#NAME?</v>
      </c>
      <c r="O64" s="47">
        <v>1</v>
      </c>
      <c r="P64" s="47" t="e">
        <v>#NAME?</v>
      </c>
      <c r="Q64" s="47">
        <v>0</v>
      </c>
      <c r="R64" s="47" t="e">
        <v>#NAME?</v>
      </c>
      <c r="S64" s="47">
        <v>1</v>
      </c>
      <c r="T64"/>
      <c r="U64"/>
      <c r="V64"/>
      <c r="W64"/>
      <c r="X64"/>
      <c r="Y64"/>
    </row>
    <row r="65" spans="3:25" ht="32">
      <c r="C65" s="32" t="s">
        <v>1143</v>
      </c>
      <c r="D65" s="47" t="e">
        <v>#NAME?</v>
      </c>
      <c r="E65" s="47">
        <v>1</v>
      </c>
      <c r="F65" s="47" t="e">
        <v>#NAME?</v>
      </c>
      <c r="G65" s="47">
        <v>0</v>
      </c>
      <c r="H65" s="47" t="e">
        <v>#NAME?</v>
      </c>
      <c r="I65" s="47">
        <v>1</v>
      </c>
      <c r="J65" s="47" t="e">
        <v>#NAME?</v>
      </c>
      <c r="K65" s="47">
        <v>0</v>
      </c>
      <c r="L65" s="47" t="e">
        <v>#NAME?</v>
      </c>
      <c r="M65" s="47">
        <v>0</v>
      </c>
      <c r="N65" s="47" t="e">
        <v>#NAME?</v>
      </c>
      <c r="O65" s="47">
        <v>0</v>
      </c>
      <c r="P65" s="47" t="e">
        <v>#NAME?</v>
      </c>
      <c r="Q65" s="47">
        <v>0</v>
      </c>
      <c r="R65" s="47" t="e">
        <v>#NAME?</v>
      </c>
      <c r="S65" s="47">
        <v>2</v>
      </c>
      <c r="T65"/>
      <c r="U65"/>
      <c r="V65"/>
      <c r="W65"/>
      <c r="X65"/>
      <c r="Y65"/>
    </row>
    <row r="66" spans="3:25" ht="32">
      <c r="C66" s="32" t="s">
        <v>1144</v>
      </c>
      <c r="D66" s="47" t="e">
        <v>#NAME?</v>
      </c>
      <c r="E66" s="47">
        <v>1</v>
      </c>
      <c r="F66" s="47" t="e">
        <v>#NAME?</v>
      </c>
      <c r="G66" s="47">
        <v>0</v>
      </c>
      <c r="H66" s="47" t="e">
        <v>#NAME?</v>
      </c>
      <c r="I66" s="47">
        <v>1</v>
      </c>
      <c r="J66" s="47" t="e">
        <v>#NAME?</v>
      </c>
      <c r="K66" s="47">
        <v>0</v>
      </c>
      <c r="L66" s="47" t="e">
        <v>#NAME?</v>
      </c>
      <c r="M66" s="47">
        <v>0</v>
      </c>
      <c r="N66" s="47" t="e">
        <v>#NAME?</v>
      </c>
      <c r="O66" s="47">
        <v>0</v>
      </c>
      <c r="P66" s="47" t="e">
        <v>#NAME?</v>
      </c>
      <c r="Q66" s="47">
        <v>0</v>
      </c>
      <c r="R66" s="47" t="e">
        <v>#NAME?</v>
      </c>
      <c r="S66" s="47">
        <v>2</v>
      </c>
      <c r="T66"/>
      <c r="U66"/>
      <c r="V66"/>
      <c r="W66"/>
      <c r="X66"/>
      <c r="Y66"/>
    </row>
    <row r="67" spans="3:25" ht="48">
      <c r="C67" s="32" t="s">
        <v>1280</v>
      </c>
      <c r="D67" s="47" t="e">
        <v>#NAME?</v>
      </c>
      <c r="E67" s="47">
        <v>0</v>
      </c>
      <c r="F67" s="47" t="e">
        <v>#NAME?</v>
      </c>
      <c r="G67" s="47">
        <v>0</v>
      </c>
      <c r="H67" s="47" t="e">
        <v>#NAME?</v>
      </c>
      <c r="I67" s="47">
        <v>1</v>
      </c>
      <c r="J67" s="47" t="e">
        <v>#NAME?</v>
      </c>
      <c r="K67" s="47">
        <v>0</v>
      </c>
      <c r="L67" s="47" t="e">
        <v>#NAME?</v>
      </c>
      <c r="M67" s="47">
        <v>0</v>
      </c>
      <c r="N67" s="47" t="e">
        <v>#NAME?</v>
      </c>
      <c r="O67" s="47">
        <v>0</v>
      </c>
      <c r="P67" s="47" t="e">
        <v>#NAME?</v>
      </c>
      <c r="Q67" s="47">
        <v>0</v>
      </c>
      <c r="R67" s="47" t="e">
        <v>#NAME?</v>
      </c>
      <c r="S67" s="47">
        <v>1</v>
      </c>
      <c r="T67"/>
      <c r="U67"/>
      <c r="V67"/>
      <c r="W67"/>
      <c r="X67"/>
      <c r="Y67"/>
    </row>
    <row r="68" spans="3:25" ht="48">
      <c r="C68" s="32" t="s">
        <v>1210</v>
      </c>
      <c r="D68" s="47" t="e">
        <v>#NAME?</v>
      </c>
      <c r="E68" s="47">
        <v>0</v>
      </c>
      <c r="F68" s="47" t="e">
        <v>#NAME?</v>
      </c>
      <c r="G68" s="47">
        <v>1</v>
      </c>
      <c r="H68" s="47" t="e">
        <v>#NAME?</v>
      </c>
      <c r="I68" s="47">
        <v>0</v>
      </c>
      <c r="J68" s="47" t="e">
        <v>#NAME?</v>
      </c>
      <c r="K68" s="47">
        <v>0</v>
      </c>
      <c r="L68" s="47" t="e">
        <v>#NAME?</v>
      </c>
      <c r="M68" s="47">
        <v>1</v>
      </c>
      <c r="N68" s="47" t="e">
        <v>#NAME?</v>
      </c>
      <c r="O68" s="47">
        <v>0</v>
      </c>
      <c r="P68" s="47" t="e">
        <v>#NAME?</v>
      </c>
      <c r="Q68" s="47">
        <v>0</v>
      </c>
      <c r="R68" s="47" t="e">
        <v>#NAME?</v>
      </c>
      <c r="S68" s="47">
        <v>2</v>
      </c>
      <c r="T68"/>
      <c r="U68"/>
      <c r="V68"/>
      <c r="W68"/>
      <c r="X68"/>
      <c r="Y68"/>
    </row>
    <row r="69" spans="3:25" ht="48">
      <c r="C69" s="32" t="s">
        <v>1211</v>
      </c>
      <c r="D69" s="47" t="e">
        <v>#NAME?</v>
      </c>
      <c r="E69" s="47">
        <v>0</v>
      </c>
      <c r="F69" s="47" t="e">
        <v>#NAME?</v>
      </c>
      <c r="G69" s="47">
        <v>1</v>
      </c>
      <c r="H69" s="47" t="e">
        <v>#NAME?</v>
      </c>
      <c r="I69" s="47">
        <v>0</v>
      </c>
      <c r="J69" s="47" t="e">
        <v>#NAME?</v>
      </c>
      <c r="K69" s="47">
        <v>0</v>
      </c>
      <c r="L69" s="47" t="e">
        <v>#NAME?</v>
      </c>
      <c r="M69" s="47">
        <v>1</v>
      </c>
      <c r="N69" s="47" t="e">
        <v>#NAME?</v>
      </c>
      <c r="O69" s="47">
        <v>0</v>
      </c>
      <c r="P69" s="47" t="e">
        <v>#NAME?</v>
      </c>
      <c r="Q69" s="47">
        <v>0</v>
      </c>
      <c r="R69" s="47" t="e">
        <v>#NAME?</v>
      </c>
      <c r="S69" s="47">
        <v>2</v>
      </c>
      <c r="T69"/>
      <c r="U69"/>
      <c r="V69"/>
      <c r="W69"/>
      <c r="X69"/>
      <c r="Y69"/>
    </row>
    <row r="70" spans="3:25">
      <c r="C70" s="32" t="s">
        <v>1153</v>
      </c>
      <c r="D70" s="47" t="e">
        <v>#NAME?</v>
      </c>
      <c r="E70" s="47">
        <v>2</v>
      </c>
      <c r="F70" s="47" t="e">
        <v>#NAME?</v>
      </c>
      <c r="G70" s="47">
        <v>1</v>
      </c>
      <c r="H70" s="47" t="e">
        <v>#NAME?</v>
      </c>
      <c r="I70" s="47">
        <v>4</v>
      </c>
      <c r="J70" s="47" t="e">
        <v>#NAME?</v>
      </c>
      <c r="K70" s="47">
        <v>0</v>
      </c>
      <c r="L70" s="47" t="e">
        <v>#NAME?</v>
      </c>
      <c r="M70" s="47">
        <v>0</v>
      </c>
      <c r="N70" s="47" t="e">
        <v>#NAME?</v>
      </c>
      <c r="O70" s="47">
        <v>2</v>
      </c>
      <c r="P70" s="47" t="e">
        <v>#NAME?</v>
      </c>
      <c r="Q70" s="47">
        <v>0</v>
      </c>
      <c r="R70" s="47" t="e">
        <v>#NAME?</v>
      </c>
      <c r="S70" s="47">
        <v>9</v>
      </c>
      <c r="T70"/>
      <c r="U70"/>
      <c r="V70"/>
      <c r="W70"/>
      <c r="X70"/>
      <c r="Y70"/>
    </row>
    <row r="71" spans="3:25" ht="48">
      <c r="C71" s="32" t="s">
        <v>1168</v>
      </c>
      <c r="D71" s="47" t="e">
        <v>#NAME?</v>
      </c>
      <c r="E71" s="47">
        <v>2</v>
      </c>
      <c r="F71" s="47" t="e">
        <v>#NAME?</v>
      </c>
      <c r="G71" s="47">
        <v>0</v>
      </c>
      <c r="H71" s="47" t="e">
        <v>#NAME?</v>
      </c>
      <c r="I71" s="47">
        <v>0</v>
      </c>
      <c r="J71" s="47" t="e">
        <v>#NAME?</v>
      </c>
      <c r="K71" s="47">
        <v>0</v>
      </c>
      <c r="L71" s="47" t="e">
        <v>#NAME?</v>
      </c>
      <c r="M71" s="47">
        <v>0</v>
      </c>
      <c r="N71" s="47" t="e">
        <v>#NAME?</v>
      </c>
      <c r="O71" s="47">
        <v>0</v>
      </c>
      <c r="P71" s="47" t="e">
        <v>#NAME?</v>
      </c>
      <c r="Q71" s="47">
        <v>0</v>
      </c>
      <c r="R71" s="47" t="e">
        <v>#NAME?</v>
      </c>
      <c r="S71" s="47">
        <v>2</v>
      </c>
      <c r="T71"/>
      <c r="U71"/>
      <c r="V71"/>
      <c r="W71"/>
      <c r="X71"/>
      <c r="Y71"/>
    </row>
    <row r="72" spans="3:25" ht="32">
      <c r="C72" s="32" t="s">
        <v>1169</v>
      </c>
      <c r="D72" s="47" t="e">
        <v>#NAME?</v>
      </c>
      <c r="E72" s="47">
        <v>1</v>
      </c>
      <c r="F72" s="47" t="e">
        <v>#NAME?</v>
      </c>
      <c r="G72" s="47">
        <v>0</v>
      </c>
      <c r="H72" s="47" t="e">
        <v>#NAME?</v>
      </c>
      <c r="I72" s="47">
        <v>0</v>
      </c>
      <c r="J72" s="47" t="e">
        <v>#NAME?</v>
      </c>
      <c r="K72" s="47">
        <v>0</v>
      </c>
      <c r="L72" s="47" t="e">
        <v>#NAME?</v>
      </c>
      <c r="M72" s="47">
        <v>0</v>
      </c>
      <c r="N72" s="47" t="e">
        <v>#NAME?</v>
      </c>
      <c r="O72" s="47">
        <v>0</v>
      </c>
      <c r="P72" s="47" t="e">
        <v>#NAME?</v>
      </c>
      <c r="Q72" s="47">
        <v>0</v>
      </c>
      <c r="R72" s="47" t="e">
        <v>#NAME?</v>
      </c>
      <c r="S72" s="47">
        <v>1</v>
      </c>
      <c r="T72"/>
      <c r="U72"/>
      <c r="V72"/>
      <c r="W72"/>
      <c r="X72"/>
      <c r="Y72"/>
    </row>
    <row r="73" spans="3:25" ht="32">
      <c r="C73" s="32" t="s">
        <v>1170</v>
      </c>
      <c r="D73" s="47" t="e">
        <v>#NAME?</v>
      </c>
      <c r="E73" s="47">
        <v>1</v>
      </c>
      <c r="F73" s="47" t="e">
        <v>#NAME?</v>
      </c>
      <c r="G73" s="47">
        <v>0</v>
      </c>
      <c r="H73" s="47" t="e">
        <v>#NAME?</v>
      </c>
      <c r="I73" s="47">
        <v>0</v>
      </c>
      <c r="J73" s="47" t="e">
        <v>#NAME?</v>
      </c>
      <c r="K73" s="47">
        <v>0</v>
      </c>
      <c r="L73" s="47" t="e">
        <v>#NAME?</v>
      </c>
      <c r="M73" s="47">
        <v>0</v>
      </c>
      <c r="N73" s="47" t="e">
        <v>#NAME?</v>
      </c>
      <c r="O73" s="47">
        <v>0</v>
      </c>
      <c r="P73" s="47" t="e">
        <v>#NAME?</v>
      </c>
      <c r="Q73" s="47">
        <v>0</v>
      </c>
      <c r="R73" s="47" t="e">
        <v>#NAME?</v>
      </c>
      <c r="S73" s="47">
        <v>1</v>
      </c>
      <c r="T73"/>
      <c r="U73"/>
      <c r="V73"/>
      <c r="W73"/>
      <c r="X73"/>
      <c r="Y73"/>
    </row>
    <row r="74" spans="3:25" ht="48">
      <c r="C74" s="32" t="s">
        <v>1182</v>
      </c>
      <c r="D74" s="47" t="e">
        <v>#NAME?</v>
      </c>
      <c r="E74" s="47">
        <v>1</v>
      </c>
      <c r="F74" s="47" t="e">
        <v>#NAME?</v>
      </c>
      <c r="G74" s="47">
        <v>0</v>
      </c>
      <c r="H74" s="47" t="e">
        <v>#NAME?</v>
      </c>
      <c r="I74" s="47">
        <v>2</v>
      </c>
      <c r="J74" s="47" t="e">
        <v>#NAME?</v>
      </c>
      <c r="K74" s="47">
        <v>0</v>
      </c>
      <c r="L74" s="47" t="e">
        <v>#NAME?</v>
      </c>
      <c r="M74" s="47">
        <v>0</v>
      </c>
      <c r="N74" s="47" t="e">
        <v>#NAME?</v>
      </c>
      <c r="O74" s="47">
        <v>0</v>
      </c>
      <c r="P74" s="47" t="e">
        <v>#NAME?</v>
      </c>
      <c r="Q74" s="47">
        <v>0</v>
      </c>
      <c r="R74" s="47" t="e">
        <v>#NAME?</v>
      </c>
      <c r="S74" s="47">
        <v>3</v>
      </c>
      <c r="T74"/>
      <c r="U74"/>
      <c r="V74"/>
      <c r="W74"/>
      <c r="X74"/>
      <c r="Y74"/>
    </row>
    <row r="75" spans="3:25">
      <c r="C75" s="32" t="s">
        <v>1183</v>
      </c>
      <c r="D75" s="47" t="e">
        <v>#NAME?</v>
      </c>
      <c r="E75" s="47">
        <v>1</v>
      </c>
      <c r="F75" s="47" t="e">
        <v>#NAME?</v>
      </c>
      <c r="G75" s="47">
        <v>0</v>
      </c>
      <c r="H75" s="47" t="e">
        <v>#NAME?</v>
      </c>
      <c r="I75" s="47">
        <v>0</v>
      </c>
      <c r="J75" s="47" t="e">
        <v>#NAME?</v>
      </c>
      <c r="K75" s="47">
        <v>0</v>
      </c>
      <c r="L75" s="47" t="e">
        <v>#NAME?</v>
      </c>
      <c r="M75" s="47">
        <v>0</v>
      </c>
      <c r="N75" s="47" t="e">
        <v>#NAME?</v>
      </c>
      <c r="O75" s="47">
        <v>0</v>
      </c>
      <c r="P75" s="47" t="e">
        <v>#NAME?</v>
      </c>
      <c r="Q75" s="47">
        <v>0</v>
      </c>
      <c r="R75" s="47" t="e">
        <v>#NAME?</v>
      </c>
      <c r="S75" s="47">
        <v>1</v>
      </c>
      <c r="T75"/>
      <c r="U75"/>
      <c r="V75"/>
      <c r="W75"/>
      <c r="X75"/>
      <c r="Y75"/>
    </row>
    <row r="76" spans="3:25" ht="48">
      <c r="C76" s="32" t="s">
        <v>1247</v>
      </c>
      <c r="D76" s="47" t="e">
        <v>#NAME?</v>
      </c>
      <c r="E76" s="47">
        <v>0</v>
      </c>
      <c r="F76" s="47" t="e">
        <v>#NAME?</v>
      </c>
      <c r="G76" s="47">
        <v>0</v>
      </c>
      <c r="H76" s="47" t="e">
        <v>#NAME?</v>
      </c>
      <c r="I76" s="47">
        <v>4</v>
      </c>
      <c r="J76" s="47" t="e">
        <v>#NAME?</v>
      </c>
      <c r="K76" s="47">
        <v>0</v>
      </c>
      <c r="L76" s="47" t="e">
        <v>#NAME?</v>
      </c>
      <c r="M76" s="47">
        <v>1</v>
      </c>
      <c r="N76" s="47" t="e">
        <v>#NAME?</v>
      </c>
      <c r="O76" s="47">
        <v>2</v>
      </c>
      <c r="P76" s="47" t="e">
        <v>#NAME?</v>
      </c>
      <c r="Q76" s="47">
        <v>3</v>
      </c>
      <c r="R76" s="47" t="e">
        <v>#NAME?</v>
      </c>
      <c r="S76" s="47">
        <v>10</v>
      </c>
      <c r="T76"/>
      <c r="U76"/>
      <c r="V76"/>
      <c r="W76"/>
      <c r="X76"/>
      <c r="Y76"/>
    </row>
    <row r="77" spans="3:25" ht="48">
      <c r="C77" s="32" t="s">
        <v>1248</v>
      </c>
      <c r="D77" s="47" t="e">
        <v>#NAME?</v>
      </c>
      <c r="E77" s="47">
        <v>0</v>
      </c>
      <c r="F77" s="47" t="e">
        <v>#NAME?</v>
      </c>
      <c r="G77" s="47">
        <v>0</v>
      </c>
      <c r="H77" s="47" t="e">
        <v>#NAME?</v>
      </c>
      <c r="I77" s="47">
        <v>1</v>
      </c>
      <c r="J77" s="47" t="e">
        <v>#NAME?</v>
      </c>
      <c r="K77" s="47">
        <v>0</v>
      </c>
      <c r="L77" s="47" t="e">
        <v>#NAME?</v>
      </c>
      <c r="M77" s="47">
        <v>0</v>
      </c>
      <c r="N77" s="47" t="e">
        <v>#NAME?</v>
      </c>
      <c r="O77" s="47">
        <v>0</v>
      </c>
      <c r="P77" s="47" t="e">
        <v>#NAME?</v>
      </c>
      <c r="Q77" s="47">
        <v>0</v>
      </c>
      <c r="R77" s="47" t="e">
        <v>#NAME?</v>
      </c>
      <c r="S77" s="47">
        <v>1</v>
      </c>
      <c r="T77"/>
      <c r="U77"/>
      <c r="V77"/>
      <c r="W77"/>
      <c r="X77"/>
      <c r="Y77"/>
    </row>
    <row r="78" spans="3:25" ht="48">
      <c r="C78" s="32" t="s">
        <v>1249</v>
      </c>
      <c r="D78" s="47" t="e">
        <v>#NAME?</v>
      </c>
      <c r="E78" s="47">
        <v>0</v>
      </c>
      <c r="F78" s="47" t="e">
        <v>#NAME?</v>
      </c>
      <c r="G78" s="47">
        <v>0</v>
      </c>
      <c r="H78" s="47" t="e">
        <v>#NAME?</v>
      </c>
      <c r="I78" s="47">
        <v>1</v>
      </c>
      <c r="J78" s="47" t="e">
        <v>#NAME?</v>
      </c>
      <c r="K78" s="47">
        <v>0</v>
      </c>
      <c r="L78" s="47" t="e">
        <v>#NAME?</v>
      </c>
      <c r="M78" s="47">
        <v>0</v>
      </c>
      <c r="N78" s="47" t="e">
        <v>#NAME?</v>
      </c>
      <c r="O78" s="47">
        <v>0</v>
      </c>
      <c r="P78" s="47" t="e">
        <v>#NAME?</v>
      </c>
      <c r="Q78" s="47">
        <v>0</v>
      </c>
      <c r="R78" s="47" t="e">
        <v>#NAME?</v>
      </c>
      <c r="S78" s="47">
        <v>1</v>
      </c>
      <c r="T78"/>
      <c r="U78"/>
      <c r="V78"/>
      <c r="W78"/>
      <c r="X78"/>
      <c r="Y78"/>
    </row>
    <row r="79" spans="3:25" ht="48">
      <c r="C79" s="32" t="s">
        <v>1250</v>
      </c>
      <c r="D79" s="47" t="e">
        <v>#NAME?</v>
      </c>
      <c r="E79" s="47">
        <v>0</v>
      </c>
      <c r="F79" s="47" t="e">
        <v>#NAME?</v>
      </c>
      <c r="G79" s="47">
        <v>0</v>
      </c>
      <c r="H79" s="47" t="e">
        <v>#NAME?</v>
      </c>
      <c r="I79" s="47">
        <v>1</v>
      </c>
      <c r="J79" s="47" t="e">
        <v>#NAME?</v>
      </c>
      <c r="K79" s="47">
        <v>0</v>
      </c>
      <c r="L79" s="47" t="e">
        <v>#NAME?</v>
      </c>
      <c r="M79" s="47">
        <v>0</v>
      </c>
      <c r="N79" s="47" t="e">
        <v>#NAME?</v>
      </c>
      <c r="O79" s="47">
        <v>0</v>
      </c>
      <c r="P79" s="47" t="e">
        <v>#NAME?</v>
      </c>
      <c r="Q79" s="47">
        <v>0</v>
      </c>
      <c r="R79" s="47" t="e">
        <v>#NAME?</v>
      </c>
      <c r="S79" s="47">
        <v>1</v>
      </c>
      <c r="T79"/>
      <c r="U79"/>
      <c r="V79"/>
      <c r="W79"/>
      <c r="X79"/>
      <c r="Y79"/>
    </row>
    <row r="80" spans="3:25" ht="48">
      <c r="C80" s="32" t="s">
        <v>1281</v>
      </c>
      <c r="D80" s="47" t="e">
        <v>#NAME?</v>
      </c>
      <c r="E80" s="47">
        <v>0</v>
      </c>
      <c r="F80" s="47" t="e">
        <v>#NAME?</v>
      </c>
      <c r="G80" s="47">
        <v>0</v>
      </c>
      <c r="H80" s="47" t="e">
        <v>#NAME?</v>
      </c>
      <c r="I80" s="47">
        <v>1</v>
      </c>
      <c r="J80" s="47" t="e">
        <v>#NAME?</v>
      </c>
      <c r="K80" s="47">
        <v>0</v>
      </c>
      <c r="L80" s="47" t="e">
        <v>#NAME?</v>
      </c>
      <c r="M80" s="47">
        <v>0</v>
      </c>
      <c r="N80" s="47" t="e">
        <v>#NAME?</v>
      </c>
      <c r="O80" s="47">
        <v>0</v>
      </c>
      <c r="P80" s="47" t="e">
        <v>#NAME?</v>
      </c>
      <c r="Q80" s="47">
        <v>0</v>
      </c>
      <c r="R80" s="47" t="e">
        <v>#NAME?</v>
      </c>
      <c r="S80" s="47">
        <v>1</v>
      </c>
      <c r="T80"/>
      <c r="U80"/>
      <c r="V80"/>
      <c r="W80"/>
      <c r="X80"/>
      <c r="Y80"/>
    </row>
    <row r="81" spans="3:25" ht="48">
      <c r="C81" s="32" t="s">
        <v>1282</v>
      </c>
      <c r="D81" s="47" t="e">
        <v>#NAME?</v>
      </c>
      <c r="E81" s="47">
        <v>0</v>
      </c>
      <c r="F81" s="47" t="e">
        <v>#NAME?</v>
      </c>
      <c r="G81" s="47">
        <v>0</v>
      </c>
      <c r="H81" s="47" t="e">
        <v>#NAME?</v>
      </c>
      <c r="I81" s="47">
        <v>1</v>
      </c>
      <c r="J81" s="47" t="e">
        <v>#NAME?</v>
      </c>
      <c r="K81" s="47">
        <v>1</v>
      </c>
      <c r="L81" s="47" t="e">
        <v>#NAME?</v>
      </c>
      <c r="M81" s="47">
        <v>0</v>
      </c>
      <c r="N81" s="47" t="e">
        <v>#NAME?</v>
      </c>
      <c r="O81" s="47">
        <v>0</v>
      </c>
      <c r="P81" s="47" t="e">
        <v>#NAME?</v>
      </c>
      <c r="Q81" s="47">
        <v>0</v>
      </c>
      <c r="R81" s="47" t="e">
        <v>#NAME?</v>
      </c>
      <c r="S81" s="47">
        <v>2</v>
      </c>
      <c r="T81"/>
      <c r="U81"/>
      <c r="V81"/>
      <c r="W81"/>
      <c r="X81"/>
      <c r="Y81"/>
    </row>
    <row r="82" spans="3:25" ht="48">
      <c r="C82" s="32" t="s">
        <v>1283</v>
      </c>
      <c r="D82" s="47" t="e">
        <v>#NAME?</v>
      </c>
      <c r="E82" s="47">
        <v>0</v>
      </c>
      <c r="F82" s="47" t="e">
        <v>#NAME?</v>
      </c>
      <c r="G82" s="47">
        <v>0</v>
      </c>
      <c r="H82" s="47" t="e">
        <v>#NAME?</v>
      </c>
      <c r="I82" s="47">
        <v>1</v>
      </c>
      <c r="J82" s="47" t="e">
        <v>#NAME?</v>
      </c>
      <c r="K82" s="47">
        <v>1</v>
      </c>
      <c r="L82" s="47" t="e">
        <v>#NAME?</v>
      </c>
      <c r="M82" s="47">
        <v>0</v>
      </c>
      <c r="N82" s="47" t="e">
        <v>#NAME?</v>
      </c>
      <c r="O82" s="47">
        <v>0</v>
      </c>
      <c r="P82" s="47" t="e">
        <v>#NAME?</v>
      </c>
      <c r="Q82" s="47">
        <v>0</v>
      </c>
      <c r="R82" s="47" t="e">
        <v>#NAME?</v>
      </c>
      <c r="S82" s="47">
        <v>2</v>
      </c>
      <c r="T82"/>
      <c r="U82"/>
      <c r="V82"/>
      <c r="W82"/>
      <c r="X82"/>
      <c r="Y82"/>
    </row>
    <row r="83" spans="3:25" ht="32">
      <c r="C83" s="32" t="s">
        <v>1310</v>
      </c>
      <c r="D83" s="47" t="e">
        <v>#NAME?</v>
      </c>
      <c r="E83" s="47">
        <v>0</v>
      </c>
      <c r="F83" s="47" t="e">
        <v>#NAME?</v>
      </c>
      <c r="G83" s="47">
        <v>0</v>
      </c>
      <c r="H83" s="47" t="e">
        <v>#NAME?</v>
      </c>
      <c r="I83" s="47">
        <v>1</v>
      </c>
      <c r="J83" s="47" t="e">
        <v>#NAME?</v>
      </c>
      <c r="K83" s="47">
        <v>0</v>
      </c>
      <c r="L83" s="47" t="e">
        <v>#NAME?</v>
      </c>
      <c r="M83" s="47">
        <v>0</v>
      </c>
      <c r="N83" s="47" t="e">
        <v>#NAME?</v>
      </c>
      <c r="O83" s="47">
        <v>1</v>
      </c>
      <c r="P83" s="47" t="e">
        <v>#NAME?</v>
      </c>
      <c r="Q83" s="47">
        <v>0</v>
      </c>
      <c r="R83" s="47" t="e">
        <v>#NAME?</v>
      </c>
      <c r="S83" s="47">
        <v>2</v>
      </c>
      <c r="T83"/>
      <c r="U83"/>
      <c r="V83"/>
      <c r="W83"/>
      <c r="X83"/>
      <c r="Y83"/>
    </row>
    <row r="84" spans="3:25" ht="32">
      <c r="C84" s="32" t="s">
        <v>1311</v>
      </c>
      <c r="D84" s="47" t="e">
        <v>#NAME?</v>
      </c>
      <c r="E84" s="47">
        <v>0</v>
      </c>
      <c r="F84" s="47" t="e">
        <v>#NAME?</v>
      </c>
      <c r="G84" s="47">
        <v>0</v>
      </c>
      <c r="H84" s="47" t="e">
        <v>#NAME?</v>
      </c>
      <c r="I84" s="47">
        <v>1</v>
      </c>
      <c r="J84" s="47" t="e">
        <v>#NAME?</v>
      </c>
      <c r="K84" s="47">
        <v>0</v>
      </c>
      <c r="L84" s="47" t="e">
        <v>#NAME?</v>
      </c>
      <c r="M84" s="47">
        <v>0</v>
      </c>
      <c r="N84" s="47" t="e">
        <v>#NAME?</v>
      </c>
      <c r="O84" s="47">
        <v>0</v>
      </c>
      <c r="P84" s="47" t="e">
        <v>#NAME?</v>
      </c>
      <c r="Q84" s="47">
        <v>0</v>
      </c>
      <c r="R84" s="47" t="e">
        <v>#NAME?</v>
      </c>
      <c r="S84" s="47">
        <v>1</v>
      </c>
      <c r="T84"/>
      <c r="U84"/>
      <c r="V84"/>
      <c r="W84"/>
      <c r="X84"/>
      <c r="Y84"/>
    </row>
    <row r="85" spans="3:25" ht="64">
      <c r="C85" s="32" t="s">
        <v>1318</v>
      </c>
      <c r="D85" s="47" t="e">
        <v>#NAME?</v>
      </c>
      <c r="E85" s="47">
        <v>0</v>
      </c>
      <c r="F85" s="47" t="e">
        <v>#NAME?</v>
      </c>
      <c r="G85" s="47">
        <v>0</v>
      </c>
      <c r="H85" s="47" t="e">
        <v>#NAME?</v>
      </c>
      <c r="I85" s="47">
        <v>0</v>
      </c>
      <c r="J85" s="47" t="e">
        <v>#NAME?</v>
      </c>
      <c r="K85" s="47">
        <v>1</v>
      </c>
      <c r="L85" s="47" t="e">
        <v>#NAME?</v>
      </c>
      <c r="M85" s="47">
        <v>0</v>
      </c>
      <c r="N85" s="47" t="e">
        <v>#NAME?</v>
      </c>
      <c r="O85" s="47">
        <v>0</v>
      </c>
      <c r="P85" s="47" t="e">
        <v>#NAME?</v>
      </c>
      <c r="Q85" s="47">
        <v>0</v>
      </c>
      <c r="R85" s="47" t="e">
        <v>#NAME?</v>
      </c>
      <c r="S85" s="47">
        <v>1</v>
      </c>
      <c r="T85"/>
      <c r="U85"/>
      <c r="V85"/>
      <c r="W85"/>
      <c r="X85"/>
      <c r="Y85"/>
    </row>
    <row r="86" spans="3:25">
      <c r="C86" s="32" t="s">
        <v>1379</v>
      </c>
      <c r="D86" s="47" t="e">
        <v>#NAME?</v>
      </c>
      <c r="E86" s="47">
        <v>0</v>
      </c>
      <c r="F86" s="47" t="e">
        <v>#NAME?</v>
      </c>
      <c r="G86" s="47">
        <v>0</v>
      </c>
      <c r="H86" s="47" t="e">
        <v>#NAME?</v>
      </c>
      <c r="I86" s="47">
        <v>0</v>
      </c>
      <c r="J86" s="47" t="e">
        <v>#NAME?</v>
      </c>
      <c r="K86" s="47">
        <v>0</v>
      </c>
      <c r="L86" s="47" t="e">
        <v>#NAME?</v>
      </c>
      <c r="M86" s="47">
        <v>0</v>
      </c>
      <c r="N86" s="47" t="e">
        <v>#NAME?</v>
      </c>
      <c r="O86" s="47">
        <v>1</v>
      </c>
      <c r="P86" s="47" t="e">
        <v>#NAME?</v>
      </c>
      <c r="Q86" s="47">
        <v>0</v>
      </c>
      <c r="R86" s="47" t="e">
        <v>#NAME?</v>
      </c>
      <c r="S86" s="47">
        <v>1</v>
      </c>
      <c r="T86"/>
      <c r="U86"/>
      <c r="V86"/>
      <c r="W86"/>
      <c r="X86"/>
      <c r="Y86"/>
    </row>
    <row r="87" spans="3:25" ht="64">
      <c r="C87" s="32" t="s">
        <v>1413</v>
      </c>
      <c r="D87" s="47" t="e">
        <v>#NAME?</v>
      </c>
      <c r="E87" s="47">
        <v>0</v>
      </c>
      <c r="F87" s="47" t="e">
        <v>#NAME?</v>
      </c>
      <c r="G87" s="47">
        <v>0</v>
      </c>
      <c r="H87" s="47" t="e">
        <v>#NAME?</v>
      </c>
      <c r="I87" s="47">
        <v>0</v>
      </c>
      <c r="J87" s="47" t="e">
        <v>#NAME?</v>
      </c>
      <c r="K87" s="47">
        <v>0</v>
      </c>
      <c r="L87" s="47" t="e">
        <v>#NAME?</v>
      </c>
      <c r="M87" s="47">
        <v>0</v>
      </c>
      <c r="N87" s="47" t="e">
        <v>#NAME?</v>
      </c>
      <c r="O87" s="47">
        <v>0</v>
      </c>
      <c r="P87" s="47" t="e">
        <v>#NAME?</v>
      </c>
      <c r="Q87" s="47">
        <v>1</v>
      </c>
      <c r="R87" s="47" t="e">
        <v>#NAME?</v>
      </c>
      <c r="S87" s="47">
        <v>1</v>
      </c>
      <c r="T87"/>
      <c r="U87"/>
      <c r="V87"/>
      <c r="W87"/>
      <c r="X87"/>
      <c r="Y87"/>
    </row>
    <row r="88" spans="3:25" ht="48">
      <c r="C88" s="32" t="s">
        <v>1414</v>
      </c>
      <c r="D88" s="47" t="e">
        <v>#NAME?</v>
      </c>
      <c r="E88" s="47">
        <v>0</v>
      </c>
      <c r="F88" s="47" t="e">
        <v>#NAME?</v>
      </c>
      <c r="G88" s="47">
        <v>0</v>
      </c>
      <c r="H88" s="47" t="e">
        <v>#NAME?</v>
      </c>
      <c r="I88" s="47">
        <v>0</v>
      </c>
      <c r="J88" s="47" t="e">
        <v>#NAME?</v>
      </c>
      <c r="K88" s="47">
        <v>0</v>
      </c>
      <c r="L88" s="47" t="e">
        <v>#NAME?</v>
      </c>
      <c r="M88" s="47">
        <v>0</v>
      </c>
      <c r="N88" s="47" t="e">
        <v>#NAME?</v>
      </c>
      <c r="O88" s="47">
        <v>0</v>
      </c>
      <c r="P88" s="47" t="e">
        <v>#NAME?</v>
      </c>
      <c r="Q88" s="47">
        <v>1</v>
      </c>
      <c r="R88" s="47" t="e">
        <v>#NAME?</v>
      </c>
      <c r="S88" s="47">
        <v>1</v>
      </c>
      <c r="T88"/>
      <c r="U88"/>
      <c r="V88"/>
      <c r="W88"/>
      <c r="X88"/>
      <c r="Y88"/>
    </row>
    <row r="89" spans="3:25" ht="32">
      <c r="C89" s="32" t="s">
        <v>1415</v>
      </c>
      <c r="D89" s="47" t="e">
        <v>#NAME?</v>
      </c>
      <c r="E89" s="47">
        <v>0</v>
      </c>
      <c r="F89" s="47" t="e">
        <v>#NAME?</v>
      </c>
      <c r="G89" s="47">
        <v>0</v>
      </c>
      <c r="H89" s="47" t="e">
        <v>#NAME?</v>
      </c>
      <c r="I89" s="47">
        <v>0</v>
      </c>
      <c r="J89" s="47" t="e">
        <v>#NAME?</v>
      </c>
      <c r="K89" s="47">
        <v>0</v>
      </c>
      <c r="L89" s="47" t="e">
        <v>#NAME?</v>
      </c>
      <c r="M89" s="47">
        <v>0</v>
      </c>
      <c r="N89" s="47" t="e">
        <v>#NAME?</v>
      </c>
      <c r="O89" s="47">
        <v>0</v>
      </c>
      <c r="P89" s="47" t="e">
        <v>#NAME?</v>
      </c>
      <c r="Q89" s="47">
        <v>1</v>
      </c>
      <c r="R89" s="47" t="e">
        <v>#NAME?</v>
      </c>
      <c r="S89" s="47">
        <v>1</v>
      </c>
      <c r="T89"/>
      <c r="U89"/>
      <c r="V89"/>
      <c r="W89"/>
      <c r="X89"/>
      <c r="Y89"/>
    </row>
    <row r="90" spans="3:25" ht="48">
      <c r="C90" s="32" t="s">
        <v>1416</v>
      </c>
      <c r="D90" s="47" t="e">
        <v>#NAME?</v>
      </c>
      <c r="E90" s="47">
        <v>0</v>
      </c>
      <c r="F90" s="47" t="e">
        <v>#NAME?</v>
      </c>
      <c r="G90" s="47">
        <v>0</v>
      </c>
      <c r="H90" s="47" t="e">
        <v>#NAME?</v>
      </c>
      <c r="I90" s="47">
        <v>0</v>
      </c>
      <c r="J90" s="47" t="e">
        <v>#NAME?</v>
      </c>
      <c r="K90" s="47">
        <v>0</v>
      </c>
      <c r="L90" s="47" t="e">
        <v>#NAME?</v>
      </c>
      <c r="M90" s="47">
        <v>0</v>
      </c>
      <c r="N90" s="47" t="e">
        <v>#NAME?</v>
      </c>
      <c r="O90" s="47">
        <v>0</v>
      </c>
      <c r="P90" s="47" t="e">
        <v>#NAME?</v>
      </c>
      <c r="Q90" s="47">
        <v>1</v>
      </c>
      <c r="R90" s="47" t="e">
        <v>#NAME?</v>
      </c>
      <c r="S90" s="47">
        <v>1</v>
      </c>
      <c r="T90"/>
      <c r="U90"/>
      <c r="V90"/>
      <c r="W90"/>
      <c r="X90"/>
      <c r="Y90"/>
    </row>
    <row r="91" spans="3:25" ht="32">
      <c r="C91" s="32" t="s">
        <v>1417</v>
      </c>
      <c r="D91" s="47" t="e">
        <v>#NAME?</v>
      </c>
      <c r="E91" s="47">
        <v>0</v>
      </c>
      <c r="F91" s="47" t="e">
        <v>#NAME?</v>
      </c>
      <c r="G91" s="47">
        <v>0</v>
      </c>
      <c r="H91" s="47" t="e">
        <v>#NAME?</v>
      </c>
      <c r="I91" s="47">
        <v>0</v>
      </c>
      <c r="J91" s="47" t="e">
        <v>#NAME?</v>
      </c>
      <c r="K91" s="47">
        <v>0</v>
      </c>
      <c r="L91" s="47" t="e">
        <v>#NAME?</v>
      </c>
      <c r="M91" s="47">
        <v>0</v>
      </c>
      <c r="N91" s="47" t="e">
        <v>#NAME?</v>
      </c>
      <c r="O91" s="47">
        <v>0</v>
      </c>
      <c r="P91" s="47" t="e">
        <v>#NAME?</v>
      </c>
      <c r="Q91" s="47">
        <v>1</v>
      </c>
      <c r="R91" s="47" t="e">
        <v>#NAME?</v>
      </c>
      <c r="S91" s="47">
        <v>1</v>
      </c>
      <c r="T91"/>
      <c r="U91"/>
      <c r="V91"/>
      <c r="W91"/>
      <c r="X91"/>
      <c r="Y91"/>
    </row>
    <row r="92" spans="3:25" ht="48">
      <c r="C92" s="32" t="s">
        <v>1350</v>
      </c>
      <c r="D92" s="47" t="e">
        <v>#NAME?</v>
      </c>
      <c r="E92" s="47">
        <v>0</v>
      </c>
      <c r="F92" s="47" t="e">
        <v>#NAME?</v>
      </c>
      <c r="G92" s="47">
        <v>0</v>
      </c>
      <c r="H92" s="47" t="e">
        <v>#NAME?</v>
      </c>
      <c r="I92" s="47">
        <v>0</v>
      </c>
      <c r="J92" s="47" t="e">
        <v>#NAME?</v>
      </c>
      <c r="K92" s="47">
        <v>0</v>
      </c>
      <c r="L92" s="47" t="e">
        <v>#NAME?</v>
      </c>
      <c r="M92" s="47">
        <v>0</v>
      </c>
      <c r="N92" s="47" t="e">
        <v>#NAME?</v>
      </c>
      <c r="O92" s="47">
        <v>0</v>
      </c>
      <c r="P92" s="47" t="e">
        <v>#NAME?</v>
      </c>
      <c r="Q92" s="47">
        <v>1</v>
      </c>
      <c r="R92" s="47" t="e">
        <v>#NAME?</v>
      </c>
      <c r="S92" s="47">
        <v>1</v>
      </c>
      <c r="T92"/>
      <c r="U92"/>
      <c r="V92"/>
      <c r="W92"/>
      <c r="X92"/>
      <c r="Y92"/>
    </row>
    <row r="93" spans="3:25" ht="32">
      <c r="C93" s="32" t="s">
        <v>1426</v>
      </c>
      <c r="D93" s="47" t="e">
        <v>#NAME?</v>
      </c>
      <c r="E93" s="47">
        <v>0</v>
      </c>
      <c r="F93" s="47" t="e">
        <v>#NAME?</v>
      </c>
      <c r="G93" s="47">
        <v>0</v>
      </c>
      <c r="H93" s="47" t="e">
        <v>#NAME?</v>
      </c>
      <c r="I93" s="47">
        <v>0</v>
      </c>
      <c r="J93" s="47" t="e">
        <v>#NAME?</v>
      </c>
      <c r="K93" s="47">
        <v>0</v>
      </c>
      <c r="L93" s="47" t="e">
        <v>#NAME?</v>
      </c>
      <c r="M93" s="47">
        <v>0</v>
      </c>
      <c r="N93" s="47" t="e">
        <v>#NAME?</v>
      </c>
      <c r="O93" s="47">
        <v>0</v>
      </c>
      <c r="P93" s="47" t="e">
        <v>#NAME?</v>
      </c>
      <c r="Q93" s="47">
        <v>1</v>
      </c>
      <c r="R93" s="47" t="e">
        <v>#NAME?</v>
      </c>
      <c r="S93" s="47">
        <v>1</v>
      </c>
      <c r="T93"/>
      <c r="U93"/>
      <c r="V93"/>
      <c r="W93"/>
      <c r="X93"/>
      <c r="Y93"/>
    </row>
    <row r="94" spans="3:25">
      <c r="C94" s="18" t="s">
        <v>195</v>
      </c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/>
      <c r="U94"/>
      <c r="V94"/>
      <c r="W94"/>
      <c r="X94"/>
      <c r="Y94"/>
    </row>
    <row r="95" spans="3:25">
      <c r="C95" s="32" t="s">
        <v>1312</v>
      </c>
      <c r="D95" s="47" t="e">
        <v>#NAME?</v>
      </c>
      <c r="E95" s="47">
        <v>0</v>
      </c>
      <c r="F95" s="47" t="e">
        <v>#NAME?</v>
      </c>
      <c r="G95" s="47">
        <v>0</v>
      </c>
      <c r="H95" s="47" t="e">
        <v>#NAME?</v>
      </c>
      <c r="I95" s="47">
        <v>1</v>
      </c>
      <c r="J95" s="47" t="e">
        <v>#NAME?</v>
      </c>
      <c r="K95" s="47">
        <v>0</v>
      </c>
      <c r="L95" s="47" t="e">
        <v>#NAME?</v>
      </c>
      <c r="M95" s="47">
        <v>0</v>
      </c>
      <c r="N95" s="47" t="e">
        <v>#NAME?</v>
      </c>
      <c r="O95" s="47">
        <v>0</v>
      </c>
      <c r="P95" s="47" t="e">
        <v>#NAME?</v>
      </c>
      <c r="Q95" s="47">
        <v>0</v>
      </c>
      <c r="R95" s="47" t="e">
        <v>#NAME?</v>
      </c>
      <c r="S95" s="47">
        <v>1</v>
      </c>
      <c r="T95"/>
      <c r="U95"/>
      <c r="V95"/>
      <c r="W95"/>
      <c r="X95"/>
      <c r="Y95"/>
    </row>
    <row r="96" spans="3:2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</row>
    <row r="97" spans="3:2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3:2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</row>
    <row r="99" spans="3:2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</row>
    <row r="100" spans="3:2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1" spans="3:2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</row>
    <row r="102" spans="3:2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</row>
    <row r="103" spans="3:2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3:2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3:2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3:2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3:2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3:2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</row>
    <row r="109" spans="3:2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</row>
    <row r="110" spans="3:2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3:2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3:2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3:2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3:2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3:2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3:25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3:25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3:25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</row>
    <row r="119" spans="3:25"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</row>
    <row r="120" spans="3:25"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</row>
    <row r="121" spans="3:25"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</row>
    <row r="122" spans="3:25"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</row>
    <row r="123" spans="3:25"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</row>
    <row r="124" spans="3:25"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</row>
    <row r="125" spans="3:25"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</row>
    <row r="126" spans="3:25"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</row>
    <row r="127" spans="3:25"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</row>
    <row r="128" spans="3:25"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</row>
    <row r="129" spans="3:25"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</row>
    <row r="130" spans="3:25"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</row>
    <row r="131" spans="3:25"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</row>
    <row r="132" spans="3:25"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</row>
    <row r="133" spans="3:25"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</row>
    <row r="134" spans="3:25"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</row>
    <row r="135" spans="3:25"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</row>
    <row r="136" spans="3:25"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</row>
    <row r="137" spans="3:25"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</row>
    <row r="138" spans="3:25"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3:25"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</row>
    <row r="140" spans="3:25"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</row>
    <row r="141" spans="3:25"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</row>
    <row r="142" spans="3:25"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</row>
    <row r="143" spans="3:25"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</row>
    <row r="144" spans="3:25"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</row>
    <row r="145" spans="3:23"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</row>
    <row r="146" spans="3:23"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</row>
    <row r="147" spans="3:23"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</row>
    <row r="148" spans="3:23"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</row>
    <row r="149" spans="3:23"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</row>
    <row r="150" spans="3:23"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</row>
    <row r="151" spans="3:23"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</row>
    <row r="152" spans="3:23"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</row>
    <row r="153" spans="3:23"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</row>
    <row r="154" spans="3:23"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</row>
    <row r="155" spans="3:23"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</row>
    <row r="156" spans="3:23"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</row>
    <row r="157" spans="3:23"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</row>
    <row r="158" spans="3:23"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</row>
    <row r="159" spans="3:23"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</row>
    <row r="160" spans="3:23"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</row>
    <row r="161" spans="3:23"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</row>
    <row r="162" spans="3:23"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</row>
    <row r="163" spans="3:23"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</row>
    <row r="164" spans="3:23"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</row>
    <row r="165" spans="3:23"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</row>
    <row r="166" spans="3:23"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</row>
    <row r="167" spans="3:23"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</row>
    <row r="168" spans="3:23"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</row>
    <row r="169" spans="3:23"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</row>
    <row r="170" spans="3:23"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</row>
    <row r="171" spans="3:23"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</row>
    <row r="172" spans="3:23"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</row>
    <row r="173" spans="3:23"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</row>
    <row r="174" spans="3:23"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</row>
    <row r="175" spans="3:23"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</row>
    <row r="176" spans="3:23"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</row>
    <row r="177" spans="3:23"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</row>
    <row r="178" spans="3:23"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</row>
    <row r="179" spans="3:23"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</row>
    <row r="180" spans="3:23"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</row>
    <row r="181" spans="3:23"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</row>
    <row r="182" spans="3:23"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</row>
    <row r="183" spans="3:23"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</row>
    <row r="184" spans="3:23"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</row>
    <row r="185" spans="3:23"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</row>
    <row r="186" spans="3:23"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</row>
    <row r="187" spans="3:23"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</row>
    <row r="188" spans="3:23"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</row>
    <row r="189" spans="3:23"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</row>
    <row r="190" spans="3:23"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</row>
    <row r="191" spans="3:23"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</row>
    <row r="192" spans="3:23"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</row>
  </sheetData>
  <sortState columnSort="1" ref="C42:W180">
    <sortCondition descending="1" ref="W46"/>
  </sortState>
  <phoneticPr fontId="31" type="noConversion"/>
  <pageMargins left="0.75" right="0.75" top="1" bottom="1" header="0.5" footer="0.5"/>
  <pageSetup orientation="portrait" horizontalDpi="4294967292" verticalDpi="4294967292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 enableFormatConditionsCalculation="0">
    <tabColor rgb="FF92D050"/>
  </sheetPr>
  <dimension ref="A2:NV45862"/>
  <sheetViews>
    <sheetView showGridLines="0" tabSelected="1" showRuler="0" topLeftCell="A314" zoomScale="75" zoomScaleNormal="75" zoomScalePageLayoutView="75" workbookViewId="0">
      <selection activeCell="G335" sqref="G335"/>
    </sheetView>
  </sheetViews>
  <sheetFormatPr baseColWidth="10" defaultColWidth="11" defaultRowHeight="34" customHeight="1" x14ac:dyDescent="0"/>
  <cols>
    <col min="1" max="1" width="2.83203125" style="100" customWidth="1"/>
    <col min="2" max="2" width="22.6640625" style="59" customWidth="1"/>
    <col min="3" max="3" width="33.5" style="59" customWidth="1"/>
    <col min="4" max="4" width="32.5" style="59" customWidth="1"/>
    <col min="5" max="5" width="35" style="37" customWidth="1"/>
    <col min="6" max="6" width="90.33203125" style="38" customWidth="1"/>
    <col min="7" max="7" width="17" style="37" customWidth="1"/>
    <col min="8" max="8" width="13.6640625" style="88" customWidth="1"/>
    <col min="9" max="9" width="90.83203125" style="38" customWidth="1"/>
    <col min="10" max="10" width="11.5" style="59" customWidth="1"/>
    <col min="11" max="11" width="11.6640625" style="59" customWidth="1"/>
    <col min="12" max="12" width="12.83203125" style="37" customWidth="1"/>
    <col min="13" max="13" width="14.83203125" style="39" customWidth="1"/>
    <col min="14" max="14" width="18.6640625" style="40" customWidth="1"/>
    <col min="15" max="15" width="13.6640625" style="40" hidden="1" customWidth="1"/>
    <col min="16" max="16" width="8.83203125" style="40" hidden="1" customWidth="1"/>
    <col min="17" max="17" width="20.1640625" style="40" hidden="1" customWidth="1"/>
    <col min="18" max="18" width="15" style="40" hidden="1" customWidth="1"/>
    <col min="19" max="386" width="11" style="100"/>
    <col min="387" max="16384" width="11" style="40"/>
  </cols>
  <sheetData>
    <row r="2" spans="1:386" s="45" customFormat="1" ht="34" customHeight="1">
      <c r="A2" s="101"/>
      <c r="B2" s="103" t="s">
        <v>8</v>
      </c>
      <c r="C2" s="103" t="s">
        <v>7</v>
      </c>
      <c r="D2" s="103" t="s">
        <v>170</v>
      </c>
      <c r="E2" s="104" t="s">
        <v>168</v>
      </c>
      <c r="F2" s="104" t="s">
        <v>169</v>
      </c>
      <c r="G2" s="43" t="s">
        <v>1</v>
      </c>
      <c r="H2" s="87" t="s">
        <v>34</v>
      </c>
      <c r="I2" s="41" t="s">
        <v>22</v>
      </c>
      <c r="J2" s="60" t="s">
        <v>20</v>
      </c>
      <c r="K2" s="61" t="s">
        <v>0</v>
      </c>
      <c r="L2" s="42" t="s">
        <v>9</v>
      </c>
      <c r="M2" s="43" t="s">
        <v>23</v>
      </c>
      <c r="N2" s="41" t="s">
        <v>21</v>
      </c>
      <c r="O2" s="44" t="s">
        <v>27</v>
      </c>
      <c r="P2" s="44" t="s">
        <v>12</v>
      </c>
      <c r="Q2" s="44" t="s">
        <v>33</v>
      </c>
      <c r="R2" s="46" t="s">
        <v>32</v>
      </c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101"/>
      <c r="CB2" s="101"/>
      <c r="CC2" s="101"/>
      <c r="CD2" s="101"/>
      <c r="CE2" s="101"/>
      <c r="CF2" s="101"/>
      <c r="CG2" s="101"/>
      <c r="CH2" s="101"/>
      <c r="CI2" s="101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  <c r="CX2" s="101"/>
      <c r="CY2" s="101"/>
      <c r="CZ2" s="101"/>
      <c r="DA2" s="101"/>
      <c r="DB2" s="101"/>
      <c r="DC2" s="101"/>
      <c r="DD2" s="101"/>
      <c r="DE2" s="101"/>
      <c r="DF2" s="101"/>
      <c r="DG2" s="101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1"/>
      <c r="DT2" s="101"/>
      <c r="DU2" s="101"/>
      <c r="DV2" s="101"/>
      <c r="DW2" s="101"/>
      <c r="DX2" s="101"/>
      <c r="DY2" s="101"/>
      <c r="DZ2" s="101"/>
      <c r="EA2" s="101"/>
      <c r="EB2" s="101"/>
      <c r="EC2" s="101"/>
      <c r="ED2" s="101"/>
      <c r="EE2" s="101"/>
      <c r="EF2" s="101"/>
      <c r="EG2" s="101"/>
      <c r="EH2" s="101"/>
      <c r="EI2" s="101"/>
      <c r="EJ2" s="101"/>
      <c r="EK2" s="101"/>
      <c r="EL2" s="101"/>
      <c r="EM2" s="101"/>
      <c r="EN2" s="101"/>
      <c r="EO2" s="101"/>
      <c r="EP2" s="101"/>
      <c r="EQ2" s="101"/>
      <c r="ER2" s="101"/>
      <c r="ES2" s="101"/>
      <c r="ET2" s="101"/>
      <c r="EU2" s="101"/>
      <c r="EV2" s="101"/>
      <c r="EW2" s="101"/>
      <c r="EX2" s="101"/>
      <c r="EY2" s="101"/>
      <c r="EZ2" s="101"/>
      <c r="FA2" s="101"/>
      <c r="FB2" s="101"/>
      <c r="FC2" s="101"/>
      <c r="FD2" s="101"/>
      <c r="FE2" s="101"/>
      <c r="FF2" s="101"/>
      <c r="FG2" s="101"/>
      <c r="FH2" s="101"/>
      <c r="FI2" s="101"/>
      <c r="FJ2" s="101"/>
      <c r="FK2" s="101"/>
      <c r="FL2" s="101"/>
      <c r="FM2" s="101"/>
      <c r="FN2" s="101"/>
      <c r="FO2" s="101"/>
      <c r="FP2" s="101"/>
      <c r="FQ2" s="101"/>
      <c r="FR2" s="101"/>
      <c r="FS2" s="101"/>
      <c r="FT2" s="101"/>
      <c r="FU2" s="101"/>
      <c r="FV2" s="101"/>
      <c r="FW2" s="101"/>
      <c r="FX2" s="101"/>
      <c r="FY2" s="101"/>
      <c r="FZ2" s="101"/>
      <c r="GA2" s="101"/>
      <c r="GB2" s="101"/>
      <c r="GC2" s="101"/>
      <c r="GD2" s="101"/>
      <c r="GE2" s="101"/>
      <c r="GF2" s="101"/>
      <c r="GG2" s="101"/>
      <c r="GH2" s="101"/>
      <c r="GI2" s="101"/>
      <c r="GJ2" s="101"/>
      <c r="GK2" s="101"/>
      <c r="GL2" s="101"/>
      <c r="GM2" s="101"/>
      <c r="GN2" s="101"/>
      <c r="GO2" s="101"/>
      <c r="GP2" s="101"/>
      <c r="GQ2" s="101"/>
      <c r="GR2" s="101"/>
      <c r="GS2" s="101"/>
      <c r="GT2" s="101"/>
      <c r="GU2" s="101"/>
      <c r="GV2" s="101"/>
      <c r="GW2" s="101"/>
      <c r="GX2" s="101"/>
      <c r="GY2" s="101"/>
      <c r="GZ2" s="101"/>
      <c r="HA2" s="101"/>
      <c r="HB2" s="101"/>
      <c r="HC2" s="101"/>
      <c r="HD2" s="101"/>
      <c r="HE2" s="101"/>
      <c r="HF2" s="101"/>
      <c r="HG2" s="101"/>
      <c r="HH2" s="101"/>
      <c r="HI2" s="101"/>
      <c r="HJ2" s="101"/>
      <c r="HK2" s="101"/>
      <c r="HL2" s="101"/>
      <c r="HM2" s="101"/>
      <c r="HN2" s="101"/>
      <c r="HO2" s="101"/>
      <c r="HP2" s="101"/>
      <c r="HQ2" s="101"/>
      <c r="HR2" s="101"/>
      <c r="HS2" s="101"/>
      <c r="HT2" s="101"/>
      <c r="HU2" s="101"/>
      <c r="HV2" s="101"/>
      <c r="HW2" s="101"/>
      <c r="HX2" s="101"/>
      <c r="HY2" s="101"/>
      <c r="HZ2" s="101"/>
      <c r="IA2" s="101"/>
      <c r="IB2" s="101"/>
      <c r="IC2" s="101"/>
      <c r="ID2" s="101"/>
      <c r="IE2" s="101"/>
      <c r="IF2" s="101"/>
      <c r="IG2" s="101"/>
      <c r="IH2" s="101"/>
      <c r="II2" s="101"/>
      <c r="IJ2" s="101"/>
      <c r="IK2" s="101"/>
      <c r="IL2" s="101"/>
      <c r="IM2" s="101"/>
      <c r="IN2" s="101"/>
      <c r="IO2" s="101"/>
      <c r="IP2" s="101"/>
      <c r="IQ2" s="101"/>
      <c r="IR2" s="101"/>
      <c r="IS2" s="101"/>
      <c r="IT2" s="101"/>
      <c r="IU2" s="101"/>
      <c r="IV2" s="101"/>
      <c r="IW2" s="101"/>
      <c r="IX2" s="101"/>
      <c r="IY2" s="101"/>
      <c r="IZ2" s="101"/>
      <c r="JA2" s="101"/>
      <c r="JB2" s="101"/>
      <c r="JC2" s="101"/>
      <c r="JD2" s="101"/>
      <c r="JE2" s="101"/>
      <c r="JF2" s="101"/>
      <c r="JG2" s="101"/>
      <c r="JH2" s="101"/>
      <c r="JI2" s="101"/>
      <c r="JJ2" s="101"/>
      <c r="JK2" s="101"/>
      <c r="JL2" s="101"/>
      <c r="JM2" s="101"/>
      <c r="JN2" s="101"/>
      <c r="JO2" s="101"/>
      <c r="JP2" s="101"/>
      <c r="JQ2" s="101"/>
      <c r="JR2" s="101"/>
      <c r="JS2" s="101"/>
      <c r="JT2" s="101"/>
      <c r="JU2" s="101"/>
      <c r="JV2" s="101"/>
      <c r="JW2" s="101"/>
      <c r="JX2" s="101"/>
      <c r="JY2" s="101"/>
      <c r="JZ2" s="101"/>
      <c r="KA2" s="101"/>
      <c r="KB2" s="101"/>
      <c r="KC2" s="101"/>
      <c r="KD2" s="101"/>
      <c r="KE2" s="101"/>
      <c r="KF2" s="101"/>
      <c r="KG2" s="101"/>
      <c r="KH2" s="101"/>
      <c r="KI2" s="101"/>
      <c r="KJ2" s="101"/>
      <c r="KK2" s="101"/>
      <c r="KL2" s="101"/>
      <c r="KM2" s="101"/>
      <c r="KN2" s="101"/>
      <c r="KO2" s="101"/>
      <c r="KP2" s="101"/>
      <c r="KQ2" s="101"/>
      <c r="KR2" s="101"/>
      <c r="KS2" s="101"/>
      <c r="KT2" s="101"/>
      <c r="KU2" s="101"/>
      <c r="KV2" s="101"/>
      <c r="KW2" s="101"/>
      <c r="KX2" s="101"/>
      <c r="KY2" s="101"/>
      <c r="KZ2" s="101"/>
      <c r="LA2" s="101"/>
      <c r="LB2" s="101"/>
      <c r="LC2" s="101"/>
      <c r="LD2" s="101"/>
      <c r="LE2" s="101"/>
      <c r="LF2" s="101"/>
      <c r="LG2" s="101"/>
      <c r="LH2" s="101"/>
      <c r="LI2" s="101"/>
      <c r="LJ2" s="101"/>
      <c r="LK2" s="101"/>
      <c r="LL2" s="101"/>
      <c r="LM2" s="101"/>
      <c r="LN2" s="101"/>
      <c r="LO2" s="101"/>
      <c r="LP2" s="101"/>
      <c r="LQ2" s="101"/>
      <c r="LR2" s="101"/>
      <c r="LS2" s="101"/>
      <c r="LT2" s="101"/>
      <c r="LU2" s="101"/>
      <c r="LV2" s="101"/>
      <c r="LW2" s="101"/>
      <c r="LX2" s="101"/>
      <c r="LY2" s="101"/>
      <c r="LZ2" s="101"/>
      <c r="MA2" s="101"/>
      <c r="MB2" s="101"/>
      <c r="MC2" s="101"/>
      <c r="MD2" s="101"/>
      <c r="ME2" s="101"/>
      <c r="MF2" s="101"/>
      <c r="MG2" s="101"/>
      <c r="MH2" s="101"/>
      <c r="MI2" s="101"/>
      <c r="MJ2" s="101"/>
      <c r="MK2" s="101"/>
      <c r="ML2" s="101"/>
      <c r="MM2" s="101"/>
      <c r="MN2" s="101"/>
      <c r="MO2" s="101"/>
      <c r="MP2" s="101"/>
      <c r="MQ2" s="101"/>
      <c r="MR2" s="101"/>
      <c r="MS2" s="101"/>
      <c r="MT2" s="101"/>
      <c r="MU2" s="101"/>
      <c r="MV2" s="101"/>
      <c r="MW2" s="101"/>
      <c r="MX2" s="101"/>
      <c r="MY2" s="101"/>
      <c r="MZ2" s="101"/>
      <c r="NA2" s="101"/>
      <c r="NB2" s="101"/>
      <c r="NC2" s="101"/>
      <c r="ND2" s="101"/>
      <c r="NE2" s="101"/>
      <c r="NF2" s="101"/>
      <c r="NG2" s="101"/>
      <c r="NH2" s="101"/>
      <c r="NI2" s="101"/>
      <c r="NJ2" s="101"/>
      <c r="NK2" s="101"/>
      <c r="NL2" s="101"/>
      <c r="NM2" s="101"/>
      <c r="NN2" s="101"/>
      <c r="NO2" s="101"/>
      <c r="NP2" s="101"/>
      <c r="NQ2" s="101"/>
      <c r="NR2" s="101"/>
      <c r="NS2" s="101"/>
      <c r="NT2" s="101"/>
      <c r="NU2" s="101"/>
      <c r="NV2" s="101"/>
    </row>
    <row r="3" spans="1:386" ht="34" customHeight="1">
      <c r="B3" s="106">
        <v>43166</v>
      </c>
      <c r="C3" s="118" t="s">
        <v>1117</v>
      </c>
      <c r="D3" s="107" t="s">
        <v>1113</v>
      </c>
      <c r="E3" s="108" t="str">
        <f>VLOOKUP(Defect_Master[[#This Row],[Error Code]],Errors_Master[[Error Code]:[Error Code Name]],2,0)</f>
        <v>Run-in</v>
      </c>
      <c r="F3" s="109" t="str">
        <f>VLOOKUP(Defect_Master[[#This Row],[Error Code]],Errors_Master[[Error Code]:[Error Code Name]],3,0)</f>
        <v>MacEFITests/Display 8118 Power Up MCU operation Diag Test (Exit code: 1)</v>
      </c>
      <c r="G3" s="110"/>
      <c r="H3" s="111">
        <v>477</v>
      </c>
      <c r="I3" s="112" t="s">
        <v>1167</v>
      </c>
      <c r="J3" s="113"/>
      <c r="K3" s="114">
        <v>1517</v>
      </c>
      <c r="L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" s="116"/>
      <c r="N3" s="117"/>
      <c r="O3" s="48">
        <f>IFERROR(1/COUNTIFS(Defect_Master[Serial Number],Defect_Master[[#This Row],[Serial Number]],Defect_Master[Functional Area],Defect_Master[[#This Row],[Functional Area]]),0)</f>
        <v>0.5</v>
      </c>
      <c r="P3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3" s="48">
        <f>IF(ISNUMBER(Defect_Master[[#This Row],[First Time]]),1,0)</f>
        <v>1</v>
      </c>
      <c r="R3" s="49">
        <f>IF(ISNUMBER(Defect_Master[[#This Row],[Final]]),1,0)</f>
        <v>1</v>
      </c>
    </row>
    <row r="4" spans="1:386" ht="34" customHeight="1">
      <c r="B4" s="118">
        <v>43166</v>
      </c>
      <c r="C4" s="118" t="s">
        <v>1155</v>
      </c>
      <c r="D4" s="107" t="s">
        <v>1119</v>
      </c>
      <c r="E4" s="108" t="str">
        <f>VLOOKUP(Defect_Master[[#This Row],[Error Code]],Errors_Master[[Error Code]:[Error Code Name]],2,0)</f>
        <v>Run-in</v>
      </c>
      <c r="F4" s="109" t="str">
        <f>VLOOKUP(Defect_Master[[#This Row],[Error Code]],Errors_Master[[Error Code]:[Error Code Name]],3,0)</f>
        <v>display/BacklightController 4248 Fault Detection (Exit code: 1)</v>
      </c>
      <c r="G4" s="110"/>
      <c r="H4" s="111">
        <v>483</v>
      </c>
      <c r="I4" s="112" t="s">
        <v>1167</v>
      </c>
      <c r="J4" s="113"/>
      <c r="K4" s="114">
        <v>1514</v>
      </c>
      <c r="L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4" s="116"/>
      <c r="N4" s="117"/>
      <c r="O4" s="48">
        <f>IFERROR(1/COUNTIFS(Defect_Master[Serial Number],Defect_Master[[#This Row],[Serial Number]],Defect_Master[Functional Area],Defect_Master[[#This Row],[Functional Area]]),0)</f>
        <v>0.5</v>
      </c>
      <c r="P4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4" s="48">
        <f>IF(ISNUMBER(Defect_Master[[#This Row],[First Time]]),1,0)</f>
        <v>1</v>
      </c>
      <c r="R4" s="49">
        <f>IF(ISNUMBER(Defect_Master[[#This Row],[Final]]),1,0)</f>
        <v>1</v>
      </c>
    </row>
    <row r="5" spans="1:386" ht="34" customHeight="1">
      <c r="B5" s="118">
        <v>43166</v>
      </c>
      <c r="C5" s="118" t="s">
        <v>1155</v>
      </c>
      <c r="D5" s="107" t="s">
        <v>1119</v>
      </c>
      <c r="E5" s="108" t="str">
        <f>VLOOKUP(Defect_Master[[#This Row],[Error Code]],Errors_Master[[Error Code]:[Error Code Name]],2,0)</f>
        <v>Run-in</v>
      </c>
      <c r="F5" s="109" t="str">
        <f>VLOOKUP(Defect_Master[[#This Row],[Error Code]],Errors_Master[[Error Code]:[Error Code Name]],3,0)</f>
        <v>MacEFITests/Display 8118 Power Up MCU operation Diag Test (Exit code: 1)</v>
      </c>
      <c r="G5" s="110"/>
      <c r="H5" s="111">
        <v>483</v>
      </c>
      <c r="I5" s="112" t="s">
        <v>1167</v>
      </c>
      <c r="J5" s="113"/>
      <c r="K5" s="114">
        <v>1517</v>
      </c>
      <c r="L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5" s="116"/>
      <c r="N5" s="117"/>
      <c r="O5" s="48">
        <f>IFERROR(1/COUNTIFS(Defect_Master[Serial Number],Defect_Master[[#This Row],[Serial Number]],Defect_Master[Functional Area],Defect_Master[[#This Row],[Functional Area]]),0)</f>
        <v>0.5</v>
      </c>
      <c r="P5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5" s="48">
        <f>IF(ISNUMBER(Defect_Master[[#This Row],[First Time]]),1,0)</f>
        <v>1</v>
      </c>
      <c r="R5" s="49">
        <f>IF(ISNUMBER(Defect_Master[[#This Row],[Final]]),1,0)</f>
        <v>1</v>
      </c>
    </row>
    <row r="6" spans="1:386" ht="34" customHeight="1">
      <c r="B6" s="118">
        <v>43166</v>
      </c>
      <c r="C6" s="118" t="s">
        <v>1121</v>
      </c>
      <c r="D6" s="118" t="s">
        <v>1122</v>
      </c>
      <c r="E6" s="108" t="str">
        <f>VLOOKUP(Defect_Master[[#This Row],[Error Code]],Errors_Master[[Error Code]:[Error Code Name]],2,0)</f>
        <v>Run-in</v>
      </c>
      <c r="F6" s="109" t="str">
        <f>VLOOKUP(Defect_Master[[#This Row],[Error Code]],Errors_Master[[Error Code]:[Error Code Name]],3,0)</f>
        <v>MacEFITests/Display 8118 Power Up MCU operation Diag Test (Exit code: 1)</v>
      </c>
      <c r="G6" s="110"/>
      <c r="H6" s="111">
        <v>403</v>
      </c>
      <c r="I6" s="112" t="s">
        <v>1167</v>
      </c>
      <c r="J6" s="113"/>
      <c r="K6" s="114">
        <v>1517</v>
      </c>
      <c r="L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6" s="116"/>
      <c r="N6" s="117"/>
      <c r="O6" s="48">
        <f>IFERROR(1/COUNTIFS(Defect_Master[Serial Number],Defect_Master[[#This Row],[Serial Number]],Defect_Master[Functional Area],Defect_Master[[#This Row],[Functional Area]]),0)</f>
        <v>1</v>
      </c>
      <c r="P6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1</v>
      </c>
      <c r="Q6" s="48">
        <f>IF(ISNUMBER(Defect_Master[[#This Row],[First Time]]),1,0)</f>
        <v>1</v>
      </c>
      <c r="R6" s="49">
        <f>IF(ISNUMBER(Defect_Master[[#This Row],[Final]]),1,0)</f>
        <v>1</v>
      </c>
    </row>
    <row r="7" spans="1:386" ht="34" customHeight="1">
      <c r="B7" s="118">
        <v>43166</v>
      </c>
      <c r="C7" s="118" t="s">
        <v>1125</v>
      </c>
      <c r="D7" s="118" t="s">
        <v>1113</v>
      </c>
      <c r="E7" s="108" t="str">
        <f>VLOOKUP(Defect_Master[[#This Row],[Error Code]],Errors_Master[[Error Code]:[Error Code Name]],2,0)</f>
        <v>Run-in</v>
      </c>
      <c r="F7" s="109" t="str">
        <f>VLOOKUP(Defect_Master[[#This Row],[Error Code]],Errors_Master[[Error Code]:[Error Code Name]],3,0)</f>
        <v>MacEFITests/Display 8118 Power Up MCU operation Diag Test (Exit code: 1)</v>
      </c>
      <c r="G7" s="110"/>
      <c r="H7" s="111">
        <v>466</v>
      </c>
      <c r="I7" s="112" t="s">
        <v>1167</v>
      </c>
      <c r="J7" s="113"/>
      <c r="K7" s="114">
        <v>1517</v>
      </c>
      <c r="L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7" s="116"/>
      <c r="N7" s="117"/>
      <c r="O7" s="48">
        <f>IFERROR(1/COUNTIFS(Defect_Master[Serial Number],Defect_Master[[#This Row],[Serial Number]],Defect_Master[Functional Area],Defect_Master[[#This Row],[Functional Area]]),0)</f>
        <v>1</v>
      </c>
      <c r="P7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1</v>
      </c>
      <c r="Q7" s="48">
        <f>IF(ISNUMBER(Defect_Master[[#This Row],[First Time]]),1,0)</f>
        <v>1</v>
      </c>
      <c r="R7" s="49">
        <f>IF(ISNUMBER(Defect_Master[[#This Row],[Final]]),1,0)</f>
        <v>1</v>
      </c>
    </row>
    <row r="8" spans="1:386" ht="34" customHeight="1">
      <c r="B8" s="118">
        <v>43166</v>
      </c>
      <c r="C8" s="118" t="s">
        <v>1156</v>
      </c>
      <c r="D8" s="118" t="s">
        <v>1122</v>
      </c>
      <c r="E8" s="108" t="str">
        <f>VLOOKUP(Defect_Master[[#This Row],[Error Code]],Errors_Master[[Error Code]:[Error Code Name]],2,0)</f>
        <v>Run-in</v>
      </c>
      <c r="F8" s="109" t="str">
        <f>VLOOKUP(Defect_Master[[#This Row],[Error Code]],Errors_Master[[Error Code]:[Error Code Name]],3,0)</f>
        <v>MacEFITests/Display 8118 Power Up MCU operation Diag Test (Exit code: 1)</v>
      </c>
      <c r="G8" s="110"/>
      <c r="H8" s="111">
        <v>404</v>
      </c>
      <c r="I8" s="112" t="s">
        <v>1167</v>
      </c>
      <c r="J8" s="113"/>
      <c r="K8" s="114">
        <v>1517</v>
      </c>
      <c r="L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8" s="116"/>
      <c r="N8" s="117"/>
      <c r="O8" s="48">
        <f>IFERROR(1/COUNTIFS(Defect_Master[Serial Number],Defect_Master[[#This Row],[Serial Number]],Defect_Master[Functional Area],Defect_Master[[#This Row],[Functional Area]]),0)</f>
        <v>0.16666666666666666</v>
      </c>
      <c r="P8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8" s="48">
        <f>IF(ISNUMBER(Defect_Master[[#This Row],[First Time]]),1,0)</f>
        <v>1</v>
      </c>
      <c r="R8" s="49">
        <f>IF(ISNUMBER(Defect_Master[[#This Row],[Final]]),1,0)</f>
        <v>1</v>
      </c>
    </row>
    <row r="9" spans="1:386" ht="34" customHeight="1">
      <c r="B9" s="118">
        <v>43166</v>
      </c>
      <c r="C9" s="118" t="s">
        <v>1156</v>
      </c>
      <c r="D9" s="118" t="s">
        <v>1122</v>
      </c>
      <c r="E9" s="108" t="str">
        <f>VLOOKUP(Defect_Master[[#This Row],[Error Code]],Errors_Master[[Error Code]:[Error Code Name]],2,0)</f>
        <v>Run-in</v>
      </c>
      <c r="F9" s="109" t="str">
        <f>VLOOKUP(Defect_Master[[#This Row],[Error Code]],Errors_Master[[Error Code]:[Error Code Name]],3,0)</f>
        <v>link_width_tests/PCIe 2696 Link Width Test - pciRootPort RP05 (Exit code: 1)</v>
      </c>
      <c r="G9" s="110"/>
      <c r="H9" s="111">
        <v>404</v>
      </c>
      <c r="I9" s="112" t="s">
        <v>1167</v>
      </c>
      <c r="J9" s="113"/>
      <c r="K9" s="114">
        <v>1532</v>
      </c>
      <c r="L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9" s="116"/>
      <c r="N9" s="117"/>
      <c r="O9" s="48">
        <f>IFERROR(1/COUNTIFS(Defect_Master[Serial Number],Defect_Master[[#This Row],[Serial Number]],Defect_Master[Functional Area],Defect_Master[[#This Row],[Functional Area]]),0)</f>
        <v>0.16666666666666666</v>
      </c>
      <c r="P9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9" s="48">
        <f>IF(ISNUMBER(Defect_Master[[#This Row],[First Time]]),1,0)</f>
        <v>1</v>
      </c>
      <c r="R9" s="49">
        <f>IF(ISNUMBER(Defect_Master[[#This Row],[Final]]),1,0)</f>
        <v>1</v>
      </c>
    </row>
    <row r="10" spans="1:386" ht="34" customHeight="1">
      <c r="B10" s="118">
        <v>43166</v>
      </c>
      <c r="C10" s="118" t="s">
        <v>1156</v>
      </c>
      <c r="D10" s="118" t="s">
        <v>1122</v>
      </c>
      <c r="E10" s="108" t="str">
        <f>VLOOKUP(Defect_Master[[#This Row],[Error Code]],Errors_Master[[Error Code]:[Error Code Name]],2,0)</f>
        <v>Run-in</v>
      </c>
      <c r="F10" s="109" t="str">
        <f>VLOOKUP(Defect_Master[[#This Row],[Error Code]],Errors_Master[[Error Code]:[Error Code Name]],3,0)</f>
        <v>link_width_tests/PCIe 2696 Link Width Test - ThunderboltController 0 (Exit code: 1)</v>
      </c>
      <c r="G10" s="110"/>
      <c r="H10" s="111">
        <v>404</v>
      </c>
      <c r="I10" s="112" t="s">
        <v>1167</v>
      </c>
      <c r="J10" s="113"/>
      <c r="K10" s="114">
        <v>1531</v>
      </c>
      <c r="L1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0" s="116"/>
      <c r="N10" s="117"/>
      <c r="O10" s="48">
        <f>IFERROR(1/COUNTIFS(Defect_Master[Serial Number],Defect_Master[[#This Row],[Serial Number]],Defect_Master[Functional Area],Defect_Master[[#This Row],[Functional Area]]),0)</f>
        <v>0.16666666666666666</v>
      </c>
      <c r="P10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10" s="48">
        <f>IF(ISNUMBER(Defect_Master[[#This Row],[First Time]]),1,0)</f>
        <v>1</v>
      </c>
      <c r="R10" s="49">
        <f>IF(ISNUMBER(Defect_Master[[#This Row],[Final]]),1,0)</f>
        <v>1</v>
      </c>
    </row>
    <row r="11" spans="1:386" ht="34" customHeight="1">
      <c r="B11" s="118">
        <v>43166</v>
      </c>
      <c r="C11" s="118" t="s">
        <v>1156</v>
      </c>
      <c r="D11" s="118" t="s">
        <v>1122</v>
      </c>
      <c r="E11" s="108" t="str">
        <f>VLOOKUP(Defect_Master[[#This Row],[Error Code]],Errors_Master[[Error Code]:[Error Code Name]],2,0)</f>
        <v>Run-in</v>
      </c>
      <c r="F11" s="109" t="str">
        <f>VLOOKUP(Defect_Master[[#This Row],[Error Code]],Errors_Master[[Error Code]:[Error Code Name]],3,0)</f>
        <v>coordinated_sleep_S0i/Wait for ARM to sleep/7 (Exit code: 3)</v>
      </c>
      <c r="G11" s="110"/>
      <c r="H11" s="111">
        <v>404</v>
      </c>
      <c r="I11" s="112" t="s">
        <v>1167</v>
      </c>
      <c r="J11" s="113"/>
      <c r="K11" s="114">
        <v>1519</v>
      </c>
      <c r="L1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1" s="116"/>
      <c r="N11" s="117"/>
      <c r="O11" s="48">
        <f>IFERROR(1/COUNTIFS(Defect_Master[Serial Number],Defect_Master[[#This Row],[Serial Number]],Defect_Master[Functional Area],Defect_Master[[#This Row],[Functional Area]]),0)</f>
        <v>0.16666666666666666</v>
      </c>
      <c r="P11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11" s="48">
        <f>IF(ISNUMBER(Defect_Master[[#This Row],[First Time]]),1,0)</f>
        <v>1</v>
      </c>
      <c r="R11" s="49">
        <f>IF(ISNUMBER(Defect_Master[[#This Row],[Final]]),1,0)</f>
        <v>1</v>
      </c>
    </row>
    <row r="12" spans="1:386" ht="34" customHeight="1">
      <c r="B12" s="118">
        <v>43166</v>
      </c>
      <c r="C12" s="118" t="s">
        <v>1157</v>
      </c>
      <c r="D12" s="118" t="s">
        <v>1158</v>
      </c>
      <c r="E12" s="108" t="str">
        <f>VLOOKUP(Defect_Master[[#This Row],[Error Code]],Errors_Master[[Error Code]:[Error Code Name]],2,0)</f>
        <v>Run-in</v>
      </c>
      <c r="F12" s="109" t="str">
        <f>VLOOKUP(Defect_Master[[#This Row],[Error Code]],Errors_Master[[Error Code]:[Error Code Name]],3,0)</f>
        <v>MacEFITests/Display 8118 Power Up MCU operation Diag Test (Exit code: 1)</v>
      </c>
      <c r="G12" s="110"/>
      <c r="H12" s="111">
        <v>409</v>
      </c>
      <c r="I12" s="112" t="s">
        <v>1167</v>
      </c>
      <c r="J12" s="113"/>
      <c r="K12" s="114">
        <v>1517</v>
      </c>
      <c r="L12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2" s="116"/>
      <c r="N12" s="117"/>
      <c r="O12" s="48">
        <f>IFERROR(1/COUNTIFS(Defect_Master[Serial Number],Defect_Master[[#This Row],[Serial Number]],Defect_Master[Functional Area],Defect_Master[[#This Row],[Functional Area]]),0)</f>
        <v>0.2</v>
      </c>
      <c r="P12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12" s="48">
        <f>IF(ISNUMBER(Defect_Master[[#This Row],[First Time]]),1,0)</f>
        <v>1</v>
      </c>
      <c r="R12" s="49">
        <f>IF(ISNUMBER(Defect_Master[[#This Row],[Final]]),1,0)</f>
        <v>1</v>
      </c>
    </row>
    <row r="13" spans="1:386" ht="34" customHeight="1">
      <c r="B13" s="118">
        <v>43166</v>
      </c>
      <c r="C13" s="118" t="s">
        <v>1157</v>
      </c>
      <c r="D13" s="118" t="s">
        <v>1158</v>
      </c>
      <c r="E13" s="108" t="str">
        <f>VLOOKUP(Defect_Master[[#This Row],[Error Code]],Errors_Master[[Error Code]:[Error Code Name]],2,0)</f>
        <v>Run-in</v>
      </c>
      <c r="F13" s="109" t="str">
        <f>VLOOKUP(Defect_Master[[#This Row],[Error Code]],Errors_Master[[Error Code]:[Error Code Name]],3,0)</f>
        <v>link_width_tests/PCIe 2696 Link Width Test - ThunderboltController 0 (Exit code: 1)</v>
      </c>
      <c r="G13" s="110"/>
      <c r="H13" s="111">
        <v>409</v>
      </c>
      <c r="I13" s="112" t="s">
        <v>1167</v>
      </c>
      <c r="J13" s="113"/>
      <c r="K13" s="114">
        <v>1531</v>
      </c>
      <c r="L1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3" s="116"/>
      <c r="N13" s="117"/>
      <c r="O13" s="48">
        <f>IFERROR(1/COUNTIFS(Defect_Master[Serial Number],Defect_Master[[#This Row],[Serial Number]],Defect_Master[Functional Area],Defect_Master[[#This Row],[Functional Area]]),0)</f>
        <v>0.2</v>
      </c>
      <c r="P13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13" s="48">
        <f>IF(ISNUMBER(Defect_Master[[#This Row],[First Time]]),1,0)</f>
        <v>1</v>
      </c>
      <c r="R13" s="49">
        <f>IF(ISNUMBER(Defect_Master[[#This Row],[Final]]),1,0)</f>
        <v>1</v>
      </c>
    </row>
    <row r="14" spans="1:386" ht="34" customHeight="1">
      <c r="B14" s="118">
        <v>43166</v>
      </c>
      <c r="C14" s="118" t="s">
        <v>1157</v>
      </c>
      <c r="D14" s="118" t="s">
        <v>1158</v>
      </c>
      <c r="E14" s="108" t="str">
        <f>VLOOKUP(Defect_Master[[#This Row],[Error Code]],Errors_Master[[Error Code]:[Error Code Name]],2,0)</f>
        <v>Run-in</v>
      </c>
      <c r="F14" s="109" t="str">
        <f>VLOOKUP(Defect_Master[[#This Row],[Error Code]],Errors_Master[[Error Code]:[Error Code Name]],3,0)</f>
        <v>link_width_tests/PCIe 2696 Link Width Test - pciRootPort RP05 (Exit code: 1)</v>
      </c>
      <c r="G14" s="110"/>
      <c r="H14" s="111">
        <v>409</v>
      </c>
      <c r="I14" s="112" t="s">
        <v>1167</v>
      </c>
      <c r="J14" s="113"/>
      <c r="K14" s="114">
        <v>1532</v>
      </c>
      <c r="L1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4" s="116"/>
      <c r="N14" s="117"/>
      <c r="O14" s="48">
        <f>IFERROR(1/COUNTIFS(Defect_Master[Serial Number],Defect_Master[[#This Row],[Serial Number]],Defect_Master[Functional Area],Defect_Master[[#This Row],[Functional Area]]),0)</f>
        <v>0.2</v>
      </c>
      <c r="P14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14" s="48">
        <f>IF(ISNUMBER(Defect_Master[[#This Row],[First Time]]),1,0)</f>
        <v>1</v>
      </c>
      <c r="R14" s="49">
        <f>IF(ISNUMBER(Defect_Master[[#This Row],[Final]]),1,0)</f>
        <v>1</v>
      </c>
    </row>
    <row r="15" spans="1:386" ht="34" customHeight="1">
      <c r="B15" s="118">
        <v>43166</v>
      </c>
      <c r="C15" s="118" t="s">
        <v>1157</v>
      </c>
      <c r="D15" s="118" t="s">
        <v>1158</v>
      </c>
      <c r="E15" s="108" t="str">
        <f>VLOOKUP(Defect_Master[[#This Row],[Error Code]],Errors_Master[[Error Code]:[Error Code Name]],2,0)</f>
        <v>Run-in</v>
      </c>
      <c r="F15" s="109" t="str">
        <f>VLOOKUP(Defect_Master[[#This Row],[Error Code]],Errors_Master[[Error Code]:[Error Code Name]],3,0)</f>
        <v>coordinated_S0i_BT_TriggerWake/Verify Wake from BT/4 (Exit code: 1)</v>
      </c>
      <c r="G15" s="110"/>
      <c r="H15" s="111">
        <v>409</v>
      </c>
      <c r="I15" s="112" t="s">
        <v>1167</v>
      </c>
      <c r="J15" s="113"/>
      <c r="K15" s="114">
        <v>1586</v>
      </c>
      <c r="L1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5" s="116"/>
      <c r="N15" s="117"/>
      <c r="O15" s="48">
        <f>IFERROR(1/COUNTIFS(Defect_Master[Serial Number],Defect_Master[[#This Row],[Serial Number]],Defect_Master[Functional Area],Defect_Master[[#This Row],[Functional Area]]),0)</f>
        <v>0.2</v>
      </c>
      <c r="P15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15" s="48">
        <f>IF(ISNUMBER(Defect_Master[[#This Row],[First Time]]),1,0)</f>
        <v>1</v>
      </c>
      <c r="R15" s="49">
        <f>IF(ISNUMBER(Defect_Master[[#This Row],[Final]]),1,0)</f>
        <v>1</v>
      </c>
    </row>
    <row r="16" spans="1:386" ht="34" customHeight="1">
      <c r="B16" s="118">
        <v>43166</v>
      </c>
      <c r="C16" s="118" t="s">
        <v>1123</v>
      </c>
      <c r="D16" s="118" t="s">
        <v>1114</v>
      </c>
      <c r="E16" s="108" t="str">
        <f>VLOOKUP(Defect_Master[[#This Row],[Error Code]],Errors_Master[[Error Code]:[Error Code Name]],2,0)</f>
        <v>Run-in</v>
      </c>
      <c r="F16" s="109" t="str">
        <f>VLOOKUP(Defect_Master[[#This Row],[Error Code]],Errors_Master[[Error Code]:[Error Code Name]],3,0)</f>
        <v>display/BacklightController 4248 Fault Detection (Exit code: 1)</v>
      </c>
      <c r="G16" s="110"/>
      <c r="H16" s="111">
        <v>504</v>
      </c>
      <c r="I16" s="112" t="s">
        <v>1167</v>
      </c>
      <c r="J16" s="113"/>
      <c r="K16" s="114">
        <v>1514</v>
      </c>
      <c r="L1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6" s="116"/>
      <c r="N16" s="117"/>
      <c r="O16" s="48">
        <f>IFERROR(1/COUNTIFS(Defect_Master[Serial Number],Defect_Master[[#This Row],[Serial Number]],Defect_Master[Functional Area],Defect_Master[[#This Row],[Functional Area]]),0)</f>
        <v>0.5</v>
      </c>
      <c r="P16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16" s="48">
        <f>IF(ISNUMBER(Defect_Master[[#This Row],[First Time]]),1,0)</f>
        <v>1</v>
      </c>
      <c r="R16" s="49">
        <f>IF(ISNUMBER(Defect_Master[[#This Row],[Final]]),1,0)</f>
        <v>1</v>
      </c>
    </row>
    <row r="17" spans="2:18" ht="34" customHeight="1">
      <c r="B17" s="118">
        <v>43166</v>
      </c>
      <c r="C17" s="118" t="s">
        <v>1123</v>
      </c>
      <c r="D17" s="118" t="s">
        <v>1114</v>
      </c>
      <c r="E17" s="108" t="str">
        <f>VLOOKUP(Defect_Master[[#This Row],[Error Code]],Errors_Master[[Error Code]:[Error Code Name]],2,0)</f>
        <v>Run-in</v>
      </c>
      <c r="F17" s="109" t="str">
        <f>VLOOKUP(Defect_Master[[#This Row],[Error Code]],Errors_Master[[Error Code]:[Error Code Name]],3,0)</f>
        <v>MacEFITests/Display 8118 Power Up MCU operation Diag Test (Exit code: 1)</v>
      </c>
      <c r="G17" s="110"/>
      <c r="H17" s="111">
        <v>504</v>
      </c>
      <c r="I17" s="112" t="s">
        <v>1167</v>
      </c>
      <c r="J17" s="113"/>
      <c r="K17" s="114">
        <v>1517</v>
      </c>
      <c r="L1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7" s="116"/>
      <c r="N17" s="117"/>
      <c r="O17" s="48">
        <f>IFERROR(1/COUNTIFS(Defect_Master[Serial Number],Defect_Master[[#This Row],[Serial Number]],Defect_Master[Functional Area],Defect_Master[[#This Row],[Functional Area]]),0)</f>
        <v>0.5</v>
      </c>
      <c r="P17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17" s="48">
        <f>IF(ISNUMBER(Defect_Master[[#This Row],[First Time]]),1,0)</f>
        <v>1</v>
      </c>
      <c r="R17" s="49">
        <f>IF(ISNUMBER(Defect_Master[[#This Row],[Final]]),1,0)</f>
        <v>1</v>
      </c>
    </row>
    <row r="18" spans="2:18" ht="34" customHeight="1">
      <c r="B18" s="118">
        <v>43166</v>
      </c>
      <c r="C18" s="118" t="s">
        <v>1159</v>
      </c>
      <c r="D18" s="118" t="s">
        <v>1160</v>
      </c>
      <c r="E18" s="108" t="str">
        <f>VLOOKUP(Defect_Master[[#This Row],[Error Code]],Errors_Master[[Error Code]:[Error Code Name]],2,0)</f>
        <v>Run-in</v>
      </c>
      <c r="F18" s="109" t="str">
        <f>VLOOKUP(Defect_Master[[#This Row],[Error Code]],Errors_Master[[Error Code]:[Error Code Name]],3,0)</f>
        <v>MacEFITests/Display 8118 Power Up MCU operation Diag Test (Exit code: 1)</v>
      </c>
      <c r="G18" s="110"/>
      <c r="H18" s="111">
        <v>407</v>
      </c>
      <c r="I18" s="112" t="s">
        <v>1167</v>
      </c>
      <c r="J18" s="113"/>
      <c r="K18" s="114">
        <v>1517</v>
      </c>
      <c r="L1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8" s="116"/>
      <c r="N18" s="117"/>
      <c r="O18" s="48">
        <f>IFERROR(1/COUNTIFS(Defect_Master[Serial Number],Defect_Master[[#This Row],[Serial Number]],Defect_Master[Functional Area],Defect_Master[[#This Row],[Functional Area]]),0)</f>
        <v>0.16666666666666666</v>
      </c>
      <c r="P18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18" s="48">
        <f>IF(ISNUMBER(Defect_Master[[#This Row],[First Time]]),1,0)</f>
        <v>1</v>
      </c>
      <c r="R18" s="49">
        <f>IF(ISNUMBER(Defect_Master[[#This Row],[Final]]),1,0)</f>
        <v>1</v>
      </c>
    </row>
    <row r="19" spans="2:18" ht="34" customHeight="1">
      <c r="B19" s="118">
        <v>43166</v>
      </c>
      <c r="C19" s="118" t="s">
        <v>1159</v>
      </c>
      <c r="D19" s="118" t="s">
        <v>1160</v>
      </c>
      <c r="E19" s="108" t="str">
        <f>VLOOKUP(Defect_Master[[#This Row],[Error Code]],Errors_Master[[Error Code]:[Error Code Name]],2,0)</f>
        <v>Run-in</v>
      </c>
      <c r="F19" s="109" t="str">
        <f>VLOOKUP(Defect_Master[[#This Row],[Error Code]],Errors_Master[[Error Code]:[Error Code Name]],3,0)</f>
        <v>Wildfire/STCriticalErrorsTest/Iteration 1 (Exit code: 1)</v>
      </c>
      <c r="G19" s="110"/>
      <c r="H19" s="111">
        <v>407</v>
      </c>
      <c r="I19" s="112" t="s">
        <v>1167</v>
      </c>
      <c r="J19" s="113"/>
      <c r="K19" s="114">
        <v>1521</v>
      </c>
      <c r="L1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9" s="116"/>
      <c r="N19" s="117"/>
      <c r="O19" s="48">
        <f>IFERROR(1/COUNTIFS(Defect_Master[Serial Number],Defect_Master[[#This Row],[Serial Number]],Defect_Master[Functional Area],Defect_Master[[#This Row],[Functional Area]]),0)</f>
        <v>0.16666666666666666</v>
      </c>
      <c r="P19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19" s="48">
        <f>IF(ISNUMBER(Defect_Master[[#This Row],[First Time]]),1,0)</f>
        <v>1</v>
      </c>
      <c r="R19" s="49">
        <f>IF(ISNUMBER(Defect_Master[[#This Row],[Final]]),1,0)</f>
        <v>1</v>
      </c>
    </row>
    <row r="20" spans="2:18" ht="34" customHeight="1">
      <c r="B20" s="118">
        <v>43166</v>
      </c>
      <c r="C20" s="118" t="s">
        <v>1159</v>
      </c>
      <c r="D20" s="118" t="s">
        <v>1160</v>
      </c>
      <c r="E20" s="108" t="str">
        <f>VLOOKUP(Defect_Master[[#This Row],[Error Code]],Errors_Master[[Error Code]:[Error Code Name]],2,0)</f>
        <v>Run-in</v>
      </c>
      <c r="F20" s="109" t="str">
        <f>VLOOKUP(Defect_Master[[#This Row],[Error Code]],Errors_Master[[Error Code]:[Error Code Name]],3,0)</f>
        <v>Wildfire/STCriticalErrorsTest: EFI Command touch/Iteration 1 (Exit code: 1)</v>
      </c>
      <c r="G20" s="110"/>
      <c r="H20" s="111">
        <v>407</v>
      </c>
      <c r="I20" s="112" t="s">
        <v>1167</v>
      </c>
      <c r="J20" s="113"/>
      <c r="K20" s="114">
        <v>1522</v>
      </c>
      <c r="L2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0" s="116"/>
      <c r="N20" s="117"/>
      <c r="O20" s="48">
        <f>IFERROR(1/COUNTIFS(Defect_Master[Serial Number],Defect_Master[[#This Row],[Serial Number]],Defect_Master[Functional Area],Defect_Master[[#This Row],[Functional Area]]),0)</f>
        <v>0.16666666666666666</v>
      </c>
      <c r="P20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20" s="48">
        <f>IF(ISNUMBER(Defect_Master[[#This Row],[First Time]]),1,0)</f>
        <v>1</v>
      </c>
      <c r="R20" s="49">
        <f>IF(ISNUMBER(Defect_Master[[#This Row],[Final]]),1,0)</f>
        <v>1</v>
      </c>
    </row>
    <row r="21" spans="2:18" ht="34" customHeight="1">
      <c r="B21" s="118">
        <v>43166</v>
      </c>
      <c r="C21" s="118" t="s">
        <v>1159</v>
      </c>
      <c r="D21" s="118" t="s">
        <v>1160</v>
      </c>
      <c r="E21" s="108" t="str">
        <f>VLOOKUP(Defect_Master[[#This Row],[Error Code]],Errors_Master[[Error Code]:[Error Code Name]],2,0)</f>
        <v>Run-in</v>
      </c>
      <c r="F21" s="109" t="str">
        <f>VLOOKUP(Defect_Master[[#This Row],[Error Code]],Errors_Master[[Error Code]:[Error Code Name]],3,0)</f>
        <v>additional_arm_component_checks/Keyboard Presence Check (Exit code: 1)</v>
      </c>
      <c r="G21" s="110"/>
      <c r="H21" s="111">
        <v>407</v>
      </c>
      <c r="I21" s="112" t="s">
        <v>1167</v>
      </c>
      <c r="J21" s="113"/>
      <c r="K21" s="114">
        <v>1524</v>
      </c>
      <c r="L2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1" s="116"/>
      <c r="N21" s="117"/>
      <c r="O21" s="48">
        <f>IFERROR(1/COUNTIFS(Defect_Master[Serial Number],Defect_Master[[#This Row],[Serial Number]],Defect_Master[Functional Area],Defect_Master[[#This Row],[Functional Area]]),0)</f>
        <v>0.16666666666666666</v>
      </c>
      <c r="P21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21" s="48">
        <f>IF(ISNUMBER(Defect_Master[[#This Row],[First Time]]),1,0)</f>
        <v>1</v>
      </c>
      <c r="R21" s="49">
        <f>IF(ISNUMBER(Defect_Master[[#This Row],[Final]]),1,0)</f>
        <v>1</v>
      </c>
    </row>
    <row r="22" spans="2:18" ht="34" customHeight="1">
      <c r="B22" s="118">
        <v>43166</v>
      </c>
      <c r="C22" s="118" t="s">
        <v>1159</v>
      </c>
      <c r="D22" s="118" t="s">
        <v>1160</v>
      </c>
      <c r="E22" s="108" t="str">
        <f>VLOOKUP(Defect_Master[[#This Row],[Error Code]],Errors_Master[[Error Code]:[Error Code Name]],2,0)</f>
        <v>Run-in</v>
      </c>
      <c r="F22" s="109" t="str">
        <f>VLOOKUP(Defect_Master[[#This Row],[Error Code]],Errors_Master[[Error Code]:[Error Code Name]],3,0)</f>
        <v>coordinated_sleep_S3/Wait for ARM to sleep1 (Exit code: 3)</v>
      </c>
      <c r="G22" s="110"/>
      <c r="H22" s="111">
        <v>407</v>
      </c>
      <c r="I22" s="112" t="s">
        <v>1167</v>
      </c>
      <c r="J22" s="113"/>
      <c r="K22" s="114">
        <v>1587</v>
      </c>
      <c r="L22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2" s="116"/>
      <c r="N22" s="117"/>
      <c r="O22" s="48">
        <f>IFERROR(1/COUNTIFS(Defect_Master[Serial Number],Defect_Master[[#This Row],[Serial Number]],Defect_Master[Functional Area],Defect_Master[[#This Row],[Functional Area]]),0)</f>
        <v>0.16666666666666666</v>
      </c>
      <c r="P22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22" s="48">
        <f>IF(ISNUMBER(Defect_Master[[#This Row],[First Time]]),1,0)</f>
        <v>1</v>
      </c>
      <c r="R22" s="49">
        <f>IF(ISNUMBER(Defect_Master[[#This Row],[Final]]),1,0)</f>
        <v>1</v>
      </c>
    </row>
    <row r="23" spans="2:18" ht="34" customHeight="1">
      <c r="B23" s="118">
        <v>43166</v>
      </c>
      <c r="C23" s="118" t="s">
        <v>1159</v>
      </c>
      <c r="D23" s="118" t="s">
        <v>1160</v>
      </c>
      <c r="E23" s="108" t="str">
        <f>VLOOKUP(Defect_Master[[#This Row],[Error Code]],Errors_Master[[Error Code]:[Error Code Name]],2,0)</f>
        <v>Run-in</v>
      </c>
      <c r="F23" s="109" t="str">
        <f>VLOOKUP(Defect_Master[[#This Row],[Error Code]],Errors_Master[[Error Code]:[Error Code Name]],3,0)</f>
        <v>coordinated_sleep_S3/Transition Intel into S31 (Exit code: -2)</v>
      </c>
      <c r="G23" s="110"/>
      <c r="H23" s="111">
        <v>407</v>
      </c>
      <c r="I23" s="112" t="s">
        <v>1167</v>
      </c>
      <c r="J23" s="113"/>
      <c r="K23" s="114">
        <v>1588</v>
      </c>
      <c r="L2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3" s="116"/>
      <c r="N23" s="117"/>
      <c r="O23" s="48">
        <f>IFERROR(1/COUNTIFS(Defect_Master[Serial Number],Defect_Master[[#This Row],[Serial Number]],Defect_Master[Functional Area],Defect_Master[[#This Row],[Functional Area]]),0)</f>
        <v>0.16666666666666666</v>
      </c>
      <c r="P23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23" s="48">
        <f>IF(ISNUMBER(Defect_Master[[#This Row],[First Time]]),1,0)</f>
        <v>1</v>
      </c>
      <c r="R23" s="49">
        <f>IF(ISNUMBER(Defect_Master[[#This Row],[Final]]),1,0)</f>
        <v>1</v>
      </c>
    </row>
    <row r="24" spans="2:18" ht="34" customHeight="1">
      <c r="B24" s="118">
        <v>43166</v>
      </c>
      <c r="C24" s="118" t="s">
        <v>1115</v>
      </c>
      <c r="D24" s="118" t="s">
        <v>1113</v>
      </c>
      <c r="E24" s="108" t="str">
        <f>VLOOKUP(Defect_Master[[#This Row],[Error Code]],Errors_Master[[Error Code]:[Error Code Name]],2,0)</f>
        <v>Run-in</v>
      </c>
      <c r="F24" s="109" t="str">
        <f>VLOOKUP(Defect_Master[[#This Row],[Error Code]],Errors_Master[[Error Code]:[Error Code Name]],3,0)</f>
        <v>MacEFITests/Display 8118 Power Up MCU operation Diag Test (Exit code: 1)</v>
      </c>
      <c r="G24" s="110"/>
      <c r="H24" s="111">
        <v>468</v>
      </c>
      <c r="I24" s="112" t="s">
        <v>1167</v>
      </c>
      <c r="J24" s="113"/>
      <c r="K24" s="114">
        <v>1517</v>
      </c>
      <c r="L2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4" s="116"/>
      <c r="N24" s="117"/>
      <c r="O24" s="48">
        <f>IFERROR(1/COUNTIFS(Defect_Master[Serial Number],Defect_Master[[#This Row],[Serial Number]],Defect_Master[Functional Area],Defect_Master[[#This Row],[Functional Area]]),0)</f>
        <v>1</v>
      </c>
      <c r="P24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1</v>
      </c>
      <c r="Q24" s="48">
        <f>IF(ISNUMBER(Defect_Master[[#This Row],[First Time]]),1,0)</f>
        <v>1</v>
      </c>
      <c r="R24" s="49">
        <f>IF(ISNUMBER(Defect_Master[[#This Row],[Final]]),1,0)</f>
        <v>1</v>
      </c>
    </row>
    <row r="25" spans="2:18" ht="34" customHeight="1">
      <c r="B25" s="118">
        <v>43166</v>
      </c>
      <c r="C25" s="118" t="s">
        <v>1126</v>
      </c>
      <c r="D25" s="118" t="s">
        <v>1127</v>
      </c>
      <c r="E25" s="108" t="str">
        <f>VLOOKUP(Defect_Master[[#This Row],[Error Code]],Errors_Master[[Error Code]:[Error Code Name]],2,0)</f>
        <v>Run-in</v>
      </c>
      <c r="F25" s="109" t="str">
        <f>VLOOKUP(Defect_Master[[#This Row],[Error Code]],Errors_Master[[Error Code]:[Error Code Name]],3,0)</f>
        <v>display/BacklightController 4248 Fault Detection (Exit code: 1)</v>
      </c>
      <c r="G25" s="110"/>
      <c r="H25" s="111">
        <v>448</v>
      </c>
      <c r="I25" s="112" t="s">
        <v>1167</v>
      </c>
      <c r="J25" s="113"/>
      <c r="K25" s="114">
        <v>1514</v>
      </c>
      <c r="L2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5" s="116"/>
      <c r="N25" s="117"/>
      <c r="O25" s="48">
        <f>IFERROR(1/COUNTIFS(Defect_Master[Serial Number],Defect_Master[[#This Row],[Serial Number]],Defect_Master[Functional Area],Defect_Master[[#This Row],[Functional Area]]),0)</f>
        <v>0.5</v>
      </c>
      <c r="P25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25" s="48">
        <f>IF(ISNUMBER(Defect_Master[[#This Row],[First Time]]),1,0)</f>
        <v>1</v>
      </c>
      <c r="R25" s="49">
        <f>IF(ISNUMBER(Defect_Master[[#This Row],[Final]]),1,0)</f>
        <v>1</v>
      </c>
    </row>
    <row r="26" spans="2:18" ht="34" customHeight="1">
      <c r="B26" s="118">
        <v>43166</v>
      </c>
      <c r="C26" s="118" t="s">
        <v>1126</v>
      </c>
      <c r="D26" s="118" t="s">
        <v>1127</v>
      </c>
      <c r="E26" s="108" t="str">
        <f>VLOOKUP(Defect_Master[[#This Row],[Error Code]],Errors_Master[[Error Code]:[Error Code Name]],2,0)</f>
        <v>Run-in</v>
      </c>
      <c r="F26" s="109" t="str">
        <f>VLOOKUP(Defect_Master[[#This Row],[Error Code]],Errors_Master[[Error Code]:[Error Code Name]],3,0)</f>
        <v>MacEFITests/Display 8118 Power Up MCU operation Diag Test (Exit code: 1)</v>
      </c>
      <c r="G26" s="110"/>
      <c r="H26" s="111">
        <v>448</v>
      </c>
      <c r="I26" s="112" t="s">
        <v>1167</v>
      </c>
      <c r="J26" s="113"/>
      <c r="K26" s="114">
        <v>1517</v>
      </c>
      <c r="L2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6" s="116"/>
      <c r="N26" s="117"/>
      <c r="O26" s="48">
        <f>IFERROR(1/COUNTIFS(Defect_Master[Serial Number],Defect_Master[[#This Row],[Serial Number]],Defect_Master[Functional Area],Defect_Master[[#This Row],[Functional Area]]),0)</f>
        <v>0.5</v>
      </c>
      <c r="P26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26" s="48">
        <f>IF(ISNUMBER(Defect_Master[[#This Row],[First Time]]),1,0)</f>
        <v>1</v>
      </c>
      <c r="R26" s="49">
        <f>IF(ISNUMBER(Defect_Master[[#This Row],[Final]]),1,0)</f>
        <v>1</v>
      </c>
    </row>
    <row r="27" spans="2:18" ht="34" customHeight="1">
      <c r="B27" s="118">
        <v>43166</v>
      </c>
      <c r="C27" s="118" t="s">
        <v>1120</v>
      </c>
      <c r="D27" s="118" t="s">
        <v>1113</v>
      </c>
      <c r="E27" s="108" t="str">
        <f>VLOOKUP(Defect_Master[[#This Row],[Error Code]],Errors_Master[[Error Code]:[Error Code Name]],2,0)</f>
        <v>Run-in</v>
      </c>
      <c r="F27" s="109" t="str">
        <f>VLOOKUP(Defect_Master[[#This Row],[Error Code]],Errors_Master[[Error Code]:[Error Code Name]],3,0)</f>
        <v>MacEFITests/Display 8118 Power Up MCU operation Diag Test (Exit code: 1)</v>
      </c>
      <c r="G27" s="110"/>
      <c r="H27" s="111">
        <v>472</v>
      </c>
      <c r="I27" s="112" t="s">
        <v>1167</v>
      </c>
      <c r="J27" s="113"/>
      <c r="K27" s="114">
        <v>1517</v>
      </c>
      <c r="L2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7" s="116"/>
      <c r="N27" s="117"/>
      <c r="O27" s="48">
        <f>IFERROR(1/COUNTIFS(Defect_Master[Serial Number],Defect_Master[[#This Row],[Serial Number]],Defect_Master[Functional Area],Defect_Master[[#This Row],[Functional Area]]),0)</f>
        <v>1</v>
      </c>
      <c r="P27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1</v>
      </c>
      <c r="Q27" s="48">
        <f>IF(ISNUMBER(Defect_Master[[#This Row],[First Time]]),1,0)</f>
        <v>1</v>
      </c>
      <c r="R27" s="49">
        <f>IF(ISNUMBER(Defect_Master[[#This Row],[Final]]),1,0)</f>
        <v>1</v>
      </c>
    </row>
    <row r="28" spans="2:18" ht="34" customHeight="1">
      <c r="B28" s="118">
        <v>43166</v>
      </c>
      <c r="C28" s="118" t="s">
        <v>1118</v>
      </c>
      <c r="D28" s="118" t="s">
        <v>1119</v>
      </c>
      <c r="E28" s="108" t="str">
        <f>VLOOKUP(Defect_Master[[#This Row],[Error Code]],Errors_Master[[Error Code]:[Error Code Name]],2,0)</f>
        <v>Run-in</v>
      </c>
      <c r="F28" s="109" t="str">
        <f>VLOOKUP(Defect_Master[[#This Row],[Error Code]],Errors_Master[[Error Code]:[Error Code Name]],3,0)</f>
        <v>display/BacklightController 4248 Fault Detection (Exit code: 1)</v>
      </c>
      <c r="G28" s="110"/>
      <c r="H28" s="111">
        <v>480</v>
      </c>
      <c r="I28" s="112" t="s">
        <v>1167</v>
      </c>
      <c r="J28" s="113"/>
      <c r="K28" s="114">
        <v>1514</v>
      </c>
      <c r="L2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8" s="116"/>
      <c r="N28" s="117"/>
      <c r="O28" s="48">
        <f>IFERROR(1/COUNTIFS(Defect_Master[Serial Number],Defect_Master[[#This Row],[Serial Number]],Defect_Master[Functional Area],Defect_Master[[#This Row],[Functional Area]]),0)</f>
        <v>0.33333333333333331</v>
      </c>
      <c r="P28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28" s="48">
        <f>IF(ISNUMBER(Defect_Master[[#This Row],[First Time]]),1,0)</f>
        <v>1</v>
      </c>
      <c r="R28" s="49">
        <f>IF(ISNUMBER(Defect_Master[[#This Row],[Final]]),1,0)</f>
        <v>1</v>
      </c>
    </row>
    <row r="29" spans="2:18" ht="34" customHeight="1">
      <c r="B29" s="118">
        <v>43166</v>
      </c>
      <c r="C29" s="118" t="s">
        <v>1118</v>
      </c>
      <c r="D29" s="118" t="s">
        <v>1119</v>
      </c>
      <c r="E29" s="108" t="str">
        <f>VLOOKUP(Defect_Master[[#This Row],[Error Code]],Errors_Master[[Error Code]:[Error Code Name]],2,0)</f>
        <v>Run-in</v>
      </c>
      <c r="F29" s="109" t="str">
        <f>VLOOKUP(Defect_Master[[#This Row],[Error Code]],Errors_Master[[Error Code]:[Error Code Name]],3,0)</f>
        <v>MacEFITests/Display 8118 Power Up MCU operation Diag Test (Exit code: 1)</v>
      </c>
      <c r="G29" s="110"/>
      <c r="H29" s="111">
        <v>480</v>
      </c>
      <c r="I29" s="112" t="s">
        <v>1167</v>
      </c>
      <c r="J29" s="113"/>
      <c r="K29" s="114">
        <v>1517</v>
      </c>
      <c r="L2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9" s="116"/>
      <c r="N29" s="117"/>
      <c r="O29" s="48">
        <f>IFERROR(1/COUNTIFS(Defect_Master[Serial Number],Defect_Master[[#This Row],[Serial Number]],Defect_Master[Functional Area],Defect_Master[[#This Row],[Functional Area]]),0)</f>
        <v>0.33333333333333331</v>
      </c>
      <c r="P29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29" s="48">
        <f>IF(ISNUMBER(Defect_Master[[#This Row],[First Time]]),1,0)</f>
        <v>1</v>
      </c>
      <c r="R29" s="49">
        <f>IF(ISNUMBER(Defect_Master[[#This Row],[Final]]),1,0)</f>
        <v>1</v>
      </c>
    </row>
    <row r="30" spans="2:18" ht="34" customHeight="1">
      <c r="B30" s="118">
        <v>43166</v>
      </c>
      <c r="C30" s="118" t="s">
        <v>1161</v>
      </c>
      <c r="D30" s="118" t="s">
        <v>1154</v>
      </c>
      <c r="E30" s="108" t="str">
        <f>VLOOKUP(Defect_Master[[#This Row],[Error Code]],Errors_Master[[Error Code]:[Error Code Name]],2,0)</f>
        <v>Run-in</v>
      </c>
      <c r="F30" s="109" t="str">
        <f>VLOOKUP(Defect_Master[[#This Row],[Error Code]],Errors_Master[[Error Code]:[Error Code Name]],3,0)</f>
        <v>coordinated_S0i_BT_TriggerWake/Verify Wake from BT/4 (Exit code: 1)</v>
      </c>
      <c r="G30" s="110"/>
      <c r="H30" s="111">
        <v>398</v>
      </c>
      <c r="I30" s="112" t="s">
        <v>1167</v>
      </c>
      <c r="J30" s="113"/>
      <c r="K30" s="114">
        <v>1586</v>
      </c>
      <c r="L3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0" s="116"/>
      <c r="N30" s="117"/>
      <c r="O30" s="48">
        <f>IFERROR(1/COUNTIFS(Defect_Master[Serial Number],Defect_Master[[#This Row],[Serial Number]],Defect_Master[Functional Area],Defect_Master[[#This Row],[Functional Area]]),0)</f>
        <v>1</v>
      </c>
      <c r="P30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1</v>
      </c>
      <c r="Q30" s="48">
        <f>IF(ISNUMBER(Defect_Master[[#This Row],[First Time]]),1,0)</f>
        <v>1</v>
      </c>
      <c r="R30" s="49">
        <f>IF(ISNUMBER(Defect_Master[[#This Row],[Final]]),1,0)</f>
        <v>1</v>
      </c>
    </row>
    <row r="31" spans="2:18" ht="34" customHeight="1">
      <c r="B31" s="118">
        <v>43166</v>
      </c>
      <c r="C31" s="118" t="s">
        <v>1162</v>
      </c>
      <c r="D31" s="118" t="s">
        <v>1163</v>
      </c>
      <c r="E31" s="108" t="str">
        <f>VLOOKUP(Defect_Master[[#This Row],[Error Code]],Errors_Master[[Error Code]:[Error Code Name]],2,0)</f>
        <v>Run-in</v>
      </c>
      <c r="F31" s="109" t="str">
        <f>VLOOKUP(Defect_Master[[#This Row],[Error Code]],Errors_Master[[Error Code]:[Error Code Name]],3,0)</f>
        <v>intel_boot_checks/SMC 3204 Shutdown Cause Check (Exit code: 14)</v>
      </c>
      <c r="G31" s="110"/>
      <c r="H31" s="111">
        <v>379</v>
      </c>
      <c r="I31" s="112" t="s">
        <v>1167</v>
      </c>
      <c r="J31" s="113"/>
      <c r="K31" s="114">
        <v>1589</v>
      </c>
      <c r="L3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1" s="116"/>
      <c r="N31" s="117"/>
      <c r="O31" s="48">
        <f>IFERROR(1/COUNTIFS(Defect_Master[Serial Number],Defect_Master[[#This Row],[Serial Number]],Defect_Master[Functional Area],Defect_Master[[#This Row],[Functional Area]]),0)</f>
        <v>1</v>
      </c>
      <c r="P31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1</v>
      </c>
      <c r="Q31" s="48">
        <f>IF(ISNUMBER(Defect_Master[[#This Row],[First Time]]),1,0)</f>
        <v>1</v>
      </c>
      <c r="R31" s="49">
        <f>IF(ISNUMBER(Defect_Master[[#This Row],[Final]]),1,0)</f>
        <v>1</v>
      </c>
    </row>
    <row r="32" spans="2:18" ht="34" customHeight="1">
      <c r="B32" s="118">
        <v>43166</v>
      </c>
      <c r="C32" s="118" t="s">
        <v>1164</v>
      </c>
      <c r="D32" s="118" t="s">
        <v>1116</v>
      </c>
      <c r="E32" s="108" t="str">
        <f>VLOOKUP(Defect_Master[[#This Row],[Error Code]],Errors_Master[[Error Code]:[Error Code Name]],2,0)</f>
        <v>Run-in</v>
      </c>
      <c r="F32" s="109" t="str">
        <f>VLOOKUP(Defect_Master[[#This Row],[Error Code]],Errors_Master[[Error Code]:[Error Code Name]],3,0)</f>
        <v>link_width_tests/PCIe 2696 Link Width Test - ThunderboltController 0 (Exit code: 1)</v>
      </c>
      <c r="G32" s="110"/>
      <c r="H32" s="111">
        <v>380</v>
      </c>
      <c r="I32" s="112" t="s">
        <v>1167</v>
      </c>
      <c r="J32" s="113"/>
      <c r="K32" s="114">
        <v>1531</v>
      </c>
      <c r="L32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2" s="116"/>
      <c r="N32" s="117"/>
      <c r="O32" s="48">
        <f>IFERROR(1/COUNTIFS(Defect_Master[Serial Number],Defect_Master[[#This Row],[Serial Number]],Defect_Master[Functional Area],Defect_Master[[#This Row],[Functional Area]]),0)</f>
        <v>0.33333333333333331</v>
      </c>
      <c r="P32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32" s="48">
        <f>IF(ISNUMBER(Defect_Master[[#This Row],[First Time]]),1,0)</f>
        <v>1</v>
      </c>
      <c r="R32" s="49">
        <f>IF(ISNUMBER(Defect_Master[[#This Row],[Final]]),1,0)</f>
        <v>1</v>
      </c>
    </row>
    <row r="33" spans="2:18" ht="34" customHeight="1">
      <c r="B33" s="118">
        <v>43166</v>
      </c>
      <c r="C33" s="118" t="s">
        <v>1164</v>
      </c>
      <c r="D33" s="118" t="s">
        <v>1116</v>
      </c>
      <c r="E33" s="108" t="str">
        <f>VLOOKUP(Defect_Master[[#This Row],[Error Code]],Errors_Master[[Error Code]:[Error Code Name]],2,0)</f>
        <v>Run-in</v>
      </c>
      <c r="F33" s="109" t="str">
        <f>VLOOKUP(Defect_Master[[#This Row],[Error Code]],Errors_Master[[Error Code]:[Error Code Name]],3,0)</f>
        <v>link_width_tests/PCIe 2696 Link Width Test - pciRootPort RP05 (Exit code: 1)</v>
      </c>
      <c r="G33" s="110"/>
      <c r="H33" s="111">
        <v>380</v>
      </c>
      <c r="I33" s="112" t="s">
        <v>1167</v>
      </c>
      <c r="J33" s="113"/>
      <c r="K33" s="114">
        <v>1532</v>
      </c>
      <c r="L3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3" s="116"/>
      <c r="N33" s="117"/>
      <c r="O33" s="48">
        <f>IFERROR(1/COUNTIFS(Defect_Master[Serial Number],Defect_Master[[#This Row],[Serial Number]],Defect_Master[Functional Area],Defect_Master[[#This Row],[Functional Area]]),0)</f>
        <v>0.33333333333333331</v>
      </c>
      <c r="P33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33" s="48">
        <f>IF(ISNUMBER(Defect_Master[[#This Row],[First Time]]),1,0)</f>
        <v>1</v>
      </c>
      <c r="R33" s="49">
        <f>IF(ISNUMBER(Defect_Master[[#This Row],[Final]]),1,0)</f>
        <v>1</v>
      </c>
    </row>
    <row r="34" spans="2:18" ht="34" customHeight="1">
      <c r="B34" s="118">
        <v>43166</v>
      </c>
      <c r="C34" s="118" t="s">
        <v>1165</v>
      </c>
      <c r="D34" s="118" t="s">
        <v>1158</v>
      </c>
      <c r="E34" s="108" t="str">
        <f>VLOOKUP(Defect_Master[[#This Row],[Error Code]],Errors_Master[[Error Code]:[Error Code Name]],2,0)</f>
        <v>Run-in</v>
      </c>
      <c r="F34" s="109" t="str">
        <f>VLOOKUP(Defect_Master[[#This Row],[Error Code]],Errors_Master[[Error Code]:[Error Code Name]],3,0)</f>
        <v>MacEFITests/Display 8118 Power Up MCU operation Diag Test (Exit code: 1)</v>
      </c>
      <c r="G34" s="110"/>
      <c r="H34" s="111">
        <v>410</v>
      </c>
      <c r="I34" s="112" t="s">
        <v>1167</v>
      </c>
      <c r="J34" s="113"/>
      <c r="K34" s="114">
        <v>1517</v>
      </c>
      <c r="L3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4" s="116"/>
      <c r="N34" s="117"/>
      <c r="O34" s="48">
        <f>IFERROR(1/COUNTIFS(Defect_Master[Serial Number],Defect_Master[[#This Row],[Serial Number]],Defect_Master[Functional Area],Defect_Master[[#This Row],[Functional Area]]),0)</f>
        <v>0.14285714285714285</v>
      </c>
      <c r="P34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0.14285714285714285</v>
      </c>
      <c r="Q34" s="48">
        <f>IF(ISNUMBER(Defect_Master[[#This Row],[First Time]]),1,0)</f>
        <v>1</v>
      </c>
      <c r="R34" s="49">
        <f>IF(ISNUMBER(Defect_Master[[#This Row],[Final]]),1,0)</f>
        <v>1</v>
      </c>
    </row>
    <row r="35" spans="2:18" ht="34" customHeight="1">
      <c r="B35" s="118">
        <v>43166</v>
      </c>
      <c r="C35" s="118" t="s">
        <v>1124</v>
      </c>
      <c r="D35" s="118" t="s">
        <v>1113</v>
      </c>
      <c r="E35" s="108" t="str">
        <f>VLOOKUP(Defect_Master[[#This Row],[Error Code]],Errors_Master[[Error Code]:[Error Code Name]],2,0)</f>
        <v>Run-in</v>
      </c>
      <c r="F35" s="109" t="str">
        <f>VLOOKUP(Defect_Master[[#This Row],[Error Code]],Errors_Master[[Error Code]:[Error Code Name]],3,0)</f>
        <v>MacEFITests/Display 8118 Power Up MCU operation Diag Test (Exit code: 1)</v>
      </c>
      <c r="G35" s="110"/>
      <c r="H35" s="111">
        <v>463</v>
      </c>
      <c r="I35" s="112" t="s">
        <v>1167</v>
      </c>
      <c r="J35" s="113"/>
      <c r="K35" s="114">
        <v>1517</v>
      </c>
      <c r="L3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5" s="116"/>
      <c r="N35" s="117"/>
      <c r="O35" s="48">
        <f>IFERROR(1/COUNTIFS(Defect_Master[Serial Number],Defect_Master[[#This Row],[Serial Number]],Defect_Master[Functional Area],Defect_Master[[#This Row],[Functional Area]]),0)</f>
        <v>0.125</v>
      </c>
      <c r="P35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0.125</v>
      </c>
      <c r="Q35" s="48">
        <f>IF(ISNUMBER(Defect_Master[[#This Row],[First Time]]),1,0)</f>
        <v>1</v>
      </c>
      <c r="R35" s="49">
        <f>IF(ISNUMBER(Defect_Master[[#This Row],[Final]]),1,0)</f>
        <v>1</v>
      </c>
    </row>
    <row r="36" spans="2:18" ht="34" customHeight="1">
      <c r="B36" s="118">
        <v>43166</v>
      </c>
      <c r="C36" s="118" t="s">
        <v>1124</v>
      </c>
      <c r="D36" s="118" t="s">
        <v>1113</v>
      </c>
      <c r="E36" s="108" t="str">
        <f>VLOOKUP(Defect_Master[[#This Row],[Error Code]],Errors_Master[[Error Code]:[Error Code Name]],2,0)</f>
        <v>Run-in</v>
      </c>
      <c r="F36" s="109" t="str">
        <f>VLOOKUP(Defect_Master[[#This Row],[Error Code]],Errors_Master[[Error Code]:[Error Code Name]],3,0)</f>
        <v>Wildfire/AceTest3/Iteration 1 (Exit code: 1)</v>
      </c>
      <c r="G36" s="110"/>
      <c r="H36" s="111">
        <v>463</v>
      </c>
      <c r="I36" s="112" t="s">
        <v>1167</v>
      </c>
      <c r="J36" s="113"/>
      <c r="K36" s="114">
        <v>1569</v>
      </c>
      <c r="L3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6" s="116"/>
      <c r="N36" s="117"/>
      <c r="O36" s="48">
        <f>IFERROR(1/COUNTIFS(Defect_Master[Serial Number],Defect_Master[[#This Row],[Serial Number]],Defect_Master[Functional Area],Defect_Master[[#This Row],[Functional Area]]),0)</f>
        <v>0.125</v>
      </c>
      <c r="P36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0.125</v>
      </c>
      <c r="Q36" s="48">
        <f>IF(ISNUMBER(Defect_Master[[#This Row],[First Time]]),1,0)</f>
        <v>1</v>
      </c>
      <c r="R36" s="49">
        <f>IF(ISNUMBER(Defect_Master[[#This Row],[Final]]),1,0)</f>
        <v>1</v>
      </c>
    </row>
    <row r="37" spans="2:18" ht="34" customHeight="1">
      <c r="B37" s="118">
        <v>43166</v>
      </c>
      <c r="C37" s="118" t="s">
        <v>1124</v>
      </c>
      <c r="D37" s="118" t="s">
        <v>1113</v>
      </c>
      <c r="E37" s="108" t="str">
        <f>VLOOKUP(Defect_Master[[#This Row],[Error Code]],Errors_Master[[Error Code]:[Error Code Name]],2,0)</f>
        <v>Run-in</v>
      </c>
      <c r="F37" s="109" t="str">
        <f>VLOOKUP(Defect_Master[[#This Row],[Error Code]],Errors_Master[[Error Code]:[Error Code Name]],3,0)</f>
        <v>Wildfire/AceTest2/Iteration 1 (Exit code: 1)</v>
      </c>
      <c r="G37" s="110"/>
      <c r="H37" s="111">
        <v>463</v>
      </c>
      <c r="I37" s="112" t="s">
        <v>1167</v>
      </c>
      <c r="J37" s="113"/>
      <c r="K37" s="114">
        <v>1567</v>
      </c>
      <c r="L3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7" s="116"/>
      <c r="N37" s="117"/>
      <c r="O37" s="48">
        <f>IFERROR(1/COUNTIFS(Defect_Master[Serial Number],Defect_Master[[#This Row],[Serial Number]],Defect_Master[Functional Area],Defect_Master[[#This Row],[Functional Area]]),0)</f>
        <v>0.125</v>
      </c>
      <c r="P37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0.125</v>
      </c>
      <c r="Q37" s="48">
        <f>IF(ISNUMBER(Defect_Master[[#This Row],[First Time]]),1,0)</f>
        <v>1</v>
      </c>
      <c r="R37" s="49">
        <f>IF(ISNUMBER(Defect_Master[[#This Row],[Final]]),1,0)</f>
        <v>1</v>
      </c>
    </row>
    <row r="38" spans="2:18" ht="34" customHeight="1">
      <c r="B38" s="118">
        <v>43166</v>
      </c>
      <c r="C38" s="118" t="s">
        <v>1166</v>
      </c>
      <c r="D38" s="118" t="s">
        <v>1113</v>
      </c>
      <c r="E38" s="108" t="str">
        <f>VLOOKUP(Defect_Master[[#This Row],[Error Code]],Errors_Master[[Error Code]:[Error Code Name]],2,0)</f>
        <v>Run-in</v>
      </c>
      <c r="F38" s="109" t="str">
        <f>VLOOKUP(Defect_Master[[#This Row],[Error Code]],Errors_Master[[Error Code]:[Error Code Name]],3,0)</f>
        <v>MacEFITests/Display 8118 Power Up MCU operation Diag Test (Exit code: 1)</v>
      </c>
      <c r="G38" s="110"/>
      <c r="H38" s="111">
        <v>470</v>
      </c>
      <c r="I38" s="112" t="s">
        <v>1167</v>
      </c>
      <c r="J38" s="113"/>
      <c r="K38" s="114">
        <v>1517</v>
      </c>
      <c r="L3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8" s="116"/>
      <c r="N38" s="117"/>
      <c r="O38" s="48">
        <f>IFERROR(1/COUNTIFS(Defect_Master[Serial Number],Defect_Master[[#This Row],[Serial Number]],Defect_Master[Functional Area],Defect_Master[[#This Row],[Functional Area]]),0)</f>
        <v>0.5</v>
      </c>
      <c r="P38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38" s="48">
        <f>IF(ISNUMBER(Defect_Master[[#This Row],[First Time]]),1,0)</f>
        <v>1</v>
      </c>
      <c r="R38" s="49">
        <f>IF(ISNUMBER(Defect_Master[[#This Row],[Final]]),1,0)</f>
        <v>1</v>
      </c>
    </row>
    <row r="39" spans="2:18" ht="34" customHeight="1">
      <c r="B39" s="118">
        <v>43166</v>
      </c>
      <c r="C39" s="118" t="s">
        <v>1172</v>
      </c>
      <c r="D39" s="118" t="s">
        <v>1173</v>
      </c>
      <c r="E39" s="108" t="str">
        <f>VLOOKUP(Defect_Master[[#This Row],[Error Code]],Errors_Master[[Error Code]:[Error Code Name]],2,0)</f>
        <v>Run-in</v>
      </c>
      <c r="F39" s="109" t="str">
        <f>VLOOKUP(Defect_Master[[#This Row],[Error Code]],Errors_Master[[Error Code]:[Error Code Name]],3,0)</f>
        <v>No Flint</v>
      </c>
      <c r="G39" s="110"/>
      <c r="H39" s="111">
        <v>418</v>
      </c>
      <c r="I39" s="112" t="s">
        <v>1167</v>
      </c>
      <c r="J39" s="113"/>
      <c r="K39" s="114">
        <v>1585</v>
      </c>
      <c r="L3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9" s="116"/>
      <c r="N39" s="117"/>
      <c r="O39" s="48">
        <f>IFERROR(1/COUNTIFS(Defect_Master[Serial Number],Defect_Master[[#This Row],[Serial Number]],Defect_Master[Functional Area],Defect_Master[[#This Row],[Functional Area]]),0)</f>
        <v>0.33333333333333331</v>
      </c>
      <c r="P39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39" s="48">
        <f>IF(ISNUMBER(Defect_Master[[#This Row],[First Time]]),1,0)</f>
        <v>1</v>
      </c>
      <c r="R39" s="49">
        <f>IF(ISNUMBER(Defect_Master[[#This Row],[Final]]),1,0)</f>
        <v>1</v>
      </c>
    </row>
    <row r="40" spans="2:18" ht="34" customHeight="1">
      <c r="B40" s="118">
        <v>43166</v>
      </c>
      <c r="C40" s="118" t="s">
        <v>1174</v>
      </c>
      <c r="D40" s="118" t="s">
        <v>1175</v>
      </c>
      <c r="E40" s="108" t="str">
        <f>VLOOKUP(Defect_Master[[#This Row],[Error Code]],Errors_Master[[Error Code]:[Error Code Name]],2,0)</f>
        <v>Run-in</v>
      </c>
      <c r="F40" s="109" t="str">
        <f>VLOOKUP(Defect_Master[[#This Row],[Error Code]],Errors_Master[[Error Code]:[Error Code Name]],3,0)</f>
        <v>No Flint</v>
      </c>
      <c r="G40" s="110"/>
      <c r="H40" s="111">
        <v>480</v>
      </c>
      <c r="I40" s="112" t="s">
        <v>1167</v>
      </c>
      <c r="J40" s="113"/>
      <c r="K40" s="114">
        <v>1585</v>
      </c>
      <c r="L4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40" s="116"/>
      <c r="N40" s="117"/>
      <c r="O40" s="48">
        <f>IFERROR(1/COUNTIFS(Defect_Master[Serial Number],Defect_Master[[#This Row],[Serial Number]],Defect_Master[Functional Area],Defect_Master[[#This Row],[Functional Area]]),0)</f>
        <v>0.33333333333333331</v>
      </c>
      <c r="P40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40" s="48">
        <f>IF(ISNUMBER(Defect_Master[[#This Row],[First Time]]),1,0)</f>
        <v>1</v>
      </c>
      <c r="R40" s="49">
        <f>IF(ISNUMBER(Defect_Master[[#This Row],[Final]]),1,0)</f>
        <v>1</v>
      </c>
    </row>
    <row r="41" spans="2:18" ht="34" customHeight="1">
      <c r="B41" s="118">
        <v>43166</v>
      </c>
      <c r="C41" s="118" t="s">
        <v>1176</v>
      </c>
      <c r="D41" s="118" t="s">
        <v>1177</v>
      </c>
      <c r="E41" s="108" t="str">
        <f>VLOOKUP(Defect_Master[[#This Row],[Error Code]],Errors_Master[[Error Code]:[Error Code Name]],2,0)</f>
        <v>Run-in</v>
      </c>
      <c r="F41" s="109" t="str">
        <f>VLOOKUP(Defect_Master[[#This Row],[Error Code]],Errors_Master[[Error Code]:[Error Code Name]],3,0)</f>
        <v>Hang at IEFI</v>
      </c>
      <c r="G41" s="110"/>
      <c r="H41" s="111">
        <v>419</v>
      </c>
      <c r="I41" s="112" t="s">
        <v>1167</v>
      </c>
      <c r="J41" s="113"/>
      <c r="K41" s="114">
        <v>1590</v>
      </c>
      <c r="L4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41" s="116"/>
      <c r="N41" s="117"/>
      <c r="O41" s="48">
        <f>IFERROR(1/COUNTIFS(Defect_Master[Serial Number],Defect_Master[[#This Row],[Serial Number]],Defect_Master[Functional Area],Defect_Master[[#This Row],[Functional Area]]),0)</f>
        <v>0.33333333333333331</v>
      </c>
      <c r="P41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41" s="48">
        <f>IF(ISNUMBER(Defect_Master[[#This Row],[First Time]]),1,0)</f>
        <v>1</v>
      </c>
      <c r="R41" s="49">
        <f>IF(ISNUMBER(Defect_Master[[#This Row],[Final]]),1,0)</f>
        <v>1</v>
      </c>
    </row>
    <row r="42" spans="2:18" ht="34" customHeight="1">
      <c r="B42" s="118">
        <v>43166</v>
      </c>
      <c r="C42" s="118" t="s">
        <v>1179</v>
      </c>
      <c r="D42" s="118" t="s">
        <v>1180</v>
      </c>
      <c r="E42" s="108" t="str">
        <f>VLOOKUP(Defect_Master[[#This Row],[Error Code]],Errors_Master[[Error Code]:[Error Code Name]],2,0)</f>
        <v>Run-in</v>
      </c>
      <c r="F42" s="109" t="str">
        <f>VLOOKUP(Defect_Master[[#This Row],[Error Code]],Errors_Master[[Error Code]:[Error Code Name]],3,0)</f>
        <v>Hang Black Screen</v>
      </c>
      <c r="G42" s="110"/>
      <c r="H42" s="111">
        <v>462</v>
      </c>
      <c r="I42" s="112" t="s">
        <v>1167</v>
      </c>
      <c r="J42" s="113"/>
      <c r="K42" s="114">
        <v>1581</v>
      </c>
      <c r="L42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42" s="116"/>
      <c r="N42" s="117"/>
      <c r="O42" s="48">
        <f>IFERROR(1/COUNTIFS(Defect_Master[Serial Number],Defect_Master[[#This Row],[Serial Number]],Defect_Master[Functional Area],Defect_Master[[#This Row],[Functional Area]]),0)</f>
        <v>1</v>
      </c>
      <c r="P42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1</v>
      </c>
      <c r="Q42" s="48">
        <f>IF(ISNUMBER(Defect_Master[[#This Row],[First Time]]),1,0)</f>
        <v>1</v>
      </c>
      <c r="R42" s="49">
        <f>IF(ISNUMBER(Defect_Master[[#This Row],[Final]]),1,0)</f>
        <v>1</v>
      </c>
    </row>
    <row r="43" spans="2:18" ht="34" customHeight="1">
      <c r="B43" s="118">
        <v>43166</v>
      </c>
      <c r="C43" s="118" t="s">
        <v>1181</v>
      </c>
      <c r="D43" s="118" t="s">
        <v>1180</v>
      </c>
      <c r="E43" s="108" t="str">
        <f>VLOOKUP(Defect_Master[[#This Row],[Error Code]],Errors_Master[[Error Code]:[Error Code Name]],2,0)</f>
        <v>Run-in</v>
      </c>
      <c r="F43" s="109" t="str">
        <f>VLOOKUP(Defect_Master[[#This Row],[Error Code]],Errors_Master[[Error Code]:[Error Code Name]],3,0)</f>
        <v>Hang Black Screen</v>
      </c>
      <c r="G43" s="110"/>
      <c r="H43" s="111">
        <v>474</v>
      </c>
      <c r="I43" s="112" t="s">
        <v>1167</v>
      </c>
      <c r="J43" s="113"/>
      <c r="K43" s="114">
        <v>1581</v>
      </c>
      <c r="L4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43" s="116"/>
      <c r="N43" s="117"/>
      <c r="O43" s="48">
        <f>IFERROR(1/COUNTIFS(Defect_Master[Serial Number],Defect_Master[[#This Row],[Serial Number]],Defect_Master[Functional Area],Defect_Master[[#This Row],[Functional Area]]),0)</f>
        <v>0.16666666666666666</v>
      </c>
      <c r="P43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43" s="48">
        <f>IF(ISNUMBER(Defect_Master[[#This Row],[First Time]]),1,0)</f>
        <v>1</v>
      </c>
      <c r="R43" s="49">
        <f>IF(ISNUMBER(Defect_Master[[#This Row],[Final]]),1,0)</f>
        <v>1</v>
      </c>
    </row>
    <row r="44" spans="2:18" ht="34" customHeight="1">
      <c r="B44" s="106">
        <v>43167</v>
      </c>
      <c r="C44" s="118" t="s">
        <v>1184</v>
      </c>
      <c r="D44" s="118" t="s">
        <v>1185</v>
      </c>
      <c r="E44" s="108" t="str">
        <f>VLOOKUP(Defect_Master[[#This Row],[Error Code]],Errors_Master[[Error Code]:[Error Code Name]],2,0)</f>
        <v>Run-in</v>
      </c>
      <c r="F44" s="109" t="str">
        <f>VLOOKUP(Defect_Master[[#This Row],[Error Code]],Errors_Master[[Error Code]:[Error Code Name]],3,0)</f>
        <v>Wildfire/STCriticalErrorsTest/Iteration 1 (Exit code: 1)</v>
      </c>
      <c r="G44" s="110"/>
      <c r="H44" s="111">
        <v>374</v>
      </c>
      <c r="I44" s="112" t="s">
        <v>1167</v>
      </c>
      <c r="J44" s="113"/>
      <c r="K44" s="114">
        <v>1521</v>
      </c>
      <c r="L4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44" s="116"/>
      <c r="N44" s="117"/>
      <c r="O44" s="48">
        <f>IFERROR(1/COUNTIFS(Defect_Master[Serial Number],Defect_Master[[#This Row],[Serial Number]],Defect_Master[Functional Area],Defect_Master[[#This Row],[Functional Area]]),0)</f>
        <v>0.14285714285714285</v>
      </c>
      <c r="P44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0.14285714285714285</v>
      </c>
      <c r="Q44" s="48">
        <f>IF(ISNUMBER(Defect_Master[[#This Row],[First Time]]),1,0)</f>
        <v>1</v>
      </c>
      <c r="R44" s="49">
        <f>IF(ISNUMBER(Defect_Master[[#This Row],[Final]]),1,0)</f>
        <v>1</v>
      </c>
    </row>
    <row r="45" spans="2:18" ht="34" customHeight="1">
      <c r="B45" s="118">
        <v>43167</v>
      </c>
      <c r="C45" s="118" t="s">
        <v>1184</v>
      </c>
      <c r="D45" s="118" t="s">
        <v>1185</v>
      </c>
      <c r="E45" s="108" t="str">
        <f>VLOOKUP(Defect_Master[[#This Row],[Error Code]],Errors_Master[[Error Code]:[Error Code Name]],2,0)</f>
        <v>Run-in</v>
      </c>
      <c r="F45" s="109" t="str">
        <f>VLOOKUP(Defect_Master[[#This Row],[Error Code]],Errors_Master[[Error Code]:[Error Code Name]],3,0)</f>
        <v>tapp/System 8000 TAPP Power (Exit code: 3)</v>
      </c>
      <c r="G45" s="110"/>
      <c r="H45" s="111">
        <v>374</v>
      </c>
      <c r="I45" s="112" t="s">
        <v>1167</v>
      </c>
      <c r="J45" s="113"/>
      <c r="K45" s="114">
        <v>1516</v>
      </c>
      <c r="L4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45" s="116"/>
      <c r="N45" s="117"/>
      <c r="O45" s="48">
        <f>IFERROR(1/COUNTIFS(Defect_Master[Serial Number],Defect_Master[[#This Row],[Serial Number]],Defect_Master[Functional Area],Defect_Master[[#This Row],[Functional Area]]),0)</f>
        <v>0.14285714285714285</v>
      </c>
      <c r="P45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0.14285714285714285</v>
      </c>
      <c r="Q45" s="48">
        <f>IF(ISNUMBER(Defect_Master[[#This Row],[First Time]]),1,0)</f>
        <v>1</v>
      </c>
      <c r="R45" s="49">
        <f>IF(ISNUMBER(Defect_Master[[#This Row],[Final]]),1,0)</f>
        <v>1</v>
      </c>
    </row>
    <row r="46" spans="2:18" ht="34" customHeight="1">
      <c r="B46" s="118">
        <v>43167</v>
      </c>
      <c r="C46" s="118" t="s">
        <v>1184</v>
      </c>
      <c r="D46" s="118" t="s">
        <v>1185</v>
      </c>
      <c r="E46" s="108" t="str">
        <f>VLOOKUP(Defect_Master[[#This Row],[Error Code]],Errors_Master[[Error Code]:[Error Code Name]],2,0)</f>
        <v>Run-in</v>
      </c>
      <c r="F46" s="109" t="str">
        <f>VLOOKUP(Defect_Master[[#This Row],[Error Code]],Errors_Master[[Error Code]:[Error Code Name]],3,0)</f>
        <v>Wildfire/STCriticalErrorsTest: EFI Command touch/Iteration 1 (Exit code: 1)</v>
      </c>
      <c r="G46" s="110"/>
      <c r="H46" s="111">
        <v>374</v>
      </c>
      <c r="I46" s="112" t="s">
        <v>1167</v>
      </c>
      <c r="J46" s="113"/>
      <c r="K46" s="114">
        <v>1522</v>
      </c>
      <c r="L4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46" s="116"/>
      <c r="N46" s="117"/>
      <c r="O46" s="48">
        <f>IFERROR(1/COUNTIFS(Defect_Master[Serial Number],Defect_Master[[#This Row],[Serial Number]],Defect_Master[Functional Area],Defect_Master[[#This Row],[Functional Area]]),0)</f>
        <v>0.14285714285714285</v>
      </c>
      <c r="P46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0.14285714285714285</v>
      </c>
      <c r="Q46" s="48">
        <f>IF(ISNUMBER(Defect_Master[[#This Row],[First Time]]),1,0)</f>
        <v>1</v>
      </c>
      <c r="R46" s="49">
        <f>IF(ISNUMBER(Defect_Master[[#This Row],[Final]]),1,0)</f>
        <v>1</v>
      </c>
    </row>
    <row r="47" spans="2:18" ht="34" customHeight="1">
      <c r="B47" s="118">
        <v>43167</v>
      </c>
      <c r="C47" s="118" t="s">
        <v>1184</v>
      </c>
      <c r="D47" s="118" t="s">
        <v>1185</v>
      </c>
      <c r="E47" s="108" t="str">
        <f>VLOOKUP(Defect_Master[[#This Row],[Error Code]],Errors_Master[[Error Code]:[Error Code Name]],2,0)</f>
        <v>Run-in</v>
      </c>
      <c r="F47" s="109" t="str">
        <f>VLOOKUP(Defect_Master[[#This Row],[Error Code]],Errors_Master[[Error Code]:[Error Code Name]],3,0)</f>
        <v>additional_arm_component_checks/Keyboard Presence Check (Exit code: 1)</v>
      </c>
      <c r="G47" s="110"/>
      <c r="H47" s="111">
        <v>374</v>
      </c>
      <c r="I47" s="112" t="s">
        <v>1167</v>
      </c>
      <c r="J47" s="113"/>
      <c r="K47" s="114">
        <v>1524</v>
      </c>
      <c r="L4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47" s="116"/>
      <c r="N47" s="117"/>
      <c r="O47" s="48">
        <f>IFERROR(1/COUNTIFS(Defect_Master[Serial Number],Defect_Master[[#This Row],[Serial Number]],Defect_Master[Functional Area],Defect_Master[[#This Row],[Functional Area]]),0)</f>
        <v>0.14285714285714285</v>
      </c>
      <c r="P47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0.14285714285714285</v>
      </c>
      <c r="Q47" s="48">
        <f>IF(ISNUMBER(Defect_Master[[#This Row],[First Time]]),1,0)</f>
        <v>1</v>
      </c>
      <c r="R47" s="49">
        <f>IF(ISNUMBER(Defect_Master[[#This Row],[Final]]),1,0)</f>
        <v>1</v>
      </c>
    </row>
    <row r="48" spans="2:18" ht="34" customHeight="1">
      <c r="B48" s="118">
        <v>43167</v>
      </c>
      <c r="C48" s="118" t="s">
        <v>1184</v>
      </c>
      <c r="D48" s="118" t="s">
        <v>1185</v>
      </c>
      <c r="E48" s="120" t="str">
        <f>VLOOKUP(Defect_Master[[#This Row],[Error Code]],Errors_Master[[Error Code]:[Error Code Name]],2,0)</f>
        <v>Run-in</v>
      </c>
      <c r="F48" s="121" t="str">
        <f>VLOOKUP(Defect_Master[[#This Row],[Error Code]],Errors_Master[[Error Code]:[Error Code Name]],3,0)</f>
        <v>thermalinterface/ThermalInterface 3664 DTS Accuracy Test (Exit code: 2)</v>
      </c>
      <c r="G48" s="110"/>
      <c r="H48" s="111">
        <v>374</v>
      </c>
      <c r="I48" s="112" t="s">
        <v>1167</v>
      </c>
      <c r="J48" s="113"/>
      <c r="K48" s="114">
        <v>1518</v>
      </c>
      <c r="L4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48" s="116"/>
      <c r="N48" s="117"/>
      <c r="O48" s="48">
        <f>IFERROR(1/COUNTIFS(Defect_Master[Serial Number],Defect_Master[[#This Row],[Serial Number]],Defect_Master[Functional Area],Defect_Master[[#This Row],[Functional Area]]),0)</f>
        <v>0.14285714285714285</v>
      </c>
      <c r="P48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0.14285714285714285</v>
      </c>
      <c r="Q48" s="48">
        <f>IF(ISNUMBER(Defect_Master[[#This Row],[First Time]]),1,0)</f>
        <v>1</v>
      </c>
      <c r="R48" s="49">
        <f>IF(ISNUMBER(Defect_Master[[#This Row],[Final]]),1,0)</f>
        <v>1</v>
      </c>
    </row>
    <row r="49" spans="2:18" ht="34" customHeight="1">
      <c r="B49" s="118">
        <v>43167</v>
      </c>
      <c r="C49" s="118" t="s">
        <v>1186</v>
      </c>
      <c r="D49" s="118" t="s">
        <v>1187</v>
      </c>
      <c r="E49" s="108" t="str">
        <f>VLOOKUP(Defect_Master[[#This Row],[Error Code]],Errors_Master[[Error Code]:[Error Code Name]],2,0)</f>
        <v>Run-in</v>
      </c>
      <c r="F49" s="109" t="str">
        <f>VLOOKUP(Defect_Master[[#This Row],[Error Code]],Errors_Master[[Error Code]:[Error Code Name]],3,0)</f>
        <v>thermalinterface/ThermalInterface 3664 DTS Accuracy Test (Exit code: 2)</v>
      </c>
      <c r="G49" s="110"/>
      <c r="H49" s="111">
        <v>393</v>
      </c>
      <c r="I49" s="112" t="s">
        <v>1167</v>
      </c>
      <c r="J49" s="113"/>
      <c r="K49" s="114">
        <v>1518</v>
      </c>
      <c r="L4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49" s="116"/>
      <c r="N49" s="117"/>
      <c r="O49" s="48">
        <f>IFERROR(1/COUNTIFS(Defect_Master[Serial Number],Defect_Master[[#This Row],[Serial Number]],Defect_Master[Functional Area],Defect_Master[[#This Row],[Functional Area]]),0)</f>
        <v>1</v>
      </c>
      <c r="P49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1</v>
      </c>
      <c r="Q49" s="48">
        <f>IF(ISNUMBER(Defect_Master[[#This Row],[First Time]]),1,0)</f>
        <v>1</v>
      </c>
      <c r="R49" s="49">
        <f>IF(ISNUMBER(Defect_Master[[#This Row],[Final]]),1,0)</f>
        <v>1</v>
      </c>
    </row>
    <row r="50" spans="2:18" ht="34" customHeight="1">
      <c r="B50" s="118">
        <v>43167</v>
      </c>
      <c r="C50" s="118" t="s">
        <v>1188</v>
      </c>
      <c r="D50" s="118" t="s">
        <v>1189</v>
      </c>
      <c r="E50" s="108" t="str">
        <f>VLOOKUP(Defect_Master[[#This Row],[Error Code]],Errors_Master[[Error Code]:[Error Code Name]],2,0)</f>
        <v>Run-in</v>
      </c>
      <c r="F50" s="109" t="str">
        <f>VLOOKUP(Defect_Master[[#This Row],[Error Code]],Errors_Master[[Error Code]:[Error Code Name]],3,0)</f>
        <v>display/BacklightController 4248 Fault Detection (Exit code: 1)</v>
      </c>
      <c r="G50" s="110"/>
      <c r="H50" s="111">
        <v>445</v>
      </c>
      <c r="I50" s="112" t="s">
        <v>1167</v>
      </c>
      <c r="J50" s="113"/>
      <c r="K50" s="114">
        <v>1514</v>
      </c>
      <c r="L5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50" s="116"/>
      <c r="N50" s="117"/>
      <c r="O50" s="48">
        <f>IFERROR(1/COUNTIFS(Defect_Master[Serial Number],Defect_Master[[#This Row],[Serial Number]],Defect_Master[Functional Area],Defect_Master[[#This Row],[Functional Area]]),0)</f>
        <v>0.25</v>
      </c>
      <c r="P50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50" s="48">
        <f>IF(ISNUMBER(Defect_Master[[#This Row],[First Time]]),1,0)</f>
        <v>1</v>
      </c>
      <c r="R50" s="49">
        <f>IF(ISNUMBER(Defect_Master[[#This Row],[Final]]),1,0)</f>
        <v>1</v>
      </c>
    </row>
    <row r="51" spans="2:18" ht="34" customHeight="1">
      <c r="B51" s="118">
        <v>43167</v>
      </c>
      <c r="C51" s="118" t="s">
        <v>1188</v>
      </c>
      <c r="D51" s="118" t="s">
        <v>1189</v>
      </c>
      <c r="E51" s="108" t="str">
        <f>VLOOKUP(Defect_Master[[#This Row],[Error Code]],Errors_Master[[Error Code]:[Error Code Name]],2,0)</f>
        <v>Run-in</v>
      </c>
      <c r="F51" s="109" t="str">
        <f>VLOOKUP(Defect_Master[[#This Row],[Error Code]],Errors_Master[[Error Code]:[Error Code Name]],3,0)</f>
        <v>tapp/System 8000 TAPP Power (Exit code: 3)</v>
      </c>
      <c r="G51" s="110"/>
      <c r="H51" s="111">
        <v>445</v>
      </c>
      <c r="I51" s="112" t="s">
        <v>1167</v>
      </c>
      <c r="J51" s="113"/>
      <c r="K51" s="114">
        <v>1516</v>
      </c>
      <c r="L5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51" s="116"/>
      <c r="N51" s="117"/>
      <c r="O51" s="48">
        <f>IFERROR(1/COUNTIFS(Defect_Master[Serial Number],Defect_Master[[#This Row],[Serial Number]],Defect_Master[Functional Area],Defect_Master[[#This Row],[Functional Area]]),0)</f>
        <v>0.25</v>
      </c>
      <c r="P51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51" s="48">
        <f>IF(ISNUMBER(Defect_Master[[#This Row],[First Time]]),1,0)</f>
        <v>1</v>
      </c>
      <c r="R51" s="49">
        <f>IF(ISNUMBER(Defect_Master[[#This Row],[Final]]),1,0)</f>
        <v>1</v>
      </c>
    </row>
    <row r="52" spans="2:18" ht="34" customHeight="1">
      <c r="B52" s="118">
        <v>43167</v>
      </c>
      <c r="C52" s="118" t="s">
        <v>1188</v>
      </c>
      <c r="D52" s="118" t="s">
        <v>1189</v>
      </c>
      <c r="E52" s="108" t="str">
        <f>VLOOKUP(Defect_Master[[#This Row],[Error Code]],Errors_Master[[Error Code]:[Error Code Name]],2,0)</f>
        <v>Run-in</v>
      </c>
      <c r="F52" s="109" t="str">
        <f>VLOOKUP(Defect_Master[[#This Row],[Error Code]],Errors_Master[[Error Code]:[Error Code Name]],3,0)</f>
        <v>MacEFITests/Display 8118 Power Up MCU operation Diag Test (Exit code: 1)</v>
      </c>
      <c r="G52" s="110"/>
      <c r="H52" s="111">
        <v>445</v>
      </c>
      <c r="I52" s="112" t="s">
        <v>1167</v>
      </c>
      <c r="J52" s="113"/>
      <c r="K52" s="114">
        <v>1517</v>
      </c>
      <c r="L52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52" s="116"/>
      <c r="N52" s="117"/>
      <c r="O52" s="48">
        <f>IFERROR(1/COUNTIFS(Defect_Master[Serial Number],Defect_Master[[#This Row],[Serial Number]],Defect_Master[Functional Area],Defect_Master[[#This Row],[Functional Area]]),0)</f>
        <v>0.25</v>
      </c>
      <c r="P52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52" s="48">
        <f>IF(ISNUMBER(Defect_Master[[#This Row],[First Time]]),1,0)</f>
        <v>1</v>
      </c>
      <c r="R52" s="49">
        <f>IF(ISNUMBER(Defect_Master[[#This Row],[Final]]),1,0)</f>
        <v>1</v>
      </c>
    </row>
    <row r="53" spans="2:18" ht="34" customHeight="1">
      <c r="B53" s="118">
        <v>43167</v>
      </c>
      <c r="C53" s="118" t="s">
        <v>1188</v>
      </c>
      <c r="D53" s="118" t="s">
        <v>1189</v>
      </c>
      <c r="E53" s="120" t="str">
        <f>VLOOKUP(Defect_Master[[#This Row],[Error Code]],Errors_Master[[Error Code]:[Error Code Name]],2,0)</f>
        <v>Run-in</v>
      </c>
      <c r="F53" s="121" t="str">
        <f>VLOOKUP(Defect_Master[[#This Row],[Error Code]],Errors_Master[[Error Code]:[Error Code Name]],3,0)</f>
        <v>thermalinterface/ThermalInterface 3664 DTS Accuracy Test (Exit code: 2)</v>
      </c>
      <c r="G53" s="110"/>
      <c r="H53" s="111">
        <v>445</v>
      </c>
      <c r="I53" s="112" t="s">
        <v>1167</v>
      </c>
      <c r="J53" s="113"/>
      <c r="K53" s="114">
        <v>1518</v>
      </c>
      <c r="L5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53" s="116"/>
      <c r="N53" s="117"/>
      <c r="O53" s="48">
        <f>IFERROR(1/COUNTIFS(Defect_Master[Serial Number],Defect_Master[[#This Row],[Serial Number]],Defect_Master[Functional Area],Defect_Master[[#This Row],[Functional Area]]),0)</f>
        <v>0.25</v>
      </c>
      <c r="P53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53" s="48">
        <f>IF(ISNUMBER(Defect_Master[[#This Row],[First Time]]),1,0)</f>
        <v>1</v>
      </c>
      <c r="R53" s="49">
        <f>IF(ISNUMBER(Defect_Master[[#This Row],[Final]]),1,0)</f>
        <v>1</v>
      </c>
    </row>
    <row r="54" spans="2:18" ht="34" customHeight="1">
      <c r="B54" s="118">
        <v>43167</v>
      </c>
      <c r="C54" s="118" t="s">
        <v>1192</v>
      </c>
      <c r="D54" s="118" t="s">
        <v>1193</v>
      </c>
      <c r="E54" s="120" t="str">
        <f>VLOOKUP(Defect_Master[[#This Row],[Error Code]],Errors_Master[[Error Code]:[Error Code Name]],2,0)</f>
        <v>Run-in</v>
      </c>
      <c r="F54" s="121" t="str">
        <f>VLOOKUP(Defect_Master[[#This Row],[Error Code]],Errors_Master[[Error Code]:[Error Code Name]],3,0)</f>
        <v>Hang Black Screen</v>
      </c>
      <c r="G54" s="110"/>
      <c r="H54" s="111">
        <v>479</v>
      </c>
      <c r="I54" s="112" t="s">
        <v>1167</v>
      </c>
      <c r="J54" s="113"/>
      <c r="K54" s="114">
        <v>1581</v>
      </c>
      <c r="L5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54" s="116"/>
      <c r="N54" s="117"/>
      <c r="O54" s="48">
        <f>IFERROR(1/COUNTIFS(Defect_Master[Serial Number],Defect_Master[[#This Row],[Serial Number]],Defect_Master[Functional Area],Defect_Master[[#This Row],[Functional Area]]),0)</f>
        <v>0.2</v>
      </c>
      <c r="P54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54" s="48">
        <f>IF(ISNUMBER(Defect_Master[[#This Row],[First Time]]),1,0)</f>
        <v>1</v>
      </c>
      <c r="R54" s="49">
        <f>IF(ISNUMBER(Defect_Master[[#This Row],[Final]]),1,0)</f>
        <v>1</v>
      </c>
    </row>
    <row r="55" spans="2:18" ht="34" customHeight="1">
      <c r="B55" s="118">
        <v>43167</v>
      </c>
      <c r="C55" s="118" t="s">
        <v>1194</v>
      </c>
      <c r="D55" s="118" t="s">
        <v>1195</v>
      </c>
      <c r="E55" s="108" t="str">
        <f>VLOOKUP(Defect_Master[[#This Row],[Error Code]],Errors_Master[[Error Code]:[Error Code Name]],2,0)</f>
        <v>Run-in</v>
      </c>
      <c r="F55" s="109" t="str">
        <f>VLOOKUP(Defect_Master[[#This Row],[Error Code]],Errors_Master[[Error Code]:[Error Code Name]],3,0)</f>
        <v>Hang Black Screen</v>
      </c>
      <c r="G55" s="110"/>
      <c r="H55" s="111">
        <v>467</v>
      </c>
      <c r="I55" s="112" t="s">
        <v>1167</v>
      </c>
      <c r="J55" s="113"/>
      <c r="K55" s="114">
        <v>1581</v>
      </c>
      <c r="L5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55" s="116"/>
      <c r="N55" s="117"/>
      <c r="O55" s="48">
        <f>IFERROR(1/COUNTIFS(Defect_Master[Serial Number],Defect_Master[[#This Row],[Serial Number]],Defect_Master[Functional Area],Defect_Master[[#This Row],[Functional Area]]),0)</f>
        <v>0.33333333333333331</v>
      </c>
      <c r="P55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55" s="48">
        <f>IF(ISNUMBER(Defect_Master[[#This Row],[First Time]]),1,0)</f>
        <v>1</v>
      </c>
      <c r="R55" s="49">
        <f>IF(ISNUMBER(Defect_Master[[#This Row],[Final]]),1,0)</f>
        <v>1</v>
      </c>
    </row>
    <row r="56" spans="2:18" ht="34" customHeight="1">
      <c r="B56" s="118">
        <v>43167</v>
      </c>
      <c r="C56" s="118" t="s">
        <v>1196</v>
      </c>
      <c r="D56" s="118" t="s">
        <v>1197</v>
      </c>
      <c r="E56" s="108" t="str">
        <f>VLOOKUP(Defect_Master[[#This Row],[Error Code]],Errors_Master[[Error Code]:[Error Code Name]],2,0)</f>
        <v>Run-in</v>
      </c>
      <c r="F56" s="109" t="str">
        <f>VLOOKUP(Defect_Master[[#This Row],[Error Code]],Errors_Master[[Error Code]:[Error Code Name]],3,0)</f>
        <v>No Flint</v>
      </c>
      <c r="G56" s="110"/>
      <c r="H56" s="111">
        <v>501</v>
      </c>
      <c r="I56" s="112" t="s">
        <v>1167</v>
      </c>
      <c r="J56" s="113"/>
      <c r="K56" s="114">
        <v>1585</v>
      </c>
      <c r="L5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56" s="116"/>
      <c r="N56" s="117"/>
      <c r="O56" s="48">
        <f>IFERROR(1/COUNTIFS(Defect_Master[Serial Number],Defect_Master[[#This Row],[Serial Number]],Defect_Master[Functional Area],Defect_Master[[#This Row],[Functional Area]]),0)</f>
        <v>0.1111111111111111</v>
      </c>
      <c r="P56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0.1111111111111111</v>
      </c>
      <c r="Q56" s="48">
        <f>IF(ISNUMBER(Defect_Master[[#This Row],[First Time]]),1,0)</f>
        <v>1</v>
      </c>
      <c r="R56" s="49">
        <f>IF(ISNUMBER(Defect_Master[[#This Row],[Final]]),1,0)</f>
        <v>1</v>
      </c>
    </row>
    <row r="57" spans="2:18" ht="34" customHeight="1">
      <c r="B57" s="118">
        <v>43167</v>
      </c>
      <c r="C57" s="118" t="s">
        <v>1198</v>
      </c>
      <c r="D57" s="118" t="s">
        <v>1114</v>
      </c>
      <c r="E57" s="108" t="str">
        <f>VLOOKUP(Defect_Master[[#This Row],[Error Code]],Errors_Master[[Error Code]:[Error Code Name]],2,0)</f>
        <v>Run-in</v>
      </c>
      <c r="F57" s="109" t="str">
        <f>VLOOKUP(Defect_Master[[#This Row],[Error Code]],Errors_Master[[Error Code]:[Error Code Name]],3,0)</f>
        <v>display/BacklightController 4248 Fault Detection (Exit code: 1)</v>
      </c>
      <c r="G57" s="110"/>
      <c r="H57" s="111">
        <v>503</v>
      </c>
      <c r="I57" s="112" t="s">
        <v>1167</v>
      </c>
      <c r="J57" s="113"/>
      <c r="K57" s="114">
        <v>1514</v>
      </c>
      <c r="L5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57" s="116"/>
      <c r="N57" s="117"/>
      <c r="O57" s="48">
        <f>IFERROR(1/COUNTIFS(Defect_Master[Serial Number],Defect_Master[[#This Row],[Serial Number]],Defect_Master[Functional Area],Defect_Master[[#This Row],[Functional Area]]),0)</f>
        <v>0.33333333333333331</v>
      </c>
      <c r="P57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57" s="48">
        <f>IF(ISNUMBER(Defect_Master[[#This Row],[First Time]]),1,0)</f>
        <v>1</v>
      </c>
      <c r="R57" s="49">
        <f>IF(ISNUMBER(Defect_Master[[#This Row],[Final]]),1,0)</f>
        <v>1</v>
      </c>
    </row>
    <row r="58" spans="2:18" ht="34" customHeight="1">
      <c r="B58" s="118">
        <v>43167</v>
      </c>
      <c r="C58" s="118" t="s">
        <v>1198</v>
      </c>
      <c r="D58" s="118" t="s">
        <v>1114</v>
      </c>
      <c r="E58" s="108" t="str">
        <f>VLOOKUP(Defect_Master[[#This Row],[Error Code]],Errors_Master[[Error Code]:[Error Code Name]],2,0)</f>
        <v>Run-in</v>
      </c>
      <c r="F58" s="109" t="str">
        <f>VLOOKUP(Defect_Master[[#This Row],[Error Code]],Errors_Master[[Error Code]:[Error Code Name]],3,0)</f>
        <v>link_width_tests/PCIe 2696 Link Width Test - ThunderboltController 0 (Exit code: 1)</v>
      </c>
      <c r="G58" s="110"/>
      <c r="H58" s="111">
        <v>503</v>
      </c>
      <c r="I58" s="112" t="s">
        <v>1167</v>
      </c>
      <c r="J58" s="113"/>
      <c r="K58" s="114">
        <v>1531</v>
      </c>
      <c r="L5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58" s="116"/>
      <c r="N58" s="117"/>
      <c r="O58" s="48">
        <f>IFERROR(1/COUNTIFS(Defect_Master[Serial Number],Defect_Master[[#This Row],[Serial Number]],Defect_Master[Functional Area],Defect_Master[[#This Row],[Functional Area]]),0)</f>
        <v>0.33333333333333331</v>
      </c>
      <c r="P58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58" s="48">
        <f>IF(ISNUMBER(Defect_Master[[#This Row],[First Time]]),1,0)</f>
        <v>1</v>
      </c>
      <c r="R58" s="49">
        <f>IF(ISNUMBER(Defect_Master[[#This Row],[Final]]),1,0)</f>
        <v>1</v>
      </c>
    </row>
    <row r="59" spans="2:18" ht="34" customHeight="1">
      <c r="B59" s="118">
        <v>43167</v>
      </c>
      <c r="C59" s="118" t="s">
        <v>1198</v>
      </c>
      <c r="D59" s="118" t="s">
        <v>1114</v>
      </c>
      <c r="E59" s="108" t="str">
        <f>VLOOKUP(Defect_Master[[#This Row],[Error Code]],Errors_Master[[Error Code]:[Error Code Name]],2,0)</f>
        <v>Run-in</v>
      </c>
      <c r="F59" s="109" t="str">
        <f>VLOOKUP(Defect_Master[[#This Row],[Error Code]],Errors_Master[[Error Code]:[Error Code Name]],3,0)</f>
        <v>MacEFITests/Display 8118 Power Up MCU operation Diag Test (Exit code: 1)</v>
      </c>
      <c r="G59" s="110"/>
      <c r="H59" s="111">
        <v>503</v>
      </c>
      <c r="I59" s="112" t="s">
        <v>1167</v>
      </c>
      <c r="J59" s="113"/>
      <c r="K59" s="114">
        <v>1517</v>
      </c>
      <c r="L5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59" s="116"/>
      <c r="N59" s="117"/>
      <c r="O59" s="48">
        <f>IFERROR(1/COUNTIFS(Defect_Master[Serial Number],Defect_Master[[#This Row],[Serial Number]],Defect_Master[Functional Area],Defect_Master[[#This Row],[Functional Area]]),0)</f>
        <v>0.33333333333333331</v>
      </c>
      <c r="P59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59" s="48">
        <f>IF(ISNUMBER(Defect_Master[[#This Row],[First Time]]),1,0)</f>
        <v>1</v>
      </c>
      <c r="R59" s="49">
        <f>IF(ISNUMBER(Defect_Master[[#This Row],[Final]]),1,0)</f>
        <v>1</v>
      </c>
    </row>
    <row r="60" spans="2:18" ht="34" customHeight="1">
      <c r="B60" s="118">
        <v>43167</v>
      </c>
      <c r="C60" s="118" t="s">
        <v>1204</v>
      </c>
      <c r="D60" s="118" t="s">
        <v>1113</v>
      </c>
      <c r="E60" s="108" t="str">
        <f>VLOOKUP(Defect_Master[[#This Row],[Error Code]],Errors_Master[[Error Code]:[Error Code Name]],2,0)</f>
        <v>Run-in</v>
      </c>
      <c r="F60" s="109" t="str">
        <f>VLOOKUP(Defect_Master[[#This Row],[Error Code]],Errors_Master[[Error Code]:[Error Code Name]],3,0)</f>
        <v>MacEFITests/Display 8118 Power Up MCU operation Diag Test (Exit code: 1)</v>
      </c>
      <c r="G60" s="110"/>
      <c r="H60" s="111">
        <v>465</v>
      </c>
      <c r="I60" s="112" t="s">
        <v>1167</v>
      </c>
      <c r="J60" s="113"/>
      <c r="K60" s="114">
        <v>1517</v>
      </c>
      <c r="L6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60" s="116"/>
      <c r="N60" s="117"/>
      <c r="O60" s="48">
        <f>IFERROR(1/COUNTIFS(Defect_Master[Serial Number],Defect_Master[[#This Row],[Serial Number]],Defect_Master[Functional Area],Defect_Master[[#This Row],[Functional Area]]),0)</f>
        <v>0.33333333333333331</v>
      </c>
      <c r="P60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60" s="48">
        <f>IF(ISNUMBER(Defect_Master[[#This Row],[First Time]]),1,0)</f>
        <v>1</v>
      </c>
      <c r="R60" s="49">
        <f>IF(ISNUMBER(Defect_Master[[#This Row],[Final]]),1,0)</f>
        <v>1</v>
      </c>
    </row>
    <row r="61" spans="2:18" ht="34" customHeight="1">
      <c r="B61" s="118">
        <v>43167</v>
      </c>
      <c r="C61" s="118" t="s">
        <v>1204</v>
      </c>
      <c r="D61" s="118" t="s">
        <v>1113</v>
      </c>
      <c r="E61" s="120" t="str">
        <f>VLOOKUP(Defect_Master[[#This Row],[Error Code]],Errors_Master[[Error Code]:[Error Code Name]],2,0)</f>
        <v>Run-in</v>
      </c>
      <c r="F61" s="121" t="str">
        <f>VLOOKUP(Defect_Master[[#This Row],[Error Code]],Errors_Master[[Error Code]:[Error Code Name]],3,0)</f>
        <v>tapp/System 8000 TAPP Power (Exit code: 3)</v>
      </c>
      <c r="G61" s="110"/>
      <c r="H61" s="111">
        <v>465</v>
      </c>
      <c r="I61" s="112" t="s">
        <v>1167</v>
      </c>
      <c r="J61" s="113"/>
      <c r="K61" s="114">
        <v>1516</v>
      </c>
      <c r="L6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61" s="116"/>
      <c r="N61" s="117"/>
      <c r="O61" s="48">
        <f>IFERROR(1/COUNTIFS(Defect_Master[Serial Number],Defect_Master[[#This Row],[Serial Number]],Defect_Master[Functional Area],Defect_Master[[#This Row],[Functional Area]]),0)</f>
        <v>0.33333333333333331</v>
      </c>
      <c r="P61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61" s="48">
        <f>IF(ISNUMBER(Defect_Master[[#This Row],[First Time]]),1,0)</f>
        <v>1</v>
      </c>
      <c r="R61" s="49">
        <f>IF(ISNUMBER(Defect_Master[[#This Row],[Final]]),1,0)</f>
        <v>1</v>
      </c>
    </row>
    <row r="62" spans="2:18" ht="34" customHeight="1">
      <c r="B62" s="118">
        <v>43167</v>
      </c>
      <c r="C62" s="118" t="s">
        <v>1204</v>
      </c>
      <c r="D62" s="118" t="s">
        <v>1113</v>
      </c>
      <c r="E62" s="108" t="str">
        <f>VLOOKUP(Defect_Master[[#This Row],[Error Code]],Errors_Master[[Error Code]:[Error Code Name]],2,0)</f>
        <v>Run-in</v>
      </c>
      <c r="F62" s="109" t="str">
        <f>VLOOKUP(Defect_Master[[#This Row],[Error Code]],Errors_Master[[Error Code]:[Error Code Name]],3,0)</f>
        <v>thermalinterface/ThermalInterface 3664 DTS Accuracy Test (Exit code: 2)</v>
      </c>
      <c r="G62" s="110"/>
      <c r="H62" s="111">
        <v>465</v>
      </c>
      <c r="I62" s="112" t="s">
        <v>1167</v>
      </c>
      <c r="J62" s="113"/>
      <c r="K62" s="114">
        <v>1518</v>
      </c>
      <c r="L62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62" s="116"/>
      <c r="N62" s="117"/>
      <c r="O62" s="48">
        <f>IFERROR(1/COUNTIFS(Defect_Master[Serial Number],Defect_Master[[#This Row],[Serial Number]],Defect_Master[Functional Area],Defect_Master[[#This Row],[Functional Area]]),0)</f>
        <v>0.33333333333333331</v>
      </c>
      <c r="P62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62" s="48">
        <f>IF(ISNUMBER(Defect_Master[[#This Row],[First Time]]),1,0)</f>
        <v>1</v>
      </c>
      <c r="R62" s="49">
        <f>IF(ISNUMBER(Defect_Master[[#This Row],[Final]]),1,0)</f>
        <v>1</v>
      </c>
    </row>
    <row r="63" spans="2:18" ht="34" customHeight="1">
      <c r="B63" s="118">
        <v>43167</v>
      </c>
      <c r="C63" s="118" t="s">
        <v>1199</v>
      </c>
      <c r="D63" s="118" t="s">
        <v>1113</v>
      </c>
      <c r="E63" s="108" t="str">
        <f>VLOOKUP(Defect_Master[[#This Row],[Error Code]],Errors_Master[[Error Code]:[Error Code Name]],2,0)</f>
        <v>Run-in</v>
      </c>
      <c r="F63" s="109" t="str">
        <f>VLOOKUP(Defect_Master[[#This Row],[Error Code]],Errors_Master[[Error Code]:[Error Code Name]],3,0)</f>
        <v>tapp/System 8000 TAPP Power (Exit code: 3)</v>
      </c>
      <c r="G63" s="110"/>
      <c r="H63" s="111">
        <v>475</v>
      </c>
      <c r="I63" s="112" t="s">
        <v>1167</v>
      </c>
      <c r="J63" s="113"/>
      <c r="K63" s="114">
        <v>1516</v>
      </c>
      <c r="L6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63" s="116"/>
      <c r="N63" s="117"/>
      <c r="O63" s="48">
        <f>IFERROR(1/COUNTIFS(Defect_Master[Serial Number],Defect_Master[[#This Row],[Serial Number]],Defect_Master[Functional Area],Defect_Master[[#This Row],[Functional Area]]),0)</f>
        <v>0.33333333333333331</v>
      </c>
      <c r="P63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63" s="48">
        <f>IF(ISNUMBER(Defect_Master[[#This Row],[First Time]]),1,0)</f>
        <v>1</v>
      </c>
      <c r="R63" s="49">
        <f>IF(ISNUMBER(Defect_Master[[#This Row],[Final]]),1,0)</f>
        <v>1</v>
      </c>
    </row>
    <row r="64" spans="2:18" ht="34" customHeight="1">
      <c r="B64" s="118">
        <v>43167</v>
      </c>
      <c r="C64" s="118" t="s">
        <v>1199</v>
      </c>
      <c r="D64" s="118" t="s">
        <v>1113</v>
      </c>
      <c r="E64" s="108" t="str">
        <f>VLOOKUP(Defect_Master[[#This Row],[Error Code]],Errors_Master[[Error Code]:[Error Code Name]],2,0)</f>
        <v>Run-in</v>
      </c>
      <c r="F64" s="109" t="str">
        <f>VLOOKUP(Defect_Master[[#This Row],[Error Code]],Errors_Master[[Error Code]:[Error Code Name]],3,0)</f>
        <v>MacEFITests/Display 8118 Power Up MCU operation Diag Test (Exit code: 1)</v>
      </c>
      <c r="G64" s="110"/>
      <c r="H64" s="111">
        <v>475</v>
      </c>
      <c r="I64" s="112" t="s">
        <v>1167</v>
      </c>
      <c r="J64" s="113"/>
      <c r="K64" s="114">
        <v>1517</v>
      </c>
      <c r="L6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64" s="116"/>
      <c r="N64" s="117"/>
      <c r="O64" s="48">
        <f>IFERROR(1/COUNTIFS(Defect_Master[Serial Number],Defect_Master[[#This Row],[Serial Number]],Defect_Master[Functional Area],Defect_Master[[#This Row],[Functional Area]]),0)</f>
        <v>0.33333333333333331</v>
      </c>
      <c r="P64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64" s="48">
        <f>IF(ISNUMBER(Defect_Master[[#This Row],[First Time]]),1,0)</f>
        <v>1</v>
      </c>
      <c r="R64" s="49">
        <f>IF(ISNUMBER(Defect_Master[[#This Row],[Final]]),1,0)</f>
        <v>1</v>
      </c>
    </row>
    <row r="65" spans="2:18" ht="34" customHeight="1">
      <c r="B65" s="118">
        <v>43167</v>
      </c>
      <c r="C65" s="118" t="s">
        <v>1199</v>
      </c>
      <c r="D65" s="118" t="s">
        <v>1113</v>
      </c>
      <c r="E65" s="120" t="str">
        <f>VLOOKUP(Defect_Master[[#This Row],[Error Code]],Errors_Master[[Error Code]:[Error Code Name]],2,0)</f>
        <v>Run-in</v>
      </c>
      <c r="F65" s="121" t="str">
        <f>VLOOKUP(Defect_Master[[#This Row],[Error Code]],Errors_Master[[Error Code]:[Error Code Name]],3,0)</f>
        <v>thermalinterface/ThermalInterface 3664 DTS Accuracy Test (Exit code: 2)</v>
      </c>
      <c r="G65" s="110"/>
      <c r="H65" s="111">
        <v>475</v>
      </c>
      <c r="I65" s="112" t="s">
        <v>1167</v>
      </c>
      <c r="J65" s="113"/>
      <c r="K65" s="114">
        <v>1518</v>
      </c>
      <c r="L6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65" s="116"/>
      <c r="N65" s="117"/>
      <c r="O65" s="48">
        <f>IFERROR(1/COUNTIFS(Defect_Master[Serial Number],Defect_Master[[#This Row],[Serial Number]],Defect_Master[Functional Area],Defect_Master[[#This Row],[Functional Area]]),0)</f>
        <v>0.33333333333333331</v>
      </c>
      <c r="P65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65" s="48">
        <f>IF(ISNUMBER(Defect_Master[[#This Row],[First Time]]),1,0)</f>
        <v>1</v>
      </c>
      <c r="R65" s="49">
        <f>IF(ISNUMBER(Defect_Master[[#This Row],[Final]]),1,0)</f>
        <v>1</v>
      </c>
    </row>
    <row r="66" spans="2:18" ht="34" customHeight="1">
      <c r="B66" s="118">
        <v>43167</v>
      </c>
      <c r="C66" s="118" t="s">
        <v>1202</v>
      </c>
      <c r="D66" s="118" t="s">
        <v>1113</v>
      </c>
      <c r="E66" s="120" t="str">
        <f>VLOOKUP(Defect_Master[[#This Row],[Error Code]],Errors_Master[[Error Code]:[Error Code Name]],2,0)</f>
        <v>Run-in</v>
      </c>
      <c r="F66" s="121" t="str">
        <f>VLOOKUP(Defect_Master[[#This Row],[Error Code]],Errors_Master[[Error Code]:[Error Code Name]],3,0)</f>
        <v>MacEFITests/Display 8118 Power Up MCU operation Diag Test (Exit code: 1)</v>
      </c>
      <c r="G66" s="110"/>
      <c r="H66" s="111">
        <v>473</v>
      </c>
      <c r="I66" s="112" t="s">
        <v>1167</v>
      </c>
      <c r="J66" s="113"/>
      <c r="K66" s="114">
        <v>1517</v>
      </c>
      <c r="L6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66" s="116"/>
      <c r="N66" s="117"/>
      <c r="O66" s="48">
        <f>IFERROR(1/COUNTIFS(Defect_Master[Serial Number],Defect_Master[[#This Row],[Serial Number]],Defect_Master[Functional Area],Defect_Master[[#This Row],[Functional Area]]),0)</f>
        <v>0.33333333333333331</v>
      </c>
      <c r="P66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66" s="48">
        <f>IF(ISNUMBER(Defect_Master[[#This Row],[First Time]]),1,0)</f>
        <v>1</v>
      </c>
      <c r="R66" s="49">
        <f>IF(ISNUMBER(Defect_Master[[#This Row],[Final]]),1,0)</f>
        <v>1</v>
      </c>
    </row>
    <row r="67" spans="2:18" ht="34" customHeight="1">
      <c r="B67" s="118">
        <v>43167</v>
      </c>
      <c r="C67" s="118" t="s">
        <v>1202</v>
      </c>
      <c r="D67" s="118" t="s">
        <v>1113</v>
      </c>
      <c r="E67" s="120" t="str">
        <f>VLOOKUP(Defect_Master[[#This Row],[Error Code]],Errors_Master[[Error Code]:[Error Code Name]],2,0)</f>
        <v>Run-in</v>
      </c>
      <c r="F67" s="121" t="str">
        <f>VLOOKUP(Defect_Master[[#This Row],[Error Code]],Errors_Master[[Error Code]:[Error Code Name]],3,0)</f>
        <v>tapp/System 8000 TAPP Power (Exit code: 3)</v>
      </c>
      <c r="G67" s="110"/>
      <c r="H67" s="111">
        <v>473</v>
      </c>
      <c r="I67" s="112" t="s">
        <v>1167</v>
      </c>
      <c r="J67" s="113"/>
      <c r="K67" s="114">
        <v>1516</v>
      </c>
      <c r="L6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67" s="116"/>
      <c r="N67" s="117"/>
      <c r="O67" s="48">
        <f>IFERROR(1/COUNTIFS(Defect_Master[Serial Number],Defect_Master[[#This Row],[Serial Number]],Defect_Master[Functional Area],Defect_Master[[#This Row],[Functional Area]]),0)</f>
        <v>0.33333333333333331</v>
      </c>
      <c r="P67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67" s="48">
        <f>IF(ISNUMBER(Defect_Master[[#This Row],[First Time]]),1,0)</f>
        <v>1</v>
      </c>
      <c r="R67" s="49">
        <f>IF(ISNUMBER(Defect_Master[[#This Row],[Final]]),1,0)</f>
        <v>1</v>
      </c>
    </row>
    <row r="68" spans="2:18" ht="34" customHeight="1">
      <c r="B68" s="118">
        <v>43167</v>
      </c>
      <c r="C68" s="118" t="s">
        <v>1202</v>
      </c>
      <c r="D68" s="118" t="s">
        <v>1113</v>
      </c>
      <c r="E68" s="120" t="str">
        <f>VLOOKUP(Defect_Master[[#This Row],[Error Code]],Errors_Master[[Error Code]:[Error Code Name]],2,0)</f>
        <v>Run-in</v>
      </c>
      <c r="F68" s="121" t="str">
        <f>VLOOKUP(Defect_Master[[#This Row],[Error Code]],Errors_Master[[Error Code]:[Error Code Name]],3,0)</f>
        <v>thermalinterface/ThermalInterface 3664 DTS Accuracy Test (Exit code: 2)</v>
      </c>
      <c r="G68" s="110"/>
      <c r="H68" s="111">
        <v>473</v>
      </c>
      <c r="I68" s="112" t="s">
        <v>1167</v>
      </c>
      <c r="J68" s="113"/>
      <c r="K68" s="114">
        <v>1518</v>
      </c>
      <c r="L6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68" s="116"/>
      <c r="N68" s="117"/>
      <c r="O68" s="48">
        <f>IFERROR(1/COUNTIFS(Defect_Master[Serial Number],Defect_Master[[#This Row],[Serial Number]],Defect_Master[Functional Area],Defect_Master[[#This Row],[Functional Area]]),0)</f>
        <v>0.33333333333333331</v>
      </c>
      <c r="P68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68" s="48">
        <f>IF(ISNUMBER(Defect_Master[[#This Row],[First Time]]),1,0)</f>
        <v>1</v>
      </c>
      <c r="R68" s="49">
        <f>IF(ISNUMBER(Defect_Master[[#This Row],[Final]]),1,0)</f>
        <v>1</v>
      </c>
    </row>
    <row r="69" spans="2:18" ht="34" customHeight="1">
      <c r="B69" s="118">
        <v>43167</v>
      </c>
      <c r="C69" s="118" t="s">
        <v>1200</v>
      </c>
      <c r="D69" s="118" t="s">
        <v>1114</v>
      </c>
      <c r="E69" s="120" t="str">
        <f>VLOOKUP(Defect_Master[[#This Row],[Error Code]],Errors_Master[[Error Code]:[Error Code Name]],2,0)</f>
        <v>Run-in</v>
      </c>
      <c r="F69" s="121" t="str">
        <f>VLOOKUP(Defect_Master[[#This Row],[Error Code]],Errors_Master[[Error Code]:[Error Code Name]],3,0)</f>
        <v>display/BacklightController 4248 Fault Detection (Exit code: 1)</v>
      </c>
      <c r="G69" s="110"/>
      <c r="H69" s="111">
        <v>500</v>
      </c>
      <c r="I69" s="112" t="s">
        <v>1167</v>
      </c>
      <c r="J69" s="113"/>
      <c r="K69" s="114">
        <v>1514</v>
      </c>
      <c r="L6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69" s="116"/>
      <c r="N69" s="117"/>
      <c r="O69" s="48">
        <f>IFERROR(1/COUNTIFS(Defect_Master[Serial Number],Defect_Master[[#This Row],[Serial Number]],Defect_Master[Functional Area],Defect_Master[[#This Row],[Functional Area]]),0)</f>
        <v>0.25</v>
      </c>
      <c r="P69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69" s="48">
        <f>IF(ISNUMBER(Defect_Master[[#This Row],[First Time]]),1,0)</f>
        <v>1</v>
      </c>
      <c r="R69" s="49">
        <f>IF(ISNUMBER(Defect_Master[[#This Row],[Final]]),1,0)</f>
        <v>1</v>
      </c>
    </row>
    <row r="70" spans="2:18" ht="34" customHeight="1">
      <c r="B70" s="118">
        <v>43167</v>
      </c>
      <c r="C70" s="118" t="s">
        <v>1200</v>
      </c>
      <c r="D70" s="118" t="s">
        <v>1114</v>
      </c>
      <c r="E70" s="120" t="str">
        <f>VLOOKUP(Defect_Master[[#This Row],[Error Code]],Errors_Master[[Error Code]:[Error Code Name]],2,0)</f>
        <v>Run-in</v>
      </c>
      <c r="F70" s="121" t="str">
        <f>VLOOKUP(Defect_Master[[#This Row],[Error Code]],Errors_Master[[Error Code]:[Error Code Name]],3,0)</f>
        <v>tapp/System 8000 TAPP Power (Exit code: 3)</v>
      </c>
      <c r="G70" s="110"/>
      <c r="H70" s="111">
        <v>500</v>
      </c>
      <c r="I70" s="112" t="s">
        <v>1167</v>
      </c>
      <c r="J70" s="113"/>
      <c r="K70" s="114">
        <v>1516</v>
      </c>
      <c r="L7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70" s="116"/>
      <c r="N70" s="117"/>
      <c r="O70" s="48">
        <f>IFERROR(1/COUNTIFS(Defect_Master[Serial Number],Defect_Master[[#This Row],[Serial Number]],Defect_Master[Functional Area],Defect_Master[[#This Row],[Functional Area]]),0)</f>
        <v>0.25</v>
      </c>
      <c r="P70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70" s="48">
        <f>IF(ISNUMBER(Defect_Master[[#This Row],[First Time]]),1,0)</f>
        <v>1</v>
      </c>
      <c r="R70" s="49">
        <f>IF(ISNUMBER(Defect_Master[[#This Row],[Final]]),1,0)</f>
        <v>1</v>
      </c>
    </row>
    <row r="71" spans="2:18" ht="34" customHeight="1">
      <c r="B71" s="118">
        <v>43167</v>
      </c>
      <c r="C71" s="118" t="s">
        <v>1200</v>
      </c>
      <c r="D71" s="118" t="s">
        <v>1114</v>
      </c>
      <c r="E71" s="120" t="str">
        <f>VLOOKUP(Defect_Master[[#This Row],[Error Code]],Errors_Master[[Error Code]:[Error Code Name]],2,0)</f>
        <v>Run-in</v>
      </c>
      <c r="F71" s="121" t="str">
        <f>VLOOKUP(Defect_Master[[#This Row],[Error Code]],Errors_Master[[Error Code]:[Error Code Name]],3,0)</f>
        <v>MacEFITests/Display 8118 Power Up MCU operation Diag Test (Exit code: 1)</v>
      </c>
      <c r="G71" s="110"/>
      <c r="H71" s="111">
        <v>500</v>
      </c>
      <c r="I71" s="112" t="s">
        <v>1167</v>
      </c>
      <c r="J71" s="113"/>
      <c r="K71" s="114">
        <v>1517</v>
      </c>
      <c r="L7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71" s="116"/>
      <c r="N71" s="117"/>
      <c r="O71" s="48">
        <f>IFERROR(1/COUNTIFS(Defect_Master[Serial Number],Defect_Master[[#This Row],[Serial Number]],Defect_Master[Functional Area],Defect_Master[[#This Row],[Functional Area]]),0)</f>
        <v>0.25</v>
      </c>
      <c r="P71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71" s="48">
        <f>IF(ISNUMBER(Defect_Master[[#This Row],[First Time]]),1,0)</f>
        <v>1</v>
      </c>
      <c r="R71" s="49">
        <f>IF(ISNUMBER(Defect_Master[[#This Row],[Final]]),1,0)</f>
        <v>1</v>
      </c>
    </row>
    <row r="72" spans="2:18" ht="34" customHeight="1">
      <c r="B72" s="118">
        <v>43167</v>
      </c>
      <c r="C72" s="118" t="s">
        <v>1200</v>
      </c>
      <c r="D72" s="118" t="s">
        <v>1114</v>
      </c>
      <c r="E72" s="120" t="str">
        <f>VLOOKUP(Defect_Master[[#This Row],[Error Code]],Errors_Master[[Error Code]:[Error Code Name]],2,0)</f>
        <v>Run-in</v>
      </c>
      <c r="F72" s="121" t="str">
        <f>VLOOKUP(Defect_Master[[#This Row],[Error Code]],Errors_Master[[Error Code]:[Error Code Name]],3,0)</f>
        <v>thermalinterface/ThermalInterface 3664 DTS Accuracy Test (Exit code: 2)</v>
      </c>
      <c r="G72" s="110"/>
      <c r="H72" s="111">
        <v>500</v>
      </c>
      <c r="I72" s="112" t="s">
        <v>1167</v>
      </c>
      <c r="J72" s="113"/>
      <c r="K72" s="114">
        <v>1518</v>
      </c>
      <c r="L72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72" s="116"/>
      <c r="N72" s="117"/>
      <c r="O72" s="48">
        <f>IFERROR(1/COUNTIFS(Defect_Master[Serial Number],Defect_Master[[#This Row],[Serial Number]],Defect_Master[Functional Area],Defect_Master[[#This Row],[Functional Area]]),0)</f>
        <v>0.25</v>
      </c>
      <c r="P72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72" s="48">
        <f>IF(ISNUMBER(Defect_Master[[#This Row],[First Time]]),1,0)</f>
        <v>1</v>
      </c>
      <c r="R72" s="49">
        <f>IF(ISNUMBER(Defect_Master[[#This Row],[Final]]),1,0)</f>
        <v>1</v>
      </c>
    </row>
    <row r="73" spans="2:18" ht="34" customHeight="1">
      <c r="B73" s="118">
        <v>43167</v>
      </c>
      <c r="C73" s="118" t="s">
        <v>1201</v>
      </c>
      <c r="D73" s="118" t="s">
        <v>1116</v>
      </c>
      <c r="E73" s="120" t="str">
        <f>VLOOKUP(Defect_Master[[#This Row],[Error Code]],Errors_Master[[Error Code]:[Error Code Name]],2,0)</f>
        <v>Run-in</v>
      </c>
      <c r="F73" s="121" t="str">
        <f>VLOOKUP(Defect_Master[[#This Row],[Error Code]],Errors_Master[[Error Code]:[Error Code Name]],3,0)</f>
        <v>thermalinterface/ThermalInterface 3664 DTS Accuracy Test (Exit code: 2)</v>
      </c>
      <c r="G73" s="110"/>
      <c r="H73" s="111">
        <v>382</v>
      </c>
      <c r="I73" s="112" t="s">
        <v>1167</v>
      </c>
      <c r="J73" s="113"/>
      <c r="K73" s="114">
        <v>1518</v>
      </c>
      <c r="L7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73" s="116"/>
      <c r="N73" s="117"/>
      <c r="O73" s="48">
        <f>IFERROR(1/COUNTIFS(Defect_Master[Serial Number],Defect_Master[[#This Row],[Serial Number]],Defect_Master[Functional Area],Defect_Master[[#This Row],[Functional Area]]),0)</f>
        <v>0.2</v>
      </c>
      <c r="P73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73" s="48">
        <f>IF(ISNUMBER(Defect_Master[[#This Row],[First Time]]),1,0)</f>
        <v>1</v>
      </c>
      <c r="R73" s="49">
        <f>IF(ISNUMBER(Defect_Master[[#This Row],[Final]]),1,0)</f>
        <v>1</v>
      </c>
    </row>
    <row r="74" spans="2:18" ht="34" customHeight="1">
      <c r="B74" s="118">
        <v>43167</v>
      </c>
      <c r="C74" s="118" t="s">
        <v>1201</v>
      </c>
      <c r="D74" s="118" t="s">
        <v>1116</v>
      </c>
      <c r="E74" s="120" t="str">
        <f>VLOOKUP(Defect_Master[[#This Row],[Error Code]],Errors_Master[[Error Code]:[Error Code Name]],2,0)</f>
        <v>Run-in</v>
      </c>
      <c r="F74" s="121" t="str">
        <f>VLOOKUP(Defect_Master[[#This Row],[Error Code]],Errors_Master[[Error Code]:[Error Code Name]],3,0)</f>
        <v>Wildfire/STCriticalErrorsTest/Iteration 1 (Exit code: 1)</v>
      </c>
      <c r="G74" s="110"/>
      <c r="H74" s="111">
        <v>382</v>
      </c>
      <c r="I74" s="112" t="s">
        <v>1167</v>
      </c>
      <c r="J74" s="113"/>
      <c r="K74" s="114">
        <v>1521</v>
      </c>
      <c r="L7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74" s="116"/>
      <c r="N74" s="117"/>
      <c r="O74" s="48">
        <f>IFERROR(1/COUNTIFS(Defect_Master[Serial Number],Defect_Master[[#This Row],[Serial Number]],Defect_Master[Functional Area],Defect_Master[[#This Row],[Functional Area]]),0)</f>
        <v>0.2</v>
      </c>
      <c r="P74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74" s="48">
        <f>IF(ISNUMBER(Defect_Master[[#This Row],[First Time]]),1,0)</f>
        <v>1</v>
      </c>
      <c r="R74" s="49">
        <f>IF(ISNUMBER(Defect_Master[[#This Row],[Final]]),1,0)</f>
        <v>1</v>
      </c>
    </row>
    <row r="75" spans="2:18" ht="34" customHeight="1">
      <c r="B75" s="118">
        <v>43167</v>
      </c>
      <c r="C75" s="118" t="s">
        <v>1201</v>
      </c>
      <c r="D75" s="118" t="s">
        <v>1116</v>
      </c>
      <c r="E75" s="120" t="str">
        <f>VLOOKUP(Defect_Master[[#This Row],[Error Code]],Errors_Master[[Error Code]:[Error Code Name]],2,0)</f>
        <v>Run-in</v>
      </c>
      <c r="F75" s="121" t="str">
        <f>VLOOKUP(Defect_Master[[#This Row],[Error Code]],Errors_Master[[Error Code]:[Error Code Name]],3,0)</f>
        <v>Wildfire/STCriticalErrorsTest: EFI Command touch/Iteration 1 (Exit code: 1)</v>
      </c>
      <c r="G75" s="110"/>
      <c r="H75" s="111">
        <v>382</v>
      </c>
      <c r="I75" s="112" t="s">
        <v>1167</v>
      </c>
      <c r="J75" s="113"/>
      <c r="K75" s="114">
        <v>1522</v>
      </c>
      <c r="L7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75" s="116"/>
      <c r="N75" s="117"/>
      <c r="O75" s="48">
        <f>IFERROR(1/COUNTIFS(Defect_Master[Serial Number],Defect_Master[[#This Row],[Serial Number]],Defect_Master[Functional Area],Defect_Master[[#This Row],[Functional Area]]),0)</f>
        <v>0.2</v>
      </c>
      <c r="P75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75" s="48">
        <f>IF(ISNUMBER(Defect_Master[[#This Row],[First Time]]),1,0)</f>
        <v>1</v>
      </c>
      <c r="R75" s="49">
        <f>IF(ISNUMBER(Defect_Master[[#This Row],[Final]]),1,0)</f>
        <v>1</v>
      </c>
    </row>
    <row r="76" spans="2:18" ht="34" customHeight="1">
      <c r="B76" s="118">
        <v>43167</v>
      </c>
      <c r="C76" s="118" t="s">
        <v>1201</v>
      </c>
      <c r="D76" s="118" t="s">
        <v>1116</v>
      </c>
      <c r="E76" s="120" t="str">
        <f>VLOOKUP(Defect_Master[[#This Row],[Error Code]],Errors_Master[[Error Code]:[Error Code Name]],2,0)</f>
        <v>Run-in</v>
      </c>
      <c r="F76" s="121" t="str">
        <f>VLOOKUP(Defect_Master[[#This Row],[Error Code]],Errors_Master[[Error Code]:[Error Code Name]],3,0)</f>
        <v>additional_arm_component_checks/Keyboard Presence Check (Exit code: 1)</v>
      </c>
      <c r="G76" s="110"/>
      <c r="H76" s="111">
        <v>382</v>
      </c>
      <c r="I76" s="112" t="s">
        <v>1167</v>
      </c>
      <c r="J76" s="113"/>
      <c r="K76" s="114">
        <v>1524</v>
      </c>
      <c r="L7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76" s="116"/>
      <c r="N76" s="117"/>
      <c r="O76" s="48">
        <f>IFERROR(1/COUNTIFS(Defect_Master[Serial Number],Defect_Master[[#This Row],[Serial Number]],Defect_Master[Functional Area],Defect_Master[[#This Row],[Functional Area]]),0)</f>
        <v>0.2</v>
      </c>
      <c r="P76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76" s="48">
        <f>IF(ISNUMBER(Defect_Master[[#This Row],[First Time]]),1,0)</f>
        <v>1</v>
      </c>
      <c r="R76" s="49">
        <f>IF(ISNUMBER(Defect_Master[[#This Row],[Final]]),1,0)</f>
        <v>1</v>
      </c>
    </row>
    <row r="77" spans="2:18" ht="34" customHeight="1">
      <c r="B77" s="118">
        <v>43167</v>
      </c>
      <c r="C77" s="118" t="s">
        <v>1201</v>
      </c>
      <c r="D77" s="118" t="s">
        <v>1116</v>
      </c>
      <c r="E77" s="120" t="str">
        <f>VLOOKUP(Defect_Master[[#This Row],[Error Code]],Errors_Master[[Error Code]:[Error Code Name]],2,0)</f>
        <v>Run-in</v>
      </c>
      <c r="F77" s="121" t="str">
        <f>VLOOKUP(Defect_Master[[#This Row],[Error Code]],Errors_Master[[Error Code]:[Error Code Name]],3,0)</f>
        <v>tapp/System 8000 TAPP Power (Exit code: 3)</v>
      </c>
      <c r="G77" s="110"/>
      <c r="H77" s="111">
        <v>382</v>
      </c>
      <c r="I77" s="112" t="s">
        <v>1167</v>
      </c>
      <c r="J77" s="113"/>
      <c r="K77" s="114">
        <v>1516</v>
      </c>
      <c r="L7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77" s="116"/>
      <c r="N77" s="117"/>
      <c r="O77" s="48">
        <f>IFERROR(1/COUNTIFS(Defect_Master[Serial Number],Defect_Master[[#This Row],[Serial Number]],Defect_Master[Functional Area],Defect_Master[[#This Row],[Functional Area]]),0)</f>
        <v>0.2</v>
      </c>
      <c r="P77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77" s="48">
        <f>IF(ISNUMBER(Defect_Master[[#This Row],[First Time]]),1,0)</f>
        <v>1</v>
      </c>
      <c r="R77" s="49">
        <f>IF(ISNUMBER(Defect_Master[[#This Row],[Final]]),1,0)</f>
        <v>1</v>
      </c>
    </row>
    <row r="78" spans="2:18" ht="34" customHeight="1">
      <c r="B78" s="118">
        <v>43167</v>
      </c>
      <c r="C78" s="118" t="s">
        <v>1203</v>
      </c>
      <c r="D78" s="118" t="s">
        <v>1116</v>
      </c>
      <c r="E78" s="108" t="str">
        <f>VLOOKUP(Defect_Master[[#This Row],[Error Code]],Errors_Master[[Error Code]:[Error Code Name]],2,0)</f>
        <v>Run-in</v>
      </c>
      <c r="F78" s="109" t="str">
        <f>VLOOKUP(Defect_Master[[#This Row],[Error Code]],Errors_Master[[Error Code]:[Error Code Name]],3,0)</f>
        <v>tapp/System 8000 TAPP Power (Exit code: 3)</v>
      </c>
      <c r="G78" s="110"/>
      <c r="H78" s="111">
        <v>386</v>
      </c>
      <c r="I78" s="112" t="s">
        <v>1167</v>
      </c>
      <c r="J78" s="113"/>
      <c r="K78" s="114">
        <v>1516</v>
      </c>
      <c r="L7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78" s="116"/>
      <c r="N78" s="117"/>
      <c r="O78" s="48">
        <f>IFERROR(1/COUNTIFS(Defect_Master[Serial Number],Defect_Master[[#This Row],[Serial Number]],Defect_Master[Functional Area],Defect_Master[[#This Row],[Functional Area]]),0)</f>
        <v>0.5</v>
      </c>
      <c r="P78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78" s="48">
        <f>IF(ISNUMBER(Defect_Master[[#This Row],[First Time]]),1,0)</f>
        <v>1</v>
      </c>
      <c r="R78" s="49">
        <f>IF(ISNUMBER(Defect_Master[[#This Row],[Final]]),1,0)</f>
        <v>1</v>
      </c>
    </row>
    <row r="79" spans="2:18" ht="34" customHeight="1">
      <c r="B79" s="118">
        <v>43167</v>
      </c>
      <c r="C79" s="118" t="s">
        <v>1203</v>
      </c>
      <c r="D79" s="118" t="s">
        <v>1116</v>
      </c>
      <c r="E79" s="108" t="str">
        <f>VLOOKUP(Defect_Master[[#This Row],[Error Code]],Errors_Master[[Error Code]:[Error Code Name]],2,0)</f>
        <v>Run-in</v>
      </c>
      <c r="F79" s="109" t="str">
        <f>VLOOKUP(Defect_Master[[#This Row],[Error Code]],Errors_Master[[Error Code]:[Error Code Name]],3,0)</f>
        <v>thermalinterface/ThermalInterface 3664 DTS Accuracy Test (Exit code: 2)</v>
      </c>
      <c r="G79" s="110"/>
      <c r="H79" s="111">
        <v>386</v>
      </c>
      <c r="I79" s="112" t="s">
        <v>1167</v>
      </c>
      <c r="J79" s="113"/>
      <c r="K79" s="114">
        <v>1518</v>
      </c>
      <c r="L7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79" s="116"/>
      <c r="N79" s="117"/>
      <c r="O79" s="48">
        <f>IFERROR(1/COUNTIFS(Defect_Master[Serial Number],Defect_Master[[#This Row],[Serial Number]],Defect_Master[Functional Area],Defect_Master[[#This Row],[Functional Area]]),0)</f>
        <v>0.5</v>
      </c>
      <c r="P79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79" s="48">
        <f>IF(ISNUMBER(Defect_Master[[#This Row],[First Time]]),1,0)</f>
        <v>1</v>
      </c>
      <c r="R79" s="49">
        <f>IF(ISNUMBER(Defect_Master[[#This Row],[Final]]),1,0)</f>
        <v>1</v>
      </c>
    </row>
    <row r="80" spans="2:18" ht="34" customHeight="1">
      <c r="B80" s="106">
        <v>43167</v>
      </c>
      <c r="C80" s="118" t="s">
        <v>1205</v>
      </c>
      <c r="D80" s="118" t="s">
        <v>1206</v>
      </c>
      <c r="E80" s="108" t="str">
        <f>VLOOKUP(Defect_Master[[#This Row],[Error Code]],Errors_Master[[Error Code]:[Error Code Name]],2,0)</f>
        <v>Run-in</v>
      </c>
      <c r="F80" s="109" t="str">
        <f>VLOOKUP(Defect_Master[[#This Row],[Error Code]],Errors_Master[[Error Code]:[Error Code Name]],3,0)</f>
        <v>thermalinterface/ThermalInterface 3664 DTS Accuracy Test (Exit code: 2)</v>
      </c>
      <c r="G80" s="110"/>
      <c r="H80" s="111">
        <v>478</v>
      </c>
      <c r="I80" s="112" t="s">
        <v>1167</v>
      </c>
      <c r="J80" s="113"/>
      <c r="K80" s="114">
        <v>1518</v>
      </c>
      <c r="L8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80" s="116"/>
      <c r="N80" s="117"/>
      <c r="O80" s="48">
        <f>IFERROR(1/COUNTIFS(Defect_Master[Serial Number],Defect_Master[[#This Row],[Serial Number]],Defect_Master[Functional Area],Defect_Master[[#This Row],[Functional Area]]),0)</f>
        <v>0.16666666666666666</v>
      </c>
      <c r="P80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80" s="48">
        <f>IF(ISNUMBER(Defect_Master[[#This Row],[First Time]]),1,0)</f>
        <v>1</v>
      </c>
      <c r="R80" s="49">
        <f>IF(ISNUMBER(Defect_Master[[#This Row],[Final]]),1,0)</f>
        <v>1</v>
      </c>
    </row>
    <row r="81" spans="2:18" ht="34" customHeight="1">
      <c r="B81" s="118">
        <v>43167</v>
      </c>
      <c r="C81" s="118" t="s">
        <v>1205</v>
      </c>
      <c r="D81" s="118" t="s">
        <v>1206</v>
      </c>
      <c r="E81" s="120" t="str">
        <f>VLOOKUP(Defect_Master[[#This Row],[Error Code]],Errors_Master[[Error Code]:[Error Code Name]],2,0)</f>
        <v>Run-in</v>
      </c>
      <c r="F81" s="121" t="str">
        <f>VLOOKUP(Defect_Master[[#This Row],[Error Code]],Errors_Master[[Error Code]:[Error Code Name]],3,0)</f>
        <v>nand_component/Storage 3559 NVMe Debug Log 4 Check (Exit code: 1)</v>
      </c>
      <c r="G81" s="110"/>
      <c r="H81" s="111">
        <v>478</v>
      </c>
      <c r="I81" s="112" t="s">
        <v>1167</v>
      </c>
      <c r="J81" s="113"/>
      <c r="K81" s="114">
        <v>1574</v>
      </c>
      <c r="L8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81" s="116"/>
      <c r="N81" s="117"/>
      <c r="O81" s="48">
        <f>IFERROR(1/COUNTIFS(Defect_Master[Serial Number],Defect_Master[[#This Row],[Serial Number]],Defect_Master[Functional Area],Defect_Master[[#This Row],[Functional Area]]),0)</f>
        <v>0.16666666666666666</v>
      </c>
      <c r="P81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81" s="48">
        <f>IF(ISNUMBER(Defect_Master[[#This Row],[First Time]]),1,0)</f>
        <v>1</v>
      </c>
      <c r="R81" s="49">
        <f>IF(ISNUMBER(Defect_Master[[#This Row],[Final]]),1,0)</f>
        <v>1</v>
      </c>
    </row>
    <row r="82" spans="2:18" ht="34" customHeight="1">
      <c r="B82" s="118">
        <v>43167</v>
      </c>
      <c r="C82" s="118" t="s">
        <v>1205</v>
      </c>
      <c r="D82" s="118" t="s">
        <v>1206</v>
      </c>
      <c r="E82" s="108" t="str">
        <f>VLOOKUP(Defect_Master[[#This Row],[Error Code]],Errors_Master[[Error Code]:[Error Code Name]],2,0)</f>
        <v>Run-in</v>
      </c>
      <c r="F82" s="109" t="str">
        <f>VLOOKUP(Defect_Master[[#This Row],[Error Code]],Errors_Master[[Error Code]:[Error Code Name]],3,0)</f>
        <v>tapp/System 8000 TAPP Power (Exit code: 3)</v>
      </c>
      <c r="G82" s="110"/>
      <c r="H82" s="111">
        <v>478</v>
      </c>
      <c r="I82" s="112" t="s">
        <v>1167</v>
      </c>
      <c r="J82" s="113"/>
      <c r="K82" s="114">
        <v>1516</v>
      </c>
      <c r="L82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82" s="116"/>
      <c r="N82" s="117"/>
      <c r="O82" s="48">
        <f>IFERROR(1/COUNTIFS(Defect_Master[Serial Number],Defect_Master[[#This Row],[Serial Number]],Defect_Master[Functional Area],Defect_Master[[#This Row],[Functional Area]]),0)</f>
        <v>0.16666666666666666</v>
      </c>
      <c r="P82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82" s="48">
        <f>IF(ISNUMBER(Defect_Master[[#This Row],[First Time]]),1,0)</f>
        <v>1</v>
      </c>
      <c r="R82" s="49">
        <f>IF(ISNUMBER(Defect_Master[[#This Row],[Final]]),1,0)</f>
        <v>1</v>
      </c>
    </row>
    <row r="83" spans="2:18" ht="34" customHeight="1">
      <c r="B83" s="118">
        <v>43167</v>
      </c>
      <c r="C83" s="118" t="s">
        <v>1205</v>
      </c>
      <c r="D83" s="118" t="s">
        <v>1206</v>
      </c>
      <c r="E83" s="108" t="str">
        <f>VLOOKUP(Defect_Master[[#This Row],[Error Code]],Errors_Master[[Error Code]:[Error Code Name]],2,0)</f>
        <v>Run-in</v>
      </c>
      <c r="F83" s="109" t="str">
        <f>VLOOKUP(Defect_Master[[#This Row],[Error Code]],Errors_Master[[Error Code]:[Error Code Name]],3,0)</f>
        <v>intel_component_checks/Power 2744 Power Cycle Test - Bluetooth (Exit code: -404)</v>
      </c>
      <c r="G83" s="110"/>
      <c r="H83" s="111">
        <v>478</v>
      </c>
      <c r="I83" s="112" t="s">
        <v>1167</v>
      </c>
      <c r="J83" s="113"/>
      <c r="K83" s="114">
        <v>1527</v>
      </c>
      <c r="L8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83" s="116"/>
      <c r="N83" s="117"/>
      <c r="O83" s="48">
        <f>IFERROR(1/COUNTIFS(Defect_Master[Serial Number],Defect_Master[[#This Row],[Serial Number]],Defect_Master[Functional Area],Defect_Master[[#This Row],[Functional Area]]),0)</f>
        <v>0.16666666666666666</v>
      </c>
      <c r="P83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83" s="48">
        <f>IF(ISNUMBER(Defect_Master[[#This Row],[First Time]]),1,0)</f>
        <v>1</v>
      </c>
      <c r="R83" s="49">
        <f>IF(ISNUMBER(Defect_Master[[#This Row],[Final]]),1,0)</f>
        <v>1</v>
      </c>
    </row>
    <row r="84" spans="2:18" ht="34" customHeight="1">
      <c r="B84" s="118">
        <v>43167</v>
      </c>
      <c r="C84" s="118" t="s">
        <v>1205</v>
      </c>
      <c r="D84" s="118" t="s">
        <v>1206</v>
      </c>
      <c r="E84" s="108" t="str">
        <f>VLOOKUP(Defect_Master[[#This Row],[Error Code]],Errors_Master[[Error Code]:[Error Code Name]],2,0)</f>
        <v>Run-in</v>
      </c>
      <c r="F84" s="109" t="str">
        <f>VLOOKUP(Defect_Master[[#This Row],[Error Code]],Errors_Master[[Error Code]:[Error Code Name]],3,0)</f>
        <v>MacEFITests/Display 8118 Power Up MCU operation Diag Test (Exit code: 1)</v>
      </c>
      <c r="G84" s="110"/>
      <c r="H84" s="111">
        <v>478</v>
      </c>
      <c r="I84" s="112" t="s">
        <v>1167</v>
      </c>
      <c r="J84" s="113"/>
      <c r="K84" s="114">
        <v>1517</v>
      </c>
      <c r="L8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84" s="116"/>
      <c r="N84" s="117"/>
      <c r="O84" s="48">
        <f>IFERROR(1/COUNTIFS(Defect_Master[Serial Number],Defect_Master[[#This Row],[Serial Number]],Defect_Master[Functional Area],Defect_Master[[#This Row],[Functional Area]]),0)</f>
        <v>0.16666666666666666</v>
      </c>
      <c r="P84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84" s="48">
        <f>IF(ISNUMBER(Defect_Master[[#This Row],[First Time]]),1,0)</f>
        <v>1</v>
      </c>
      <c r="R84" s="49">
        <f>IF(ISNUMBER(Defect_Master[[#This Row],[Final]]),1,0)</f>
        <v>1</v>
      </c>
    </row>
    <row r="85" spans="2:18" ht="34" customHeight="1">
      <c r="B85" s="118">
        <v>43167</v>
      </c>
      <c r="C85" s="118" t="s">
        <v>1205</v>
      </c>
      <c r="D85" s="118" t="s">
        <v>1206</v>
      </c>
      <c r="E85" s="108" t="str">
        <f>VLOOKUP(Defect_Master[[#This Row],[Error Code]],Errors_Master[[Error Code]:[Error Code Name]],2,0)</f>
        <v>Run-in</v>
      </c>
      <c r="F85" s="109" t="str">
        <f>VLOOKUP(Defect_Master[[#This Row],[Error Code]],Errors_Master[[Error Code]:[Error Code Name]],3,0)</f>
        <v>nand_component/Storage 8049 GBB Count Check (Exit code: 1)</v>
      </c>
      <c r="G85" s="110"/>
      <c r="H85" s="111">
        <v>478</v>
      </c>
      <c r="I85" s="112" t="s">
        <v>1167</v>
      </c>
      <c r="J85" s="113"/>
      <c r="K85" s="114">
        <v>1572</v>
      </c>
      <c r="L8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85" s="116"/>
      <c r="N85" s="117"/>
      <c r="O85" s="48">
        <f>IFERROR(1/COUNTIFS(Defect_Master[Serial Number],Defect_Master[[#This Row],[Serial Number]],Defect_Master[Functional Area],Defect_Master[[#This Row],[Functional Area]]),0)</f>
        <v>0.16666666666666666</v>
      </c>
      <c r="P85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85" s="48">
        <f>IF(ISNUMBER(Defect_Master[[#This Row],[First Time]]),1,0)</f>
        <v>1</v>
      </c>
      <c r="R85" s="49">
        <f>IF(ISNUMBER(Defect_Master[[#This Row],[Final]]),1,0)</f>
        <v>1</v>
      </c>
    </row>
    <row r="86" spans="2:18" ht="34" customHeight="1">
      <c r="B86" s="118">
        <v>43167</v>
      </c>
      <c r="C86" s="118" t="s">
        <v>1207</v>
      </c>
      <c r="D86" s="118" t="s">
        <v>1208</v>
      </c>
      <c r="E86" s="108" t="str">
        <f>VLOOKUP(Defect_Master[[#This Row],[Error Code]],Errors_Master[[Error Code]:[Error Code Name]],2,0)</f>
        <v>Run-in</v>
      </c>
      <c r="F86" s="109" t="str">
        <f>VLOOKUP(Defect_Master[[#This Row],[Error Code]],Errors_Master[[Error Code]:[Error Code Name]],3,0)</f>
        <v>thermalinterface/ThermalInterface 3664 DTS Accuracy Test (Exit code: 2)</v>
      </c>
      <c r="G86" s="110"/>
      <c r="H86" s="111">
        <v>501</v>
      </c>
      <c r="I86" s="112" t="s">
        <v>1167</v>
      </c>
      <c r="J86" s="113"/>
      <c r="K86" s="114">
        <v>1518</v>
      </c>
      <c r="L8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86" s="116"/>
      <c r="N86" s="117"/>
      <c r="O86" s="48">
        <f>IFERROR(1/COUNTIFS(Defect_Master[Serial Number],Defect_Master[[#This Row],[Serial Number]],Defect_Master[Functional Area],Defect_Master[[#This Row],[Functional Area]]),0)</f>
        <v>0.1111111111111111</v>
      </c>
      <c r="P86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0.1111111111111111</v>
      </c>
      <c r="Q86" s="48">
        <f>IF(ISNUMBER(Defect_Master[[#This Row],[First Time]]),1,0)</f>
        <v>1</v>
      </c>
      <c r="R86" s="49">
        <f>IF(ISNUMBER(Defect_Master[[#This Row],[Final]]),1,0)</f>
        <v>1</v>
      </c>
    </row>
    <row r="87" spans="2:18" ht="34" customHeight="1">
      <c r="B87" s="118">
        <v>43167</v>
      </c>
      <c r="C87" s="118" t="s">
        <v>1207</v>
      </c>
      <c r="D87" s="118" t="s">
        <v>1208</v>
      </c>
      <c r="E87" s="108" t="str">
        <f>VLOOKUP(Defect_Master[[#This Row],[Error Code]],Errors_Master[[Error Code]:[Error Code Name]],2,0)</f>
        <v>Run-in</v>
      </c>
      <c r="F87" s="109" t="str">
        <f>VLOOKUP(Defect_Master[[#This Row],[Error Code]],Errors_Master[[Error Code]:[Error Code Name]],3,0)</f>
        <v>tapp/System 8000 TAPP Power (Exit code: 3)</v>
      </c>
      <c r="G87" s="110"/>
      <c r="H87" s="111">
        <v>501</v>
      </c>
      <c r="I87" s="112" t="s">
        <v>1167</v>
      </c>
      <c r="J87" s="113"/>
      <c r="K87" s="114">
        <v>1516</v>
      </c>
      <c r="L8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87" s="116"/>
      <c r="N87" s="117"/>
      <c r="O87" s="48">
        <f>IFERROR(1/COUNTIFS(Defect_Master[Serial Number],Defect_Master[[#This Row],[Serial Number]],Defect_Master[Functional Area],Defect_Master[[#This Row],[Functional Area]]),0)</f>
        <v>0.1111111111111111</v>
      </c>
      <c r="P87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0.1111111111111111</v>
      </c>
      <c r="Q87" s="48">
        <f>IF(ISNUMBER(Defect_Master[[#This Row],[First Time]]),1,0)</f>
        <v>1</v>
      </c>
      <c r="R87" s="49">
        <f>IF(ISNUMBER(Defect_Master[[#This Row],[Final]]),1,0)</f>
        <v>1</v>
      </c>
    </row>
    <row r="88" spans="2:18" ht="34" customHeight="1">
      <c r="B88" s="118">
        <v>43167</v>
      </c>
      <c r="C88" s="118" t="s">
        <v>1207</v>
      </c>
      <c r="D88" s="118" t="s">
        <v>1208</v>
      </c>
      <c r="E88" s="108" t="str">
        <f>VLOOKUP(Defect_Master[[#This Row],[Error Code]],Errors_Master[[Error Code]:[Error Code Name]],2,0)</f>
        <v>Run-in</v>
      </c>
      <c r="F88" s="109" t="str">
        <f>VLOOKUP(Defect_Master[[#This Row],[Error Code]],Errors_Master[[Error Code]:[Error Code Name]],3,0)</f>
        <v>MacEFITests/Display 8118 Power Up MCU operation Diag Test (Exit code: 1)</v>
      </c>
      <c r="G88" s="110"/>
      <c r="H88" s="111">
        <v>501</v>
      </c>
      <c r="I88" s="112" t="s">
        <v>1167</v>
      </c>
      <c r="J88" s="113"/>
      <c r="K88" s="114">
        <v>1517</v>
      </c>
      <c r="L8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88" s="116"/>
      <c r="N88" s="117"/>
      <c r="O88" s="48">
        <f>IFERROR(1/COUNTIFS(Defect_Master[Serial Number],Defect_Master[[#This Row],[Serial Number]],Defect_Master[Functional Area],Defect_Master[[#This Row],[Functional Area]]),0)</f>
        <v>0.1111111111111111</v>
      </c>
      <c r="P88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0.1111111111111111</v>
      </c>
      <c r="Q88" s="48">
        <f>IF(ISNUMBER(Defect_Master[[#This Row],[First Time]]),1,0)</f>
        <v>1</v>
      </c>
      <c r="R88" s="49">
        <f>IF(ISNUMBER(Defect_Master[[#This Row],[Final]]),1,0)</f>
        <v>1</v>
      </c>
    </row>
    <row r="89" spans="2:18" ht="34" customHeight="1">
      <c r="B89" s="118">
        <v>43167</v>
      </c>
      <c r="C89" s="118" t="s">
        <v>1207</v>
      </c>
      <c r="D89" s="118" t="s">
        <v>1208</v>
      </c>
      <c r="E89" s="108" t="str">
        <f>VLOOKUP(Defect_Master[[#This Row],[Error Code]],Errors_Master[[Error Code]:[Error Code Name]],2,0)</f>
        <v>Run-in</v>
      </c>
      <c r="F89" s="109" t="str">
        <f>VLOOKUP(Defect_Master[[#This Row],[Error Code]],Errors_Master[[Error Code]:[Error Code Name]],3,0)</f>
        <v>display/BacklightController 4248 Fault Detection (Exit code: 1)</v>
      </c>
      <c r="G89" s="110"/>
      <c r="H89" s="111">
        <v>501</v>
      </c>
      <c r="I89" s="112" t="s">
        <v>1167</v>
      </c>
      <c r="J89" s="113"/>
      <c r="K89" s="114">
        <v>1514</v>
      </c>
      <c r="L8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89" s="116"/>
      <c r="N89" s="117"/>
      <c r="O89" s="48">
        <f>IFERROR(1/COUNTIFS(Defect_Master[Serial Number],Defect_Master[[#This Row],[Serial Number]],Defect_Master[Functional Area],Defect_Master[[#This Row],[Functional Area]]),0)</f>
        <v>0.1111111111111111</v>
      </c>
      <c r="P89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0.1111111111111111</v>
      </c>
      <c r="Q89" s="48">
        <f>IF(ISNUMBER(Defect_Master[[#This Row],[First Time]]),1,0)</f>
        <v>1</v>
      </c>
      <c r="R89" s="49">
        <f>IF(ISNUMBER(Defect_Master[[#This Row],[Final]]),1,0)</f>
        <v>1</v>
      </c>
    </row>
    <row r="90" spans="2:18" ht="34" customHeight="1">
      <c r="B90" s="106">
        <v>43171</v>
      </c>
      <c r="C90" s="118" t="s">
        <v>1213</v>
      </c>
      <c r="D90" s="118" t="s">
        <v>1119</v>
      </c>
      <c r="E90" s="108" t="str">
        <f>VLOOKUP(Defect_Master[[#This Row],[Error Code]],Errors_Master[[Error Code]:[Error Code Name]],2,0)</f>
        <v>Run-in</v>
      </c>
      <c r="F90" s="109" t="str">
        <f>VLOOKUP(Defect_Master[[#This Row],[Error Code]],Errors_Master[[Error Code]:[Error Code Name]],3,0)</f>
        <v>display/BacklightController 4248 Fault Detection (Exit code: 1)</v>
      </c>
      <c r="G90" s="110"/>
      <c r="H90" s="111">
        <v>488</v>
      </c>
      <c r="I90" s="112" t="s">
        <v>1167</v>
      </c>
      <c r="J90" s="113"/>
      <c r="K90" s="114">
        <v>1514</v>
      </c>
      <c r="L9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90" s="116"/>
      <c r="N90" s="117"/>
      <c r="O90" s="48">
        <f>IFERROR(1/COUNTIFS(Defect_Master[Serial Number],Defect_Master[[#This Row],[Serial Number]],Defect_Master[Functional Area],Defect_Master[[#This Row],[Functional Area]]),0)</f>
        <v>0.25</v>
      </c>
      <c r="P90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90" s="48">
        <f>IF(ISNUMBER(Defect_Master[[#This Row],[First Time]]),1,0)</f>
        <v>1</v>
      </c>
      <c r="R90" s="49">
        <f>IF(ISNUMBER(Defect_Master[[#This Row],[Final]]),1,0)</f>
        <v>1</v>
      </c>
    </row>
    <row r="91" spans="2:18" ht="34" customHeight="1">
      <c r="B91" s="118">
        <v>43171</v>
      </c>
      <c r="C91" s="118" t="s">
        <v>1213</v>
      </c>
      <c r="D91" s="118" t="s">
        <v>1119</v>
      </c>
      <c r="E91" s="108" t="str">
        <f>VLOOKUP(Defect_Master[[#This Row],[Error Code]],Errors_Master[[Error Code]:[Error Code Name]],2,0)</f>
        <v>Run-in</v>
      </c>
      <c r="F91" s="109" t="str">
        <f>VLOOKUP(Defect_Master[[#This Row],[Error Code]],Errors_Master[[Error Code]:[Error Code Name]],3,0)</f>
        <v>tapp/System 8000 TAPP Power (Exit code: 3)</v>
      </c>
      <c r="G91" s="110"/>
      <c r="H91" s="111">
        <v>488</v>
      </c>
      <c r="I91" s="112" t="s">
        <v>1167</v>
      </c>
      <c r="J91" s="113"/>
      <c r="K91" s="114">
        <v>1516</v>
      </c>
      <c r="L9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91" s="116"/>
      <c r="N91" s="117"/>
      <c r="O91" s="48">
        <f>IFERROR(1/COUNTIFS(Defect_Master[Serial Number],Defect_Master[[#This Row],[Serial Number]],Defect_Master[Functional Area],Defect_Master[[#This Row],[Functional Area]]),0)</f>
        <v>0.25</v>
      </c>
      <c r="P91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91" s="48">
        <f>IF(ISNUMBER(Defect_Master[[#This Row],[First Time]]),1,0)</f>
        <v>1</v>
      </c>
      <c r="R91" s="49">
        <f>IF(ISNUMBER(Defect_Master[[#This Row],[Final]]),1,0)</f>
        <v>1</v>
      </c>
    </row>
    <row r="92" spans="2:18" ht="34" customHeight="1">
      <c r="B92" s="118">
        <v>43171</v>
      </c>
      <c r="C92" s="118" t="s">
        <v>1213</v>
      </c>
      <c r="D92" s="118" t="s">
        <v>1119</v>
      </c>
      <c r="E92" s="120" t="str">
        <f>VLOOKUP(Defect_Master[[#This Row],[Error Code]],Errors_Master[[Error Code]:[Error Code Name]],2,0)</f>
        <v>Run-in</v>
      </c>
      <c r="F92" s="121" t="str">
        <f>VLOOKUP(Defect_Master[[#This Row],[Error Code]],Errors_Master[[Error Code]:[Error Code Name]],3,0)</f>
        <v>MacEFITests/Display 8118 Power Up MCU operation Diag Test (Exit code: 1)</v>
      </c>
      <c r="G92" s="110"/>
      <c r="H92" s="111">
        <v>488</v>
      </c>
      <c r="I92" s="112" t="s">
        <v>1167</v>
      </c>
      <c r="J92" s="113"/>
      <c r="K92" s="114">
        <v>1517</v>
      </c>
      <c r="L92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92" s="116"/>
      <c r="N92" s="117"/>
      <c r="O92" s="48">
        <f>IFERROR(1/COUNTIFS(Defect_Master[Serial Number],Defect_Master[[#This Row],[Serial Number]],Defect_Master[Functional Area],Defect_Master[[#This Row],[Functional Area]]),0)</f>
        <v>0.25</v>
      </c>
      <c r="P92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92" s="48">
        <f>IF(ISNUMBER(Defect_Master[[#This Row],[First Time]]),1,0)</f>
        <v>1</v>
      </c>
      <c r="R92" s="49">
        <f>IF(ISNUMBER(Defect_Master[[#This Row],[Final]]),1,0)</f>
        <v>1</v>
      </c>
    </row>
    <row r="93" spans="2:18" ht="34" customHeight="1">
      <c r="B93" s="118">
        <v>43171</v>
      </c>
      <c r="C93" s="118" t="s">
        <v>1213</v>
      </c>
      <c r="D93" s="118" t="s">
        <v>1119</v>
      </c>
      <c r="E93" s="120" t="str">
        <f>VLOOKUP(Defect_Master[[#This Row],[Error Code]],Errors_Master[[Error Code]:[Error Code Name]],2,0)</f>
        <v>Run-in</v>
      </c>
      <c r="F93" s="121" t="str">
        <f>VLOOKUP(Defect_Master[[#This Row],[Error Code]],Errors_Master[[Error Code]:[Error Code Name]],3,0)</f>
        <v>thermalinterface/ThermalInterface 3664 DTS Accuracy Test (Exit code: 2)</v>
      </c>
      <c r="G93" s="110"/>
      <c r="H93" s="111">
        <v>488</v>
      </c>
      <c r="I93" s="112" t="s">
        <v>1167</v>
      </c>
      <c r="J93" s="113"/>
      <c r="K93" s="114">
        <v>1518</v>
      </c>
      <c r="L9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93" s="116"/>
      <c r="N93" s="117"/>
      <c r="O93" s="48">
        <f>IFERROR(1/COUNTIFS(Defect_Master[Serial Number],Defect_Master[[#This Row],[Serial Number]],Defect_Master[Functional Area],Defect_Master[[#This Row],[Functional Area]]),0)</f>
        <v>0.25</v>
      </c>
      <c r="P93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93" s="48">
        <f>IF(ISNUMBER(Defect_Master[[#This Row],[First Time]]),1,0)</f>
        <v>1</v>
      </c>
      <c r="R93" s="49">
        <f>IF(ISNUMBER(Defect_Master[[#This Row],[Final]]),1,0)</f>
        <v>1</v>
      </c>
    </row>
    <row r="94" spans="2:18" ht="34" customHeight="1">
      <c r="B94" s="118">
        <v>43171</v>
      </c>
      <c r="C94" s="118" t="s">
        <v>1214</v>
      </c>
      <c r="D94" s="118" t="s">
        <v>1114</v>
      </c>
      <c r="E94" s="108" t="str">
        <f>VLOOKUP(Defect_Master[[#This Row],[Error Code]],Errors_Master[[Error Code]:[Error Code Name]],2,0)</f>
        <v>Run-in</v>
      </c>
      <c r="F94" s="109" t="str">
        <f>VLOOKUP(Defect_Master[[#This Row],[Error Code]],Errors_Master[[Error Code]:[Error Code Name]],3,0)</f>
        <v>display/BacklightController 4248 Fault Detection (Exit code: 1)</v>
      </c>
      <c r="G94" s="110"/>
      <c r="H94" s="111">
        <v>512</v>
      </c>
      <c r="I94" s="112" t="s">
        <v>1167</v>
      </c>
      <c r="J94" s="113"/>
      <c r="K94" s="114">
        <v>1514</v>
      </c>
      <c r="L9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94" s="116"/>
      <c r="N94" s="117"/>
      <c r="O94" s="48">
        <f>IFERROR(1/COUNTIFS(Defect_Master[Serial Number],Defect_Master[[#This Row],[Serial Number]],Defect_Master[Functional Area],Defect_Master[[#This Row],[Functional Area]]),0)</f>
        <v>0.25</v>
      </c>
      <c r="P94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94" s="48">
        <f>IF(ISNUMBER(Defect_Master[[#This Row],[First Time]]),1,0)</f>
        <v>1</v>
      </c>
      <c r="R94" s="49">
        <f>IF(ISNUMBER(Defect_Master[[#This Row],[Final]]),1,0)</f>
        <v>1</v>
      </c>
    </row>
    <row r="95" spans="2:18" ht="34" customHeight="1">
      <c r="B95" s="118">
        <v>43171</v>
      </c>
      <c r="C95" s="118" t="s">
        <v>1214</v>
      </c>
      <c r="D95" s="118" t="s">
        <v>1114</v>
      </c>
      <c r="E95" s="108" t="str">
        <f>VLOOKUP(Defect_Master[[#This Row],[Error Code]],Errors_Master[[Error Code]:[Error Code Name]],2,0)</f>
        <v>Run-in</v>
      </c>
      <c r="F95" s="109" t="str">
        <f>VLOOKUP(Defect_Master[[#This Row],[Error Code]],Errors_Master[[Error Code]:[Error Code Name]],3,0)</f>
        <v>tapp/System 8000 TAPP Power (Exit code: 3)</v>
      </c>
      <c r="G95" s="110"/>
      <c r="H95" s="111">
        <v>512</v>
      </c>
      <c r="I95" s="112" t="s">
        <v>1167</v>
      </c>
      <c r="J95" s="113"/>
      <c r="K95" s="114">
        <v>1516</v>
      </c>
      <c r="L9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95" s="116"/>
      <c r="N95" s="117"/>
      <c r="O95" s="48">
        <f>IFERROR(1/COUNTIFS(Defect_Master[Serial Number],Defect_Master[[#This Row],[Serial Number]],Defect_Master[Functional Area],Defect_Master[[#This Row],[Functional Area]]),0)</f>
        <v>0.25</v>
      </c>
      <c r="P95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95" s="48">
        <f>IF(ISNUMBER(Defect_Master[[#This Row],[First Time]]),1,0)</f>
        <v>1</v>
      </c>
      <c r="R95" s="49">
        <f>IF(ISNUMBER(Defect_Master[[#This Row],[Final]]),1,0)</f>
        <v>1</v>
      </c>
    </row>
    <row r="96" spans="2:18" ht="34" customHeight="1">
      <c r="B96" s="118">
        <v>43171</v>
      </c>
      <c r="C96" s="118" t="s">
        <v>1214</v>
      </c>
      <c r="D96" s="118" t="s">
        <v>1114</v>
      </c>
      <c r="E96" s="108" t="str">
        <f>VLOOKUP(Defect_Master[[#This Row],[Error Code]],Errors_Master[[Error Code]:[Error Code Name]],2,0)</f>
        <v>Run-in</v>
      </c>
      <c r="F96" s="109" t="str">
        <f>VLOOKUP(Defect_Master[[#This Row],[Error Code]],Errors_Master[[Error Code]:[Error Code Name]],3,0)</f>
        <v>MacEFITests/Display 8118 Power Up MCU operation Diag Test (Exit code: 1)</v>
      </c>
      <c r="G96" s="110"/>
      <c r="H96" s="111">
        <v>512</v>
      </c>
      <c r="I96" s="112" t="s">
        <v>1251</v>
      </c>
      <c r="J96" s="113"/>
      <c r="K96" s="114">
        <v>1517</v>
      </c>
      <c r="L9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96" s="116"/>
      <c r="N96" s="117"/>
      <c r="O96" s="48">
        <f>IFERROR(1/COUNTIFS(Defect_Master[Serial Number],Defect_Master[[#This Row],[Serial Number]],Defect_Master[Functional Area],Defect_Master[[#This Row],[Functional Area]]),0)</f>
        <v>0.25</v>
      </c>
      <c r="P96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96" s="48">
        <f>IF(ISNUMBER(Defect_Master[[#This Row],[First Time]]),1,0)</f>
        <v>1</v>
      </c>
      <c r="R96" s="49">
        <f>IF(ISNUMBER(Defect_Master[[#This Row],[Final]]),1,0)</f>
        <v>1</v>
      </c>
    </row>
    <row r="97" spans="2:18" ht="34" customHeight="1">
      <c r="B97" s="118">
        <v>43171</v>
      </c>
      <c r="C97" s="118" t="s">
        <v>1214</v>
      </c>
      <c r="D97" s="118" t="s">
        <v>1114</v>
      </c>
      <c r="E97" s="120" t="str">
        <f>VLOOKUP(Defect_Master[[#This Row],[Error Code]],Errors_Master[[Error Code]:[Error Code Name]],2,0)</f>
        <v>Run-in</v>
      </c>
      <c r="F97" s="121" t="str">
        <f>VLOOKUP(Defect_Master[[#This Row],[Error Code]],Errors_Master[[Error Code]:[Error Code Name]],3,0)</f>
        <v>thermalinterface/ThermalInterface 3664 DTS Accuracy Test (Exit code: 2)</v>
      </c>
      <c r="G97" s="110"/>
      <c r="H97" s="111">
        <v>512</v>
      </c>
      <c r="I97" s="112" t="s">
        <v>1167</v>
      </c>
      <c r="J97" s="113"/>
      <c r="K97" s="114">
        <v>1518</v>
      </c>
      <c r="L9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97" s="116"/>
      <c r="N97" s="117"/>
      <c r="O97" s="48">
        <f>IFERROR(1/COUNTIFS(Defect_Master[Serial Number],Defect_Master[[#This Row],[Serial Number]],Defect_Master[Functional Area],Defect_Master[[#This Row],[Functional Area]]),0)</f>
        <v>0.25</v>
      </c>
      <c r="P97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97" s="48">
        <f>IF(ISNUMBER(Defect_Master[[#This Row],[First Time]]),1,0)</f>
        <v>1</v>
      </c>
      <c r="R97" s="49">
        <f>IF(ISNUMBER(Defect_Master[[#This Row],[Final]]),1,0)</f>
        <v>1</v>
      </c>
    </row>
    <row r="98" spans="2:18" ht="34" customHeight="1">
      <c r="B98" s="118">
        <v>43171</v>
      </c>
      <c r="C98" s="118" t="s">
        <v>1245</v>
      </c>
      <c r="D98" s="118" t="s">
        <v>1119</v>
      </c>
      <c r="E98" s="108" t="str">
        <f>VLOOKUP(Defect_Master[[#This Row],[Error Code]],Errors_Master[[Error Code]:[Error Code Name]],2,0)</f>
        <v>Run-in</v>
      </c>
      <c r="F98" s="109" t="str">
        <f>VLOOKUP(Defect_Master[[#This Row],[Error Code]],Errors_Master[[Error Code]:[Error Code Name]],3,0)</f>
        <v>display/BacklightController 4248 Fault Detection (Exit code: 1)</v>
      </c>
      <c r="G98" s="110"/>
      <c r="H98" s="111">
        <v>482</v>
      </c>
      <c r="I98" s="112" t="s">
        <v>1167</v>
      </c>
      <c r="J98" s="113"/>
      <c r="K98" s="114">
        <v>1514</v>
      </c>
      <c r="L9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98" s="116"/>
      <c r="N98" s="117"/>
      <c r="O98" s="48">
        <f>IFERROR(1/COUNTIFS(Defect_Master[Serial Number],Defect_Master[[#This Row],[Serial Number]],Defect_Master[Functional Area],Defect_Master[[#This Row],[Functional Area]]),0)</f>
        <v>0.25</v>
      </c>
      <c r="P98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98" s="48">
        <f>IF(ISNUMBER(Defect_Master[[#This Row],[First Time]]),1,0)</f>
        <v>1</v>
      </c>
      <c r="R98" s="49">
        <f>IF(ISNUMBER(Defect_Master[[#This Row],[Final]]),1,0)</f>
        <v>1</v>
      </c>
    </row>
    <row r="99" spans="2:18" ht="34" customHeight="1">
      <c r="B99" s="118">
        <v>43171</v>
      </c>
      <c r="C99" s="118" t="s">
        <v>1245</v>
      </c>
      <c r="D99" s="118" t="s">
        <v>1119</v>
      </c>
      <c r="E99" s="108" t="str">
        <f>VLOOKUP(Defect_Master[[#This Row],[Error Code]],Errors_Master[[Error Code]:[Error Code Name]],2,0)</f>
        <v>Run-in</v>
      </c>
      <c r="F99" s="109" t="str">
        <f>VLOOKUP(Defect_Master[[#This Row],[Error Code]],Errors_Master[[Error Code]:[Error Code Name]],3,0)</f>
        <v>tapp/System 8000 TAPP Power (Exit code: 3)</v>
      </c>
      <c r="G99" s="110"/>
      <c r="H99" s="111">
        <v>482</v>
      </c>
      <c r="I99" s="112" t="s">
        <v>1167</v>
      </c>
      <c r="J99" s="113"/>
      <c r="K99" s="114">
        <v>1516</v>
      </c>
      <c r="L9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99" s="116"/>
      <c r="N99" s="117"/>
      <c r="O99" s="48">
        <f>IFERROR(1/COUNTIFS(Defect_Master[Serial Number],Defect_Master[[#This Row],[Serial Number]],Defect_Master[Functional Area],Defect_Master[[#This Row],[Functional Area]]),0)</f>
        <v>0.25</v>
      </c>
      <c r="P99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99" s="48">
        <f>IF(ISNUMBER(Defect_Master[[#This Row],[First Time]]),1,0)</f>
        <v>1</v>
      </c>
      <c r="R99" s="49">
        <f>IF(ISNUMBER(Defect_Master[[#This Row],[Final]]),1,0)</f>
        <v>1</v>
      </c>
    </row>
    <row r="100" spans="2:18" ht="34" customHeight="1">
      <c r="B100" s="118">
        <v>43171</v>
      </c>
      <c r="C100" s="118" t="s">
        <v>1245</v>
      </c>
      <c r="D100" s="118" t="s">
        <v>1119</v>
      </c>
      <c r="E100" s="108" t="str">
        <f>VLOOKUP(Defect_Master[[#This Row],[Error Code]],Errors_Master[[Error Code]:[Error Code Name]],2,0)</f>
        <v>Run-in</v>
      </c>
      <c r="F100" s="109" t="str">
        <f>VLOOKUP(Defect_Master[[#This Row],[Error Code]],Errors_Master[[Error Code]:[Error Code Name]],3,0)</f>
        <v>MacEFITests/Display 8118 Power Up MCU operation Diag Test (Exit code: 1)</v>
      </c>
      <c r="G100" s="110"/>
      <c r="H100" s="111">
        <v>482</v>
      </c>
      <c r="I100" s="112" t="s">
        <v>1167</v>
      </c>
      <c r="J100" s="113"/>
      <c r="K100" s="114">
        <v>1517</v>
      </c>
      <c r="L10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00" s="116"/>
      <c r="N100" s="117"/>
      <c r="O100" s="48">
        <f>IFERROR(1/COUNTIFS(Defect_Master[Serial Number],Defect_Master[[#This Row],[Serial Number]],Defect_Master[Functional Area],Defect_Master[[#This Row],[Functional Area]]),0)</f>
        <v>0.25</v>
      </c>
      <c r="P100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100" s="48">
        <f>IF(ISNUMBER(Defect_Master[[#This Row],[First Time]]),1,0)</f>
        <v>1</v>
      </c>
      <c r="R100" s="49">
        <f>IF(ISNUMBER(Defect_Master[[#This Row],[Final]]),1,0)</f>
        <v>1</v>
      </c>
    </row>
    <row r="101" spans="2:18" ht="34" customHeight="1">
      <c r="B101" s="118">
        <v>43171</v>
      </c>
      <c r="C101" s="118" t="s">
        <v>1245</v>
      </c>
      <c r="D101" s="118" t="s">
        <v>1119</v>
      </c>
      <c r="E101" s="108" t="str">
        <f>VLOOKUP(Defect_Master[[#This Row],[Error Code]],Errors_Master[[Error Code]:[Error Code Name]],2,0)</f>
        <v>Run-in</v>
      </c>
      <c r="F101" s="109" t="str">
        <f>VLOOKUP(Defect_Master[[#This Row],[Error Code]],Errors_Master[[Error Code]:[Error Code Name]],3,0)</f>
        <v>thermalinterface/ThermalInterface 3664 DTS Accuracy Test (Exit code: 2)</v>
      </c>
      <c r="G101" s="110"/>
      <c r="H101" s="111">
        <v>482</v>
      </c>
      <c r="I101" s="112" t="s">
        <v>1167</v>
      </c>
      <c r="J101" s="113"/>
      <c r="K101" s="114">
        <v>1518</v>
      </c>
      <c r="L10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01" s="116"/>
      <c r="N101" s="117"/>
      <c r="O101" s="48">
        <f>IFERROR(1/COUNTIFS(Defect_Master[Serial Number],Defect_Master[[#This Row],[Serial Number]],Defect_Master[Functional Area],Defect_Master[[#This Row],[Functional Area]]),0)</f>
        <v>0.25</v>
      </c>
      <c r="P101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101" s="48">
        <f>IF(ISNUMBER(Defect_Master[[#This Row],[First Time]]),1,0)</f>
        <v>1</v>
      </c>
      <c r="R101" s="49">
        <f>IF(ISNUMBER(Defect_Master[[#This Row],[Final]]),1,0)</f>
        <v>1</v>
      </c>
    </row>
    <row r="102" spans="2:18" ht="34" customHeight="1">
      <c r="B102" s="118">
        <v>43171</v>
      </c>
      <c r="C102" s="118" t="s">
        <v>1215</v>
      </c>
      <c r="D102" s="118" t="s">
        <v>1216</v>
      </c>
      <c r="E102" s="120" t="str">
        <f>VLOOKUP(Defect_Master[[#This Row],[Error Code]],Errors_Master[[Error Code]:[Error Code Name]],2,0)</f>
        <v>Run-in</v>
      </c>
      <c r="F102" s="121" t="str">
        <f>VLOOKUP(Defect_Master[[#This Row],[Error Code]],Errors_Master[[Error Code]:[Error Code Name]],3,0)</f>
        <v>tapp/System 8000 TAPP Power (Exit code: 3)</v>
      </c>
      <c r="G102" s="110"/>
      <c r="H102" s="111">
        <v>375</v>
      </c>
      <c r="I102" s="112" t="s">
        <v>1167</v>
      </c>
      <c r="J102" s="113"/>
      <c r="K102" s="114">
        <v>1516</v>
      </c>
      <c r="L102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02" s="116"/>
      <c r="N102" s="117"/>
      <c r="O102" s="48">
        <f>IFERROR(1/COUNTIFS(Defect_Master[Serial Number],Defect_Master[[#This Row],[Serial Number]],Defect_Master[Functional Area],Defect_Master[[#This Row],[Functional Area]]),0)</f>
        <v>0.5</v>
      </c>
      <c r="P102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102" s="48">
        <f>IF(ISNUMBER(Defect_Master[[#This Row],[First Time]]),1,0)</f>
        <v>1</v>
      </c>
      <c r="R102" s="49">
        <f>IF(ISNUMBER(Defect_Master[[#This Row],[Final]]),1,0)</f>
        <v>1</v>
      </c>
    </row>
    <row r="103" spans="2:18" ht="34" customHeight="1">
      <c r="B103" s="118">
        <v>43171</v>
      </c>
      <c r="C103" s="118" t="s">
        <v>1215</v>
      </c>
      <c r="D103" s="118" t="s">
        <v>1216</v>
      </c>
      <c r="E103" s="108" t="str">
        <f>VLOOKUP(Defect_Master[[#This Row],[Error Code]],Errors_Master[[Error Code]:[Error Code Name]],2,0)</f>
        <v>Run-in</v>
      </c>
      <c r="F103" s="109" t="str">
        <f>VLOOKUP(Defect_Master[[#This Row],[Error Code]],Errors_Master[[Error Code]:[Error Code Name]],3,0)</f>
        <v>thermalinterface/ThermalInterface 3664 DTS Accuracy Test (Exit code: 2)</v>
      </c>
      <c r="G103" s="110"/>
      <c r="H103" s="111">
        <v>375</v>
      </c>
      <c r="I103" s="112" t="s">
        <v>1167</v>
      </c>
      <c r="J103" s="113"/>
      <c r="K103" s="114">
        <v>1518</v>
      </c>
      <c r="L10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03" s="116"/>
      <c r="N103" s="117"/>
      <c r="O103" s="48">
        <f>IFERROR(1/COUNTIFS(Defect_Master[Serial Number],Defect_Master[[#This Row],[Serial Number]],Defect_Master[Functional Area],Defect_Master[[#This Row],[Functional Area]]),0)</f>
        <v>0.5</v>
      </c>
      <c r="P103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103" s="48">
        <f>IF(ISNUMBER(Defect_Master[[#This Row],[First Time]]),1,0)</f>
        <v>1</v>
      </c>
      <c r="R103" s="49">
        <f>IF(ISNUMBER(Defect_Master[[#This Row],[Final]]),1,0)</f>
        <v>1</v>
      </c>
    </row>
    <row r="104" spans="2:18" ht="34" customHeight="1">
      <c r="B104" s="118">
        <v>43171</v>
      </c>
      <c r="C104" s="118" t="s">
        <v>1217</v>
      </c>
      <c r="D104" s="118" t="s">
        <v>1218</v>
      </c>
      <c r="E104" s="108" t="str">
        <f>VLOOKUP(Defect_Master[[#This Row],[Error Code]],Errors_Master[[Error Code]:[Error Code Name]],2,0)</f>
        <v>Run-in</v>
      </c>
      <c r="F104" s="109" t="str">
        <f>VLOOKUP(Defect_Master[[#This Row],[Error Code]],Errors_Master[[Error Code]:[Error Code Name]],3,0)</f>
        <v>tapp/System 8000 TAPP Power (Exit code: 3)</v>
      </c>
      <c r="G104" s="110"/>
      <c r="H104" s="111">
        <v>418</v>
      </c>
      <c r="I104" s="112" t="s">
        <v>1167</v>
      </c>
      <c r="J104" s="113"/>
      <c r="K104" s="114">
        <v>1516</v>
      </c>
      <c r="L10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04" s="116"/>
      <c r="N104" s="117"/>
      <c r="O104" s="48">
        <f>IFERROR(1/COUNTIFS(Defect_Master[Serial Number],Defect_Master[[#This Row],[Serial Number]],Defect_Master[Functional Area],Defect_Master[[#This Row],[Functional Area]]),0)</f>
        <v>0.33333333333333331</v>
      </c>
      <c r="P104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104" s="48">
        <f>IF(ISNUMBER(Defect_Master[[#This Row],[First Time]]),1,0)</f>
        <v>1</v>
      </c>
      <c r="R104" s="49">
        <f>IF(ISNUMBER(Defect_Master[[#This Row],[Final]]),1,0)</f>
        <v>1</v>
      </c>
    </row>
    <row r="105" spans="2:18" ht="34" customHeight="1">
      <c r="B105" s="118">
        <v>43171</v>
      </c>
      <c r="C105" s="118" t="s">
        <v>1217</v>
      </c>
      <c r="D105" s="118" t="s">
        <v>1218</v>
      </c>
      <c r="E105" s="108" t="str">
        <f>VLOOKUP(Defect_Master[[#This Row],[Error Code]],Errors_Master[[Error Code]:[Error Code Name]],2,0)</f>
        <v>Run-in</v>
      </c>
      <c r="F105" s="109" t="str">
        <f>VLOOKUP(Defect_Master[[#This Row],[Error Code]],Errors_Master[[Error Code]:[Error Code Name]],3,0)</f>
        <v>thermalinterface/ThermalInterface 3664 DTS Accuracy Test (Exit code: 2)</v>
      </c>
      <c r="G105" s="110"/>
      <c r="H105" s="111">
        <v>418</v>
      </c>
      <c r="I105" s="112" t="s">
        <v>1167</v>
      </c>
      <c r="J105" s="113"/>
      <c r="K105" s="114">
        <v>1518</v>
      </c>
      <c r="L10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05" s="116"/>
      <c r="N105" s="117"/>
      <c r="O105" s="48">
        <f>IFERROR(1/COUNTIFS(Defect_Master[Serial Number],Defect_Master[[#This Row],[Serial Number]],Defect_Master[Functional Area],Defect_Master[[#This Row],[Functional Area]]),0)</f>
        <v>0.33333333333333331</v>
      </c>
      <c r="P105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105" s="48">
        <f>IF(ISNUMBER(Defect_Master[[#This Row],[First Time]]),1,0)</f>
        <v>1</v>
      </c>
      <c r="R105" s="49">
        <f>IF(ISNUMBER(Defect_Master[[#This Row],[Final]]),1,0)</f>
        <v>1</v>
      </c>
    </row>
    <row r="106" spans="2:18" ht="34" customHeight="1">
      <c r="B106" s="118">
        <v>43171</v>
      </c>
      <c r="C106" s="118" t="s">
        <v>1219</v>
      </c>
      <c r="D106" s="118" t="s">
        <v>1218</v>
      </c>
      <c r="E106" s="108" t="str">
        <f>VLOOKUP(Defect_Master[[#This Row],[Error Code]],Errors_Master[[Error Code]:[Error Code Name]],2,0)</f>
        <v>Run-in</v>
      </c>
      <c r="F106" s="109" t="str">
        <f>VLOOKUP(Defect_Master[[#This Row],[Error Code]],Errors_Master[[Error Code]:[Error Code Name]],3,0)</f>
        <v>tapp/System 8000 TAPP Power (Exit code: 3)</v>
      </c>
      <c r="G106" s="110"/>
      <c r="H106" s="111">
        <v>420</v>
      </c>
      <c r="I106" s="112" t="s">
        <v>1167</v>
      </c>
      <c r="J106" s="113"/>
      <c r="K106" s="114">
        <v>1516</v>
      </c>
      <c r="L10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06" s="116"/>
      <c r="N106" s="117"/>
      <c r="O106" s="48">
        <f>IFERROR(1/COUNTIFS(Defect_Master[Serial Number],Defect_Master[[#This Row],[Serial Number]],Defect_Master[Functional Area],Defect_Master[[#This Row],[Functional Area]]),0)</f>
        <v>0.5</v>
      </c>
      <c r="P106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106" s="48">
        <f>IF(ISNUMBER(Defect_Master[[#This Row],[First Time]]),1,0)</f>
        <v>1</v>
      </c>
      <c r="R106" s="49">
        <f>IF(ISNUMBER(Defect_Master[[#This Row],[Final]]),1,0)</f>
        <v>1</v>
      </c>
    </row>
    <row r="107" spans="2:18" ht="34" customHeight="1">
      <c r="B107" s="118">
        <v>43171</v>
      </c>
      <c r="C107" s="118" t="s">
        <v>1219</v>
      </c>
      <c r="D107" s="118" t="s">
        <v>1218</v>
      </c>
      <c r="E107" s="120" t="str">
        <f>VLOOKUP(Defect_Master[[#This Row],[Error Code]],Errors_Master[[Error Code]:[Error Code Name]],2,0)</f>
        <v>Run-in</v>
      </c>
      <c r="F107" s="121" t="str">
        <f>VLOOKUP(Defect_Master[[#This Row],[Error Code]],Errors_Master[[Error Code]:[Error Code Name]],3,0)</f>
        <v>thermalinterface/ThermalInterface 3664 DTS Accuracy Test (Exit code: 2)</v>
      </c>
      <c r="G107" s="110"/>
      <c r="H107" s="111">
        <v>420</v>
      </c>
      <c r="I107" s="112" t="s">
        <v>1167</v>
      </c>
      <c r="J107" s="113"/>
      <c r="K107" s="114">
        <v>1518</v>
      </c>
      <c r="L10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07" s="116"/>
      <c r="N107" s="117"/>
      <c r="O107" s="48">
        <f>IFERROR(1/COUNTIFS(Defect_Master[Serial Number],Defect_Master[[#This Row],[Serial Number]],Defect_Master[Functional Area],Defect_Master[[#This Row],[Functional Area]]),0)</f>
        <v>0.5</v>
      </c>
      <c r="P107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107" s="48">
        <f>IF(ISNUMBER(Defect_Master[[#This Row],[First Time]]),1,0)</f>
        <v>1</v>
      </c>
      <c r="R107" s="49">
        <f>IF(ISNUMBER(Defect_Master[[#This Row],[Final]]),1,0)</f>
        <v>1</v>
      </c>
    </row>
    <row r="108" spans="2:18" ht="34" customHeight="1">
      <c r="B108" s="118">
        <v>43171</v>
      </c>
      <c r="C108" s="118" t="s">
        <v>1220</v>
      </c>
      <c r="D108" s="118" t="s">
        <v>1119</v>
      </c>
      <c r="E108" s="120" t="str">
        <f>VLOOKUP(Defect_Master[[#This Row],[Error Code]],Errors_Master[[Error Code]:[Error Code Name]],2,0)</f>
        <v>Run-in</v>
      </c>
      <c r="F108" s="121" t="str">
        <f>VLOOKUP(Defect_Master[[#This Row],[Error Code]],Errors_Master[[Error Code]:[Error Code Name]],3,0)</f>
        <v>display/BacklightController 4248 Fault Detection (Exit code: 1)</v>
      </c>
      <c r="G108" s="110"/>
      <c r="H108" s="111">
        <v>494</v>
      </c>
      <c r="I108" s="112" t="s">
        <v>1167</v>
      </c>
      <c r="J108" s="113"/>
      <c r="K108" s="114">
        <v>1514</v>
      </c>
      <c r="L10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08" s="116"/>
      <c r="N108" s="117"/>
      <c r="O108" s="48">
        <f>IFERROR(1/COUNTIFS(Defect_Master[Serial Number],Defect_Master[[#This Row],[Serial Number]],Defect_Master[Functional Area],Defect_Master[[#This Row],[Functional Area]]),0)</f>
        <v>0.2</v>
      </c>
      <c r="P108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108" s="48">
        <f>IF(ISNUMBER(Defect_Master[[#This Row],[First Time]]),1,0)</f>
        <v>1</v>
      </c>
      <c r="R108" s="49">
        <f>IF(ISNUMBER(Defect_Master[[#This Row],[Final]]),1,0)</f>
        <v>1</v>
      </c>
    </row>
    <row r="109" spans="2:18" ht="34" customHeight="1">
      <c r="B109" s="118">
        <v>43171</v>
      </c>
      <c r="C109" s="118" t="s">
        <v>1220</v>
      </c>
      <c r="D109" s="118" t="s">
        <v>1119</v>
      </c>
      <c r="E109" s="108" t="str">
        <f>VLOOKUP(Defect_Master[[#This Row],[Error Code]],Errors_Master[[Error Code]:[Error Code Name]],2,0)</f>
        <v>Run-in</v>
      </c>
      <c r="F109" s="109" t="str">
        <f>VLOOKUP(Defect_Master[[#This Row],[Error Code]],Errors_Master[[Error Code]:[Error Code Name]],3,0)</f>
        <v>tapp/System 8000 TAPP Power (Exit code: 3)</v>
      </c>
      <c r="G109" s="110"/>
      <c r="H109" s="111">
        <v>494</v>
      </c>
      <c r="I109" s="112" t="s">
        <v>1167</v>
      </c>
      <c r="J109" s="113"/>
      <c r="K109" s="114">
        <v>1516</v>
      </c>
      <c r="L10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09" s="116"/>
      <c r="N109" s="117"/>
      <c r="O109" s="48">
        <f>IFERROR(1/COUNTIFS(Defect_Master[Serial Number],Defect_Master[[#This Row],[Serial Number]],Defect_Master[Functional Area],Defect_Master[[#This Row],[Functional Area]]),0)</f>
        <v>0.2</v>
      </c>
      <c r="P109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109" s="48">
        <f>IF(ISNUMBER(Defect_Master[[#This Row],[First Time]]),1,0)</f>
        <v>1</v>
      </c>
      <c r="R109" s="49">
        <f>IF(ISNUMBER(Defect_Master[[#This Row],[Final]]),1,0)</f>
        <v>1</v>
      </c>
    </row>
    <row r="110" spans="2:18" ht="34" customHeight="1">
      <c r="B110" s="118">
        <v>43171</v>
      </c>
      <c r="C110" s="118" t="s">
        <v>1220</v>
      </c>
      <c r="D110" s="118" t="s">
        <v>1119</v>
      </c>
      <c r="E110" s="108" t="str">
        <f>VLOOKUP(Defect_Master[[#This Row],[Error Code]],Errors_Master[[Error Code]:[Error Code Name]],2,0)</f>
        <v>Run-in</v>
      </c>
      <c r="F110" s="109" t="str">
        <f>VLOOKUP(Defect_Master[[#This Row],[Error Code]],Errors_Master[[Error Code]:[Error Code Name]],3,0)</f>
        <v>MacEFITests/Display 8118 Power Up MCU operation Diag Test (Exit code: 1)</v>
      </c>
      <c r="G110" s="110"/>
      <c r="H110" s="111">
        <v>494</v>
      </c>
      <c r="I110" s="112" t="s">
        <v>1167</v>
      </c>
      <c r="J110" s="113"/>
      <c r="K110" s="114">
        <v>1517</v>
      </c>
      <c r="L11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10" s="116"/>
      <c r="N110" s="117"/>
      <c r="O110" s="48">
        <f>IFERROR(1/COUNTIFS(Defect_Master[Serial Number],Defect_Master[[#This Row],[Serial Number]],Defect_Master[Functional Area],Defect_Master[[#This Row],[Functional Area]]),0)</f>
        <v>0.2</v>
      </c>
      <c r="P110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110" s="48">
        <f>IF(ISNUMBER(Defect_Master[[#This Row],[First Time]]),1,0)</f>
        <v>1</v>
      </c>
      <c r="R110" s="49">
        <f>IF(ISNUMBER(Defect_Master[[#This Row],[Final]]),1,0)</f>
        <v>1</v>
      </c>
    </row>
    <row r="111" spans="2:18" ht="34" customHeight="1">
      <c r="B111" s="118">
        <v>43171</v>
      </c>
      <c r="C111" s="118" t="s">
        <v>1220</v>
      </c>
      <c r="D111" s="118" t="s">
        <v>1119</v>
      </c>
      <c r="E111" s="108" t="str">
        <f>VLOOKUP(Defect_Master[[#This Row],[Error Code]],Errors_Master[[Error Code]:[Error Code Name]],2,0)</f>
        <v>Run-in</v>
      </c>
      <c r="F111" s="109" t="str">
        <f>VLOOKUP(Defect_Master[[#This Row],[Error Code]],Errors_Master[[Error Code]:[Error Code Name]],3,0)</f>
        <v>thermalinterface/ThermalInterface 3664 DTS Accuracy Test (Exit code: 2)</v>
      </c>
      <c r="G111" s="110"/>
      <c r="H111" s="111">
        <v>494</v>
      </c>
      <c r="I111" s="112" t="s">
        <v>1167</v>
      </c>
      <c r="J111" s="113"/>
      <c r="K111" s="114">
        <v>1518</v>
      </c>
      <c r="L11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11" s="116"/>
      <c r="N111" s="117"/>
      <c r="O111" s="48">
        <f>IFERROR(1/COUNTIFS(Defect_Master[Serial Number],Defect_Master[[#This Row],[Serial Number]],Defect_Master[Functional Area],Defect_Master[[#This Row],[Functional Area]]),0)</f>
        <v>0.2</v>
      </c>
      <c r="P111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111" s="48">
        <f>IF(ISNUMBER(Defect_Master[[#This Row],[First Time]]),1,0)</f>
        <v>1</v>
      </c>
      <c r="R111" s="49">
        <f>IF(ISNUMBER(Defect_Master[[#This Row],[Final]]),1,0)</f>
        <v>1</v>
      </c>
    </row>
    <row r="112" spans="2:18" ht="34" customHeight="1">
      <c r="B112" s="118">
        <v>43171</v>
      </c>
      <c r="C112" s="118" t="s">
        <v>1220</v>
      </c>
      <c r="D112" s="118" t="s">
        <v>1119</v>
      </c>
      <c r="E112" s="108" t="str">
        <f>VLOOKUP(Defect_Master[[#This Row],[Error Code]],Errors_Master[[Error Code]:[Error Code Name]],2,0)</f>
        <v>Run-in</v>
      </c>
      <c r="F112" s="109" t="str">
        <f>VLOOKUP(Defect_Master[[#This Row],[Error Code]],Errors_Master[[Error Code]:[Error Code Name]],3,0)</f>
        <v>intel_boot_checks/SMC 3204 Shutdown Cause Check (Exit code: 14)</v>
      </c>
      <c r="G112" s="110"/>
      <c r="H112" s="111">
        <v>494</v>
      </c>
      <c r="I112" s="112" t="s">
        <v>1167</v>
      </c>
      <c r="J112" s="113"/>
      <c r="K112" s="114">
        <v>1589</v>
      </c>
      <c r="L112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12" s="116"/>
      <c r="N112" s="117"/>
      <c r="O112" s="48">
        <f>IFERROR(1/COUNTIFS(Defect_Master[Serial Number],Defect_Master[[#This Row],[Serial Number]],Defect_Master[Functional Area],Defect_Master[[#This Row],[Functional Area]]),0)</f>
        <v>0.2</v>
      </c>
      <c r="P112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112" s="48">
        <f>IF(ISNUMBER(Defect_Master[[#This Row],[First Time]]),1,0)</f>
        <v>1</v>
      </c>
      <c r="R112" s="49">
        <f>IF(ISNUMBER(Defect_Master[[#This Row],[Final]]),1,0)</f>
        <v>1</v>
      </c>
    </row>
    <row r="113" spans="2:18" ht="34" customHeight="1">
      <c r="B113" s="118">
        <v>43171</v>
      </c>
      <c r="C113" s="118" t="s">
        <v>1221</v>
      </c>
      <c r="D113" s="118" t="s">
        <v>1114</v>
      </c>
      <c r="E113" s="108" t="str">
        <f>VLOOKUP(Defect_Master[[#This Row],[Error Code]],Errors_Master[[Error Code]:[Error Code Name]],2,0)</f>
        <v>Run-in</v>
      </c>
      <c r="F113" s="109" t="str">
        <f>VLOOKUP(Defect_Master[[#This Row],[Error Code]],Errors_Master[[Error Code]:[Error Code Name]],3,0)</f>
        <v>display/BacklightController 4248 Fault Detection (Exit code: 1)</v>
      </c>
      <c r="G113" s="110"/>
      <c r="H113" s="111">
        <v>505</v>
      </c>
      <c r="I113" s="112" t="s">
        <v>1167</v>
      </c>
      <c r="J113" s="113"/>
      <c r="K113" s="114">
        <v>1514</v>
      </c>
      <c r="L11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13" s="116"/>
      <c r="N113" s="117"/>
      <c r="O113" s="48">
        <f>IFERROR(1/COUNTIFS(Defect_Master[Serial Number],Defect_Master[[#This Row],[Serial Number]],Defect_Master[Functional Area],Defect_Master[[#This Row],[Functional Area]]),0)</f>
        <v>0.2</v>
      </c>
      <c r="P113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113" s="48">
        <f>IF(ISNUMBER(Defect_Master[[#This Row],[First Time]]),1,0)</f>
        <v>1</v>
      </c>
      <c r="R113" s="49">
        <f>IF(ISNUMBER(Defect_Master[[#This Row],[Final]]),1,0)</f>
        <v>1</v>
      </c>
    </row>
    <row r="114" spans="2:18" ht="34" customHeight="1">
      <c r="B114" s="118">
        <v>43171</v>
      </c>
      <c r="C114" s="118" t="s">
        <v>1221</v>
      </c>
      <c r="D114" s="118" t="s">
        <v>1114</v>
      </c>
      <c r="E114" s="108" t="str">
        <f>VLOOKUP(Defect_Master[[#This Row],[Error Code]],Errors_Master[[Error Code]:[Error Code Name]],2,0)</f>
        <v>Run-in</v>
      </c>
      <c r="F114" s="109" t="str">
        <f>VLOOKUP(Defect_Master[[#This Row],[Error Code]],Errors_Master[[Error Code]:[Error Code Name]],3,0)</f>
        <v>tapp/System 8000 TAPP Power (Exit code: 3)</v>
      </c>
      <c r="G114" s="110"/>
      <c r="H114" s="111">
        <v>505</v>
      </c>
      <c r="I114" s="112" t="s">
        <v>1167</v>
      </c>
      <c r="J114" s="113"/>
      <c r="K114" s="114">
        <v>1516</v>
      </c>
      <c r="L11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14" s="116"/>
      <c r="N114" s="117"/>
      <c r="O114" s="48">
        <f>IFERROR(1/COUNTIFS(Defect_Master[Serial Number],Defect_Master[[#This Row],[Serial Number]],Defect_Master[Functional Area],Defect_Master[[#This Row],[Functional Area]]),0)</f>
        <v>0.2</v>
      </c>
      <c r="P114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114" s="48">
        <f>IF(ISNUMBER(Defect_Master[[#This Row],[First Time]]),1,0)</f>
        <v>1</v>
      </c>
      <c r="R114" s="49">
        <f>IF(ISNUMBER(Defect_Master[[#This Row],[Final]]),1,0)</f>
        <v>1</v>
      </c>
    </row>
    <row r="115" spans="2:18" ht="34" customHeight="1">
      <c r="B115" s="118">
        <v>43171</v>
      </c>
      <c r="C115" s="118" t="s">
        <v>1221</v>
      </c>
      <c r="D115" s="118" t="s">
        <v>1114</v>
      </c>
      <c r="E115" s="120" t="str">
        <f>VLOOKUP(Defect_Master[[#This Row],[Error Code]],Errors_Master[[Error Code]:[Error Code Name]],2,0)</f>
        <v>Run-in</v>
      </c>
      <c r="F115" s="121" t="str">
        <f>VLOOKUP(Defect_Master[[#This Row],[Error Code]],Errors_Master[[Error Code]:[Error Code Name]],3,0)</f>
        <v>MacEFITests/Display 8118 Power Up MCU operation Diag Test (Exit code: 1)</v>
      </c>
      <c r="G115" s="110"/>
      <c r="H115" s="111">
        <v>505</v>
      </c>
      <c r="I115" s="112" t="s">
        <v>1167</v>
      </c>
      <c r="J115" s="113"/>
      <c r="K115" s="114">
        <v>1517</v>
      </c>
      <c r="L11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15" s="116"/>
      <c r="N115" s="122"/>
      <c r="O115" s="48">
        <f>IFERROR(1/COUNTIFS(Defect_Master[Serial Number],Defect_Master[[#This Row],[Serial Number]],Defect_Master[Functional Area],Defect_Master[[#This Row],[Functional Area]]),0)</f>
        <v>0.2</v>
      </c>
      <c r="P115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115" s="48">
        <f>IF(ISNUMBER(Defect_Master[[#This Row],[First Time]]),1,0)</f>
        <v>1</v>
      </c>
      <c r="R115" s="49">
        <f>IF(ISNUMBER(Defect_Master[[#This Row],[Final]]),1,0)</f>
        <v>1</v>
      </c>
    </row>
    <row r="116" spans="2:18" ht="34" customHeight="1">
      <c r="B116" s="118">
        <v>43171</v>
      </c>
      <c r="C116" s="118" t="s">
        <v>1221</v>
      </c>
      <c r="D116" s="118" t="s">
        <v>1114</v>
      </c>
      <c r="E116" s="120" t="str">
        <f>VLOOKUP(Defect_Master[[#This Row],[Error Code]],Errors_Master[[Error Code]:[Error Code Name]],2,0)</f>
        <v>Run-in</v>
      </c>
      <c r="F116" s="121" t="str">
        <f>VLOOKUP(Defect_Master[[#This Row],[Error Code]],Errors_Master[[Error Code]:[Error Code Name]],3,0)</f>
        <v>thermalinterface/ThermalInterface 3664 DTS Accuracy Test (Exit code: 2)</v>
      </c>
      <c r="G116" s="110"/>
      <c r="H116" s="111">
        <v>505</v>
      </c>
      <c r="I116" s="112" t="s">
        <v>1167</v>
      </c>
      <c r="J116" s="113"/>
      <c r="K116" s="114">
        <v>1518</v>
      </c>
      <c r="L11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16" s="116"/>
      <c r="N116" s="122"/>
      <c r="O116" s="48">
        <f>IFERROR(1/COUNTIFS(Defect_Master[Serial Number],Defect_Master[[#This Row],[Serial Number]],Defect_Master[Functional Area],Defect_Master[[#This Row],[Functional Area]]),0)</f>
        <v>0.2</v>
      </c>
      <c r="P116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116" s="48">
        <f>IF(ISNUMBER(Defect_Master[[#This Row],[First Time]]),1,0)</f>
        <v>1</v>
      </c>
      <c r="R116" s="49">
        <f>IF(ISNUMBER(Defect_Master[[#This Row],[Final]]),1,0)</f>
        <v>1</v>
      </c>
    </row>
    <row r="117" spans="2:18" ht="34" customHeight="1">
      <c r="B117" s="118">
        <v>43171</v>
      </c>
      <c r="C117" s="118" t="s">
        <v>1221</v>
      </c>
      <c r="D117" s="118" t="s">
        <v>1114</v>
      </c>
      <c r="E117" s="120" t="str">
        <f>VLOOKUP(Defect_Master[[#This Row],[Error Code]],Errors_Master[[Error Code]:[Error Code Name]],2,0)</f>
        <v>Run-in</v>
      </c>
      <c r="F117" s="121" t="str">
        <f>VLOOKUP(Defect_Master[[#This Row],[Error Code]],Errors_Master[[Error Code]:[Error Code Name]],3,0)</f>
        <v>intel_boot_checks/SMC 3204 Shutdown Cause Check (Exit code: 14)</v>
      </c>
      <c r="G117" s="110"/>
      <c r="H117" s="111">
        <v>505</v>
      </c>
      <c r="I117" s="112" t="s">
        <v>1167</v>
      </c>
      <c r="J117" s="113"/>
      <c r="K117" s="114">
        <v>1589</v>
      </c>
      <c r="L11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17" s="116"/>
      <c r="N117" s="122"/>
      <c r="O117" s="48">
        <f>IFERROR(1/COUNTIFS(Defect_Master[Serial Number],Defect_Master[[#This Row],[Serial Number]],Defect_Master[Functional Area],Defect_Master[[#This Row],[Functional Area]]),0)</f>
        <v>0.2</v>
      </c>
      <c r="P117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117" s="48">
        <f>IF(ISNUMBER(Defect_Master[[#This Row],[First Time]]),1,0)</f>
        <v>1</v>
      </c>
      <c r="R117" s="49">
        <f>IF(ISNUMBER(Defect_Master[[#This Row],[Final]]),1,0)</f>
        <v>1</v>
      </c>
    </row>
    <row r="118" spans="2:18" ht="34" customHeight="1">
      <c r="B118" s="118">
        <v>43171</v>
      </c>
      <c r="C118" s="119" t="s">
        <v>1222</v>
      </c>
      <c r="D118" s="119" t="s">
        <v>1160</v>
      </c>
      <c r="E118" s="120" t="str">
        <f>VLOOKUP(Defect_Master[[#This Row],[Error Code]],Errors_Master[[Error Code]:[Error Code Name]],2,0)</f>
        <v>Run-in</v>
      </c>
      <c r="F118" s="121" t="str">
        <f>VLOOKUP(Defect_Master[[#This Row],[Error Code]],Errors_Master[[Error Code]:[Error Code Name]],3,0)</f>
        <v>tapp/System 8000 TAPP Power (Exit code: 3)</v>
      </c>
      <c r="G118" s="110"/>
      <c r="H118" s="111">
        <v>405</v>
      </c>
      <c r="I118" s="112" t="s">
        <v>1167</v>
      </c>
      <c r="J118" s="113"/>
      <c r="K118" s="114">
        <v>1516</v>
      </c>
      <c r="L11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18" s="116"/>
      <c r="N118" s="122"/>
      <c r="O118" s="48">
        <f>IFERROR(1/COUNTIFS(Defect_Master[Serial Number],Defect_Master[[#This Row],[Serial Number]],Defect_Master[Functional Area],Defect_Master[[#This Row],[Functional Area]]),0)</f>
        <v>0.33333333333333331</v>
      </c>
      <c r="P118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118" s="48">
        <f>IF(ISNUMBER(Defect_Master[[#This Row],[First Time]]),1,0)</f>
        <v>1</v>
      </c>
      <c r="R118" s="49">
        <f>IF(ISNUMBER(Defect_Master[[#This Row],[Final]]),1,0)</f>
        <v>1</v>
      </c>
    </row>
    <row r="119" spans="2:18" ht="34" customHeight="1">
      <c r="B119" s="118">
        <v>43171</v>
      </c>
      <c r="C119" s="119" t="s">
        <v>1222</v>
      </c>
      <c r="D119" s="119" t="s">
        <v>1160</v>
      </c>
      <c r="E119" s="120" t="str">
        <f>VLOOKUP(Defect_Master[[#This Row],[Error Code]],Errors_Master[[Error Code]:[Error Code Name]],2,0)</f>
        <v>Run-in</v>
      </c>
      <c r="F119" s="121" t="str">
        <f>VLOOKUP(Defect_Master[[#This Row],[Error Code]],Errors_Master[[Error Code]:[Error Code Name]],3,0)</f>
        <v>MacEFITests/Display 8118 Power Up MCU operation Diag Test (Exit code: 1)</v>
      </c>
      <c r="G119" s="110"/>
      <c r="H119" s="111">
        <v>405</v>
      </c>
      <c r="I119" s="112" t="s">
        <v>1167</v>
      </c>
      <c r="J119" s="113"/>
      <c r="K119" s="114">
        <v>1517</v>
      </c>
      <c r="L11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19" s="116"/>
      <c r="N119" s="122"/>
      <c r="O119" s="48">
        <f>IFERROR(1/COUNTIFS(Defect_Master[Serial Number],Defect_Master[[#This Row],[Serial Number]],Defect_Master[Functional Area],Defect_Master[[#This Row],[Functional Area]]),0)</f>
        <v>0.33333333333333331</v>
      </c>
      <c r="P119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119" s="48">
        <f>IF(ISNUMBER(Defect_Master[[#This Row],[First Time]]),1,0)</f>
        <v>1</v>
      </c>
      <c r="R119" s="49">
        <f>IF(ISNUMBER(Defect_Master[[#This Row],[Final]]),1,0)</f>
        <v>1</v>
      </c>
    </row>
    <row r="120" spans="2:18" ht="34" customHeight="1">
      <c r="B120" s="118">
        <v>43171</v>
      </c>
      <c r="C120" s="119" t="s">
        <v>1222</v>
      </c>
      <c r="D120" s="119" t="s">
        <v>1160</v>
      </c>
      <c r="E120" s="120" t="str">
        <f>VLOOKUP(Defect_Master[[#This Row],[Error Code]],Errors_Master[[Error Code]:[Error Code Name]],2,0)</f>
        <v>Run-in</v>
      </c>
      <c r="F120" s="121" t="str">
        <f>VLOOKUP(Defect_Master[[#This Row],[Error Code]],Errors_Master[[Error Code]:[Error Code Name]],3,0)</f>
        <v>thermalinterface/ThermalInterface 3664 DTS Accuracy Test (Exit code: 2)</v>
      </c>
      <c r="G120" s="110"/>
      <c r="H120" s="111">
        <v>405</v>
      </c>
      <c r="I120" s="112" t="s">
        <v>1167</v>
      </c>
      <c r="J120" s="113"/>
      <c r="K120" s="114">
        <v>1518</v>
      </c>
      <c r="L12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20" s="116"/>
      <c r="N120" s="122"/>
      <c r="O120" s="48">
        <f>IFERROR(1/COUNTIFS(Defect_Master[Serial Number],Defect_Master[[#This Row],[Serial Number]],Defect_Master[Functional Area],Defect_Master[[#This Row],[Functional Area]]),0)</f>
        <v>0.33333333333333331</v>
      </c>
      <c r="P120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120" s="48">
        <f>IF(ISNUMBER(Defect_Master[[#This Row],[First Time]]),1,0)</f>
        <v>1</v>
      </c>
      <c r="R120" s="49">
        <f>IF(ISNUMBER(Defect_Master[[#This Row],[Final]]),1,0)</f>
        <v>1</v>
      </c>
    </row>
    <row r="121" spans="2:18" ht="34" customHeight="1">
      <c r="B121" s="118">
        <v>43171</v>
      </c>
      <c r="C121" s="119" t="s">
        <v>1223</v>
      </c>
      <c r="D121" s="119" t="s">
        <v>1119</v>
      </c>
      <c r="E121" s="120" t="str">
        <f>VLOOKUP(Defect_Master[[#This Row],[Error Code]],Errors_Master[[Error Code]:[Error Code Name]],2,0)</f>
        <v>Run-in</v>
      </c>
      <c r="F121" s="121" t="str">
        <f>VLOOKUP(Defect_Master[[#This Row],[Error Code]],Errors_Master[[Error Code]:[Error Code Name]],3,0)</f>
        <v>display/BacklightController 4248 Fault Detection (Exit code: 1)</v>
      </c>
      <c r="G121" s="110"/>
      <c r="H121" s="111">
        <v>497</v>
      </c>
      <c r="I121" s="112" t="s">
        <v>1167</v>
      </c>
      <c r="J121" s="113"/>
      <c r="K121" s="114">
        <v>1514</v>
      </c>
      <c r="L12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21" s="116"/>
      <c r="N121" s="122"/>
      <c r="O121" s="48">
        <f>IFERROR(1/COUNTIFS(Defect_Master[Serial Number],Defect_Master[[#This Row],[Serial Number]],Defect_Master[Functional Area],Defect_Master[[#This Row],[Functional Area]]),0)</f>
        <v>0.25</v>
      </c>
      <c r="P121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121" s="48">
        <f>IF(ISNUMBER(Defect_Master[[#This Row],[First Time]]),1,0)</f>
        <v>1</v>
      </c>
      <c r="R121" s="49">
        <f>IF(ISNUMBER(Defect_Master[[#This Row],[Final]]),1,0)</f>
        <v>1</v>
      </c>
    </row>
    <row r="122" spans="2:18" ht="34" customHeight="1">
      <c r="B122" s="118">
        <v>43171</v>
      </c>
      <c r="C122" s="119" t="s">
        <v>1223</v>
      </c>
      <c r="D122" s="119" t="s">
        <v>1119</v>
      </c>
      <c r="E122" s="120" t="str">
        <f>VLOOKUP(Defect_Master[[#This Row],[Error Code]],Errors_Master[[Error Code]:[Error Code Name]],2,0)</f>
        <v>Run-in</v>
      </c>
      <c r="F122" s="121" t="str">
        <f>VLOOKUP(Defect_Master[[#This Row],[Error Code]],Errors_Master[[Error Code]:[Error Code Name]],3,0)</f>
        <v>tapp/System 8000 TAPP Power (Exit code: 3)</v>
      </c>
      <c r="G122" s="110"/>
      <c r="H122" s="111">
        <v>497</v>
      </c>
      <c r="I122" s="112" t="s">
        <v>1167</v>
      </c>
      <c r="J122" s="113"/>
      <c r="K122" s="114">
        <v>1516</v>
      </c>
      <c r="L122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22" s="116"/>
      <c r="N122" s="122"/>
      <c r="O122" s="48">
        <f>IFERROR(1/COUNTIFS(Defect_Master[Serial Number],Defect_Master[[#This Row],[Serial Number]],Defect_Master[Functional Area],Defect_Master[[#This Row],[Functional Area]]),0)</f>
        <v>0.25</v>
      </c>
      <c r="P122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122" s="48">
        <f>IF(ISNUMBER(Defect_Master[[#This Row],[First Time]]),1,0)</f>
        <v>1</v>
      </c>
      <c r="R122" s="49">
        <f>IF(ISNUMBER(Defect_Master[[#This Row],[Final]]),1,0)</f>
        <v>1</v>
      </c>
    </row>
    <row r="123" spans="2:18" ht="34" customHeight="1">
      <c r="B123" s="118">
        <v>43171</v>
      </c>
      <c r="C123" s="119" t="s">
        <v>1223</v>
      </c>
      <c r="D123" s="119" t="s">
        <v>1119</v>
      </c>
      <c r="E123" s="120" t="str">
        <f>VLOOKUP(Defect_Master[[#This Row],[Error Code]],Errors_Master[[Error Code]:[Error Code Name]],2,0)</f>
        <v>Run-in</v>
      </c>
      <c r="F123" s="121" t="str">
        <f>VLOOKUP(Defect_Master[[#This Row],[Error Code]],Errors_Master[[Error Code]:[Error Code Name]],3,0)</f>
        <v>MacEFITests/Display 8118 Power Up MCU operation Diag Test (Exit code: 1)</v>
      </c>
      <c r="G123" s="110"/>
      <c r="H123" s="111">
        <v>497</v>
      </c>
      <c r="I123" s="112" t="s">
        <v>1167</v>
      </c>
      <c r="J123" s="113"/>
      <c r="K123" s="114">
        <v>1517</v>
      </c>
      <c r="L12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23" s="116"/>
      <c r="N123" s="122"/>
      <c r="O123" s="48">
        <f>IFERROR(1/COUNTIFS(Defect_Master[Serial Number],Defect_Master[[#This Row],[Serial Number]],Defect_Master[Functional Area],Defect_Master[[#This Row],[Functional Area]]),0)</f>
        <v>0.25</v>
      </c>
      <c r="P123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123" s="48">
        <f>IF(ISNUMBER(Defect_Master[[#This Row],[First Time]]),1,0)</f>
        <v>1</v>
      </c>
      <c r="R123" s="49">
        <f>IF(ISNUMBER(Defect_Master[[#This Row],[Final]]),1,0)</f>
        <v>1</v>
      </c>
    </row>
    <row r="124" spans="2:18" ht="34" customHeight="1">
      <c r="B124" s="118">
        <v>43171</v>
      </c>
      <c r="C124" s="119" t="s">
        <v>1223</v>
      </c>
      <c r="D124" s="119" t="s">
        <v>1119</v>
      </c>
      <c r="E124" s="120" t="str">
        <f>VLOOKUP(Defect_Master[[#This Row],[Error Code]],Errors_Master[[Error Code]:[Error Code Name]],2,0)</f>
        <v>Run-in</v>
      </c>
      <c r="F124" s="121" t="str">
        <f>VLOOKUP(Defect_Master[[#This Row],[Error Code]],Errors_Master[[Error Code]:[Error Code Name]],3,0)</f>
        <v>thermalinterface/ThermalInterface 3664 DTS Accuracy Test (Exit code: 2)</v>
      </c>
      <c r="G124" s="110"/>
      <c r="H124" s="111">
        <v>497</v>
      </c>
      <c r="I124" s="112" t="s">
        <v>1167</v>
      </c>
      <c r="J124" s="113"/>
      <c r="K124" s="114">
        <v>1518</v>
      </c>
      <c r="L12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24" s="116"/>
      <c r="N124" s="122"/>
      <c r="O124" s="48">
        <f>IFERROR(1/COUNTIFS(Defect_Master[Serial Number],Defect_Master[[#This Row],[Serial Number]],Defect_Master[Functional Area],Defect_Master[[#This Row],[Functional Area]]),0)</f>
        <v>0.25</v>
      </c>
      <c r="P124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124" s="48">
        <f>IF(ISNUMBER(Defect_Master[[#This Row],[First Time]]),1,0)</f>
        <v>1</v>
      </c>
      <c r="R124" s="49">
        <f>IF(ISNUMBER(Defect_Master[[#This Row],[Final]]),1,0)</f>
        <v>1</v>
      </c>
    </row>
    <row r="125" spans="2:18" ht="34" customHeight="1">
      <c r="B125" s="118">
        <v>43171</v>
      </c>
      <c r="C125" s="119" t="s">
        <v>1224</v>
      </c>
      <c r="D125" s="119" t="s">
        <v>1119</v>
      </c>
      <c r="E125" s="120" t="str">
        <f>VLOOKUP(Defect_Master[[#This Row],[Error Code]],Errors_Master[[Error Code]:[Error Code Name]],2,0)</f>
        <v>Run-in</v>
      </c>
      <c r="F125" s="121" t="str">
        <f>VLOOKUP(Defect_Master[[#This Row],[Error Code]],Errors_Master[[Error Code]:[Error Code Name]],3,0)</f>
        <v>display/BacklightController 4248 Fault Detection (Exit code: 1)</v>
      </c>
      <c r="G125" s="110"/>
      <c r="H125" s="111">
        <v>487</v>
      </c>
      <c r="I125" s="112" t="s">
        <v>1167</v>
      </c>
      <c r="J125" s="113"/>
      <c r="K125" s="114">
        <v>1514</v>
      </c>
      <c r="L12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25" s="116"/>
      <c r="N125" s="122"/>
      <c r="O125" s="48">
        <f>IFERROR(1/COUNTIFS(Defect_Master[Serial Number],Defect_Master[[#This Row],[Serial Number]],Defect_Master[Functional Area],Defect_Master[[#This Row],[Functional Area]]),0)</f>
        <v>0.33333333333333331</v>
      </c>
      <c r="P125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125" s="48">
        <f>IF(ISNUMBER(Defect_Master[[#This Row],[First Time]]),1,0)</f>
        <v>1</v>
      </c>
      <c r="R125" s="49">
        <f>IF(ISNUMBER(Defect_Master[[#This Row],[Final]]),1,0)</f>
        <v>1</v>
      </c>
    </row>
    <row r="126" spans="2:18" ht="34" customHeight="1">
      <c r="B126" s="118">
        <v>43171</v>
      </c>
      <c r="C126" s="119" t="s">
        <v>1224</v>
      </c>
      <c r="D126" s="119" t="s">
        <v>1119</v>
      </c>
      <c r="E126" s="120" t="str">
        <f>VLOOKUP(Defect_Master[[#This Row],[Error Code]],Errors_Master[[Error Code]:[Error Code Name]],2,0)</f>
        <v>Run-in</v>
      </c>
      <c r="F126" s="121" t="str">
        <f>VLOOKUP(Defect_Master[[#This Row],[Error Code]],Errors_Master[[Error Code]:[Error Code Name]],3,0)</f>
        <v>tapp/System 8000 TAPP Power (Exit code: 3)</v>
      </c>
      <c r="G126" s="110"/>
      <c r="H126" s="111">
        <v>487</v>
      </c>
      <c r="I126" s="112" t="s">
        <v>1167</v>
      </c>
      <c r="J126" s="113"/>
      <c r="K126" s="114">
        <v>1516</v>
      </c>
      <c r="L12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26" s="116"/>
      <c r="N126" s="122"/>
      <c r="O126" s="48">
        <f>IFERROR(1/COUNTIFS(Defect_Master[Serial Number],Defect_Master[[#This Row],[Serial Number]],Defect_Master[Functional Area],Defect_Master[[#This Row],[Functional Area]]),0)</f>
        <v>0.33333333333333331</v>
      </c>
      <c r="P126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126" s="48">
        <f>IF(ISNUMBER(Defect_Master[[#This Row],[First Time]]),1,0)</f>
        <v>1</v>
      </c>
      <c r="R126" s="49">
        <f>IF(ISNUMBER(Defect_Master[[#This Row],[Final]]),1,0)</f>
        <v>1</v>
      </c>
    </row>
    <row r="127" spans="2:18" ht="34" customHeight="1">
      <c r="B127" s="118">
        <v>43171</v>
      </c>
      <c r="C127" s="119" t="s">
        <v>1224</v>
      </c>
      <c r="D127" s="119" t="s">
        <v>1119</v>
      </c>
      <c r="E127" s="120" t="str">
        <f>VLOOKUP(Defect_Master[[#This Row],[Error Code]],Errors_Master[[Error Code]:[Error Code Name]],2,0)</f>
        <v>Run-in</v>
      </c>
      <c r="F127" s="121" t="str">
        <f>VLOOKUP(Defect_Master[[#This Row],[Error Code]],Errors_Master[[Error Code]:[Error Code Name]],3,0)</f>
        <v>MacEFITests/Display 8118 Power Up MCU operation Diag Test (Exit code: 1)</v>
      </c>
      <c r="G127" s="110"/>
      <c r="H127" s="111">
        <v>487</v>
      </c>
      <c r="I127" s="112" t="s">
        <v>1167</v>
      </c>
      <c r="J127" s="113"/>
      <c r="K127" s="114">
        <v>1517</v>
      </c>
      <c r="L12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27" s="116"/>
      <c r="N127" s="122"/>
      <c r="O127" s="48">
        <f>IFERROR(1/COUNTIFS(Defect_Master[Serial Number],Defect_Master[[#This Row],[Serial Number]],Defect_Master[Functional Area],Defect_Master[[#This Row],[Functional Area]]),0)</f>
        <v>0.33333333333333331</v>
      </c>
      <c r="P127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127" s="48">
        <f>IF(ISNUMBER(Defect_Master[[#This Row],[First Time]]),1,0)</f>
        <v>1</v>
      </c>
      <c r="R127" s="49">
        <f>IF(ISNUMBER(Defect_Master[[#This Row],[Final]]),1,0)</f>
        <v>1</v>
      </c>
    </row>
    <row r="128" spans="2:18" ht="34" customHeight="1">
      <c r="B128" s="118">
        <v>43171</v>
      </c>
      <c r="C128" s="119" t="s">
        <v>1225</v>
      </c>
      <c r="D128" s="119" t="s">
        <v>1160</v>
      </c>
      <c r="E128" s="120" t="str">
        <f>VLOOKUP(Defect_Master[[#This Row],[Error Code]],Errors_Master[[Error Code]:[Error Code Name]],2,0)</f>
        <v>Run-in</v>
      </c>
      <c r="F128" s="121" t="str">
        <f>VLOOKUP(Defect_Master[[#This Row],[Error Code]],Errors_Master[[Error Code]:[Error Code Name]],3,0)</f>
        <v>additional_arm_component_checks/Keyboard Presence Check (Exit code: 1)</v>
      </c>
      <c r="G128" s="110"/>
      <c r="H128" s="111">
        <v>406</v>
      </c>
      <c r="I128" s="112" t="s">
        <v>1167</v>
      </c>
      <c r="J128" s="113"/>
      <c r="K128" s="114">
        <v>1524</v>
      </c>
      <c r="L12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28" s="116"/>
      <c r="N128" s="122"/>
      <c r="O128" s="48">
        <f>IFERROR(1/COUNTIFS(Defect_Master[Serial Number],Defect_Master[[#This Row],[Serial Number]],Defect_Master[Functional Area],Defect_Master[[#This Row],[Functional Area]]),0)</f>
        <v>0.16666666666666666</v>
      </c>
      <c r="P128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128" s="48">
        <f>IF(ISNUMBER(Defect_Master[[#This Row],[First Time]]),1,0)</f>
        <v>1</v>
      </c>
      <c r="R128" s="49">
        <f>IF(ISNUMBER(Defect_Master[[#This Row],[Final]]),1,0)</f>
        <v>1</v>
      </c>
    </row>
    <row r="129" spans="2:18" ht="34" customHeight="1">
      <c r="B129" s="118">
        <v>43171</v>
      </c>
      <c r="C129" s="119" t="s">
        <v>1225</v>
      </c>
      <c r="D129" s="119" t="s">
        <v>1160</v>
      </c>
      <c r="E129" s="120" t="str">
        <f>VLOOKUP(Defect_Master[[#This Row],[Error Code]],Errors_Master[[Error Code]:[Error Code Name]],2,0)</f>
        <v>Run-in</v>
      </c>
      <c r="F129" s="121" t="str">
        <f>VLOOKUP(Defect_Master[[#This Row],[Error Code]],Errors_Master[[Error Code]:[Error Code Name]],3,0)</f>
        <v>thermalinterface/ThermalInterface 3664 DTS Accuracy Test (Exit code: 2)</v>
      </c>
      <c r="G129" s="110"/>
      <c r="H129" s="111">
        <v>406</v>
      </c>
      <c r="I129" s="112" t="s">
        <v>1167</v>
      </c>
      <c r="J129" s="113"/>
      <c r="K129" s="114">
        <v>1518</v>
      </c>
      <c r="L12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29" s="116"/>
      <c r="N129" s="122"/>
      <c r="O129" s="48">
        <f>IFERROR(1/COUNTIFS(Defect_Master[Serial Number],Defect_Master[[#This Row],[Serial Number]],Defect_Master[Functional Area],Defect_Master[[#This Row],[Functional Area]]),0)</f>
        <v>0.16666666666666666</v>
      </c>
      <c r="P129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129" s="48">
        <f>IF(ISNUMBER(Defect_Master[[#This Row],[First Time]]),1,0)</f>
        <v>1</v>
      </c>
      <c r="R129" s="49">
        <f>IF(ISNUMBER(Defect_Master[[#This Row],[Final]]),1,0)</f>
        <v>1</v>
      </c>
    </row>
    <row r="130" spans="2:18" ht="34" customHeight="1">
      <c r="B130" s="118">
        <v>43171</v>
      </c>
      <c r="C130" s="119" t="s">
        <v>1225</v>
      </c>
      <c r="D130" s="119" t="s">
        <v>1160</v>
      </c>
      <c r="E130" s="120" t="str">
        <f>VLOOKUP(Defect_Master[[#This Row],[Error Code]],Errors_Master[[Error Code]:[Error Code Name]],2,0)</f>
        <v>Run-in</v>
      </c>
      <c r="F130" s="121" t="str">
        <f>VLOOKUP(Defect_Master[[#This Row],[Error Code]],Errors_Master[[Error Code]:[Error Code Name]],3,0)</f>
        <v>Wildfire/STCriticalErrorsTest/Iteration 1 (Exit code: 1)</v>
      </c>
      <c r="G130" s="110"/>
      <c r="H130" s="111">
        <v>406</v>
      </c>
      <c r="I130" s="112" t="s">
        <v>1167</v>
      </c>
      <c r="J130" s="113"/>
      <c r="K130" s="114">
        <v>1521</v>
      </c>
      <c r="L13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30" s="116"/>
      <c r="N130" s="122"/>
      <c r="O130" s="48">
        <f>IFERROR(1/COUNTIFS(Defect_Master[Serial Number],Defect_Master[[#This Row],[Serial Number]],Defect_Master[Functional Area],Defect_Master[[#This Row],[Functional Area]]),0)</f>
        <v>0.16666666666666666</v>
      </c>
      <c r="P130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130" s="48">
        <f>IF(ISNUMBER(Defect_Master[[#This Row],[First Time]]),1,0)</f>
        <v>1</v>
      </c>
      <c r="R130" s="49">
        <f>IF(ISNUMBER(Defect_Master[[#This Row],[Final]]),1,0)</f>
        <v>1</v>
      </c>
    </row>
    <row r="131" spans="2:18" ht="34" customHeight="1">
      <c r="B131" s="118">
        <v>43171</v>
      </c>
      <c r="C131" s="119" t="s">
        <v>1225</v>
      </c>
      <c r="D131" s="119" t="s">
        <v>1160</v>
      </c>
      <c r="E131" s="120" t="str">
        <f>VLOOKUP(Defect_Master[[#This Row],[Error Code]],Errors_Master[[Error Code]:[Error Code Name]],2,0)</f>
        <v>Run-in</v>
      </c>
      <c r="F131" s="121" t="str">
        <f>VLOOKUP(Defect_Master[[#This Row],[Error Code]],Errors_Master[[Error Code]:[Error Code Name]],3,0)</f>
        <v>Wildfire/STCriticalErrorsTest: EFI Command touch/Iteration 1 (Exit code: 1)</v>
      </c>
      <c r="G131" s="110"/>
      <c r="H131" s="111">
        <v>406</v>
      </c>
      <c r="I131" s="112" t="s">
        <v>1167</v>
      </c>
      <c r="J131" s="113"/>
      <c r="K131" s="114">
        <v>1522</v>
      </c>
      <c r="L13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31" s="116"/>
      <c r="N131" s="122"/>
      <c r="O131" s="48">
        <f>IFERROR(1/COUNTIFS(Defect_Master[Serial Number],Defect_Master[[#This Row],[Serial Number]],Defect_Master[Functional Area],Defect_Master[[#This Row],[Functional Area]]),0)</f>
        <v>0.16666666666666666</v>
      </c>
      <c r="P131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131" s="48">
        <f>IF(ISNUMBER(Defect_Master[[#This Row],[First Time]]),1,0)</f>
        <v>1</v>
      </c>
      <c r="R131" s="49">
        <f>IF(ISNUMBER(Defect_Master[[#This Row],[Final]]),1,0)</f>
        <v>1</v>
      </c>
    </row>
    <row r="132" spans="2:18" ht="34" customHeight="1">
      <c r="B132" s="118">
        <v>43171</v>
      </c>
      <c r="C132" s="119" t="s">
        <v>1225</v>
      </c>
      <c r="D132" s="119" t="s">
        <v>1160</v>
      </c>
      <c r="E132" s="120" t="str">
        <f>VLOOKUP(Defect_Master[[#This Row],[Error Code]],Errors_Master[[Error Code]:[Error Code Name]],2,0)</f>
        <v>Run-in</v>
      </c>
      <c r="F132" s="121" t="str">
        <f>VLOOKUP(Defect_Master[[#This Row],[Error Code]],Errors_Master[[Error Code]:[Error Code Name]],3,0)</f>
        <v>MacEFITests/Display 8118 Power Up MCU operation Diag Test (Exit code: 1)</v>
      </c>
      <c r="G132" s="110"/>
      <c r="H132" s="111">
        <v>406</v>
      </c>
      <c r="I132" s="112" t="s">
        <v>1167</v>
      </c>
      <c r="J132" s="113"/>
      <c r="K132" s="114">
        <v>1517</v>
      </c>
      <c r="L132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32" s="116"/>
      <c r="N132" s="122"/>
      <c r="O132" s="48">
        <f>IFERROR(1/COUNTIFS(Defect_Master[Serial Number],Defect_Master[[#This Row],[Serial Number]],Defect_Master[Functional Area],Defect_Master[[#This Row],[Functional Area]]),0)</f>
        <v>0.16666666666666666</v>
      </c>
      <c r="P132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132" s="48">
        <f>IF(ISNUMBER(Defect_Master[[#This Row],[First Time]]),1,0)</f>
        <v>1</v>
      </c>
      <c r="R132" s="49">
        <f>IF(ISNUMBER(Defect_Master[[#This Row],[Final]]),1,0)</f>
        <v>1</v>
      </c>
    </row>
    <row r="133" spans="2:18" ht="34" customHeight="1">
      <c r="B133" s="118">
        <v>43171</v>
      </c>
      <c r="C133" s="119" t="s">
        <v>1225</v>
      </c>
      <c r="D133" s="119" t="s">
        <v>1160</v>
      </c>
      <c r="E133" s="120" t="str">
        <f>VLOOKUP(Defect_Master[[#This Row],[Error Code]],Errors_Master[[Error Code]:[Error Code Name]],2,0)</f>
        <v>Run-in</v>
      </c>
      <c r="F133" s="121" t="str">
        <f>VLOOKUP(Defect_Master[[#This Row],[Error Code]],Errors_Master[[Error Code]:[Error Code Name]],3,0)</f>
        <v>tapp/System 8000 TAPP Power (Exit code: 3)</v>
      </c>
      <c r="G133" s="110"/>
      <c r="H133" s="111">
        <v>406</v>
      </c>
      <c r="I133" s="112" t="s">
        <v>1167</v>
      </c>
      <c r="J133" s="113"/>
      <c r="K133" s="114">
        <v>1516</v>
      </c>
      <c r="L13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33" s="116"/>
      <c r="N133" s="122"/>
      <c r="O133" s="48">
        <f>IFERROR(1/COUNTIFS(Defect_Master[Serial Number],Defect_Master[[#This Row],[Serial Number]],Defect_Master[Functional Area],Defect_Master[[#This Row],[Functional Area]]),0)</f>
        <v>0.16666666666666666</v>
      </c>
      <c r="P133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133" s="48">
        <f>IF(ISNUMBER(Defect_Master[[#This Row],[First Time]]),1,0)</f>
        <v>1</v>
      </c>
      <c r="R133" s="49">
        <f>IF(ISNUMBER(Defect_Master[[#This Row],[Final]]),1,0)</f>
        <v>1</v>
      </c>
    </row>
    <row r="134" spans="2:18" ht="34" customHeight="1">
      <c r="B134" s="118">
        <v>43171</v>
      </c>
      <c r="C134" s="119" t="s">
        <v>1226</v>
      </c>
      <c r="D134" s="119" t="s">
        <v>1113</v>
      </c>
      <c r="E134" s="120" t="str">
        <f>VLOOKUP(Defect_Master[[#This Row],[Error Code]],Errors_Master[[Error Code]:[Error Code Name]],2,0)</f>
        <v>Run-in</v>
      </c>
      <c r="F134" s="121" t="str">
        <f>VLOOKUP(Defect_Master[[#This Row],[Error Code]],Errors_Master[[Error Code]:[Error Code Name]],3,0)</f>
        <v>nand_component/Storage 3559 NVMe Debug Log 4 Check (Exit code: -3)</v>
      </c>
      <c r="G134" s="110"/>
      <c r="H134" s="111">
        <v>460</v>
      </c>
      <c r="I134" s="112" t="s">
        <v>1167</v>
      </c>
      <c r="J134" s="113"/>
      <c r="K134" s="114">
        <v>1591</v>
      </c>
      <c r="L13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34" s="116"/>
      <c r="N134" s="122"/>
      <c r="O134" s="48">
        <f>IFERROR(1/COUNTIFS(Defect_Master[Serial Number],Defect_Master[[#This Row],[Serial Number]],Defect_Master[Functional Area],Defect_Master[[#This Row],[Functional Area]]),0)</f>
        <v>1</v>
      </c>
      <c r="P134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1</v>
      </c>
      <c r="Q134" s="48">
        <f>IF(ISNUMBER(Defect_Master[[#This Row],[First Time]]),1,0)</f>
        <v>1</v>
      </c>
      <c r="R134" s="49">
        <f>IF(ISNUMBER(Defect_Master[[#This Row],[Final]]),1,0)</f>
        <v>1</v>
      </c>
    </row>
    <row r="135" spans="2:18" ht="34" customHeight="1">
      <c r="B135" s="118">
        <v>43171</v>
      </c>
      <c r="C135" s="119" t="s">
        <v>1227</v>
      </c>
      <c r="D135" s="119" t="s">
        <v>1119</v>
      </c>
      <c r="E135" s="120" t="str">
        <f>VLOOKUP(Defect_Master[[#This Row],[Error Code]],Errors_Master[[Error Code]:[Error Code Name]],2,0)</f>
        <v>Run-in</v>
      </c>
      <c r="F135" s="121" t="str">
        <f>VLOOKUP(Defect_Master[[#This Row],[Error Code]],Errors_Master[[Error Code]:[Error Code Name]],3,0)</f>
        <v>display/BacklightController 4248 Fault Detection (Exit code: 1)</v>
      </c>
      <c r="G135" s="110"/>
      <c r="H135" s="111">
        <v>493</v>
      </c>
      <c r="I135" s="112" t="s">
        <v>1167</v>
      </c>
      <c r="J135" s="113"/>
      <c r="K135" s="114">
        <v>1514</v>
      </c>
      <c r="L13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35" s="116"/>
      <c r="N135" s="122"/>
      <c r="O135" s="48">
        <f>IFERROR(1/COUNTIFS(Defect_Master[Serial Number],Defect_Master[[#This Row],[Serial Number]],Defect_Master[Functional Area],Defect_Master[[#This Row],[Functional Area]]),0)</f>
        <v>0.25</v>
      </c>
      <c r="P135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135" s="48">
        <f>IF(ISNUMBER(Defect_Master[[#This Row],[First Time]]),1,0)</f>
        <v>1</v>
      </c>
      <c r="R135" s="49">
        <f>IF(ISNUMBER(Defect_Master[[#This Row],[Final]]),1,0)</f>
        <v>1</v>
      </c>
    </row>
    <row r="136" spans="2:18" ht="34" customHeight="1">
      <c r="B136" s="118">
        <v>43171</v>
      </c>
      <c r="C136" s="119" t="s">
        <v>1227</v>
      </c>
      <c r="D136" s="119" t="s">
        <v>1119</v>
      </c>
      <c r="E136" s="120" t="str">
        <f>VLOOKUP(Defect_Master[[#This Row],[Error Code]],Errors_Master[[Error Code]:[Error Code Name]],2,0)</f>
        <v>Run-in</v>
      </c>
      <c r="F136" s="121" t="str">
        <f>VLOOKUP(Defect_Master[[#This Row],[Error Code]],Errors_Master[[Error Code]:[Error Code Name]],3,0)</f>
        <v>tapp/System 8000 TAPP Power (Exit code: 3)</v>
      </c>
      <c r="G136" s="110"/>
      <c r="H136" s="111">
        <v>493</v>
      </c>
      <c r="I136" s="112" t="s">
        <v>1167</v>
      </c>
      <c r="J136" s="113"/>
      <c r="K136" s="114">
        <v>1516</v>
      </c>
      <c r="L13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36" s="116"/>
      <c r="N136" s="122"/>
      <c r="O136" s="48">
        <f>IFERROR(1/COUNTIFS(Defect_Master[Serial Number],Defect_Master[[#This Row],[Serial Number]],Defect_Master[Functional Area],Defect_Master[[#This Row],[Functional Area]]),0)</f>
        <v>0.25</v>
      </c>
      <c r="P136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136" s="48">
        <f>IF(ISNUMBER(Defect_Master[[#This Row],[First Time]]),1,0)</f>
        <v>1</v>
      </c>
      <c r="R136" s="49">
        <f>IF(ISNUMBER(Defect_Master[[#This Row],[Final]]),1,0)</f>
        <v>1</v>
      </c>
    </row>
    <row r="137" spans="2:18" ht="34" customHeight="1">
      <c r="B137" s="118">
        <v>43171</v>
      </c>
      <c r="C137" s="119" t="s">
        <v>1227</v>
      </c>
      <c r="D137" s="119" t="s">
        <v>1119</v>
      </c>
      <c r="E137" s="120" t="str">
        <f>VLOOKUP(Defect_Master[[#This Row],[Error Code]],Errors_Master[[Error Code]:[Error Code Name]],2,0)</f>
        <v>Run-in</v>
      </c>
      <c r="F137" s="121" t="str">
        <f>VLOOKUP(Defect_Master[[#This Row],[Error Code]],Errors_Master[[Error Code]:[Error Code Name]],3,0)</f>
        <v>MacEFITests/Display 8118 Power Up MCU operation Diag Test (Exit code: 1)</v>
      </c>
      <c r="G137" s="110"/>
      <c r="H137" s="111">
        <v>493</v>
      </c>
      <c r="I137" s="112" t="s">
        <v>1167</v>
      </c>
      <c r="J137" s="113"/>
      <c r="K137" s="114">
        <v>1517</v>
      </c>
      <c r="L13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37" s="116"/>
      <c r="N137" s="122"/>
      <c r="O137" s="48">
        <f>IFERROR(1/COUNTIFS(Defect_Master[Serial Number],Defect_Master[[#This Row],[Serial Number]],Defect_Master[Functional Area],Defect_Master[[#This Row],[Functional Area]]),0)</f>
        <v>0.25</v>
      </c>
      <c r="P137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137" s="48">
        <f>IF(ISNUMBER(Defect_Master[[#This Row],[First Time]]),1,0)</f>
        <v>1</v>
      </c>
      <c r="R137" s="49">
        <f>IF(ISNUMBER(Defect_Master[[#This Row],[Final]]),1,0)</f>
        <v>1</v>
      </c>
    </row>
    <row r="138" spans="2:18" ht="34" customHeight="1">
      <c r="B138" s="118">
        <v>43171</v>
      </c>
      <c r="C138" s="119" t="s">
        <v>1227</v>
      </c>
      <c r="D138" s="119" t="s">
        <v>1119</v>
      </c>
      <c r="E138" s="120" t="str">
        <f>VLOOKUP(Defect_Master[[#This Row],[Error Code]],Errors_Master[[Error Code]:[Error Code Name]],2,0)</f>
        <v>Run-in</v>
      </c>
      <c r="F138" s="121" t="str">
        <f>VLOOKUP(Defect_Master[[#This Row],[Error Code]],Errors_Master[[Error Code]:[Error Code Name]],3,0)</f>
        <v>thermalinterface/ThermalInterface 3664 DTS Accuracy Test (Exit code: 2)</v>
      </c>
      <c r="G138" s="110"/>
      <c r="H138" s="111">
        <v>493</v>
      </c>
      <c r="I138" s="112" t="s">
        <v>1167</v>
      </c>
      <c r="J138" s="113"/>
      <c r="K138" s="114">
        <v>1518</v>
      </c>
      <c r="L13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38" s="116"/>
      <c r="N138" s="122"/>
      <c r="O138" s="48">
        <f>IFERROR(1/COUNTIFS(Defect_Master[Serial Number],Defect_Master[[#This Row],[Serial Number]],Defect_Master[Functional Area],Defect_Master[[#This Row],[Functional Area]]),0)</f>
        <v>0.25</v>
      </c>
      <c r="P138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138" s="48">
        <f>IF(ISNUMBER(Defect_Master[[#This Row],[First Time]]),1,0)</f>
        <v>1</v>
      </c>
      <c r="R138" s="49">
        <f>IF(ISNUMBER(Defect_Master[[#This Row],[Final]]),1,0)</f>
        <v>1</v>
      </c>
    </row>
    <row r="139" spans="2:18" ht="34" customHeight="1">
      <c r="B139" s="118">
        <v>43171</v>
      </c>
      <c r="C139" s="119" t="s">
        <v>1228</v>
      </c>
      <c r="D139" s="119" t="s">
        <v>1119</v>
      </c>
      <c r="E139" s="120" t="str">
        <f>VLOOKUP(Defect_Master[[#This Row],[Error Code]],Errors_Master[[Error Code]:[Error Code Name]],2,0)</f>
        <v>Run-in</v>
      </c>
      <c r="F139" s="121" t="str">
        <f>VLOOKUP(Defect_Master[[#This Row],[Error Code]],Errors_Master[[Error Code]:[Error Code Name]],3,0)</f>
        <v>display/BacklightController 4248 Fault Detection (Exit code: 1)</v>
      </c>
      <c r="G139" s="110"/>
      <c r="H139" s="111">
        <v>496</v>
      </c>
      <c r="I139" s="112" t="s">
        <v>1167</v>
      </c>
      <c r="J139" s="113"/>
      <c r="K139" s="114">
        <v>1514</v>
      </c>
      <c r="L13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39" s="116"/>
      <c r="N139" s="122"/>
      <c r="O139" s="48">
        <f>IFERROR(1/COUNTIFS(Defect_Master[Serial Number],Defect_Master[[#This Row],[Serial Number]],Defect_Master[Functional Area],Defect_Master[[#This Row],[Functional Area]]),0)</f>
        <v>0.2</v>
      </c>
      <c r="P139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139" s="48">
        <f>IF(ISNUMBER(Defect_Master[[#This Row],[First Time]]),1,0)</f>
        <v>1</v>
      </c>
      <c r="R139" s="49">
        <f>IF(ISNUMBER(Defect_Master[[#This Row],[Final]]),1,0)</f>
        <v>1</v>
      </c>
    </row>
    <row r="140" spans="2:18" ht="34" customHeight="1">
      <c r="B140" s="118">
        <v>43171</v>
      </c>
      <c r="C140" s="119" t="s">
        <v>1228</v>
      </c>
      <c r="D140" s="119" t="s">
        <v>1119</v>
      </c>
      <c r="E140" s="120" t="str">
        <f>VLOOKUP(Defect_Master[[#This Row],[Error Code]],Errors_Master[[Error Code]:[Error Code Name]],2,0)</f>
        <v>Run-in</v>
      </c>
      <c r="F140" s="121" t="str">
        <f>VLOOKUP(Defect_Master[[#This Row],[Error Code]],Errors_Master[[Error Code]:[Error Code Name]],3,0)</f>
        <v>tapp/System 8000 TAPP Power (Exit code: 3)</v>
      </c>
      <c r="G140" s="110"/>
      <c r="H140" s="111">
        <v>496</v>
      </c>
      <c r="I140" s="112" t="s">
        <v>1167</v>
      </c>
      <c r="J140" s="113"/>
      <c r="K140" s="114">
        <v>1516</v>
      </c>
      <c r="L14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40" s="116"/>
      <c r="N140" s="122"/>
      <c r="O140" s="48">
        <f>IFERROR(1/COUNTIFS(Defect_Master[Serial Number],Defect_Master[[#This Row],[Serial Number]],Defect_Master[Functional Area],Defect_Master[[#This Row],[Functional Area]]),0)</f>
        <v>0.2</v>
      </c>
      <c r="P140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140" s="48">
        <f>IF(ISNUMBER(Defect_Master[[#This Row],[First Time]]),1,0)</f>
        <v>1</v>
      </c>
      <c r="R140" s="49">
        <f>IF(ISNUMBER(Defect_Master[[#This Row],[Final]]),1,0)</f>
        <v>1</v>
      </c>
    </row>
    <row r="141" spans="2:18" ht="34" customHeight="1">
      <c r="B141" s="118">
        <v>43171</v>
      </c>
      <c r="C141" s="119" t="s">
        <v>1228</v>
      </c>
      <c r="D141" s="119" t="s">
        <v>1119</v>
      </c>
      <c r="E141" s="120" t="str">
        <f>VLOOKUP(Defect_Master[[#This Row],[Error Code]],Errors_Master[[Error Code]:[Error Code Name]],2,0)</f>
        <v>Run-in</v>
      </c>
      <c r="F141" s="121" t="str">
        <f>VLOOKUP(Defect_Master[[#This Row],[Error Code]],Errors_Master[[Error Code]:[Error Code Name]],3,0)</f>
        <v>MacEFITests/Display 8118 Power Up MCU operation Diag Test (Exit code: 1)</v>
      </c>
      <c r="G141" s="110"/>
      <c r="H141" s="111">
        <v>496</v>
      </c>
      <c r="I141" s="112" t="s">
        <v>1167</v>
      </c>
      <c r="J141" s="113"/>
      <c r="K141" s="114">
        <v>1517</v>
      </c>
      <c r="L14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41" s="116"/>
      <c r="N141" s="122"/>
      <c r="O141" s="48">
        <f>IFERROR(1/COUNTIFS(Defect_Master[Serial Number],Defect_Master[[#This Row],[Serial Number]],Defect_Master[Functional Area],Defect_Master[[#This Row],[Functional Area]]),0)</f>
        <v>0.2</v>
      </c>
      <c r="P141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141" s="48">
        <f>IF(ISNUMBER(Defect_Master[[#This Row],[First Time]]),1,0)</f>
        <v>1</v>
      </c>
      <c r="R141" s="49">
        <f>IF(ISNUMBER(Defect_Master[[#This Row],[Final]]),1,0)</f>
        <v>1</v>
      </c>
    </row>
    <row r="142" spans="2:18" ht="34" customHeight="1">
      <c r="B142" s="118">
        <v>43171</v>
      </c>
      <c r="C142" s="119" t="s">
        <v>1228</v>
      </c>
      <c r="D142" s="119" t="s">
        <v>1119</v>
      </c>
      <c r="E142" s="120" t="str">
        <f>VLOOKUP(Defect_Master[[#This Row],[Error Code]],Errors_Master[[Error Code]:[Error Code Name]],2,0)</f>
        <v>Run-in</v>
      </c>
      <c r="F142" s="121" t="str">
        <f>VLOOKUP(Defect_Master[[#This Row],[Error Code]],Errors_Master[[Error Code]:[Error Code Name]],3,0)</f>
        <v>thermalinterface/ThermalInterface 3664 DTS Accuracy Test (Exit code: 2)</v>
      </c>
      <c r="G142" s="110"/>
      <c r="H142" s="111">
        <v>496</v>
      </c>
      <c r="I142" s="112" t="s">
        <v>1167</v>
      </c>
      <c r="J142" s="113"/>
      <c r="K142" s="114">
        <v>1518</v>
      </c>
      <c r="L142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42" s="116"/>
      <c r="N142" s="122"/>
      <c r="O142" s="48">
        <f>IFERROR(1/COUNTIFS(Defect_Master[Serial Number],Defect_Master[[#This Row],[Serial Number]],Defect_Master[Functional Area],Defect_Master[[#This Row],[Functional Area]]),0)</f>
        <v>0.2</v>
      </c>
      <c r="P142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142" s="48">
        <f>IF(ISNUMBER(Defect_Master[[#This Row],[First Time]]),1,0)</f>
        <v>1</v>
      </c>
      <c r="R142" s="49">
        <f>IF(ISNUMBER(Defect_Master[[#This Row],[Final]]),1,0)</f>
        <v>1</v>
      </c>
    </row>
    <row r="143" spans="2:18" ht="34" customHeight="1">
      <c r="B143" s="118">
        <v>43171</v>
      </c>
      <c r="C143" s="119" t="s">
        <v>1228</v>
      </c>
      <c r="D143" s="119" t="s">
        <v>1119</v>
      </c>
      <c r="E143" s="120" t="str">
        <f>VLOOKUP(Defect_Master[[#This Row],[Error Code]],Errors_Master[[Error Code]:[Error Code Name]],2,0)</f>
        <v>Run-in</v>
      </c>
      <c r="F143" s="121" t="str">
        <f>VLOOKUP(Defect_Master[[#This Row],[Error Code]],Errors_Master[[Error Code]:[Error Code Name]],3,0)</f>
        <v>coordinated_sleep_S0i/Wait for ARM to sleep/29 (Exit code: 3)</v>
      </c>
      <c r="G143" s="110"/>
      <c r="H143" s="111">
        <v>496</v>
      </c>
      <c r="I143" s="112" t="s">
        <v>1167</v>
      </c>
      <c r="J143" s="113"/>
      <c r="K143" s="114">
        <v>1592</v>
      </c>
      <c r="L14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43" s="116"/>
      <c r="N143" s="122"/>
      <c r="O143" s="48">
        <f>IFERROR(1/COUNTIFS(Defect_Master[Serial Number],Defect_Master[[#This Row],[Serial Number]],Defect_Master[Functional Area],Defect_Master[[#This Row],[Functional Area]]),0)</f>
        <v>0.2</v>
      </c>
      <c r="P143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143" s="48">
        <f>IF(ISNUMBER(Defect_Master[[#This Row],[First Time]]),1,0)</f>
        <v>1</v>
      </c>
      <c r="R143" s="49">
        <f>IF(ISNUMBER(Defect_Master[[#This Row],[Final]]),1,0)</f>
        <v>1</v>
      </c>
    </row>
    <row r="144" spans="2:18" ht="34" customHeight="1">
      <c r="B144" s="118">
        <v>43171</v>
      </c>
      <c r="C144" s="119" t="s">
        <v>1229</v>
      </c>
      <c r="D144" s="119" t="s">
        <v>1230</v>
      </c>
      <c r="E144" s="120" t="str">
        <f>VLOOKUP(Defect_Master[[#This Row],[Error Code]],Errors_Master[[Error Code]:[Error Code Name]],2,0)</f>
        <v>Run-in</v>
      </c>
      <c r="F144" s="121" t="str">
        <f>VLOOKUP(Defect_Master[[#This Row],[Error Code]],Errors_Master[[Error Code]:[Error Code Name]],3,0)</f>
        <v>display/BacklightController 4248 Fault Detection (Exit code: 1)</v>
      </c>
      <c r="G144" s="110"/>
      <c r="H144" s="111">
        <v>430</v>
      </c>
      <c r="I144" s="112" t="s">
        <v>1167</v>
      </c>
      <c r="J144" s="113"/>
      <c r="K144" s="114">
        <v>1514</v>
      </c>
      <c r="L14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44" s="116"/>
      <c r="N144" s="122"/>
      <c r="O144" s="48">
        <f>IFERROR(1/COUNTIFS(Defect_Master[Serial Number],Defect_Master[[#This Row],[Serial Number]],Defect_Master[Functional Area],Defect_Master[[#This Row],[Functional Area]]),0)</f>
        <v>0.25</v>
      </c>
      <c r="P144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144" s="48">
        <f>IF(ISNUMBER(Defect_Master[[#This Row],[First Time]]),1,0)</f>
        <v>1</v>
      </c>
      <c r="R144" s="49">
        <f>IF(ISNUMBER(Defect_Master[[#This Row],[Final]]),1,0)</f>
        <v>1</v>
      </c>
    </row>
    <row r="145" spans="2:18" ht="34" customHeight="1">
      <c r="B145" s="118">
        <v>43171</v>
      </c>
      <c r="C145" s="119" t="s">
        <v>1229</v>
      </c>
      <c r="D145" s="119" t="s">
        <v>1230</v>
      </c>
      <c r="E145" s="120" t="str">
        <f>VLOOKUP(Defect_Master[[#This Row],[Error Code]],Errors_Master[[Error Code]:[Error Code Name]],2,0)</f>
        <v>Run-in</v>
      </c>
      <c r="F145" s="121" t="str">
        <f>VLOOKUP(Defect_Master[[#This Row],[Error Code]],Errors_Master[[Error Code]:[Error Code Name]],3,0)</f>
        <v>MacEFITests/Display 8118 Power Up MCU operation Diag Test (Exit code: 1)</v>
      </c>
      <c r="G145" s="110"/>
      <c r="H145" s="111">
        <v>430</v>
      </c>
      <c r="I145" s="112" t="s">
        <v>1167</v>
      </c>
      <c r="J145" s="113"/>
      <c r="K145" s="114">
        <v>1517</v>
      </c>
      <c r="L14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45" s="116"/>
      <c r="N145" s="122"/>
      <c r="O145" s="48">
        <f>IFERROR(1/COUNTIFS(Defect_Master[Serial Number],Defect_Master[[#This Row],[Serial Number]],Defect_Master[Functional Area],Defect_Master[[#This Row],[Functional Area]]),0)</f>
        <v>0.25</v>
      </c>
      <c r="P145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145" s="48">
        <f>IF(ISNUMBER(Defect_Master[[#This Row],[First Time]]),1,0)</f>
        <v>1</v>
      </c>
      <c r="R145" s="49">
        <f>IF(ISNUMBER(Defect_Master[[#This Row],[Final]]),1,0)</f>
        <v>1</v>
      </c>
    </row>
    <row r="146" spans="2:18" ht="34" customHeight="1">
      <c r="B146" s="118">
        <v>43171</v>
      </c>
      <c r="C146" s="119" t="s">
        <v>1229</v>
      </c>
      <c r="D146" s="119" t="s">
        <v>1230</v>
      </c>
      <c r="E146" s="120" t="str">
        <f>VLOOKUP(Defect_Master[[#This Row],[Error Code]],Errors_Master[[Error Code]:[Error Code Name]],2,0)</f>
        <v>Run-in</v>
      </c>
      <c r="F146" s="121" t="str">
        <f>VLOOKUP(Defect_Master[[#This Row],[Error Code]],Errors_Master[[Error Code]:[Error Code Name]],3,0)</f>
        <v>tapp/System 8000 TAPP Power (Exit code: 3)</v>
      </c>
      <c r="G146" s="110"/>
      <c r="H146" s="111">
        <v>430</v>
      </c>
      <c r="I146" s="112" t="s">
        <v>1167</v>
      </c>
      <c r="J146" s="113"/>
      <c r="K146" s="114">
        <v>1516</v>
      </c>
      <c r="L14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46" s="116"/>
      <c r="N146" s="122"/>
      <c r="O146" s="48">
        <f>IFERROR(1/COUNTIFS(Defect_Master[Serial Number],Defect_Master[[#This Row],[Serial Number]],Defect_Master[Functional Area],Defect_Master[[#This Row],[Functional Area]]),0)</f>
        <v>0.25</v>
      </c>
      <c r="P146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146" s="48">
        <f>IF(ISNUMBER(Defect_Master[[#This Row],[First Time]]),1,0)</f>
        <v>1</v>
      </c>
      <c r="R146" s="49">
        <f>IF(ISNUMBER(Defect_Master[[#This Row],[Final]]),1,0)</f>
        <v>1</v>
      </c>
    </row>
    <row r="147" spans="2:18" ht="34" customHeight="1">
      <c r="B147" s="118">
        <v>43171</v>
      </c>
      <c r="C147" s="119" t="s">
        <v>1229</v>
      </c>
      <c r="D147" s="119" t="s">
        <v>1230</v>
      </c>
      <c r="E147" s="120" t="str">
        <f>VLOOKUP(Defect_Master[[#This Row],[Error Code]],Errors_Master[[Error Code]:[Error Code Name]],2,0)</f>
        <v>Run-in</v>
      </c>
      <c r="F147" s="121" t="str">
        <f>VLOOKUP(Defect_Master[[#This Row],[Error Code]],Errors_Master[[Error Code]:[Error Code Name]],3,0)</f>
        <v>thermalinterface/ThermalInterface 3664 DTS Accuracy Test (Exit code: 2)</v>
      </c>
      <c r="G147" s="110"/>
      <c r="H147" s="111">
        <v>430</v>
      </c>
      <c r="I147" s="112" t="s">
        <v>1167</v>
      </c>
      <c r="J147" s="113"/>
      <c r="K147" s="114">
        <v>1518</v>
      </c>
      <c r="L14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47" s="116"/>
      <c r="N147" s="122"/>
      <c r="O147" s="48">
        <f>IFERROR(1/COUNTIFS(Defect_Master[Serial Number],Defect_Master[[#This Row],[Serial Number]],Defect_Master[Functional Area],Defect_Master[[#This Row],[Functional Area]]),0)</f>
        <v>0.25</v>
      </c>
      <c r="P147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147" s="48">
        <f>IF(ISNUMBER(Defect_Master[[#This Row],[First Time]]),1,0)</f>
        <v>1</v>
      </c>
      <c r="R147" s="49">
        <f>IF(ISNUMBER(Defect_Master[[#This Row],[Final]]),1,0)</f>
        <v>1</v>
      </c>
    </row>
    <row r="148" spans="2:18" ht="34" customHeight="1">
      <c r="B148" s="118">
        <v>43171</v>
      </c>
      <c r="C148" s="119" t="s">
        <v>1231</v>
      </c>
      <c r="D148" s="119" t="s">
        <v>1232</v>
      </c>
      <c r="E148" s="120" t="str">
        <f>VLOOKUP(Defect_Master[[#This Row],[Error Code]],Errors_Master[[Error Code]:[Error Code Name]],2,0)</f>
        <v>Run-in</v>
      </c>
      <c r="F148" s="121" t="str">
        <f>VLOOKUP(Defect_Master[[#This Row],[Error Code]],Errors_Master[[Error Code]:[Error Code Name]],3,0)</f>
        <v>tapp/System 8000 TAPP Power (Exit code: 3)</v>
      </c>
      <c r="G148" s="110"/>
      <c r="H148" s="111">
        <v>415</v>
      </c>
      <c r="I148" s="112" t="s">
        <v>1167</v>
      </c>
      <c r="J148" s="113"/>
      <c r="K148" s="114">
        <v>1516</v>
      </c>
      <c r="L14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48" s="116"/>
      <c r="N148" s="122"/>
      <c r="O148" s="48">
        <f>IFERROR(1/COUNTIFS(Defect_Master[Serial Number],Defect_Master[[#This Row],[Serial Number]],Defect_Master[Functional Area],Defect_Master[[#This Row],[Functional Area]]),0)</f>
        <v>0.5</v>
      </c>
      <c r="P148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148" s="48">
        <f>IF(ISNUMBER(Defect_Master[[#This Row],[First Time]]),1,0)</f>
        <v>1</v>
      </c>
      <c r="R148" s="49">
        <f>IF(ISNUMBER(Defect_Master[[#This Row],[Final]]),1,0)</f>
        <v>1</v>
      </c>
    </row>
    <row r="149" spans="2:18" ht="34" customHeight="1">
      <c r="B149" s="118">
        <v>43171</v>
      </c>
      <c r="C149" s="119" t="s">
        <v>1231</v>
      </c>
      <c r="D149" s="119" t="s">
        <v>1232</v>
      </c>
      <c r="E149" s="120" t="str">
        <f>VLOOKUP(Defect_Master[[#This Row],[Error Code]],Errors_Master[[Error Code]:[Error Code Name]],2,0)</f>
        <v>Run-in</v>
      </c>
      <c r="F149" s="121" t="str">
        <f>VLOOKUP(Defect_Master[[#This Row],[Error Code]],Errors_Master[[Error Code]:[Error Code Name]],3,0)</f>
        <v>thermalinterface/ThermalInterface 3664 DTS Accuracy Test (Exit code: 2)</v>
      </c>
      <c r="G149" s="110"/>
      <c r="H149" s="111">
        <v>415</v>
      </c>
      <c r="I149" s="112" t="s">
        <v>1167</v>
      </c>
      <c r="J149" s="113"/>
      <c r="K149" s="114">
        <v>1518</v>
      </c>
      <c r="L14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49" s="116"/>
      <c r="N149" s="122"/>
      <c r="O149" s="48">
        <f>IFERROR(1/COUNTIFS(Defect_Master[Serial Number],Defect_Master[[#This Row],[Serial Number]],Defect_Master[Functional Area],Defect_Master[[#This Row],[Functional Area]]),0)</f>
        <v>0.5</v>
      </c>
      <c r="P149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149" s="48">
        <f>IF(ISNUMBER(Defect_Master[[#This Row],[First Time]]),1,0)</f>
        <v>1</v>
      </c>
      <c r="R149" s="49">
        <f>IF(ISNUMBER(Defect_Master[[#This Row],[Final]]),1,0)</f>
        <v>1</v>
      </c>
    </row>
    <row r="150" spans="2:18" ht="34" customHeight="1">
      <c r="B150" s="118">
        <v>43171</v>
      </c>
      <c r="C150" s="119" t="s">
        <v>1233</v>
      </c>
      <c r="D150" s="119" t="s">
        <v>1218</v>
      </c>
      <c r="E150" s="120" t="str">
        <f>VLOOKUP(Defect_Master[[#This Row],[Error Code]],Errors_Master[[Error Code]:[Error Code Name]],2,0)</f>
        <v>Run-in</v>
      </c>
      <c r="F150" s="121" t="str">
        <f>VLOOKUP(Defect_Master[[#This Row],[Error Code]],Errors_Master[[Error Code]:[Error Code Name]],3,0)</f>
        <v>tapp/System 8000 TAPP Power (Exit code: 3)</v>
      </c>
      <c r="G150" s="110"/>
      <c r="H150" s="111">
        <v>422</v>
      </c>
      <c r="I150" s="112" t="s">
        <v>1167</v>
      </c>
      <c r="J150" s="113"/>
      <c r="K150" s="114">
        <v>1516</v>
      </c>
      <c r="L15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50" s="116"/>
      <c r="N150" s="122"/>
      <c r="O150" s="48">
        <f>IFERROR(1/COUNTIFS(Defect_Master[Serial Number],Defect_Master[[#This Row],[Serial Number]],Defect_Master[Functional Area],Defect_Master[[#This Row],[Functional Area]]),0)</f>
        <v>0.2</v>
      </c>
      <c r="P150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150" s="48">
        <f>IF(ISNUMBER(Defect_Master[[#This Row],[First Time]]),1,0)</f>
        <v>1</v>
      </c>
      <c r="R150" s="49">
        <f>IF(ISNUMBER(Defect_Master[[#This Row],[Final]]),1,0)</f>
        <v>1</v>
      </c>
    </row>
    <row r="151" spans="2:18" ht="34" customHeight="1">
      <c r="B151" s="118">
        <v>43171</v>
      </c>
      <c r="C151" s="119" t="s">
        <v>1233</v>
      </c>
      <c r="D151" s="119" t="s">
        <v>1218</v>
      </c>
      <c r="E151" s="120" t="str">
        <f>VLOOKUP(Defect_Master[[#This Row],[Error Code]],Errors_Master[[Error Code]:[Error Code Name]],2,0)</f>
        <v>Run-in</v>
      </c>
      <c r="F151" s="121" t="str">
        <f>VLOOKUP(Defect_Master[[#This Row],[Error Code]],Errors_Master[[Error Code]:[Error Code Name]],3,0)</f>
        <v>thermalinterface/ThermalInterface 3664 DTS Accuracy Test (Exit code: 2)</v>
      </c>
      <c r="G151" s="110"/>
      <c r="H151" s="111">
        <v>422</v>
      </c>
      <c r="I151" s="112" t="s">
        <v>1167</v>
      </c>
      <c r="J151" s="113"/>
      <c r="K151" s="114">
        <v>1518</v>
      </c>
      <c r="L15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51" s="116"/>
      <c r="N151" s="122"/>
      <c r="O151" s="48">
        <f>IFERROR(1/COUNTIFS(Defect_Master[Serial Number],Defect_Master[[#This Row],[Serial Number]],Defect_Master[Functional Area],Defect_Master[[#This Row],[Functional Area]]),0)</f>
        <v>0.2</v>
      </c>
      <c r="P151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151" s="48">
        <f>IF(ISNUMBER(Defect_Master[[#This Row],[First Time]]),1,0)</f>
        <v>1</v>
      </c>
      <c r="R151" s="49">
        <f>IF(ISNUMBER(Defect_Master[[#This Row],[Final]]),1,0)</f>
        <v>1</v>
      </c>
    </row>
    <row r="152" spans="2:18" ht="34" customHeight="1">
      <c r="B152" s="118">
        <v>43171</v>
      </c>
      <c r="C152" s="119" t="s">
        <v>1233</v>
      </c>
      <c r="D152" s="119" t="s">
        <v>1218</v>
      </c>
      <c r="E152" s="120" t="str">
        <f>VLOOKUP(Defect_Master[[#This Row],[Error Code]],Errors_Master[[Error Code]:[Error Code Name]],2,0)</f>
        <v>Run-in</v>
      </c>
      <c r="F152" s="121" t="str">
        <f>VLOOKUP(Defect_Master[[#This Row],[Error Code]],Errors_Master[[Error Code]:[Error Code Name]],3,0)</f>
        <v>link_width_tests/PCIe 2696 Link Width Test - pciRootPort RP05 (Exit code: 1)</v>
      </c>
      <c r="G152" s="110"/>
      <c r="H152" s="111">
        <v>422</v>
      </c>
      <c r="I152" s="112" t="s">
        <v>1167</v>
      </c>
      <c r="J152" s="113"/>
      <c r="K152" s="114">
        <v>1532</v>
      </c>
      <c r="L152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52" s="116"/>
      <c r="N152" s="122"/>
      <c r="O152" s="48">
        <f>IFERROR(1/COUNTIFS(Defect_Master[Serial Number],Defect_Master[[#This Row],[Serial Number]],Defect_Master[Functional Area],Defect_Master[[#This Row],[Functional Area]]),0)</f>
        <v>0.2</v>
      </c>
      <c r="P152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152" s="48">
        <f>IF(ISNUMBER(Defect_Master[[#This Row],[First Time]]),1,0)</f>
        <v>1</v>
      </c>
      <c r="R152" s="49">
        <f>IF(ISNUMBER(Defect_Master[[#This Row],[Final]]),1,0)</f>
        <v>1</v>
      </c>
    </row>
    <row r="153" spans="2:18" ht="34" customHeight="1">
      <c r="B153" s="118">
        <v>43171</v>
      </c>
      <c r="C153" s="119" t="s">
        <v>1233</v>
      </c>
      <c r="D153" s="119" t="s">
        <v>1218</v>
      </c>
      <c r="E153" s="120" t="str">
        <f>VLOOKUP(Defect_Master[[#This Row],[Error Code]],Errors_Master[[Error Code]:[Error Code Name]],2,0)</f>
        <v>Run-in</v>
      </c>
      <c r="F153" s="121" t="str">
        <f>VLOOKUP(Defect_Master[[#This Row],[Error Code]],Errors_Master[[Error Code]:[Error Code Name]],3,0)</f>
        <v>OSDChargerTester/Charging port/Winning port (Exit code: 1)</v>
      </c>
      <c r="G153" s="110"/>
      <c r="H153" s="111">
        <v>422</v>
      </c>
      <c r="I153" s="112" t="s">
        <v>1167</v>
      </c>
      <c r="J153" s="113"/>
      <c r="K153" s="114">
        <v>1593</v>
      </c>
      <c r="L15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53" s="116"/>
      <c r="N153" s="122"/>
      <c r="O153" s="48">
        <f>IFERROR(1/COUNTIFS(Defect_Master[Serial Number],Defect_Master[[#This Row],[Serial Number]],Defect_Master[Functional Area],Defect_Master[[#This Row],[Functional Area]]),0)</f>
        <v>0.2</v>
      </c>
      <c r="P153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153" s="48">
        <f>IF(ISNUMBER(Defect_Master[[#This Row],[First Time]]),1,0)</f>
        <v>1</v>
      </c>
      <c r="R153" s="49">
        <f>IF(ISNUMBER(Defect_Master[[#This Row],[Final]]),1,0)</f>
        <v>1</v>
      </c>
    </row>
    <row r="154" spans="2:18" ht="34" customHeight="1">
      <c r="B154" s="118">
        <v>43171</v>
      </c>
      <c r="C154" s="119" t="s">
        <v>1233</v>
      </c>
      <c r="D154" s="119" t="s">
        <v>1218</v>
      </c>
      <c r="E154" s="120" t="str">
        <f>VLOOKUP(Defect_Master[[#This Row],[Error Code]],Errors_Master[[Error Code]:[Error Code Name]],2,0)</f>
        <v>Run-in</v>
      </c>
      <c r="F154" s="121" t="str">
        <f>VLOOKUP(Defect_Master[[#This Row],[Error Code]],Errors_Master[[Error Code]:[Error Code Name]],3,0)</f>
        <v>additional_arm_component_checks/Charger Component Check (Exit code: 2)</v>
      </c>
      <c r="G154" s="110"/>
      <c r="H154" s="111">
        <v>422</v>
      </c>
      <c r="I154" s="112" t="s">
        <v>1167</v>
      </c>
      <c r="J154" s="113"/>
      <c r="K154" s="114">
        <v>1594</v>
      </c>
      <c r="L15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54" s="116"/>
      <c r="N154" s="122"/>
      <c r="O154" s="48">
        <f>IFERROR(1/COUNTIFS(Defect_Master[Serial Number],Defect_Master[[#This Row],[Serial Number]],Defect_Master[Functional Area],Defect_Master[[#This Row],[Functional Area]]),0)</f>
        <v>0.2</v>
      </c>
      <c r="P154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154" s="48">
        <f>IF(ISNUMBER(Defect_Master[[#This Row],[First Time]]),1,0)</f>
        <v>1</v>
      </c>
      <c r="R154" s="49">
        <f>IF(ISNUMBER(Defect_Master[[#This Row],[Final]]),1,0)</f>
        <v>1</v>
      </c>
    </row>
    <row r="155" spans="2:18" ht="34" customHeight="1">
      <c r="B155" s="118">
        <v>43171</v>
      </c>
      <c r="C155" s="119" t="s">
        <v>1234</v>
      </c>
      <c r="D155" s="119" t="s">
        <v>1114</v>
      </c>
      <c r="E155" s="120" t="str">
        <f>VLOOKUP(Defect_Master[[#This Row],[Error Code]],Errors_Master[[Error Code]:[Error Code Name]],2,0)</f>
        <v>Run-in</v>
      </c>
      <c r="F155" s="121" t="str">
        <f>VLOOKUP(Defect_Master[[#This Row],[Error Code]],Errors_Master[[Error Code]:[Error Code Name]],3,0)</f>
        <v>display/BacklightController 4248 Fault Detection (Exit code: 1)</v>
      </c>
      <c r="G155" s="110"/>
      <c r="H155" s="111">
        <v>506</v>
      </c>
      <c r="I155" s="112" t="s">
        <v>1167</v>
      </c>
      <c r="J155" s="113"/>
      <c r="K155" s="114">
        <v>1514</v>
      </c>
      <c r="L15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55" s="116"/>
      <c r="N155" s="122"/>
      <c r="O155" s="48">
        <f>IFERROR(1/COUNTIFS(Defect_Master[Serial Number],Defect_Master[[#This Row],[Serial Number]],Defect_Master[Functional Area],Defect_Master[[#This Row],[Functional Area]]),0)</f>
        <v>0.25</v>
      </c>
      <c r="P155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155" s="48">
        <f>IF(ISNUMBER(Defect_Master[[#This Row],[First Time]]),1,0)</f>
        <v>1</v>
      </c>
      <c r="R155" s="49">
        <f>IF(ISNUMBER(Defect_Master[[#This Row],[Final]]),1,0)</f>
        <v>1</v>
      </c>
    </row>
    <row r="156" spans="2:18" ht="34" customHeight="1">
      <c r="B156" s="118">
        <v>43171</v>
      </c>
      <c r="C156" s="119" t="s">
        <v>1234</v>
      </c>
      <c r="D156" s="119" t="s">
        <v>1114</v>
      </c>
      <c r="E156" s="120" t="str">
        <f>VLOOKUP(Defect_Master[[#This Row],[Error Code]],Errors_Master[[Error Code]:[Error Code Name]],2,0)</f>
        <v>Run-in</v>
      </c>
      <c r="F156" s="121" t="str">
        <f>VLOOKUP(Defect_Master[[#This Row],[Error Code]],Errors_Master[[Error Code]:[Error Code Name]],3,0)</f>
        <v>tapp/System 8000 TAPP Power (Exit code: 3)</v>
      </c>
      <c r="G156" s="110"/>
      <c r="H156" s="111">
        <v>506</v>
      </c>
      <c r="I156" s="112" t="s">
        <v>1167</v>
      </c>
      <c r="J156" s="113"/>
      <c r="K156" s="114">
        <v>1516</v>
      </c>
      <c r="L15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56" s="116"/>
      <c r="N156" s="122"/>
      <c r="O156" s="48">
        <f>IFERROR(1/COUNTIFS(Defect_Master[Serial Number],Defect_Master[[#This Row],[Serial Number]],Defect_Master[Functional Area],Defect_Master[[#This Row],[Functional Area]]),0)</f>
        <v>0.25</v>
      </c>
      <c r="P156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156" s="48">
        <f>IF(ISNUMBER(Defect_Master[[#This Row],[First Time]]),1,0)</f>
        <v>1</v>
      </c>
      <c r="R156" s="49">
        <f>IF(ISNUMBER(Defect_Master[[#This Row],[Final]]),1,0)</f>
        <v>1</v>
      </c>
    </row>
    <row r="157" spans="2:18" ht="34" customHeight="1">
      <c r="B157" s="118">
        <v>43171</v>
      </c>
      <c r="C157" s="119" t="s">
        <v>1234</v>
      </c>
      <c r="D157" s="119" t="s">
        <v>1114</v>
      </c>
      <c r="E157" s="120" t="str">
        <f>VLOOKUP(Defect_Master[[#This Row],[Error Code]],Errors_Master[[Error Code]:[Error Code Name]],2,0)</f>
        <v>Run-in</v>
      </c>
      <c r="F157" s="121" t="str">
        <f>VLOOKUP(Defect_Master[[#This Row],[Error Code]],Errors_Master[[Error Code]:[Error Code Name]],3,0)</f>
        <v>MacEFITests/Display 8118 Power Up MCU operation Diag Test (Exit code: 1)</v>
      </c>
      <c r="G157" s="110"/>
      <c r="H157" s="111">
        <v>506</v>
      </c>
      <c r="I157" s="112" t="s">
        <v>1167</v>
      </c>
      <c r="J157" s="113"/>
      <c r="K157" s="114">
        <v>1517</v>
      </c>
      <c r="L15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57" s="116"/>
      <c r="N157" s="122"/>
      <c r="O157" s="48">
        <f>IFERROR(1/COUNTIFS(Defect_Master[Serial Number],Defect_Master[[#This Row],[Serial Number]],Defect_Master[Functional Area],Defect_Master[[#This Row],[Functional Area]]),0)</f>
        <v>0.25</v>
      </c>
      <c r="P157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157" s="48">
        <f>IF(ISNUMBER(Defect_Master[[#This Row],[First Time]]),1,0)</f>
        <v>1</v>
      </c>
      <c r="R157" s="49">
        <f>IF(ISNUMBER(Defect_Master[[#This Row],[Final]]),1,0)</f>
        <v>1</v>
      </c>
    </row>
    <row r="158" spans="2:18" ht="34" customHeight="1">
      <c r="B158" s="118">
        <v>43171</v>
      </c>
      <c r="C158" s="119" t="s">
        <v>1234</v>
      </c>
      <c r="D158" s="119" t="s">
        <v>1114</v>
      </c>
      <c r="E158" s="120" t="str">
        <f>VLOOKUP(Defect_Master[[#This Row],[Error Code]],Errors_Master[[Error Code]:[Error Code Name]],2,0)</f>
        <v>Run-in</v>
      </c>
      <c r="F158" s="121" t="str">
        <f>VLOOKUP(Defect_Master[[#This Row],[Error Code]],Errors_Master[[Error Code]:[Error Code Name]],3,0)</f>
        <v>thermalinterface/ThermalInterface 3664 DTS Accuracy Test (Exit code: 2)</v>
      </c>
      <c r="G158" s="110"/>
      <c r="H158" s="111">
        <v>506</v>
      </c>
      <c r="I158" s="112" t="s">
        <v>1167</v>
      </c>
      <c r="J158" s="113"/>
      <c r="K158" s="114">
        <v>1518</v>
      </c>
      <c r="L15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58" s="116"/>
      <c r="N158" s="122"/>
      <c r="O158" s="48">
        <f>IFERROR(1/COUNTIFS(Defect_Master[Serial Number],Defect_Master[[#This Row],[Serial Number]],Defect_Master[Functional Area],Defect_Master[[#This Row],[Functional Area]]),0)</f>
        <v>0.25</v>
      </c>
      <c r="P158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158" s="48">
        <f>IF(ISNUMBER(Defect_Master[[#This Row],[First Time]]),1,0)</f>
        <v>1</v>
      </c>
      <c r="R158" s="49">
        <f>IF(ISNUMBER(Defect_Master[[#This Row],[Final]]),1,0)</f>
        <v>1</v>
      </c>
    </row>
    <row r="159" spans="2:18" ht="34" customHeight="1">
      <c r="B159" s="118">
        <v>43171</v>
      </c>
      <c r="C159" s="119" t="s">
        <v>1246</v>
      </c>
      <c r="D159" s="119" t="s">
        <v>1232</v>
      </c>
      <c r="E159" s="120" t="str">
        <f>VLOOKUP(Defect_Master[[#This Row],[Error Code]],Errors_Master[[Error Code]:[Error Code Name]],2,0)</f>
        <v>Run-in</v>
      </c>
      <c r="F159" s="121" t="str">
        <f>VLOOKUP(Defect_Master[[#This Row],[Error Code]],Errors_Master[[Error Code]:[Error Code Name]],3,0)</f>
        <v>tapp/System 8000 TAPP Power (Exit code: 3)</v>
      </c>
      <c r="G159" s="110"/>
      <c r="H159" s="111">
        <v>416</v>
      </c>
      <c r="I159" s="112" t="s">
        <v>1167</v>
      </c>
      <c r="J159" s="113"/>
      <c r="K159" s="114">
        <v>1516</v>
      </c>
      <c r="L15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59" s="116"/>
      <c r="N159" s="122"/>
      <c r="O159" s="48">
        <f>IFERROR(1/COUNTIFS(Defect_Master[Serial Number],Defect_Master[[#This Row],[Serial Number]],Defect_Master[Functional Area],Defect_Master[[#This Row],[Functional Area]]),0)</f>
        <v>1</v>
      </c>
      <c r="P159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1</v>
      </c>
      <c r="Q159" s="48">
        <f>IF(ISNUMBER(Defect_Master[[#This Row],[First Time]]),1,0)</f>
        <v>1</v>
      </c>
      <c r="R159" s="49">
        <f>IF(ISNUMBER(Defect_Master[[#This Row],[Final]]),1,0)</f>
        <v>1</v>
      </c>
    </row>
    <row r="160" spans="2:18" ht="34" customHeight="1">
      <c r="B160" s="118">
        <v>43171</v>
      </c>
      <c r="C160" s="119" t="s">
        <v>1235</v>
      </c>
      <c r="D160" s="119" t="s">
        <v>1236</v>
      </c>
      <c r="E160" s="120" t="str">
        <f>VLOOKUP(Defect_Master[[#This Row],[Error Code]],Errors_Master[[Error Code]:[Error Code Name]],2,0)</f>
        <v>Run-in</v>
      </c>
      <c r="F160" s="121" t="str">
        <f>VLOOKUP(Defect_Master[[#This Row],[Error Code]],Errors_Master[[Error Code]:[Error Code Name]],3,0)</f>
        <v>tapp/System 8000 TAPP Power (Exit code: 3)</v>
      </c>
      <c r="G160" s="110"/>
      <c r="H160" s="111">
        <v>392</v>
      </c>
      <c r="I160" s="112" t="s">
        <v>1167</v>
      </c>
      <c r="J160" s="113"/>
      <c r="K160" s="114">
        <v>1516</v>
      </c>
      <c r="L16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60" s="116"/>
      <c r="N160" s="122"/>
      <c r="O160" s="48">
        <f>IFERROR(1/COUNTIFS(Defect_Master[Serial Number],Defect_Master[[#This Row],[Serial Number]],Defect_Master[Functional Area],Defect_Master[[#This Row],[Functional Area]]),0)</f>
        <v>0.5</v>
      </c>
      <c r="P160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160" s="48">
        <f>IF(ISNUMBER(Defect_Master[[#This Row],[First Time]]),1,0)</f>
        <v>1</v>
      </c>
      <c r="R160" s="49">
        <f>IF(ISNUMBER(Defect_Master[[#This Row],[Final]]),1,0)</f>
        <v>1</v>
      </c>
    </row>
    <row r="161" spans="2:18" ht="34" customHeight="1">
      <c r="B161" s="118">
        <v>43171</v>
      </c>
      <c r="C161" s="119" t="s">
        <v>1235</v>
      </c>
      <c r="D161" s="119" t="s">
        <v>1236</v>
      </c>
      <c r="E161" s="120" t="str">
        <f>VLOOKUP(Defect_Master[[#This Row],[Error Code]],Errors_Master[[Error Code]:[Error Code Name]],2,0)</f>
        <v>Run-in</v>
      </c>
      <c r="F161" s="121" t="str">
        <f>VLOOKUP(Defect_Master[[#This Row],[Error Code]],Errors_Master[[Error Code]:[Error Code Name]],3,0)</f>
        <v>thermalinterface/ThermalInterface 3664 DTS Accuracy Test (Exit code: 2)</v>
      </c>
      <c r="G161" s="110"/>
      <c r="H161" s="111">
        <v>392</v>
      </c>
      <c r="I161" s="112" t="s">
        <v>1167</v>
      </c>
      <c r="J161" s="113"/>
      <c r="K161" s="114">
        <v>1518</v>
      </c>
      <c r="L16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61" s="116"/>
      <c r="N161" s="122"/>
      <c r="O161" s="48">
        <f>IFERROR(1/COUNTIFS(Defect_Master[Serial Number],Defect_Master[[#This Row],[Serial Number]],Defect_Master[Functional Area],Defect_Master[[#This Row],[Functional Area]]),0)</f>
        <v>0.5</v>
      </c>
      <c r="P161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161" s="48">
        <f>IF(ISNUMBER(Defect_Master[[#This Row],[First Time]]),1,0)</f>
        <v>1</v>
      </c>
      <c r="R161" s="49">
        <f>IF(ISNUMBER(Defect_Master[[#This Row],[Final]]),1,0)</f>
        <v>1</v>
      </c>
    </row>
    <row r="162" spans="2:18" ht="34" customHeight="1">
      <c r="B162" s="118">
        <v>43171</v>
      </c>
      <c r="C162" s="119" t="s">
        <v>1237</v>
      </c>
      <c r="D162" s="119" t="s">
        <v>1114</v>
      </c>
      <c r="E162" s="120" t="str">
        <f>VLOOKUP(Defect_Master[[#This Row],[Error Code]],Errors_Master[[Error Code]:[Error Code Name]],2,0)</f>
        <v>Run-in</v>
      </c>
      <c r="F162" s="121" t="str">
        <f>VLOOKUP(Defect_Master[[#This Row],[Error Code]],Errors_Master[[Error Code]:[Error Code Name]],3,0)</f>
        <v>display/BacklightController 4248 Fault Detection (Exit code: 1)</v>
      </c>
      <c r="G162" s="110"/>
      <c r="H162" s="111">
        <v>507</v>
      </c>
      <c r="I162" s="112" t="s">
        <v>1167</v>
      </c>
      <c r="J162" s="113"/>
      <c r="K162" s="114">
        <v>1514</v>
      </c>
      <c r="L162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62" s="116"/>
      <c r="N162" s="122"/>
      <c r="O162" s="48">
        <f>IFERROR(1/COUNTIFS(Defect_Master[Serial Number],Defect_Master[[#This Row],[Serial Number]],Defect_Master[Functional Area],Defect_Master[[#This Row],[Functional Area]]),0)</f>
        <v>0.33333333333333331</v>
      </c>
      <c r="P162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162" s="48">
        <f>IF(ISNUMBER(Defect_Master[[#This Row],[First Time]]),1,0)</f>
        <v>1</v>
      </c>
      <c r="R162" s="49">
        <f>IF(ISNUMBER(Defect_Master[[#This Row],[Final]]),1,0)</f>
        <v>1</v>
      </c>
    </row>
    <row r="163" spans="2:18" ht="34" customHeight="1">
      <c r="B163" s="118">
        <v>43171</v>
      </c>
      <c r="C163" s="119" t="s">
        <v>1237</v>
      </c>
      <c r="D163" s="119" t="s">
        <v>1114</v>
      </c>
      <c r="E163" s="120" t="str">
        <f>VLOOKUP(Defect_Master[[#This Row],[Error Code]],Errors_Master[[Error Code]:[Error Code Name]],2,0)</f>
        <v>Run-in</v>
      </c>
      <c r="F163" s="121" t="str">
        <f>VLOOKUP(Defect_Master[[#This Row],[Error Code]],Errors_Master[[Error Code]:[Error Code Name]],3,0)</f>
        <v>MacEFITests/Display 8118 Power Up MCU operation Diag Test (Exit code: 1)</v>
      </c>
      <c r="G163" s="110"/>
      <c r="H163" s="111">
        <v>507</v>
      </c>
      <c r="I163" s="112" t="s">
        <v>1167</v>
      </c>
      <c r="J163" s="113"/>
      <c r="K163" s="114">
        <v>1517</v>
      </c>
      <c r="L16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63" s="116"/>
      <c r="N163" s="122"/>
      <c r="O163" s="48">
        <f>IFERROR(1/COUNTIFS(Defect_Master[Serial Number],Defect_Master[[#This Row],[Serial Number]],Defect_Master[Functional Area],Defect_Master[[#This Row],[Functional Area]]),0)</f>
        <v>0.33333333333333331</v>
      </c>
      <c r="P163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163" s="48">
        <f>IF(ISNUMBER(Defect_Master[[#This Row],[First Time]]),1,0)</f>
        <v>1</v>
      </c>
      <c r="R163" s="49">
        <f>IF(ISNUMBER(Defect_Master[[#This Row],[Final]]),1,0)</f>
        <v>1</v>
      </c>
    </row>
    <row r="164" spans="2:18" ht="34" customHeight="1">
      <c r="B164" s="118">
        <v>43171</v>
      </c>
      <c r="C164" s="119" t="s">
        <v>1237</v>
      </c>
      <c r="D164" s="119" t="s">
        <v>1114</v>
      </c>
      <c r="E164" s="120" t="str">
        <f>VLOOKUP(Defect_Master[[#This Row],[Error Code]],Errors_Master[[Error Code]:[Error Code Name]],2,0)</f>
        <v>Run-in</v>
      </c>
      <c r="F164" s="121" t="str">
        <f>VLOOKUP(Defect_Master[[#This Row],[Error Code]],Errors_Master[[Error Code]:[Error Code Name]],3,0)</f>
        <v>tapp/System 8000 TAPP Power (Exit code: 3)</v>
      </c>
      <c r="G164" s="110"/>
      <c r="H164" s="111">
        <v>507</v>
      </c>
      <c r="I164" s="112" t="s">
        <v>1167</v>
      </c>
      <c r="J164" s="113"/>
      <c r="K164" s="114">
        <v>1516</v>
      </c>
      <c r="L16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64" s="116"/>
      <c r="N164" s="122"/>
      <c r="O164" s="48">
        <f>IFERROR(1/COUNTIFS(Defect_Master[Serial Number],Defect_Master[[#This Row],[Serial Number]],Defect_Master[Functional Area],Defect_Master[[#This Row],[Functional Area]]),0)</f>
        <v>0.33333333333333331</v>
      </c>
      <c r="P164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164" s="48">
        <f>IF(ISNUMBER(Defect_Master[[#This Row],[First Time]]),1,0)</f>
        <v>1</v>
      </c>
      <c r="R164" s="49">
        <f>IF(ISNUMBER(Defect_Master[[#This Row],[Final]]),1,0)</f>
        <v>1</v>
      </c>
    </row>
    <row r="165" spans="2:18" ht="34" customHeight="1">
      <c r="B165" s="118">
        <v>43171</v>
      </c>
      <c r="C165" s="119" t="s">
        <v>1238</v>
      </c>
      <c r="D165" s="119" t="s">
        <v>1236</v>
      </c>
      <c r="E165" s="120" t="str">
        <f>VLOOKUP(Defect_Master[[#This Row],[Error Code]],Errors_Master[[Error Code]:[Error Code Name]],2,0)</f>
        <v>Run-in</v>
      </c>
      <c r="F165" s="121" t="str">
        <f>VLOOKUP(Defect_Master[[#This Row],[Error Code]],Errors_Master[[Error Code]:[Error Code Name]],3,0)</f>
        <v>tapp/System 8000 TAPP Power (Exit code: 3)</v>
      </c>
      <c r="G165" s="110"/>
      <c r="H165" s="111">
        <v>390</v>
      </c>
      <c r="I165" s="112" t="s">
        <v>1167</v>
      </c>
      <c r="J165" s="113"/>
      <c r="K165" s="114">
        <v>1516</v>
      </c>
      <c r="L16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65" s="116"/>
      <c r="N165" s="122"/>
      <c r="O165" s="48">
        <f>IFERROR(1/COUNTIFS(Defect_Master[Serial Number],Defect_Master[[#This Row],[Serial Number]],Defect_Master[Functional Area],Defect_Master[[#This Row],[Functional Area]]),0)</f>
        <v>0.5</v>
      </c>
      <c r="P165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165" s="48">
        <f>IF(ISNUMBER(Defect_Master[[#This Row],[First Time]]),1,0)</f>
        <v>1</v>
      </c>
      <c r="R165" s="49">
        <f>IF(ISNUMBER(Defect_Master[[#This Row],[Final]]),1,0)</f>
        <v>1</v>
      </c>
    </row>
    <row r="166" spans="2:18" ht="34" customHeight="1">
      <c r="B166" s="118">
        <v>43171</v>
      </c>
      <c r="C166" s="119" t="s">
        <v>1238</v>
      </c>
      <c r="D166" s="119" t="s">
        <v>1236</v>
      </c>
      <c r="E166" s="120" t="str">
        <f>VLOOKUP(Defect_Master[[#This Row],[Error Code]],Errors_Master[[Error Code]:[Error Code Name]],2,0)</f>
        <v>Run-in</v>
      </c>
      <c r="F166" s="121" t="str">
        <f>VLOOKUP(Defect_Master[[#This Row],[Error Code]],Errors_Master[[Error Code]:[Error Code Name]],3,0)</f>
        <v>thermalinterface/ThermalInterface 3664 DTS Accuracy Test (Exit code: 2)</v>
      </c>
      <c r="G166" s="110"/>
      <c r="H166" s="111">
        <v>390</v>
      </c>
      <c r="I166" s="112" t="s">
        <v>1167</v>
      </c>
      <c r="J166" s="113"/>
      <c r="K166" s="114">
        <v>1518</v>
      </c>
      <c r="L16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66" s="116"/>
      <c r="N166" s="122"/>
      <c r="O166" s="48">
        <f>IFERROR(1/COUNTIFS(Defect_Master[Serial Number],Defect_Master[[#This Row],[Serial Number]],Defect_Master[Functional Area],Defect_Master[[#This Row],[Functional Area]]),0)</f>
        <v>0.5</v>
      </c>
      <c r="P166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166" s="48">
        <f>IF(ISNUMBER(Defect_Master[[#This Row],[First Time]]),1,0)</f>
        <v>1</v>
      </c>
      <c r="R166" s="49">
        <f>IF(ISNUMBER(Defect_Master[[#This Row],[Final]]),1,0)</f>
        <v>1</v>
      </c>
    </row>
    <row r="167" spans="2:18" ht="34" customHeight="1">
      <c r="B167" s="118">
        <v>43171</v>
      </c>
      <c r="C167" s="119" t="s">
        <v>1239</v>
      </c>
      <c r="D167" s="119" t="s">
        <v>1113</v>
      </c>
      <c r="E167" s="120" t="str">
        <f>VLOOKUP(Defect_Master[[#This Row],[Error Code]],Errors_Master[[Error Code]:[Error Code Name]],2,0)</f>
        <v>Run-in</v>
      </c>
      <c r="F167" s="121" t="str">
        <f>VLOOKUP(Defect_Master[[#This Row],[Error Code]],Errors_Master[[Error Code]:[Error Code Name]],3,0)</f>
        <v>tapp/System 8000 TAPP Power (Exit code: 3)</v>
      </c>
      <c r="G167" s="110"/>
      <c r="H167" s="111">
        <v>464</v>
      </c>
      <c r="I167" s="112" t="s">
        <v>1167</v>
      </c>
      <c r="J167" s="113"/>
      <c r="K167" s="114">
        <v>1516</v>
      </c>
      <c r="L16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67" s="116"/>
      <c r="N167" s="122"/>
      <c r="O167" s="48">
        <f>IFERROR(1/COUNTIFS(Defect_Master[Serial Number],Defect_Master[[#This Row],[Serial Number]],Defect_Master[Functional Area],Defect_Master[[#This Row],[Functional Area]]),0)</f>
        <v>0.33333333333333331</v>
      </c>
      <c r="P167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167" s="48">
        <f>IF(ISNUMBER(Defect_Master[[#This Row],[First Time]]),1,0)</f>
        <v>1</v>
      </c>
      <c r="R167" s="49">
        <f>IF(ISNUMBER(Defect_Master[[#This Row],[Final]]),1,0)</f>
        <v>1</v>
      </c>
    </row>
    <row r="168" spans="2:18" ht="34" customHeight="1">
      <c r="B168" s="118">
        <v>43171</v>
      </c>
      <c r="C168" s="119" t="s">
        <v>1239</v>
      </c>
      <c r="D168" s="119" t="s">
        <v>1113</v>
      </c>
      <c r="E168" s="120" t="str">
        <f>VLOOKUP(Defect_Master[[#This Row],[Error Code]],Errors_Master[[Error Code]:[Error Code Name]],2,0)</f>
        <v>Run-in</v>
      </c>
      <c r="F168" s="121" t="str">
        <f>VLOOKUP(Defect_Master[[#This Row],[Error Code]],Errors_Master[[Error Code]:[Error Code Name]],3,0)</f>
        <v>MacEFITests/Display 8118 Power Up MCU operation Diag Test (Exit code: 1)</v>
      </c>
      <c r="G168" s="110"/>
      <c r="H168" s="111">
        <v>464</v>
      </c>
      <c r="I168" s="112" t="s">
        <v>1167</v>
      </c>
      <c r="J168" s="113"/>
      <c r="K168" s="114">
        <v>1517</v>
      </c>
      <c r="L16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68" s="116"/>
      <c r="N168" s="122"/>
      <c r="O168" s="48">
        <f>IFERROR(1/COUNTIFS(Defect_Master[Serial Number],Defect_Master[[#This Row],[Serial Number]],Defect_Master[Functional Area],Defect_Master[[#This Row],[Functional Area]]),0)</f>
        <v>0.33333333333333331</v>
      </c>
      <c r="P168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168" s="48">
        <f>IF(ISNUMBER(Defect_Master[[#This Row],[First Time]]),1,0)</f>
        <v>1</v>
      </c>
      <c r="R168" s="49">
        <f>IF(ISNUMBER(Defect_Master[[#This Row],[Final]]),1,0)</f>
        <v>1</v>
      </c>
    </row>
    <row r="169" spans="2:18" ht="34" customHeight="1">
      <c r="B169" s="118">
        <v>43171</v>
      </c>
      <c r="C169" s="119" t="s">
        <v>1239</v>
      </c>
      <c r="D169" s="119" t="s">
        <v>1113</v>
      </c>
      <c r="E169" s="120" t="str">
        <f>VLOOKUP(Defect_Master[[#This Row],[Error Code]],Errors_Master[[Error Code]:[Error Code Name]],2,0)</f>
        <v>Run-in</v>
      </c>
      <c r="F169" s="121" t="str">
        <f>VLOOKUP(Defect_Master[[#This Row],[Error Code]],Errors_Master[[Error Code]:[Error Code Name]],3,0)</f>
        <v>thermalinterface/ThermalInterface 3664 DTS Accuracy Test (Exit code: 2)</v>
      </c>
      <c r="G169" s="110"/>
      <c r="H169" s="111">
        <v>464</v>
      </c>
      <c r="I169" s="112" t="s">
        <v>1167</v>
      </c>
      <c r="J169" s="113"/>
      <c r="K169" s="114">
        <v>1518</v>
      </c>
      <c r="L16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69" s="116"/>
      <c r="N169" s="122"/>
      <c r="O169" s="48">
        <f>IFERROR(1/COUNTIFS(Defect_Master[Serial Number],Defect_Master[[#This Row],[Serial Number]],Defect_Master[Functional Area],Defect_Master[[#This Row],[Functional Area]]),0)</f>
        <v>0.33333333333333331</v>
      </c>
      <c r="P169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169" s="48">
        <f>IF(ISNUMBER(Defect_Master[[#This Row],[First Time]]),1,0)</f>
        <v>1</v>
      </c>
      <c r="R169" s="49">
        <f>IF(ISNUMBER(Defect_Master[[#This Row],[Final]]),1,0)</f>
        <v>1</v>
      </c>
    </row>
    <row r="170" spans="2:18" ht="34" customHeight="1">
      <c r="B170" s="118">
        <v>43171</v>
      </c>
      <c r="C170" s="119" t="s">
        <v>1240</v>
      </c>
      <c r="D170" s="119" t="s">
        <v>1218</v>
      </c>
      <c r="E170" s="120" t="str">
        <f>VLOOKUP(Defect_Master[[#This Row],[Error Code]],Errors_Master[[Error Code]:[Error Code Name]],2,0)</f>
        <v>Run-in</v>
      </c>
      <c r="F170" s="121" t="str">
        <f>VLOOKUP(Defect_Master[[#This Row],[Error Code]],Errors_Master[[Error Code]:[Error Code Name]],3,0)</f>
        <v>tapp/System 8000 TAPP Power (Exit code: 3)</v>
      </c>
      <c r="G170" s="110"/>
      <c r="H170" s="111">
        <v>421</v>
      </c>
      <c r="I170" s="112" t="s">
        <v>1167</v>
      </c>
      <c r="J170" s="113"/>
      <c r="K170" s="114">
        <v>1516</v>
      </c>
      <c r="L17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70" s="116"/>
      <c r="N170" s="122"/>
      <c r="O170" s="48">
        <f>IFERROR(1/COUNTIFS(Defect_Master[Serial Number],Defect_Master[[#This Row],[Serial Number]],Defect_Master[Functional Area],Defect_Master[[#This Row],[Functional Area]]),0)</f>
        <v>0.5</v>
      </c>
      <c r="P170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170" s="48">
        <f>IF(ISNUMBER(Defect_Master[[#This Row],[First Time]]),1,0)</f>
        <v>1</v>
      </c>
      <c r="R170" s="49">
        <f>IF(ISNUMBER(Defect_Master[[#This Row],[Final]]),1,0)</f>
        <v>1</v>
      </c>
    </row>
    <row r="171" spans="2:18" ht="34" customHeight="1">
      <c r="B171" s="118">
        <v>43171</v>
      </c>
      <c r="C171" s="119" t="s">
        <v>1240</v>
      </c>
      <c r="D171" s="119" t="s">
        <v>1218</v>
      </c>
      <c r="E171" s="120" t="str">
        <f>VLOOKUP(Defect_Master[[#This Row],[Error Code]],Errors_Master[[Error Code]:[Error Code Name]],2,0)</f>
        <v>Run-in</v>
      </c>
      <c r="F171" s="121" t="str">
        <f>VLOOKUP(Defect_Master[[#This Row],[Error Code]],Errors_Master[[Error Code]:[Error Code Name]],3,0)</f>
        <v>thermalinterface/ThermalInterface 3664 DTS Accuracy Test (Exit code: 2)</v>
      </c>
      <c r="G171" s="110"/>
      <c r="H171" s="111">
        <v>421</v>
      </c>
      <c r="I171" s="112" t="s">
        <v>1167</v>
      </c>
      <c r="J171" s="113"/>
      <c r="K171" s="114">
        <v>1518</v>
      </c>
      <c r="L17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71" s="116"/>
      <c r="N171" s="122"/>
      <c r="O171" s="48">
        <f>IFERROR(1/COUNTIFS(Defect_Master[Serial Number],Defect_Master[[#This Row],[Serial Number]],Defect_Master[Functional Area],Defect_Master[[#This Row],[Functional Area]]),0)</f>
        <v>0.5</v>
      </c>
      <c r="P171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171" s="48">
        <f>IF(ISNUMBER(Defect_Master[[#This Row],[First Time]]),1,0)</f>
        <v>1</v>
      </c>
      <c r="R171" s="49">
        <f>IF(ISNUMBER(Defect_Master[[#This Row],[Final]]),1,0)</f>
        <v>1</v>
      </c>
    </row>
    <row r="172" spans="2:18" ht="34" customHeight="1">
      <c r="B172" s="118">
        <v>43171</v>
      </c>
      <c r="C172" s="119" t="s">
        <v>1241</v>
      </c>
      <c r="D172" s="119" t="s">
        <v>1232</v>
      </c>
      <c r="E172" s="120" t="str">
        <f>VLOOKUP(Defect_Master[[#This Row],[Error Code]],Errors_Master[[Error Code]:[Error Code Name]],2,0)</f>
        <v>Run-in</v>
      </c>
      <c r="F172" s="121" t="str">
        <f>VLOOKUP(Defect_Master[[#This Row],[Error Code]],Errors_Master[[Error Code]:[Error Code Name]],3,0)</f>
        <v>tapp/System 8000 TAPP Power (Exit code: 3)</v>
      </c>
      <c r="G172" s="110"/>
      <c r="H172" s="111">
        <v>413</v>
      </c>
      <c r="I172" s="112" t="s">
        <v>1167</v>
      </c>
      <c r="J172" s="113"/>
      <c r="K172" s="114">
        <v>1516</v>
      </c>
      <c r="L172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72" s="116"/>
      <c r="N172" s="122"/>
      <c r="O172" s="48">
        <f>IFERROR(1/COUNTIFS(Defect_Master[Serial Number],Defect_Master[[#This Row],[Serial Number]],Defect_Master[Functional Area],Defect_Master[[#This Row],[Functional Area]]),0)</f>
        <v>0.5</v>
      </c>
      <c r="P172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172" s="48">
        <f>IF(ISNUMBER(Defect_Master[[#This Row],[First Time]]),1,0)</f>
        <v>1</v>
      </c>
      <c r="R172" s="49">
        <f>IF(ISNUMBER(Defect_Master[[#This Row],[Final]]),1,0)</f>
        <v>1</v>
      </c>
    </row>
    <row r="173" spans="2:18" ht="34" customHeight="1">
      <c r="B173" s="118">
        <v>43171</v>
      </c>
      <c r="C173" s="119" t="s">
        <v>1241</v>
      </c>
      <c r="D173" s="119" t="s">
        <v>1232</v>
      </c>
      <c r="E173" s="120" t="str">
        <f>VLOOKUP(Defect_Master[[#This Row],[Error Code]],Errors_Master[[Error Code]:[Error Code Name]],2,0)</f>
        <v>Run-in</v>
      </c>
      <c r="F173" s="121" t="str">
        <f>VLOOKUP(Defect_Master[[#This Row],[Error Code]],Errors_Master[[Error Code]:[Error Code Name]],3,0)</f>
        <v>thermalinterface/ThermalInterface 3664 DTS Accuracy Test (Exit code: 2)</v>
      </c>
      <c r="G173" s="110"/>
      <c r="H173" s="111">
        <v>413</v>
      </c>
      <c r="I173" s="112" t="s">
        <v>1167</v>
      </c>
      <c r="J173" s="113"/>
      <c r="K173" s="114">
        <v>1518</v>
      </c>
      <c r="L17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73" s="116"/>
      <c r="N173" s="122"/>
      <c r="O173" s="48">
        <f>IFERROR(1/COUNTIFS(Defect_Master[Serial Number],Defect_Master[[#This Row],[Serial Number]],Defect_Master[Functional Area],Defect_Master[[#This Row],[Functional Area]]),0)</f>
        <v>0.5</v>
      </c>
      <c r="P173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173" s="48">
        <f>IF(ISNUMBER(Defect_Master[[#This Row],[First Time]]),1,0)</f>
        <v>1</v>
      </c>
      <c r="R173" s="49">
        <f>IF(ISNUMBER(Defect_Master[[#This Row],[Final]]),1,0)</f>
        <v>1</v>
      </c>
    </row>
    <row r="174" spans="2:18" ht="34" customHeight="1">
      <c r="B174" s="123">
        <v>43171</v>
      </c>
      <c r="C174" s="119" t="s">
        <v>1252</v>
      </c>
      <c r="D174" s="119" t="s">
        <v>1116</v>
      </c>
      <c r="E174" s="120" t="str">
        <f>VLOOKUP(Defect_Master[[#This Row],[Error Code]],Errors_Master[[Error Code]:[Error Code Name]],2,0)</f>
        <v>Run-in</v>
      </c>
      <c r="F174" s="121" t="str">
        <f>VLOOKUP(Defect_Master[[#This Row],[Error Code]],Errors_Master[[Error Code]:[Error Code Name]],3,0)</f>
        <v>coordinated_G3S_Wifi_TriggerWake/Set the pmset variable to enable G3S/4 (Exit code: -2)</v>
      </c>
      <c r="G174" s="110"/>
      <c r="H174" s="111">
        <v>385</v>
      </c>
      <c r="I174" s="112" t="s">
        <v>1167</v>
      </c>
      <c r="J174" s="113"/>
      <c r="K174" s="114">
        <v>1599</v>
      </c>
      <c r="L17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74" s="116"/>
      <c r="N174" s="122"/>
      <c r="O174" s="48">
        <f>IFERROR(1/COUNTIFS(Defect_Master[Serial Number],Defect_Master[[#This Row],[Serial Number]],Defect_Master[Functional Area],Defect_Master[[#This Row],[Functional Area]]),0)</f>
        <v>1</v>
      </c>
      <c r="P174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1</v>
      </c>
      <c r="Q174" s="48">
        <f>IF(ISNUMBER(Defect_Master[[#This Row],[First Time]]),1,0)</f>
        <v>1</v>
      </c>
      <c r="R174" s="49">
        <f>IF(ISNUMBER(Defect_Master[[#This Row],[Final]]),1,0)</f>
        <v>1</v>
      </c>
    </row>
    <row r="175" spans="2:18" ht="34" customHeight="1">
      <c r="B175" s="119">
        <v>43171</v>
      </c>
      <c r="C175" s="119" t="s">
        <v>1253</v>
      </c>
      <c r="D175" s="119" t="s">
        <v>1119</v>
      </c>
      <c r="E175" s="120" t="str">
        <f>VLOOKUP(Defect_Master[[#This Row],[Error Code]],Errors_Master[[Error Code]:[Error Code Name]],2,0)</f>
        <v>Run-in</v>
      </c>
      <c r="F175" s="121" t="str">
        <f>VLOOKUP(Defect_Master[[#This Row],[Error Code]],Errors_Master[[Error Code]:[Error Code Name]],3,0)</f>
        <v>display/BacklightController 4248 Fault Detection (Exit code: 1)</v>
      </c>
      <c r="G175" s="110"/>
      <c r="H175" s="111">
        <v>498</v>
      </c>
      <c r="I175" s="112" t="s">
        <v>1167</v>
      </c>
      <c r="J175" s="113"/>
      <c r="K175" s="114">
        <v>1514</v>
      </c>
      <c r="L17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75" s="116"/>
      <c r="N175" s="122"/>
      <c r="O175" s="48">
        <f>IFERROR(1/COUNTIFS(Defect_Master[Serial Number],Defect_Master[[#This Row],[Serial Number]],Defect_Master[Functional Area],Defect_Master[[#This Row],[Functional Area]]),0)</f>
        <v>0.25</v>
      </c>
      <c r="P175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175" s="48">
        <f>IF(ISNUMBER(Defect_Master[[#This Row],[First Time]]),1,0)</f>
        <v>1</v>
      </c>
      <c r="R175" s="49">
        <f>IF(ISNUMBER(Defect_Master[[#This Row],[Final]]),1,0)</f>
        <v>1</v>
      </c>
    </row>
    <row r="176" spans="2:18" ht="34" customHeight="1">
      <c r="B176" s="119">
        <v>43171</v>
      </c>
      <c r="C176" s="119" t="s">
        <v>1253</v>
      </c>
      <c r="D176" s="119" t="s">
        <v>1119</v>
      </c>
      <c r="E176" s="120" t="str">
        <f>VLOOKUP(Defect_Master[[#This Row],[Error Code]],Errors_Master[[Error Code]:[Error Code Name]],2,0)</f>
        <v>Run-in</v>
      </c>
      <c r="F176" s="121" t="str">
        <f>VLOOKUP(Defect_Master[[#This Row],[Error Code]],Errors_Master[[Error Code]:[Error Code Name]],3,0)</f>
        <v>tapp/System 8000 TAPP Power (Exit code: 3)</v>
      </c>
      <c r="G176" s="110"/>
      <c r="H176" s="111">
        <v>498</v>
      </c>
      <c r="I176" s="112" t="s">
        <v>1167</v>
      </c>
      <c r="J176" s="113"/>
      <c r="K176" s="114">
        <v>1516</v>
      </c>
      <c r="L17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76" s="116"/>
      <c r="N176" s="122"/>
      <c r="O176" s="48">
        <f>IFERROR(1/COUNTIFS(Defect_Master[Serial Number],Defect_Master[[#This Row],[Serial Number]],Defect_Master[Functional Area],Defect_Master[[#This Row],[Functional Area]]),0)</f>
        <v>0.25</v>
      </c>
      <c r="P176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176" s="48">
        <f>IF(ISNUMBER(Defect_Master[[#This Row],[First Time]]),1,0)</f>
        <v>1</v>
      </c>
      <c r="R176" s="49">
        <f>IF(ISNUMBER(Defect_Master[[#This Row],[Final]]),1,0)</f>
        <v>1</v>
      </c>
    </row>
    <row r="177" spans="2:18" ht="34" customHeight="1">
      <c r="B177" s="119">
        <v>43171</v>
      </c>
      <c r="C177" s="119" t="s">
        <v>1253</v>
      </c>
      <c r="D177" s="119" t="s">
        <v>1119</v>
      </c>
      <c r="E177" s="120" t="str">
        <f>VLOOKUP(Defect_Master[[#This Row],[Error Code]],Errors_Master[[Error Code]:[Error Code Name]],2,0)</f>
        <v>Run-in</v>
      </c>
      <c r="F177" s="121" t="str">
        <f>VLOOKUP(Defect_Master[[#This Row],[Error Code]],Errors_Master[[Error Code]:[Error Code Name]],3,0)</f>
        <v>MacEFITests/Display 8118 Power Up MCU operation Diag Test (Exit code: 1)</v>
      </c>
      <c r="G177" s="110"/>
      <c r="H177" s="111">
        <v>498</v>
      </c>
      <c r="I177" s="112" t="s">
        <v>1167</v>
      </c>
      <c r="J177" s="113"/>
      <c r="K177" s="114">
        <v>1517</v>
      </c>
      <c r="L17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77" s="116"/>
      <c r="N177" s="122"/>
      <c r="O177" s="48">
        <f>IFERROR(1/COUNTIFS(Defect_Master[Serial Number],Defect_Master[[#This Row],[Serial Number]],Defect_Master[Functional Area],Defect_Master[[#This Row],[Functional Area]]),0)</f>
        <v>0.25</v>
      </c>
      <c r="P177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177" s="48">
        <f>IF(ISNUMBER(Defect_Master[[#This Row],[First Time]]),1,0)</f>
        <v>1</v>
      </c>
      <c r="R177" s="49">
        <f>IF(ISNUMBER(Defect_Master[[#This Row],[Final]]),1,0)</f>
        <v>1</v>
      </c>
    </row>
    <row r="178" spans="2:18" ht="34" customHeight="1">
      <c r="B178" s="119">
        <v>43171</v>
      </c>
      <c r="C178" s="119" t="s">
        <v>1253</v>
      </c>
      <c r="D178" s="119" t="s">
        <v>1119</v>
      </c>
      <c r="E178" s="120" t="str">
        <f>VLOOKUP(Defect_Master[[#This Row],[Error Code]],Errors_Master[[Error Code]:[Error Code Name]],2,0)</f>
        <v>Run-in</v>
      </c>
      <c r="F178" s="121" t="str">
        <f>VLOOKUP(Defect_Master[[#This Row],[Error Code]],Errors_Master[[Error Code]:[Error Code Name]],3,0)</f>
        <v>thermalinterface/ThermalInterface 3664 DTS Accuracy Test (Exit code: 2)</v>
      </c>
      <c r="G178" s="110"/>
      <c r="H178" s="111">
        <v>498</v>
      </c>
      <c r="I178" s="112" t="s">
        <v>1167</v>
      </c>
      <c r="J178" s="113"/>
      <c r="K178" s="114">
        <v>1518</v>
      </c>
      <c r="L17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78" s="116"/>
      <c r="N178" s="122"/>
      <c r="O178" s="48">
        <f>IFERROR(1/COUNTIFS(Defect_Master[Serial Number],Defect_Master[[#This Row],[Serial Number]],Defect_Master[Functional Area],Defect_Master[[#This Row],[Functional Area]]),0)</f>
        <v>0.25</v>
      </c>
      <c r="P178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178" s="48">
        <f>IF(ISNUMBER(Defect_Master[[#This Row],[First Time]]),1,0)</f>
        <v>1</v>
      </c>
      <c r="R178" s="49">
        <f>IF(ISNUMBER(Defect_Master[[#This Row],[Final]]),1,0)</f>
        <v>1</v>
      </c>
    </row>
    <row r="179" spans="2:18" ht="34" customHeight="1">
      <c r="B179" s="119">
        <v>43171</v>
      </c>
      <c r="C179" s="119" t="s">
        <v>1254</v>
      </c>
      <c r="D179" s="119" t="s">
        <v>1119</v>
      </c>
      <c r="E179" s="120" t="str">
        <f>VLOOKUP(Defect_Master[[#This Row],[Error Code]],Errors_Master[[Error Code]:[Error Code Name]],2,0)</f>
        <v>Run-in</v>
      </c>
      <c r="F179" s="121" t="str">
        <f>VLOOKUP(Defect_Master[[#This Row],[Error Code]],Errors_Master[[Error Code]:[Error Code Name]],3,0)</f>
        <v>display/BacklightController 4248 Fault Detection (Exit code: 1)</v>
      </c>
      <c r="G179" s="110"/>
      <c r="H179" s="111">
        <v>495</v>
      </c>
      <c r="I179" s="112" t="s">
        <v>1167</v>
      </c>
      <c r="J179" s="113"/>
      <c r="K179" s="114">
        <v>1514</v>
      </c>
      <c r="L17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79" s="116"/>
      <c r="N179" s="122"/>
      <c r="O179" s="48">
        <f>IFERROR(1/COUNTIFS(Defect_Master[Serial Number],Defect_Master[[#This Row],[Serial Number]],Defect_Master[Functional Area],Defect_Master[[#This Row],[Functional Area]]),0)</f>
        <v>0.14285714285714285</v>
      </c>
      <c r="P179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0.14285714285714285</v>
      </c>
      <c r="Q179" s="48">
        <f>IF(ISNUMBER(Defect_Master[[#This Row],[First Time]]),1,0)</f>
        <v>1</v>
      </c>
      <c r="R179" s="49">
        <f>IF(ISNUMBER(Defect_Master[[#This Row],[Final]]),1,0)</f>
        <v>1</v>
      </c>
    </row>
    <row r="180" spans="2:18" ht="34" customHeight="1">
      <c r="B180" s="119">
        <v>43171</v>
      </c>
      <c r="C180" s="119" t="s">
        <v>1254</v>
      </c>
      <c r="D180" s="119" t="s">
        <v>1119</v>
      </c>
      <c r="E180" s="120" t="str">
        <f>VLOOKUP(Defect_Master[[#This Row],[Error Code]],Errors_Master[[Error Code]:[Error Code Name]],2,0)</f>
        <v>Run-in</v>
      </c>
      <c r="F180" s="121" t="str">
        <f>VLOOKUP(Defect_Master[[#This Row],[Error Code]],Errors_Master[[Error Code]:[Error Code Name]],3,0)</f>
        <v>tapp/System 8000 TAPP Power (Exit code: 3)</v>
      </c>
      <c r="G180" s="110"/>
      <c r="H180" s="111">
        <v>495</v>
      </c>
      <c r="I180" s="112" t="s">
        <v>1167</v>
      </c>
      <c r="J180" s="113"/>
      <c r="K180" s="114">
        <v>1516</v>
      </c>
      <c r="L18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80" s="116"/>
      <c r="N180" s="122"/>
      <c r="O180" s="48">
        <f>IFERROR(1/COUNTIFS(Defect_Master[Serial Number],Defect_Master[[#This Row],[Serial Number]],Defect_Master[Functional Area],Defect_Master[[#This Row],[Functional Area]]),0)</f>
        <v>0.14285714285714285</v>
      </c>
      <c r="P180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0.14285714285714285</v>
      </c>
      <c r="Q180" s="48">
        <f>IF(ISNUMBER(Defect_Master[[#This Row],[First Time]]),1,0)</f>
        <v>1</v>
      </c>
      <c r="R180" s="49">
        <f>IF(ISNUMBER(Defect_Master[[#This Row],[Final]]),1,0)</f>
        <v>1</v>
      </c>
    </row>
    <row r="181" spans="2:18" ht="34" customHeight="1">
      <c r="B181" s="119">
        <v>43171</v>
      </c>
      <c r="C181" s="119" t="s">
        <v>1254</v>
      </c>
      <c r="D181" s="119" t="s">
        <v>1119</v>
      </c>
      <c r="E181" s="120" t="str">
        <f>VLOOKUP(Defect_Master[[#This Row],[Error Code]],Errors_Master[[Error Code]:[Error Code Name]],2,0)</f>
        <v>Run-in</v>
      </c>
      <c r="F181" s="121" t="str">
        <f>VLOOKUP(Defect_Master[[#This Row],[Error Code]],Errors_Master[[Error Code]:[Error Code Name]],3,0)</f>
        <v>MacEFITests/Display 8118 Power Up MCU operation Diag Test (Exit code: 1)</v>
      </c>
      <c r="G181" s="110"/>
      <c r="H181" s="111">
        <v>495</v>
      </c>
      <c r="I181" s="112" t="s">
        <v>1167</v>
      </c>
      <c r="J181" s="113"/>
      <c r="K181" s="114">
        <v>1517</v>
      </c>
      <c r="L18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81" s="116"/>
      <c r="N181" s="122"/>
      <c r="O181" s="48">
        <f>IFERROR(1/COUNTIFS(Defect_Master[Serial Number],Defect_Master[[#This Row],[Serial Number]],Defect_Master[Functional Area],Defect_Master[[#This Row],[Functional Area]]),0)</f>
        <v>0.14285714285714285</v>
      </c>
      <c r="P181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0.14285714285714285</v>
      </c>
      <c r="Q181" s="48">
        <f>IF(ISNUMBER(Defect_Master[[#This Row],[First Time]]),1,0)</f>
        <v>1</v>
      </c>
      <c r="R181" s="49">
        <f>IF(ISNUMBER(Defect_Master[[#This Row],[Final]]),1,0)</f>
        <v>1</v>
      </c>
    </row>
    <row r="182" spans="2:18" ht="34" customHeight="1">
      <c r="B182" s="119">
        <v>43171</v>
      </c>
      <c r="C182" s="119" t="s">
        <v>1254</v>
      </c>
      <c r="D182" s="119" t="s">
        <v>1119</v>
      </c>
      <c r="E182" s="120" t="str">
        <f>VLOOKUP(Defect_Master[[#This Row],[Error Code]],Errors_Master[[Error Code]:[Error Code Name]],2,0)</f>
        <v>Run-in</v>
      </c>
      <c r="F182" s="121" t="str">
        <f>VLOOKUP(Defect_Master[[#This Row],[Error Code]],Errors_Master[[Error Code]:[Error Code Name]],3,0)</f>
        <v>thermalinterface/ThermalInterface 3664 DTS Accuracy Test (Exit code: 2)</v>
      </c>
      <c r="G182" s="110"/>
      <c r="H182" s="111">
        <v>495</v>
      </c>
      <c r="I182" s="112" t="s">
        <v>1167</v>
      </c>
      <c r="J182" s="113"/>
      <c r="K182" s="114">
        <v>1518</v>
      </c>
      <c r="L182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82" s="116"/>
      <c r="N182" s="122"/>
      <c r="O182" s="48">
        <f>IFERROR(1/COUNTIFS(Defect_Master[Serial Number],Defect_Master[[#This Row],[Serial Number]],Defect_Master[Functional Area],Defect_Master[[#This Row],[Functional Area]]),0)</f>
        <v>0.14285714285714285</v>
      </c>
      <c r="P182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0.14285714285714285</v>
      </c>
      <c r="Q182" s="48">
        <f>IF(ISNUMBER(Defect_Master[[#This Row],[First Time]]),1,0)</f>
        <v>1</v>
      </c>
      <c r="R182" s="49">
        <f>IF(ISNUMBER(Defect_Master[[#This Row],[Final]]),1,0)</f>
        <v>1</v>
      </c>
    </row>
    <row r="183" spans="2:18" ht="34" customHeight="1">
      <c r="B183" s="119">
        <v>43171</v>
      </c>
      <c r="C183" s="119" t="s">
        <v>1254</v>
      </c>
      <c r="D183" s="119" t="s">
        <v>1119</v>
      </c>
      <c r="E183" s="120" t="str">
        <f>VLOOKUP(Defect_Master[[#This Row],[Error Code]],Errors_Master[[Error Code]:[Error Code Name]],2,0)</f>
        <v>Run-in</v>
      </c>
      <c r="F183" s="121" t="str">
        <f>VLOOKUP(Defect_Master[[#This Row],[Error Code]],Errors_Master[[Error Code]:[Error Code Name]],3,0)</f>
        <v>link_width_tests/PCIe 2696 Link Width Test - ThunderboltController 1 (Exit code: 1)</v>
      </c>
      <c r="G183" s="110"/>
      <c r="H183" s="111">
        <v>495</v>
      </c>
      <c r="I183" s="112" t="s">
        <v>1167</v>
      </c>
      <c r="J183" s="113"/>
      <c r="K183" s="114">
        <v>1533</v>
      </c>
      <c r="L18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83" s="116"/>
      <c r="N183" s="122"/>
      <c r="O183" s="48">
        <f>IFERROR(1/COUNTIFS(Defect_Master[Serial Number],Defect_Master[[#This Row],[Serial Number]],Defect_Master[Functional Area],Defect_Master[[#This Row],[Functional Area]]),0)</f>
        <v>0.14285714285714285</v>
      </c>
      <c r="P183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0.14285714285714285</v>
      </c>
      <c r="Q183" s="48">
        <f>IF(ISNUMBER(Defect_Master[[#This Row],[First Time]]),1,0)</f>
        <v>1</v>
      </c>
      <c r="R183" s="49">
        <f>IF(ISNUMBER(Defect_Master[[#This Row],[Final]]),1,0)</f>
        <v>1</v>
      </c>
    </row>
    <row r="184" spans="2:18" ht="34" customHeight="1">
      <c r="B184" s="119">
        <v>43171</v>
      </c>
      <c r="C184" s="119" t="s">
        <v>1254</v>
      </c>
      <c r="D184" s="119" t="s">
        <v>1119</v>
      </c>
      <c r="E184" s="120" t="str">
        <f>VLOOKUP(Defect_Master[[#This Row],[Error Code]],Errors_Master[[Error Code]:[Error Code Name]],2,0)</f>
        <v>Run-in</v>
      </c>
      <c r="F184" s="121" t="str">
        <f>VLOOKUP(Defect_Master[[#This Row],[Error Code]],Errors_Master[[Error Code]:[Error Code Name]],3,0)</f>
        <v>coordinated_sleep_S0i/Wait for ARM to sleep/6 (Exit code: 3)</v>
      </c>
      <c r="G184" s="110"/>
      <c r="H184" s="111">
        <v>495</v>
      </c>
      <c r="I184" s="112" t="s">
        <v>1167</v>
      </c>
      <c r="J184" s="113"/>
      <c r="K184" s="114">
        <v>1539</v>
      </c>
      <c r="L18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84" s="116"/>
      <c r="N184" s="122"/>
      <c r="O184" s="48">
        <f>IFERROR(1/COUNTIFS(Defect_Master[Serial Number],Defect_Master[[#This Row],[Serial Number]],Defect_Master[Functional Area],Defect_Master[[#This Row],[Functional Area]]),0)</f>
        <v>0.14285714285714285</v>
      </c>
      <c r="P184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0.14285714285714285</v>
      </c>
      <c r="Q184" s="48">
        <f>IF(ISNUMBER(Defect_Master[[#This Row],[First Time]]),1,0)</f>
        <v>1</v>
      </c>
      <c r="R184" s="49">
        <f>IF(ISNUMBER(Defect_Master[[#This Row],[Final]]),1,0)</f>
        <v>1</v>
      </c>
    </row>
    <row r="185" spans="2:18" ht="34" customHeight="1">
      <c r="B185" s="119">
        <v>43171</v>
      </c>
      <c r="C185" s="119" t="s">
        <v>1254</v>
      </c>
      <c r="D185" s="119" t="s">
        <v>1119</v>
      </c>
      <c r="E185" s="120" t="str">
        <f>VLOOKUP(Defect_Master[[#This Row],[Error Code]],Errors_Master[[Error Code]:[Error Code Name]],2,0)</f>
        <v>Run-in</v>
      </c>
      <c r="F185" s="121" t="str">
        <f>VLOOKUP(Defect_Master[[#This Row],[Error Code]],Errors_Master[[Error Code]:[Error Code Name]],3,0)</f>
        <v>link_width_tests/PCIe 2696 Link Width Test - pciRootPort RP09 (Exit code: 1)</v>
      </c>
      <c r="G185" s="110"/>
      <c r="H185" s="111">
        <v>495</v>
      </c>
      <c r="I185" s="112" t="s">
        <v>1167</v>
      </c>
      <c r="J185" s="113"/>
      <c r="K185" s="114">
        <v>1515</v>
      </c>
      <c r="L18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85" s="116"/>
      <c r="N185" s="122"/>
      <c r="O185" s="48">
        <f>IFERROR(1/COUNTIFS(Defect_Master[Serial Number],Defect_Master[[#This Row],[Serial Number]],Defect_Master[Functional Area],Defect_Master[[#This Row],[Functional Area]]),0)</f>
        <v>0.14285714285714285</v>
      </c>
      <c r="P185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0.14285714285714285</v>
      </c>
      <c r="Q185" s="48">
        <f>IF(ISNUMBER(Defect_Master[[#This Row],[First Time]]),1,0)</f>
        <v>1</v>
      </c>
      <c r="R185" s="49">
        <f>IF(ISNUMBER(Defect_Master[[#This Row],[Final]]),1,0)</f>
        <v>1</v>
      </c>
    </row>
    <row r="186" spans="2:18" ht="34" customHeight="1">
      <c r="B186" s="119">
        <v>43171</v>
      </c>
      <c r="C186" s="119" t="s">
        <v>1255</v>
      </c>
      <c r="D186" s="119" t="s">
        <v>1114</v>
      </c>
      <c r="E186" s="120" t="str">
        <f>VLOOKUP(Defect_Master[[#This Row],[Error Code]],Errors_Master[[Error Code]:[Error Code Name]],2,0)</f>
        <v>Run-in</v>
      </c>
      <c r="F186" s="121" t="str">
        <f>VLOOKUP(Defect_Master[[#This Row],[Error Code]],Errors_Master[[Error Code]:[Error Code Name]],3,0)</f>
        <v>display/BacklightController 4248 Fault Detection (Exit code: 1)</v>
      </c>
      <c r="G186" s="110"/>
      <c r="H186" s="111">
        <v>501</v>
      </c>
      <c r="I186" s="112" t="s">
        <v>1167</v>
      </c>
      <c r="J186" s="113"/>
      <c r="K186" s="114">
        <v>1514</v>
      </c>
      <c r="L18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86" s="116"/>
      <c r="N186" s="122"/>
      <c r="O186" s="48">
        <f>IFERROR(1/COUNTIFS(Defect_Master[Serial Number],Defect_Master[[#This Row],[Serial Number]],Defect_Master[Functional Area],Defect_Master[[#This Row],[Functional Area]]),0)</f>
        <v>0.1111111111111111</v>
      </c>
      <c r="P186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0.1111111111111111</v>
      </c>
      <c r="Q186" s="48">
        <f>IF(ISNUMBER(Defect_Master[[#This Row],[First Time]]),1,0)</f>
        <v>1</v>
      </c>
      <c r="R186" s="49">
        <f>IF(ISNUMBER(Defect_Master[[#This Row],[Final]]),1,0)</f>
        <v>1</v>
      </c>
    </row>
    <row r="187" spans="2:18" ht="34" customHeight="1">
      <c r="B187" s="119">
        <v>43171</v>
      </c>
      <c r="C187" s="119" t="s">
        <v>1255</v>
      </c>
      <c r="D187" s="119" t="s">
        <v>1114</v>
      </c>
      <c r="E187" s="120" t="str">
        <f>VLOOKUP(Defect_Master[[#This Row],[Error Code]],Errors_Master[[Error Code]:[Error Code Name]],2,0)</f>
        <v>Run-in</v>
      </c>
      <c r="F187" s="121" t="str">
        <f>VLOOKUP(Defect_Master[[#This Row],[Error Code]],Errors_Master[[Error Code]:[Error Code Name]],3,0)</f>
        <v>tapp/System 8000 TAPP Power (Exit code: 3)</v>
      </c>
      <c r="G187" s="110"/>
      <c r="H187" s="111">
        <v>501</v>
      </c>
      <c r="I187" s="112" t="s">
        <v>1167</v>
      </c>
      <c r="J187" s="113"/>
      <c r="K187" s="114">
        <v>1516</v>
      </c>
      <c r="L18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87" s="116"/>
      <c r="N187" s="122"/>
      <c r="O187" s="48">
        <f>IFERROR(1/COUNTIFS(Defect_Master[Serial Number],Defect_Master[[#This Row],[Serial Number]],Defect_Master[Functional Area],Defect_Master[[#This Row],[Functional Area]]),0)</f>
        <v>0.1111111111111111</v>
      </c>
      <c r="P187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0.1111111111111111</v>
      </c>
      <c r="Q187" s="48">
        <f>IF(ISNUMBER(Defect_Master[[#This Row],[First Time]]),1,0)</f>
        <v>1</v>
      </c>
      <c r="R187" s="49">
        <f>IF(ISNUMBER(Defect_Master[[#This Row],[Final]]),1,0)</f>
        <v>1</v>
      </c>
    </row>
    <row r="188" spans="2:18" ht="34" customHeight="1">
      <c r="B188" s="119">
        <v>43171</v>
      </c>
      <c r="C188" s="119" t="s">
        <v>1255</v>
      </c>
      <c r="D188" s="119" t="s">
        <v>1114</v>
      </c>
      <c r="E188" s="120" t="str">
        <f>VLOOKUP(Defect_Master[[#This Row],[Error Code]],Errors_Master[[Error Code]:[Error Code Name]],2,0)</f>
        <v>Run-in</v>
      </c>
      <c r="F188" s="121" t="str">
        <f>VLOOKUP(Defect_Master[[#This Row],[Error Code]],Errors_Master[[Error Code]:[Error Code Name]],3,0)</f>
        <v>MacEFITests/Display 8118 Power Up MCU operation Diag Test (Exit code: 1)</v>
      </c>
      <c r="G188" s="110"/>
      <c r="H188" s="111">
        <v>501</v>
      </c>
      <c r="I188" s="112" t="s">
        <v>1167</v>
      </c>
      <c r="J188" s="113"/>
      <c r="K188" s="114">
        <v>1517</v>
      </c>
      <c r="L18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88" s="116"/>
      <c r="N188" s="122"/>
      <c r="O188" s="48">
        <f>IFERROR(1/COUNTIFS(Defect_Master[Serial Number],Defect_Master[[#This Row],[Serial Number]],Defect_Master[Functional Area],Defect_Master[[#This Row],[Functional Area]]),0)</f>
        <v>0.1111111111111111</v>
      </c>
      <c r="P188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0.1111111111111111</v>
      </c>
      <c r="Q188" s="48">
        <f>IF(ISNUMBER(Defect_Master[[#This Row],[First Time]]),1,0)</f>
        <v>1</v>
      </c>
      <c r="R188" s="49">
        <f>IF(ISNUMBER(Defect_Master[[#This Row],[Final]]),1,0)</f>
        <v>1</v>
      </c>
    </row>
    <row r="189" spans="2:18" ht="34" customHeight="1">
      <c r="B189" s="119">
        <v>43171</v>
      </c>
      <c r="C189" s="119" t="s">
        <v>1255</v>
      </c>
      <c r="D189" s="119" t="s">
        <v>1114</v>
      </c>
      <c r="E189" s="120" t="str">
        <f>VLOOKUP(Defect_Master[[#This Row],[Error Code]],Errors_Master[[Error Code]:[Error Code Name]],2,0)</f>
        <v>Run-in</v>
      </c>
      <c r="F189" s="121" t="str">
        <f>VLOOKUP(Defect_Master[[#This Row],[Error Code]],Errors_Master[[Error Code]:[Error Code Name]],3,0)</f>
        <v>thermalinterface/ThermalInterface 3664 DTS Accuracy Test (Exit code: 2)</v>
      </c>
      <c r="G189" s="110"/>
      <c r="H189" s="111">
        <v>501</v>
      </c>
      <c r="I189" s="112" t="s">
        <v>1167</v>
      </c>
      <c r="J189" s="113"/>
      <c r="K189" s="114">
        <v>1518</v>
      </c>
      <c r="L18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89" s="116"/>
      <c r="N189" s="122"/>
      <c r="O189" s="48">
        <f>IFERROR(1/COUNTIFS(Defect_Master[Serial Number],Defect_Master[[#This Row],[Serial Number]],Defect_Master[Functional Area],Defect_Master[[#This Row],[Functional Area]]),0)</f>
        <v>0.1111111111111111</v>
      </c>
      <c r="P189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0.1111111111111111</v>
      </c>
      <c r="Q189" s="48">
        <f>IF(ISNUMBER(Defect_Master[[#This Row],[First Time]]),1,0)</f>
        <v>1</v>
      </c>
      <c r="R189" s="49">
        <f>IF(ISNUMBER(Defect_Master[[#This Row],[Final]]),1,0)</f>
        <v>1</v>
      </c>
    </row>
    <row r="190" spans="2:18" ht="34" customHeight="1">
      <c r="B190" s="119">
        <v>43171</v>
      </c>
      <c r="C190" s="119" t="s">
        <v>1256</v>
      </c>
      <c r="D190" s="119" t="s">
        <v>1113</v>
      </c>
      <c r="E190" s="120" t="str">
        <f>VLOOKUP(Defect_Master[[#This Row],[Error Code]],Errors_Master[[Error Code]:[Error Code Name]],2,0)</f>
        <v>Run-in</v>
      </c>
      <c r="F190" s="121" t="str">
        <f>VLOOKUP(Defect_Master[[#This Row],[Error Code]],Errors_Master[[Error Code]:[Error Code Name]],3,0)</f>
        <v>tapp/System 8000 TAPP Power (Exit code: 3)</v>
      </c>
      <c r="G190" s="110"/>
      <c r="H190" s="111">
        <v>461</v>
      </c>
      <c r="I190" s="112" t="s">
        <v>1167</v>
      </c>
      <c r="J190" s="113"/>
      <c r="K190" s="114">
        <v>1516</v>
      </c>
      <c r="L19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90" s="116"/>
      <c r="N190" s="122"/>
      <c r="O190" s="48">
        <f>IFERROR(1/COUNTIFS(Defect_Master[Serial Number],Defect_Master[[#This Row],[Serial Number]],Defect_Master[Functional Area],Defect_Master[[#This Row],[Functional Area]]),0)</f>
        <v>0.33333333333333331</v>
      </c>
      <c r="P190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190" s="48">
        <f>IF(ISNUMBER(Defect_Master[[#This Row],[First Time]]),1,0)</f>
        <v>1</v>
      </c>
      <c r="R190" s="49">
        <f>IF(ISNUMBER(Defect_Master[[#This Row],[Final]]),1,0)</f>
        <v>1</v>
      </c>
    </row>
    <row r="191" spans="2:18" ht="34" customHeight="1">
      <c r="B191" s="119">
        <v>43171</v>
      </c>
      <c r="C191" s="119" t="s">
        <v>1256</v>
      </c>
      <c r="D191" s="119" t="s">
        <v>1113</v>
      </c>
      <c r="E191" s="120" t="str">
        <f>VLOOKUP(Defect_Master[[#This Row],[Error Code]],Errors_Master[[Error Code]:[Error Code Name]],2,0)</f>
        <v>Run-in</v>
      </c>
      <c r="F191" s="121" t="str">
        <f>VLOOKUP(Defect_Master[[#This Row],[Error Code]],Errors_Master[[Error Code]:[Error Code Name]],3,0)</f>
        <v>MacEFITests/Display 8118 Power Up MCU operation Diag Test (Exit code: 1)</v>
      </c>
      <c r="G191" s="110"/>
      <c r="H191" s="111">
        <v>461</v>
      </c>
      <c r="I191" s="112" t="s">
        <v>1167</v>
      </c>
      <c r="J191" s="113"/>
      <c r="K191" s="114">
        <v>1517</v>
      </c>
      <c r="L19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91" s="116"/>
      <c r="N191" s="122"/>
      <c r="O191" s="48">
        <f>IFERROR(1/COUNTIFS(Defect_Master[Serial Number],Defect_Master[[#This Row],[Serial Number]],Defect_Master[Functional Area],Defect_Master[[#This Row],[Functional Area]]),0)</f>
        <v>0.33333333333333331</v>
      </c>
      <c r="P191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191" s="48">
        <f>IF(ISNUMBER(Defect_Master[[#This Row],[First Time]]),1,0)</f>
        <v>1</v>
      </c>
      <c r="R191" s="49">
        <f>IF(ISNUMBER(Defect_Master[[#This Row],[Final]]),1,0)</f>
        <v>1</v>
      </c>
    </row>
    <row r="192" spans="2:18" ht="34" customHeight="1">
      <c r="B192" s="119">
        <v>43171</v>
      </c>
      <c r="C192" s="119" t="s">
        <v>1256</v>
      </c>
      <c r="D192" s="119" t="s">
        <v>1113</v>
      </c>
      <c r="E192" s="120" t="str">
        <f>VLOOKUP(Defect_Master[[#This Row],[Error Code]],Errors_Master[[Error Code]:[Error Code Name]],2,0)</f>
        <v>Run-in</v>
      </c>
      <c r="F192" s="121" t="str">
        <f>VLOOKUP(Defect_Master[[#This Row],[Error Code]],Errors_Master[[Error Code]:[Error Code Name]],3,0)</f>
        <v>thermalinterface/ThermalInterface 3664 DTS Accuracy Test (Exit code: 2)</v>
      </c>
      <c r="G192" s="110"/>
      <c r="H192" s="111">
        <v>461</v>
      </c>
      <c r="I192" s="112" t="s">
        <v>1167</v>
      </c>
      <c r="J192" s="113"/>
      <c r="K192" s="114">
        <v>1518</v>
      </c>
      <c r="L192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92" s="116"/>
      <c r="N192" s="122"/>
      <c r="O192" s="48">
        <f>IFERROR(1/COUNTIFS(Defect_Master[Serial Number],Defect_Master[[#This Row],[Serial Number]],Defect_Master[Functional Area],Defect_Master[[#This Row],[Functional Area]]),0)</f>
        <v>0.33333333333333331</v>
      </c>
      <c r="P192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192" s="48">
        <f>IF(ISNUMBER(Defect_Master[[#This Row],[First Time]]),1,0)</f>
        <v>1</v>
      </c>
      <c r="R192" s="49">
        <f>IF(ISNUMBER(Defect_Master[[#This Row],[Final]]),1,0)</f>
        <v>1</v>
      </c>
    </row>
    <row r="193" spans="2:18" ht="34" customHeight="1">
      <c r="B193" s="119">
        <v>43171</v>
      </c>
      <c r="C193" s="119" t="s">
        <v>1257</v>
      </c>
      <c r="D193" s="119" t="s">
        <v>1236</v>
      </c>
      <c r="E193" s="120" t="str">
        <f>VLOOKUP(Defect_Master[[#This Row],[Error Code]],Errors_Master[[Error Code]:[Error Code Name]],2,0)</f>
        <v>Run-in</v>
      </c>
      <c r="F193" s="121" t="str">
        <f>VLOOKUP(Defect_Master[[#This Row],[Error Code]],Errors_Master[[Error Code]:[Error Code Name]],3,0)</f>
        <v>coordinated_sleep_G3S/Transition Intel into G3S/23 (Exit code: -2)</v>
      </c>
      <c r="G193" s="110"/>
      <c r="H193" s="111">
        <v>387</v>
      </c>
      <c r="I193" s="112" t="s">
        <v>1167</v>
      </c>
      <c r="J193" s="113"/>
      <c r="K193" s="114">
        <v>1600</v>
      </c>
      <c r="L19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93" s="116"/>
      <c r="N193" s="122"/>
      <c r="O193" s="48">
        <f>IFERROR(1/COUNTIFS(Defect_Master[Serial Number],Defect_Master[[#This Row],[Serial Number]],Defect_Master[Functional Area],Defect_Master[[#This Row],[Functional Area]]),0)</f>
        <v>0.5</v>
      </c>
      <c r="P193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193" s="48">
        <f>IF(ISNUMBER(Defect_Master[[#This Row],[First Time]]),1,0)</f>
        <v>1</v>
      </c>
      <c r="R193" s="49">
        <f>IF(ISNUMBER(Defect_Master[[#This Row],[Final]]),1,0)</f>
        <v>1</v>
      </c>
    </row>
    <row r="194" spans="2:18" ht="34" customHeight="1">
      <c r="B194" s="119">
        <v>43171</v>
      </c>
      <c r="C194" s="119" t="s">
        <v>1257</v>
      </c>
      <c r="D194" s="119" t="s">
        <v>1236</v>
      </c>
      <c r="E194" s="120" t="str">
        <f>VLOOKUP(Defect_Master[[#This Row],[Error Code]],Errors_Master[[Error Code]:[Error Code Name]],2,0)</f>
        <v>Run-in</v>
      </c>
      <c r="F194" s="121" t="str">
        <f>VLOOKUP(Defect_Master[[#This Row],[Error Code]],Errors_Master[[Error Code]:[Error Code Name]],3,0)</f>
        <v>coordinated_sleep_G3S/Wait for ARM to sleep/23 (Exit code: 3)</v>
      </c>
      <c r="G194" s="110"/>
      <c r="H194" s="111">
        <v>387</v>
      </c>
      <c r="I194" s="112" t="s">
        <v>1167</v>
      </c>
      <c r="J194" s="113"/>
      <c r="K194" s="114">
        <v>1601</v>
      </c>
      <c r="L19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94" s="116"/>
      <c r="N194" s="122"/>
      <c r="O194" s="48">
        <f>IFERROR(1/COUNTIFS(Defect_Master[Serial Number],Defect_Master[[#This Row],[Serial Number]],Defect_Master[Functional Area],Defect_Master[[#This Row],[Functional Area]]),0)</f>
        <v>0.5</v>
      </c>
      <c r="P194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194" s="48">
        <f>IF(ISNUMBER(Defect_Master[[#This Row],[First Time]]),1,0)</f>
        <v>1</v>
      </c>
      <c r="R194" s="49">
        <f>IF(ISNUMBER(Defect_Master[[#This Row],[Final]]),1,0)</f>
        <v>1</v>
      </c>
    </row>
    <row r="195" spans="2:18" ht="34" customHeight="1">
      <c r="B195" s="119">
        <v>43171</v>
      </c>
      <c r="C195" s="119" t="s">
        <v>1258</v>
      </c>
      <c r="D195" s="119" t="s">
        <v>1114</v>
      </c>
      <c r="E195" s="120" t="str">
        <f>VLOOKUP(Defect_Master[[#This Row],[Error Code]],Errors_Master[[Error Code]:[Error Code Name]],2,0)</f>
        <v>Run-in</v>
      </c>
      <c r="F195" s="121" t="str">
        <f>VLOOKUP(Defect_Master[[#This Row],[Error Code]],Errors_Master[[Error Code]:[Error Code Name]],3,0)</f>
        <v>display/BacklightController 4248 Fault Detection (Exit code: 1)</v>
      </c>
      <c r="G195" s="110"/>
      <c r="H195" s="111">
        <v>508</v>
      </c>
      <c r="I195" s="112" t="s">
        <v>1167</v>
      </c>
      <c r="J195" s="113"/>
      <c r="K195" s="114">
        <v>1514</v>
      </c>
      <c r="L19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95" s="116"/>
      <c r="N195" s="122"/>
      <c r="O195" s="48">
        <f>IFERROR(1/COUNTIFS(Defect_Master[Serial Number],Defect_Master[[#This Row],[Serial Number]],Defect_Master[Functional Area],Defect_Master[[#This Row],[Functional Area]]),0)</f>
        <v>0.33333333333333331</v>
      </c>
      <c r="P195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195" s="48">
        <f>IF(ISNUMBER(Defect_Master[[#This Row],[First Time]]),1,0)</f>
        <v>1</v>
      </c>
      <c r="R195" s="49">
        <f>IF(ISNUMBER(Defect_Master[[#This Row],[Final]]),1,0)</f>
        <v>1</v>
      </c>
    </row>
    <row r="196" spans="2:18" ht="34" customHeight="1">
      <c r="B196" s="119">
        <v>43171</v>
      </c>
      <c r="C196" s="119" t="s">
        <v>1258</v>
      </c>
      <c r="D196" s="119" t="s">
        <v>1114</v>
      </c>
      <c r="E196" s="120" t="str">
        <f>VLOOKUP(Defect_Master[[#This Row],[Error Code]],Errors_Master[[Error Code]:[Error Code Name]],2,0)</f>
        <v>Run-in</v>
      </c>
      <c r="F196" s="121" t="str">
        <f>VLOOKUP(Defect_Master[[#This Row],[Error Code]],Errors_Master[[Error Code]:[Error Code Name]],3,0)</f>
        <v>MacEFITests/Display 8118 Power Up MCU operation Diag Test (Exit code: 1)</v>
      </c>
      <c r="G196" s="110"/>
      <c r="H196" s="111">
        <v>508</v>
      </c>
      <c r="I196" s="112" t="s">
        <v>1167</v>
      </c>
      <c r="J196" s="113"/>
      <c r="K196" s="114">
        <v>1517</v>
      </c>
      <c r="L19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96" s="116"/>
      <c r="N196" s="122"/>
      <c r="O196" s="48">
        <f>IFERROR(1/COUNTIFS(Defect_Master[Serial Number],Defect_Master[[#This Row],[Serial Number]],Defect_Master[Functional Area],Defect_Master[[#This Row],[Functional Area]]),0)</f>
        <v>0.33333333333333331</v>
      </c>
      <c r="P196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196" s="48">
        <f>IF(ISNUMBER(Defect_Master[[#This Row],[First Time]]),1,0)</f>
        <v>1</v>
      </c>
      <c r="R196" s="49">
        <f>IF(ISNUMBER(Defect_Master[[#This Row],[Final]]),1,0)</f>
        <v>1</v>
      </c>
    </row>
    <row r="197" spans="2:18" ht="34" customHeight="1">
      <c r="B197" s="119">
        <v>43171</v>
      </c>
      <c r="C197" s="119" t="s">
        <v>1258</v>
      </c>
      <c r="D197" s="119" t="s">
        <v>1114</v>
      </c>
      <c r="E197" s="120" t="str">
        <f>VLOOKUP(Defect_Master[[#This Row],[Error Code]],Errors_Master[[Error Code]:[Error Code Name]],2,0)</f>
        <v>Run-in</v>
      </c>
      <c r="F197" s="121" t="str">
        <f>VLOOKUP(Defect_Master[[#This Row],[Error Code]],Errors_Master[[Error Code]:[Error Code Name]],3,0)</f>
        <v>coordinated_sleep_S0i/Wait for ARM to sleep/3 (Exit code: 3)</v>
      </c>
      <c r="G197" s="110"/>
      <c r="H197" s="111">
        <v>508</v>
      </c>
      <c r="I197" s="112" t="s">
        <v>1167</v>
      </c>
      <c r="J197" s="113"/>
      <c r="K197" s="114">
        <v>1565</v>
      </c>
      <c r="L19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97" s="116"/>
      <c r="N197" s="122"/>
      <c r="O197" s="48">
        <f>IFERROR(1/COUNTIFS(Defect_Master[Serial Number],Defect_Master[[#This Row],[Serial Number]],Defect_Master[Functional Area],Defect_Master[[#This Row],[Functional Area]]),0)</f>
        <v>0.33333333333333331</v>
      </c>
      <c r="P197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197" s="48">
        <f>IF(ISNUMBER(Defect_Master[[#This Row],[First Time]]),1,0)</f>
        <v>1</v>
      </c>
      <c r="R197" s="49">
        <f>IF(ISNUMBER(Defect_Master[[#This Row],[Final]]),1,0)</f>
        <v>1</v>
      </c>
    </row>
    <row r="198" spans="2:18" ht="34" customHeight="1">
      <c r="B198" s="119">
        <v>43171</v>
      </c>
      <c r="C198" s="119" t="s">
        <v>1259</v>
      </c>
      <c r="D198" s="119" t="s">
        <v>1218</v>
      </c>
      <c r="E198" s="120" t="str">
        <f>VLOOKUP(Defect_Master[[#This Row],[Error Code]],Errors_Master[[Error Code]:[Error Code Name]],2,0)</f>
        <v>Run-in</v>
      </c>
      <c r="F198" s="121" t="str">
        <f>VLOOKUP(Defect_Master[[#This Row],[Error Code]],Errors_Master[[Error Code]:[Error Code Name]],3,0)</f>
        <v>tapp/System 8000 TAPP Power (Exit code: 3)</v>
      </c>
      <c r="G198" s="110"/>
      <c r="H198" s="111">
        <v>417</v>
      </c>
      <c r="I198" s="112" t="s">
        <v>1167</v>
      </c>
      <c r="J198" s="113"/>
      <c r="K198" s="114">
        <v>1516</v>
      </c>
      <c r="L19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98" s="116"/>
      <c r="N198" s="122"/>
      <c r="O198" s="48">
        <f>IFERROR(1/COUNTIFS(Defect_Master[Serial Number],Defect_Master[[#This Row],[Serial Number]],Defect_Master[Functional Area],Defect_Master[[#This Row],[Functional Area]]),0)</f>
        <v>0.5</v>
      </c>
      <c r="P198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198" s="48">
        <f>IF(ISNUMBER(Defect_Master[[#This Row],[First Time]]),1,0)</f>
        <v>1</v>
      </c>
      <c r="R198" s="49">
        <f>IF(ISNUMBER(Defect_Master[[#This Row],[Final]]),1,0)</f>
        <v>1</v>
      </c>
    </row>
    <row r="199" spans="2:18" ht="34" customHeight="1">
      <c r="B199" s="119">
        <v>43171</v>
      </c>
      <c r="C199" s="119" t="s">
        <v>1259</v>
      </c>
      <c r="D199" s="119" t="s">
        <v>1218</v>
      </c>
      <c r="E199" s="120" t="str">
        <f>VLOOKUP(Defect_Master[[#This Row],[Error Code]],Errors_Master[[Error Code]:[Error Code Name]],2,0)</f>
        <v>Run-in</v>
      </c>
      <c r="F199" s="121" t="str">
        <f>VLOOKUP(Defect_Master[[#This Row],[Error Code]],Errors_Master[[Error Code]:[Error Code Name]],3,0)</f>
        <v>thermalinterface/ThermalInterface 3664 DTS Accuracy Test (Exit code: 2)</v>
      </c>
      <c r="G199" s="110"/>
      <c r="H199" s="111">
        <v>417</v>
      </c>
      <c r="I199" s="112" t="s">
        <v>1167</v>
      </c>
      <c r="J199" s="113"/>
      <c r="K199" s="114">
        <v>1518</v>
      </c>
      <c r="L19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199" s="116"/>
      <c r="N199" s="122"/>
      <c r="O199" s="48">
        <f>IFERROR(1/COUNTIFS(Defect_Master[Serial Number],Defect_Master[[#This Row],[Serial Number]],Defect_Master[Functional Area],Defect_Master[[#This Row],[Functional Area]]),0)</f>
        <v>0.5</v>
      </c>
      <c r="P199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199" s="48">
        <f>IF(ISNUMBER(Defect_Master[[#This Row],[First Time]]),1,0)</f>
        <v>1</v>
      </c>
      <c r="R199" s="49">
        <f>IF(ISNUMBER(Defect_Master[[#This Row],[Final]]),1,0)</f>
        <v>1</v>
      </c>
    </row>
    <row r="200" spans="2:18" ht="34" customHeight="1">
      <c r="B200" s="119">
        <v>43171</v>
      </c>
      <c r="C200" s="119" t="s">
        <v>1124</v>
      </c>
      <c r="D200" s="119" t="s">
        <v>1113</v>
      </c>
      <c r="E200" s="120" t="str">
        <f>VLOOKUP(Defect_Master[[#This Row],[Error Code]],Errors_Master[[Error Code]:[Error Code Name]],2,0)</f>
        <v>Run-in</v>
      </c>
      <c r="F200" s="121" t="str">
        <f>VLOOKUP(Defect_Master[[#This Row],[Error Code]],Errors_Master[[Error Code]:[Error Code Name]],3,0)</f>
        <v>tapp/System 8000 TAPP Power (Exit code: 3)</v>
      </c>
      <c r="G200" s="110"/>
      <c r="H200" s="111">
        <v>463</v>
      </c>
      <c r="I200" s="112" t="s">
        <v>1167</v>
      </c>
      <c r="J200" s="113"/>
      <c r="K200" s="114">
        <v>1516</v>
      </c>
      <c r="L20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00" s="116"/>
      <c r="N200" s="122"/>
      <c r="O200" s="48">
        <f>IFERROR(1/COUNTIFS(Defect_Master[Serial Number],Defect_Master[[#This Row],[Serial Number]],Defect_Master[Functional Area],Defect_Master[[#This Row],[Functional Area]]),0)</f>
        <v>0.125</v>
      </c>
      <c r="P200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0.125</v>
      </c>
      <c r="Q200" s="48">
        <f>IF(ISNUMBER(Defect_Master[[#This Row],[First Time]]),1,0)</f>
        <v>1</v>
      </c>
      <c r="R200" s="49">
        <f>IF(ISNUMBER(Defect_Master[[#This Row],[Final]]),1,0)</f>
        <v>1</v>
      </c>
    </row>
    <row r="201" spans="2:18" ht="34" customHeight="1">
      <c r="B201" s="119">
        <v>43171</v>
      </c>
      <c r="C201" s="119" t="s">
        <v>1124</v>
      </c>
      <c r="D201" s="119" t="s">
        <v>1113</v>
      </c>
      <c r="E201" s="120" t="str">
        <f>VLOOKUP(Defect_Master[[#This Row],[Error Code]],Errors_Master[[Error Code]:[Error Code Name]],2,0)</f>
        <v>Run-in</v>
      </c>
      <c r="F201" s="121" t="str">
        <f>VLOOKUP(Defect_Master[[#This Row],[Error Code]],Errors_Master[[Error Code]:[Error Code Name]],3,0)</f>
        <v>MacEFITests/Display 8118 Power Up MCU operation Diag Test (Exit code: 1)</v>
      </c>
      <c r="G201" s="110"/>
      <c r="H201" s="111">
        <v>463</v>
      </c>
      <c r="I201" s="112" t="s">
        <v>1167</v>
      </c>
      <c r="J201" s="113"/>
      <c r="K201" s="114">
        <v>1517</v>
      </c>
      <c r="L20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01" s="116"/>
      <c r="N201" s="122"/>
      <c r="O201" s="48">
        <f>IFERROR(1/COUNTIFS(Defect_Master[Serial Number],Defect_Master[[#This Row],[Serial Number]],Defect_Master[Functional Area],Defect_Master[[#This Row],[Functional Area]]),0)</f>
        <v>0.125</v>
      </c>
      <c r="P201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0.125</v>
      </c>
      <c r="Q201" s="48">
        <f>IF(ISNUMBER(Defect_Master[[#This Row],[First Time]]),1,0)</f>
        <v>1</v>
      </c>
      <c r="R201" s="49">
        <f>IF(ISNUMBER(Defect_Master[[#This Row],[Final]]),1,0)</f>
        <v>1</v>
      </c>
    </row>
    <row r="202" spans="2:18" ht="34" customHeight="1">
      <c r="B202" s="119">
        <v>43171</v>
      </c>
      <c r="C202" s="119" t="s">
        <v>1124</v>
      </c>
      <c r="D202" s="119" t="s">
        <v>1113</v>
      </c>
      <c r="E202" s="120" t="str">
        <f>VLOOKUP(Defect_Master[[#This Row],[Error Code]],Errors_Master[[Error Code]:[Error Code Name]],2,0)</f>
        <v>Run-in</v>
      </c>
      <c r="F202" s="121" t="str">
        <f>VLOOKUP(Defect_Master[[#This Row],[Error Code]],Errors_Master[[Error Code]:[Error Code Name]],3,0)</f>
        <v>thermalinterface/ThermalInterface 3664 DTS Accuracy Test (Exit code: 2)</v>
      </c>
      <c r="G202" s="110"/>
      <c r="H202" s="111">
        <v>463</v>
      </c>
      <c r="I202" s="112" t="s">
        <v>1167</v>
      </c>
      <c r="J202" s="113"/>
      <c r="K202" s="114">
        <v>1518</v>
      </c>
      <c r="L202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02" s="116"/>
      <c r="N202" s="122"/>
      <c r="O202" s="48">
        <f>IFERROR(1/COUNTIFS(Defect_Master[Serial Number],Defect_Master[[#This Row],[Serial Number]],Defect_Master[Functional Area],Defect_Master[[#This Row],[Functional Area]]),0)</f>
        <v>0.125</v>
      </c>
      <c r="P202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0.125</v>
      </c>
      <c r="Q202" s="48">
        <f>IF(ISNUMBER(Defect_Master[[#This Row],[First Time]]),1,0)</f>
        <v>1</v>
      </c>
      <c r="R202" s="49">
        <f>IF(ISNUMBER(Defect_Master[[#This Row],[Final]]),1,0)</f>
        <v>1</v>
      </c>
    </row>
    <row r="203" spans="2:18" ht="34" customHeight="1">
      <c r="B203" s="119">
        <v>43171</v>
      </c>
      <c r="C203" s="119" t="s">
        <v>1124</v>
      </c>
      <c r="D203" s="119" t="s">
        <v>1113</v>
      </c>
      <c r="E203" s="120" t="str">
        <f>VLOOKUP(Defect_Master[[#This Row],[Error Code]],Errors_Master[[Error Code]:[Error Code Name]],2,0)</f>
        <v>Run-in</v>
      </c>
      <c r="F203" s="121" t="str">
        <f>VLOOKUP(Defect_Master[[#This Row],[Error Code]],Errors_Master[[Error Code]:[Error Code Name]],3,0)</f>
        <v>Wildfire/AceTest3/Iteration 1 (Exit code: 1)</v>
      </c>
      <c r="G203" s="110"/>
      <c r="H203" s="111">
        <v>463</v>
      </c>
      <c r="I203" s="112" t="s">
        <v>1167</v>
      </c>
      <c r="J203" s="113"/>
      <c r="K203" s="114">
        <v>1569</v>
      </c>
      <c r="L20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03" s="116"/>
      <c r="N203" s="122"/>
      <c r="O203" s="48">
        <f>IFERROR(1/COUNTIFS(Defect_Master[Serial Number],Defect_Master[[#This Row],[Serial Number]],Defect_Master[Functional Area],Defect_Master[[#This Row],[Functional Area]]),0)</f>
        <v>0.125</v>
      </c>
      <c r="P203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0.125</v>
      </c>
      <c r="Q203" s="48">
        <f>IF(ISNUMBER(Defect_Master[[#This Row],[First Time]]),1,0)</f>
        <v>1</v>
      </c>
      <c r="R203" s="49">
        <f>IF(ISNUMBER(Defect_Master[[#This Row],[Final]]),1,0)</f>
        <v>1</v>
      </c>
    </row>
    <row r="204" spans="2:18" ht="34" customHeight="1">
      <c r="B204" s="119">
        <v>43171</v>
      </c>
      <c r="C204" s="119" t="s">
        <v>1124</v>
      </c>
      <c r="D204" s="119" t="s">
        <v>1113</v>
      </c>
      <c r="E204" s="120" t="str">
        <f>VLOOKUP(Defect_Master[[#This Row],[Error Code]],Errors_Master[[Error Code]:[Error Code Name]],2,0)</f>
        <v>Run-in</v>
      </c>
      <c r="F204" s="121" t="str">
        <f>VLOOKUP(Defect_Master[[#This Row],[Error Code]],Errors_Master[[Error Code]:[Error Code Name]],3,0)</f>
        <v>Wildfire/AceTest2/Iteration 1 (Exit code: 1)</v>
      </c>
      <c r="G204" s="110"/>
      <c r="H204" s="111">
        <v>463</v>
      </c>
      <c r="I204" s="112" t="s">
        <v>1167</v>
      </c>
      <c r="J204" s="113"/>
      <c r="K204" s="114">
        <v>1567</v>
      </c>
      <c r="L20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04" s="116"/>
      <c r="N204" s="122"/>
      <c r="O204" s="48">
        <f>IFERROR(1/COUNTIFS(Defect_Master[Serial Number],Defect_Master[[#This Row],[Serial Number]],Defect_Master[Functional Area],Defect_Master[[#This Row],[Functional Area]]),0)</f>
        <v>0.125</v>
      </c>
      <c r="P204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0.125</v>
      </c>
      <c r="Q204" s="48">
        <f>IF(ISNUMBER(Defect_Master[[#This Row],[First Time]]),1,0)</f>
        <v>1</v>
      </c>
      <c r="R204" s="49">
        <f>IF(ISNUMBER(Defect_Master[[#This Row],[Final]]),1,0)</f>
        <v>1</v>
      </c>
    </row>
    <row r="205" spans="2:18" ht="34" customHeight="1">
      <c r="B205" s="119">
        <v>43171</v>
      </c>
      <c r="C205" s="119" t="s">
        <v>1157</v>
      </c>
      <c r="D205" s="119" t="s">
        <v>1158</v>
      </c>
      <c r="E205" s="120" t="str">
        <f>VLOOKUP(Defect_Master[[#This Row],[Error Code]],Errors_Master[[Error Code]:[Error Code Name]],2,0)</f>
        <v>Run-in</v>
      </c>
      <c r="F205" s="121" t="str">
        <f>VLOOKUP(Defect_Master[[#This Row],[Error Code]],Errors_Master[[Error Code]:[Error Code Name]],3,0)</f>
        <v>nand_component/Storage 3559 NVMe Debug Log 4 Check (Exit code: -3)</v>
      </c>
      <c r="G205" s="110"/>
      <c r="H205" s="111">
        <v>409</v>
      </c>
      <c r="I205" s="112" t="s">
        <v>1167</v>
      </c>
      <c r="J205" s="113"/>
      <c r="K205" s="114">
        <v>1591</v>
      </c>
      <c r="L20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05" s="116"/>
      <c r="N205" s="122"/>
      <c r="O205" s="48">
        <f>IFERROR(1/COUNTIFS(Defect_Master[Serial Number],Defect_Master[[#This Row],[Serial Number]],Defect_Master[Functional Area],Defect_Master[[#This Row],[Functional Area]]),0)</f>
        <v>0.2</v>
      </c>
      <c r="P205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205" s="48">
        <f>IF(ISNUMBER(Defect_Master[[#This Row],[First Time]]),1,0)</f>
        <v>1</v>
      </c>
      <c r="R205" s="49">
        <f>IF(ISNUMBER(Defect_Master[[#This Row],[Final]]),1,0)</f>
        <v>1</v>
      </c>
    </row>
    <row r="206" spans="2:18" ht="34" customHeight="1">
      <c r="B206" s="119">
        <v>43171</v>
      </c>
      <c r="C206" s="119" t="s">
        <v>1260</v>
      </c>
      <c r="D206" s="119" t="s">
        <v>1261</v>
      </c>
      <c r="E206" s="120" t="str">
        <f>VLOOKUP(Defect_Master[[#This Row],[Error Code]],Errors_Master[[Error Code]:[Error Code Name]],2,0)</f>
        <v>Run-in</v>
      </c>
      <c r="F206" s="121" t="str">
        <f>VLOOKUP(Defect_Master[[#This Row],[Error Code]],Errors_Master[[Error Code]:[Error Code Name]],3,0)</f>
        <v>tapp/System 8000 TAPP Power (Exit code: 3)</v>
      </c>
      <c r="G206" s="110"/>
      <c r="H206" s="111">
        <v>437</v>
      </c>
      <c r="I206" s="112" t="s">
        <v>1167</v>
      </c>
      <c r="J206" s="113"/>
      <c r="K206" s="114">
        <v>1516</v>
      </c>
      <c r="L20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06" s="116"/>
      <c r="N206" s="122"/>
      <c r="O206" s="48">
        <f>IFERROR(1/COUNTIFS(Defect_Master[Serial Number],Defect_Master[[#This Row],[Serial Number]],Defect_Master[Functional Area],Defect_Master[[#This Row],[Functional Area]]),0)</f>
        <v>0.33333333333333331</v>
      </c>
      <c r="P206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206" s="48">
        <f>IF(ISNUMBER(Defect_Master[[#This Row],[First Time]]),1,0)</f>
        <v>1</v>
      </c>
      <c r="R206" s="49">
        <f>IF(ISNUMBER(Defect_Master[[#This Row],[Final]]),1,0)</f>
        <v>1</v>
      </c>
    </row>
    <row r="207" spans="2:18" ht="34" customHeight="1">
      <c r="B207" s="119">
        <v>43171</v>
      </c>
      <c r="C207" s="119" t="s">
        <v>1260</v>
      </c>
      <c r="D207" s="119" t="s">
        <v>1261</v>
      </c>
      <c r="E207" s="120" t="str">
        <f>VLOOKUP(Defect_Master[[#This Row],[Error Code]],Errors_Master[[Error Code]:[Error Code Name]],2,0)</f>
        <v>Run-in</v>
      </c>
      <c r="F207" s="121" t="str">
        <f>VLOOKUP(Defect_Master[[#This Row],[Error Code]],Errors_Master[[Error Code]:[Error Code Name]],3,0)</f>
        <v>MacEFITests/Display 8118 Power Up MCU operation Diag Test (Exit code: 1)</v>
      </c>
      <c r="G207" s="110"/>
      <c r="H207" s="111">
        <v>437</v>
      </c>
      <c r="I207" s="112" t="s">
        <v>1167</v>
      </c>
      <c r="J207" s="113"/>
      <c r="K207" s="114">
        <v>1517</v>
      </c>
      <c r="L20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07" s="116"/>
      <c r="N207" s="122"/>
      <c r="O207" s="48">
        <f>IFERROR(1/COUNTIFS(Defect_Master[Serial Number],Defect_Master[[#This Row],[Serial Number]],Defect_Master[Functional Area],Defect_Master[[#This Row],[Functional Area]]),0)</f>
        <v>0.33333333333333331</v>
      </c>
      <c r="P207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207" s="48">
        <f>IF(ISNUMBER(Defect_Master[[#This Row],[First Time]]),1,0)</f>
        <v>1</v>
      </c>
      <c r="R207" s="49">
        <f>IF(ISNUMBER(Defect_Master[[#This Row],[Final]]),1,0)</f>
        <v>1</v>
      </c>
    </row>
    <row r="208" spans="2:18" ht="34" customHeight="1">
      <c r="B208" s="119">
        <v>43171</v>
      </c>
      <c r="C208" s="119" t="s">
        <v>1260</v>
      </c>
      <c r="D208" s="119" t="s">
        <v>1261</v>
      </c>
      <c r="E208" s="120" t="str">
        <f>VLOOKUP(Defect_Master[[#This Row],[Error Code]],Errors_Master[[Error Code]:[Error Code Name]],2,0)</f>
        <v>Run-in</v>
      </c>
      <c r="F208" s="121" t="str">
        <f>VLOOKUP(Defect_Master[[#This Row],[Error Code]],Errors_Master[[Error Code]:[Error Code Name]],3,0)</f>
        <v>thermalinterface/ThermalInterface 3664 DTS Accuracy Test (Exit code: 2)</v>
      </c>
      <c r="G208" s="110"/>
      <c r="H208" s="111">
        <v>437</v>
      </c>
      <c r="I208" s="112" t="s">
        <v>1167</v>
      </c>
      <c r="J208" s="113"/>
      <c r="K208" s="114">
        <v>1518</v>
      </c>
      <c r="L20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08" s="116"/>
      <c r="N208" s="122"/>
      <c r="O208" s="48">
        <f>IFERROR(1/COUNTIFS(Defect_Master[Serial Number],Defect_Master[[#This Row],[Serial Number]],Defect_Master[Functional Area],Defect_Master[[#This Row],[Functional Area]]),0)</f>
        <v>0.33333333333333331</v>
      </c>
      <c r="P208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208" s="48">
        <f>IF(ISNUMBER(Defect_Master[[#This Row],[First Time]]),1,0)</f>
        <v>1</v>
      </c>
      <c r="R208" s="49">
        <f>IF(ISNUMBER(Defect_Master[[#This Row],[Final]]),1,0)</f>
        <v>1</v>
      </c>
    </row>
    <row r="209" spans="2:18" ht="34" customHeight="1">
      <c r="B209" s="119">
        <v>43171</v>
      </c>
      <c r="C209" s="119" t="s">
        <v>1274</v>
      </c>
      <c r="D209" s="119" t="s">
        <v>1275</v>
      </c>
      <c r="E209" s="120" t="str">
        <f>VLOOKUP(Defect_Master[[#This Row],[Error Code]],Errors_Master[[Error Code]:[Error Code Name]],2,0)</f>
        <v>Run-in</v>
      </c>
      <c r="F209" s="121" t="str">
        <f>VLOOKUP(Defect_Master[[#This Row],[Error Code]],Errors_Master[[Error Code]:[Error Code Name]],3,0)</f>
        <v>display/BacklightController 4248 Fault Detection (Exit code: 1)</v>
      </c>
      <c r="G209" s="110"/>
      <c r="H209" s="111">
        <v>502</v>
      </c>
      <c r="I209" s="112" t="s">
        <v>1167</v>
      </c>
      <c r="J209" s="113"/>
      <c r="K209" s="114">
        <v>1514</v>
      </c>
      <c r="L20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09" s="116"/>
      <c r="N209" s="122"/>
      <c r="O209" s="48">
        <f>IFERROR(1/COUNTIFS(Defect_Master[Serial Number],Defect_Master[[#This Row],[Serial Number]],Defect_Master[Functional Area],Defect_Master[[#This Row],[Functional Area]]),0)</f>
        <v>0.2</v>
      </c>
      <c r="P209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209" s="48">
        <f>IF(ISNUMBER(Defect_Master[[#This Row],[First Time]]),1,0)</f>
        <v>1</v>
      </c>
      <c r="R209" s="49">
        <f>IF(ISNUMBER(Defect_Master[[#This Row],[Final]]),1,0)</f>
        <v>1</v>
      </c>
    </row>
    <row r="210" spans="2:18" ht="34" customHeight="1">
      <c r="B210" s="119">
        <v>43171</v>
      </c>
      <c r="C210" s="119" t="s">
        <v>1274</v>
      </c>
      <c r="D210" s="119" t="s">
        <v>1275</v>
      </c>
      <c r="E210" s="120" t="str">
        <f>VLOOKUP(Defect_Master[[#This Row],[Error Code]],Errors_Master[[Error Code]:[Error Code Name]],2,0)</f>
        <v>Run-in</v>
      </c>
      <c r="F210" s="121" t="str">
        <f>VLOOKUP(Defect_Master[[#This Row],[Error Code]],Errors_Master[[Error Code]:[Error Code Name]],3,0)</f>
        <v>tapp/System 8000 TAPP Power (Exit code: 3)</v>
      </c>
      <c r="G210" s="110"/>
      <c r="H210" s="111">
        <v>502</v>
      </c>
      <c r="I210" s="112" t="s">
        <v>1167</v>
      </c>
      <c r="J210" s="113"/>
      <c r="K210" s="114">
        <v>1516</v>
      </c>
      <c r="L21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10" s="116"/>
      <c r="N210" s="122"/>
      <c r="O210" s="48">
        <f>IFERROR(1/COUNTIFS(Defect_Master[Serial Number],Defect_Master[[#This Row],[Serial Number]],Defect_Master[Functional Area],Defect_Master[[#This Row],[Functional Area]]),0)</f>
        <v>0.2</v>
      </c>
      <c r="P210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210" s="48">
        <f>IF(ISNUMBER(Defect_Master[[#This Row],[First Time]]),1,0)</f>
        <v>1</v>
      </c>
      <c r="R210" s="49">
        <f>IF(ISNUMBER(Defect_Master[[#This Row],[Final]]),1,0)</f>
        <v>1</v>
      </c>
    </row>
    <row r="211" spans="2:18" ht="34" customHeight="1">
      <c r="B211" s="119">
        <v>43171</v>
      </c>
      <c r="C211" s="119" t="s">
        <v>1274</v>
      </c>
      <c r="D211" s="119" t="s">
        <v>1275</v>
      </c>
      <c r="E211" s="120" t="str">
        <f>VLOOKUP(Defect_Master[[#This Row],[Error Code]],Errors_Master[[Error Code]:[Error Code Name]],2,0)</f>
        <v>Run-in</v>
      </c>
      <c r="F211" s="121" t="str">
        <f>VLOOKUP(Defect_Master[[#This Row],[Error Code]],Errors_Master[[Error Code]:[Error Code Name]],3,0)</f>
        <v>MacEFITests/Display 8118 Power Up MCU operation Diag Test (Exit code: 1)</v>
      </c>
      <c r="G211" s="110"/>
      <c r="H211" s="111">
        <v>502</v>
      </c>
      <c r="I211" s="112" t="s">
        <v>1167</v>
      </c>
      <c r="J211" s="113"/>
      <c r="K211" s="114">
        <v>1517</v>
      </c>
      <c r="L21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11" s="116"/>
      <c r="N211" s="122"/>
      <c r="O211" s="48">
        <f>IFERROR(1/COUNTIFS(Defect_Master[Serial Number],Defect_Master[[#This Row],[Serial Number]],Defect_Master[Functional Area],Defect_Master[[#This Row],[Functional Area]]),0)</f>
        <v>0.2</v>
      </c>
      <c r="P211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211" s="48">
        <f>IF(ISNUMBER(Defect_Master[[#This Row],[First Time]]),1,0)</f>
        <v>1</v>
      </c>
      <c r="R211" s="49">
        <f>IF(ISNUMBER(Defect_Master[[#This Row],[Final]]),1,0)</f>
        <v>1</v>
      </c>
    </row>
    <row r="212" spans="2:18" ht="34" customHeight="1">
      <c r="B212" s="119">
        <v>43171</v>
      </c>
      <c r="C212" s="119" t="s">
        <v>1274</v>
      </c>
      <c r="D212" s="119" t="s">
        <v>1275</v>
      </c>
      <c r="E212" s="120" t="str">
        <f>VLOOKUP(Defect_Master[[#This Row],[Error Code]],Errors_Master[[Error Code]:[Error Code Name]],2,0)</f>
        <v>Run-in</v>
      </c>
      <c r="F212" s="121" t="str">
        <f>VLOOKUP(Defect_Master[[#This Row],[Error Code]],Errors_Master[[Error Code]:[Error Code Name]],3,0)</f>
        <v>thermalinterface/ThermalInterface 3664 DTS Accuracy Test (Exit code: 2)</v>
      </c>
      <c r="G212" s="110"/>
      <c r="H212" s="111">
        <v>502</v>
      </c>
      <c r="I212" s="112" t="s">
        <v>1167</v>
      </c>
      <c r="J212" s="113"/>
      <c r="K212" s="114">
        <v>1518</v>
      </c>
      <c r="L212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12" s="116"/>
      <c r="N212" s="122"/>
      <c r="O212" s="48">
        <f>IFERROR(1/COUNTIFS(Defect_Master[Serial Number],Defect_Master[[#This Row],[Serial Number]],Defect_Master[Functional Area],Defect_Master[[#This Row],[Functional Area]]),0)</f>
        <v>0.2</v>
      </c>
      <c r="P212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212" s="48">
        <f>IF(ISNUMBER(Defect_Master[[#This Row],[First Time]]),1,0)</f>
        <v>1</v>
      </c>
      <c r="R212" s="49">
        <f>IF(ISNUMBER(Defect_Master[[#This Row],[Final]]),1,0)</f>
        <v>1</v>
      </c>
    </row>
    <row r="213" spans="2:18" ht="34" customHeight="1">
      <c r="B213" s="119">
        <v>43171</v>
      </c>
      <c r="C213" s="119" t="s">
        <v>1262</v>
      </c>
      <c r="D213" s="119" t="s">
        <v>1122</v>
      </c>
      <c r="E213" s="120" t="str">
        <f>VLOOKUP(Defect_Master[[#This Row],[Error Code]],Errors_Master[[Error Code]:[Error Code Name]],2,0)</f>
        <v>Run-in</v>
      </c>
      <c r="F213" s="121" t="str">
        <f>VLOOKUP(Defect_Master[[#This Row],[Error Code]],Errors_Master[[Error Code]:[Error Code Name]],3,0)</f>
        <v>nand_component/Storage 3559 NVMe Debug Log 4 Check (Exit code: -3)</v>
      </c>
      <c r="G213" s="110"/>
      <c r="H213" s="111">
        <v>399</v>
      </c>
      <c r="I213" s="112" t="s">
        <v>1167</v>
      </c>
      <c r="J213" s="113"/>
      <c r="K213" s="114">
        <v>1591</v>
      </c>
      <c r="L21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13" s="116"/>
      <c r="N213" s="122"/>
      <c r="O213" s="48">
        <f>IFERROR(1/COUNTIFS(Defect_Master[Serial Number],Defect_Master[[#This Row],[Serial Number]],Defect_Master[Functional Area],Defect_Master[[#This Row],[Functional Area]]),0)</f>
        <v>1</v>
      </c>
      <c r="P213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1</v>
      </c>
      <c r="Q213" s="48">
        <f>IF(ISNUMBER(Defect_Master[[#This Row],[First Time]]),1,0)</f>
        <v>1</v>
      </c>
      <c r="R213" s="49">
        <f>IF(ISNUMBER(Defect_Master[[#This Row],[Final]]),1,0)</f>
        <v>1</v>
      </c>
    </row>
    <row r="214" spans="2:18" ht="34" customHeight="1">
      <c r="B214" s="119">
        <v>43171</v>
      </c>
      <c r="C214" s="119" t="s">
        <v>1164</v>
      </c>
      <c r="D214" s="119" t="s">
        <v>1116</v>
      </c>
      <c r="E214" s="120" t="str">
        <f>VLOOKUP(Defect_Master[[#This Row],[Error Code]],Errors_Master[[Error Code]:[Error Code Name]],2,0)</f>
        <v>Run-in</v>
      </c>
      <c r="F214" s="121" t="str">
        <f>VLOOKUP(Defect_Master[[#This Row],[Error Code]],Errors_Master[[Error Code]:[Error Code Name]],3,0)</f>
        <v>link_width_tests/PCIe 2696 Link Width Test - ThunderboltController 0 (Exit code: 1)</v>
      </c>
      <c r="G214" s="110"/>
      <c r="H214" s="111">
        <v>380</v>
      </c>
      <c r="I214" s="112" t="s">
        <v>1167</v>
      </c>
      <c r="J214" s="113"/>
      <c r="K214" s="114">
        <v>1531</v>
      </c>
      <c r="L21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14" s="116"/>
      <c r="N214" s="122"/>
      <c r="O214" s="48">
        <f>IFERROR(1/COUNTIFS(Defect_Master[Serial Number],Defect_Master[[#This Row],[Serial Number]],Defect_Master[Functional Area],Defect_Master[[#This Row],[Functional Area]]),0)</f>
        <v>0.33333333333333331</v>
      </c>
      <c r="P214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214" s="48">
        <f>IF(ISNUMBER(Defect_Master[[#This Row],[First Time]]),1,0)</f>
        <v>1</v>
      </c>
      <c r="R214" s="49">
        <f>IF(ISNUMBER(Defect_Master[[#This Row],[Final]]),1,0)</f>
        <v>1</v>
      </c>
    </row>
    <row r="215" spans="2:18" ht="34" customHeight="1">
      <c r="B215" s="119">
        <v>43171</v>
      </c>
      <c r="C215" s="119" t="s">
        <v>1156</v>
      </c>
      <c r="D215" s="119" t="s">
        <v>1122</v>
      </c>
      <c r="E215" s="120" t="str">
        <f>VLOOKUP(Defect_Master[[#This Row],[Error Code]],Errors_Master[[Error Code]:[Error Code Name]],2,0)</f>
        <v>Run-in</v>
      </c>
      <c r="F215" s="121" t="str">
        <f>VLOOKUP(Defect_Master[[#This Row],[Error Code]],Errors_Master[[Error Code]:[Error Code Name]],3,0)</f>
        <v>link_width_tests/PCIe 2696 Link Width Test - ThunderboltController 0 (Exit code: 1)</v>
      </c>
      <c r="G215" s="110"/>
      <c r="H215" s="111">
        <v>404</v>
      </c>
      <c r="I215" s="112" t="s">
        <v>1167</v>
      </c>
      <c r="J215" s="113"/>
      <c r="K215" s="114">
        <v>1531</v>
      </c>
      <c r="L21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15" s="116"/>
      <c r="N215" s="122"/>
      <c r="O215" s="48">
        <f>IFERROR(1/COUNTIFS(Defect_Master[Serial Number],Defect_Master[[#This Row],[Serial Number]],Defect_Master[Functional Area],Defect_Master[[#This Row],[Functional Area]]),0)</f>
        <v>0.16666666666666666</v>
      </c>
      <c r="P215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215" s="48">
        <f>IF(ISNUMBER(Defect_Master[[#This Row],[First Time]]),1,0)</f>
        <v>1</v>
      </c>
      <c r="R215" s="49">
        <f>IF(ISNUMBER(Defect_Master[[#This Row],[Final]]),1,0)</f>
        <v>1</v>
      </c>
    </row>
    <row r="216" spans="2:18" ht="34" customHeight="1">
      <c r="B216" s="119">
        <v>43171</v>
      </c>
      <c r="C216" s="119" t="s">
        <v>1156</v>
      </c>
      <c r="D216" s="119" t="s">
        <v>1122</v>
      </c>
      <c r="E216" s="120" t="str">
        <f>VLOOKUP(Defect_Master[[#This Row],[Error Code]],Errors_Master[[Error Code]:[Error Code Name]],2,0)</f>
        <v>Run-in</v>
      </c>
      <c r="F216" s="121" t="str">
        <f>VLOOKUP(Defect_Master[[#This Row],[Error Code]],Errors_Master[[Error Code]:[Error Code Name]],3,0)</f>
        <v>nand_component/Storage 3559 NVMe Debug Log 4 Check (Exit code: -3)</v>
      </c>
      <c r="G216" s="110"/>
      <c r="H216" s="111">
        <v>404</v>
      </c>
      <c r="I216" s="112" t="s">
        <v>1167</v>
      </c>
      <c r="J216" s="113"/>
      <c r="K216" s="114">
        <v>1591</v>
      </c>
      <c r="L21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16" s="116"/>
      <c r="N216" s="122"/>
      <c r="O216" s="48">
        <f>IFERROR(1/COUNTIFS(Defect_Master[Serial Number],Defect_Master[[#This Row],[Serial Number]],Defect_Master[Functional Area],Defect_Master[[#This Row],[Functional Area]]),0)</f>
        <v>0.16666666666666666</v>
      </c>
      <c r="P216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216" s="48">
        <f>IF(ISNUMBER(Defect_Master[[#This Row],[First Time]]),1,0)</f>
        <v>1</v>
      </c>
      <c r="R216" s="49">
        <f>IF(ISNUMBER(Defect_Master[[#This Row],[Final]]),1,0)</f>
        <v>1</v>
      </c>
    </row>
    <row r="217" spans="2:18" ht="34" customHeight="1">
      <c r="B217" s="119">
        <v>43171</v>
      </c>
      <c r="C217" s="119" t="s">
        <v>1263</v>
      </c>
      <c r="D217" s="119" t="s">
        <v>1230</v>
      </c>
      <c r="E217" s="120" t="str">
        <f>VLOOKUP(Defect_Master[[#This Row],[Error Code]],Errors_Master[[Error Code]:[Error Code Name]],2,0)</f>
        <v>Run-in</v>
      </c>
      <c r="F217" s="121" t="str">
        <f>VLOOKUP(Defect_Master[[#This Row],[Error Code]],Errors_Master[[Error Code]:[Error Code Name]],3,0)</f>
        <v>display/BacklightController 4248 Fault Detection (Exit code: 1)</v>
      </c>
      <c r="G217" s="110"/>
      <c r="H217" s="111">
        <v>429</v>
      </c>
      <c r="I217" s="112" t="s">
        <v>1167</v>
      </c>
      <c r="J217" s="113"/>
      <c r="K217" s="114">
        <v>1514</v>
      </c>
      <c r="L21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17" s="116"/>
      <c r="N217" s="122"/>
      <c r="O217" s="48">
        <f>IFERROR(1/COUNTIFS(Defect_Master[Serial Number],Defect_Master[[#This Row],[Serial Number]],Defect_Master[Functional Area],Defect_Master[[#This Row],[Functional Area]]),0)</f>
        <v>0.2</v>
      </c>
      <c r="P217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217" s="48">
        <f>IF(ISNUMBER(Defect_Master[[#This Row],[First Time]]),1,0)</f>
        <v>1</v>
      </c>
      <c r="R217" s="49">
        <f>IF(ISNUMBER(Defect_Master[[#This Row],[Final]]),1,0)</f>
        <v>1</v>
      </c>
    </row>
    <row r="218" spans="2:18" ht="34" customHeight="1">
      <c r="B218" s="119">
        <v>43171</v>
      </c>
      <c r="C218" s="119" t="s">
        <v>1263</v>
      </c>
      <c r="D218" s="119" t="s">
        <v>1230</v>
      </c>
      <c r="E218" s="120" t="str">
        <f>VLOOKUP(Defect_Master[[#This Row],[Error Code]],Errors_Master[[Error Code]:[Error Code Name]],2,0)</f>
        <v>Run-in</v>
      </c>
      <c r="F218" s="121" t="str">
        <f>VLOOKUP(Defect_Master[[#This Row],[Error Code]],Errors_Master[[Error Code]:[Error Code Name]],3,0)</f>
        <v>tapp/System 8000 TAPP Power (Exit code: 3)</v>
      </c>
      <c r="G218" s="110"/>
      <c r="H218" s="111">
        <v>429</v>
      </c>
      <c r="I218" s="112" t="s">
        <v>1167</v>
      </c>
      <c r="J218" s="113"/>
      <c r="K218" s="114">
        <v>1516</v>
      </c>
      <c r="L21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18" s="116"/>
      <c r="N218" s="122"/>
      <c r="O218" s="48">
        <f>IFERROR(1/COUNTIFS(Defect_Master[Serial Number],Defect_Master[[#This Row],[Serial Number]],Defect_Master[Functional Area],Defect_Master[[#This Row],[Functional Area]]),0)</f>
        <v>0.2</v>
      </c>
      <c r="P218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218" s="48">
        <f>IF(ISNUMBER(Defect_Master[[#This Row],[First Time]]),1,0)</f>
        <v>1</v>
      </c>
      <c r="R218" s="49">
        <f>IF(ISNUMBER(Defect_Master[[#This Row],[Final]]),1,0)</f>
        <v>1</v>
      </c>
    </row>
    <row r="219" spans="2:18" ht="34" customHeight="1">
      <c r="B219" s="119">
        <v>43171</v>
      </c>
      <c r="C219" s="119" t="s">
        <v>1263</v>
      </c>
      <c r="D219" s="119" t="s">
        <v>1230</v>
      </c>
      <c r="E219" s="120" t="str">
        <f>VLOOKUP(Defect_Master[[#This Row],[Error Code]],Errors_Master[[Error Code]:[Error Code Name]],2,0)</f>
        <v>Run-in</v>
      </c>
      <c r="F219" s="121" t="str">
        <f>VLOOKUP(Defect_Master[[#This Row],[Error Code]],Errors_Master[[Error Code]:[Error Code Name]],3,0)</f>
        <v>MacEFITests/Display 8118 Power Up MCU operation Diag Test (Exit code: 1)</v>
      </c>
      <c r="G219" s="110"/>
      <c r="H219" s="111">
        <v>429</v>
      </c>
      <c r="I219" s="112" t="s">
        <v>1167</v>
      </c>
      <c r="J219" s="113"/>
      <c r="K219" s="114">
        <v>1517</v>
      </c>
      <c r="L21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19" s="116"/>
      <c r="N219" s="122"/>
      <c r="O219" s="48">
        <f>IFERROR(1/COUNTIFS(Defect_Master[Serial Number],Defect_Master[[#This Row],[Serial Number]],Defect_Master[Functional Area],Defect_Master[[#This Row],[Functional Area]]),0)</f>
        <v>0.2</v>
      </c>
      <c r="P219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219" s="48">
        <f>IF(ISNUMBER(Defect_Master[[#This Row],[First Time]]),1,0)</f>
        <v>1</v>
      </c>
      <c r="R219" s="49">
        <f>IF(ISNUMBER(Defect_Master[[#This Row],[Final]]),1,0)</f>
        <v>1</v>
      </c>
    </row>
    <row r="220" spans="2:18" ht="34" customHeight="1">
      <c r="B220" s="119">
        <v>43171</v>
      </c>
      <c r="C220" s="119" t="s">
        <v>1263</v>
      </c>
      <c r="D220" s="119" t="s">
        <v>1230</v>
      </c>
      <c r="E220" s="120" t="str">
        <f>VLOOKUP(Defect_Master[[#This Row],[Error Code]],Errors_Master[[Error Code]:[Error Code Name]],2,0)</f>
        <v>Run-in</v>
      </c>
      <c r="F220" s="121" t="str">
        <f>VLOOKUP(Defect_Master[[#This Row],[Error Code]],Errors_Master[[Error Code]:[Error Code Name]],3,0)</f>
        <v>thermalinterface/ThermalInterface 3664 DTS Accuracy Test (Exit code: 2)</v>
      </c>
      <c r="G220" s="110"/>
      <c r="H220" s="111">
        <v>429</v>
      </c>
      <c r="I220" s="112" t="s">
        <v>1167</v>
      </c>
      <c r="J220" s="113"/>
      <c r="K220" s="114">
        <v>1518</v>
      </c>
      <c r="L22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20" s="116"/>
      <c r="N220" s="122"/>
      <c r="O220" s="48">
        <f>IFERROR(1/COUNTIFS(Defect_Master[Serial Number],Defect_Master[[#This Row],[Serial Number]],Defect_Master[Functional Area],Defect_Master[[#This Row],[Functional Area]]),0)</f>
        <v>0.2</v>
      </c>
      <c r="P220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220" s="48">
        <f>IF(ISNUMBER(Defect_Master[[#This Row],[First Time]]),1,0)</f>
        <v>1</v>
      </c>
      <c r="R220" s="49">
        <f>IF(ISNUMBER(Defect_Master[[#This Row],[Final]]),1,0)</f>
        <v>1</v>
      </c>
    </row>
    <row r="221" spans="2:18" ht="34" customHeight="1">
      <c r="B221" s="119">
        <v>43171</v>
      </c>
      <c r="C221" s="119" t="s">
        <v>1263</v>
      </c>
      <c r="D221" s="119" t="s">
        <v>1230</v>
      </c>
      <c r="E221" s="120" t="str">
        <f>VLOOKUP(Defect_Master[[#This Row],[Error Code]],Errors_Master[[Error Code]:[Error Code Name]],2,0)</f>
        <v>Run-in</v>
      </c>
      <c r="F221" s="121" t="str">
        <f>VLOOKUP(Defect_Master[[#This Row],[Error Code]],Errors_Master[[Error Code]:[Error Code Name]],3,0)</f>
        <v>link_width_tests/PCIe 2696 Link Width Test - ThunderboltController 1 (Exit code: 1)</v>
      </c>
      <c r="G221" s="110"/>
      <c r="H221" s="111">
        <v>429</v>
      </c>
      <c r="I221" s="112" t="s">
        <v>1167</v>
      </c>
      <c r="J221" s="113"/>
      <c r="K221" s="114">
        <v>1533</v>
      </c>
      <c r="L22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21" s="116"/>
      <c r="N221" s="122"/>
      <c r="O221" s="48">
        <f>IFERROR(1/COUNTIFS(Defect_Master[Serial Number],Defect_Master[[#This Row],[Serial Number]],Defect_Master[Functional Area],Defect_Master[[#This Row],[Functional Area]]),0)</f>
        <v>0.2</v>
      </c>
      <c r="P221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221" s="48">
        <f>IF(ISNUMBER(Defect_Master[[#This Row],[First Time]]),1,0)</f>
        <v>1</v>
      </c>
      <c r="R221" s="49">
        <f>IF(ISNUMBER(Defect_Master[[#This Row],[Final]]),1,0)</f>
        <v>1</v>
      </c>
    </row>
    <row r="222" spans="2:18" ht="34" customHeight="1">
      <c r="B222" s="119">
        <v>43171</v>
      </c>
      <c r="C222" s="119" t="s">
        <v>1264</v>
      </c>
      <c r="D222" s="119" t="s">
        <v>1122</v>
      </c>
      <c r="E222" s="120" t="str">
        <f>VLOOKUP(Defect_Master[[#This Row],[Error Code]],Errors_Master[[Error Code]:[Error Code Name]],2,0)</f>
        <v>Run-in</v>
      </c>
      <c r="F222" s="121" t="str">
        <f>VLOOKUP(Defect_Master[[#This Row],[Error Code]],Errors_Master[[Error Code]:[Error Code Name]],3,0)</f>
        <v>tapp/System 8000 TAPP Power (Exit code: 3)</v>
      </c>
      <c r="G222" s="110"/>
      <c r="H222" s="111">
        <v>401</v>
      </c>
      <c r="I222" s="112" t="s">
        <v>1167</v>
      </c>
      <c r="J222" s="113"/>
      <c r="K222" s="114">
        <v>1516</v>
      </c>
      <c r="L222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22" s="116"/>
      <c r="N222" s="122"/>
      <c r="O222" s="48">
        <f>IFERROR(1/COUNTIFS(Defect_Master[Serial Number],Defect_Master[[#This Row],[Serial Number]],Defect_Master[Functional Area],Defect_Master[[#This Row],[Functional Area]]),0)</f>
        <v>0.25</v>
      </c>
      <c r="P222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222" s="48">
        <f>IF(ISNUMBER(Defect_Master[[#This Row],[First Time]]),1,0)</f>
        <v>1</v>
      </c>
      <c r="R222" s="49">
        <f>IF(ISNUMBER(Defect_Master[[#This Row],[Final]]),1,0)</f>
        <v>1</v>
      </c>
    </row>
    <row r="223" spans="2:18" ht="34" customHeight="1">
      <c r="B223" s="119">
        <v>43171</v>
      </c>
      <c r="C223" s="119" t="s">
        <v>1264</v>
      </c>
      <c r="D223" s="119" t="s">
        <v>1122</v>
      </c>
      <c r="E223" s="120" t="str">
        <f>VLOOKUP(Defect_Master[[#This Row],[Error Code]],Errors_Master[[Error Code]:[Error Code Name]],2,0)</f>
        <v>Run-in</v>
      </c>
      <c r="F223" s="121" t="str">
        <f>VLOOKUP(Defect_Master[[#This Row],[Error Code]],Errors_Master[[Error Code]:[Error Code Name]],3,0)</f>
        <v>MacEFITests/Display 8118 Power Up MCU operation Diag Test (Exit code: 1)</v>
      </c>
      <c r="G223" s="110"/>
      <c r="H223" s="111">
        <v>401</v>
      </c>
      <c r="I223" s="112" t="s">
        <v>1167</v>
      </c>
      <c r="J223" s="113"/>
      <c r="K223" s="114">
        <v>1517</v>
      </c>
      <c r="L22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23" s="116"/>
      <c r="N223" s="122"/>
      <c r="O223" s="48">
        <f>IFERROR(1/COUNTIFS(Defect_Master[Serial Number],Defect_Master[[#This Row],[Serial Number]],Defect_Master[Functional Area],Defect_Master[[#This Row],[Functional Area]]),0)</f>
        <v>0.25</v>
      </c>
      <c r="P223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223" s="48">
        <f>IF(ISNUMBER(Defect_Master[[#This Row],[First Time]]),1,0)</f>
        <v>1</v>
      </c>
      <c r="R223" s="49">
        <f>IF(ISNUMBER(Defect_Master[[#This Row],[Final]]),1,0)</f>
        <v>1</v>
      </c>
    </row>
    <row r="224" spans="2:18" ht="34" customHeight="1">
      <c r="B224" s="119">
        <v>43171</v>
      </c>
      <c r="C224" s="119" t="s">
        <v>1264</v>
      </c>
      <c r="D224" s="119" t="s">
        <v>1122</v>
      </c>
      <c r="E224" s="120" t="str">
        <f>VLOOKUP(Defect_Master[[#This Row],[Error Code]],Errors_Master[[Error Code]:[Error Code Name]],2,0)</f>
        <v>Run-in</v>
      </c>
      <c r="F224" s="121" t="str">
        <f>VLOOKUP(Defect_Master[[#This Row],[Error Code]],Errors_Master[[Error Code]:[Error Code Name]],3,0)</f>
        <v>thermalinterface/ThermalInterface 3664 DTS Accuracy Test (Exit code: 2)</v>
      </c>
      <c r="G224" s="110"/>
      <c r="H224" s="111">
        <v>401</v>
      </c>
      <c r="I224" s="112" t="s">
        <v>1167</v>
      </c>
      <c r="J224" s="113"/>
      <c r="K224" s="114">
        <v>1518</v>
      </c>
      <c r="L22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24" s="116"/>
      <c r="N224" s="122"/>
      <c r="O224" s="48">
        <f>IFERROR(1/COUNTIFS(Defect_Master[Serial Number],Defect_Master[[#This Row],[Serial Number]],Defect_Master[Functional Area],Defect_Master[[#This Row],[Functional Area]]),0)</f>
        <v>0.25</v>
      </c>
      <c r="P224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224" s="48">
        <f>IF(ISNUMBER(Defect_Master[[#This Row],[First Time]]),1,0)</f>
        <v>1</v>
      </c>
      <c r="R224" s="49">
        <f>IF(ISNUMBER(Defect_Master[[#This Row],[Final]]),1,0)</f>
        <v>1</v>
      </c>
    </row>
    <row r="225" spans="2:18" ht="34" customHeight="1">
      <c r="B225" s="119">
        <v>43171</v>
      </c>
      <c r="C225" s="119" t="s">
        <v>1265</v>
      </c>
      <c r="D225" s="119" t="s">
        <v>1119</v>
      </c>
      <c r="E225" s="120" t="str">
        <f>VLOOKUP(Defect_Master[[#This Row],[Error Code]],Errors_Master[[Error Code]:[Error Code Name]],2,0)</f>
        <v>Run-in</v>
      </c>
      <c r="F225" s="121" t="str">
        <f>VLOOKUP(Defect_Master[[#This Row],[Error Code]],Errors_Master[[Error Code]:[Error Code Name]],3,0)</f>
        <v>display/BacklightController 4248 Fault Detection (Exit code: 1)</v>
      </c>
      <c r="G225" s="110"/>
      <c r="H225" s="111">
        <v>489</v>
      </c>
      <c r="I225" s="112" t="s">
        <v>1167</v>
      </c>
      <c r="J225" s="113"/>
      <c r="K225" s="114">
        <v>1514</v>
      </c>
      <c r="L22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25" s="116"/>
      <c r="N225" s="122"/>
      <c r="O225" s="48">
        <f>IFERROR(1/COUNTIFS(Defect_Master[Serial Number],Defect_Master[[#This Row],[Serial Number]],Defect_Master[Functional Area],Defect_Master[[#This Row],[Functional Area]]),0)</f>
        <v>0.16666666666666666</v>
      </c>
      <c r="P225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225" s="48">
        <f>IF(ISNUMBER(Defect_Master[[#This Row],[First Time]]),1,0)</f>
        <v>1</v>
      </c>
      <c r="R225" s="49">
        <f>IF(ISNUMBER(Defect_Master[[#This Row],[Final]]),1,0)</f>
        <v>1</v>
      </c>
    </row>
    <row r="226" spans="2:18" ht="34" customHeight="1">
      <c r="B226" s="119">
        <v>43171</v>
      </c>
      <c r="C226" s="119" t="s">
        <v>1265</v>
      </c>
      <c r="D226" s="119" t="s">
        <v>1119</v>
      </c>
      <c r="E226" s="120" t="str">
        <f>VLOOKUP(Defect_Master[[#This Row],[Error Code]],Errors_Master[[Error Code]:[Error Code Name]],2,0)</f>
        <v>Run-in</v>
      </c>
      <c r="F226" s="121" t="str">
        <f>VLOOKUP(Defect_Master[[#This Row],[Error Code]],Errors_Master[[Error Code]:[Error Code Name]],3,0)</f>
        <v>tapp/System 8000 TAPP Power (Exit code: 3)</v>
      </c>
      <c r="G226" s="110"/>
      <c r="H226" s="111">
        <v>489</v>
      </c>
      <c r="I226" s="112" t="s">
        <v>1167</v>
      </c>
      <c r="J226" s="113"/>
      <c r="K226" s="114">
        <v>1516</v>
      </c>
      <c r="L22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26" s="116"/>
      <c r="N226" s="122"/>
      <c r="O226" s="48">
        <f>IFERROR(1/COUNTIFS(Defect_Master[Serial Number],Defect_Master[[#This Row],[Serial Number]],Defect_Master[Functional Area],Defect_Master[[#This Row],[Functional Area]]),0)</f>
        <v>0.16666666666666666</v>
      </c>
      <c r="P226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226" s="48">
        <f>IF(ISNUMBER(Defect_Master[[#This Row],[First Time]]),1,0)</f>
        <v>1</v>
      </c>
      <c r="R226" s="49">
        <f>IF(ISNUMBER(Defect_Master[[#This Row],[Final]]),1,0)</f>
        <v>1</v>
      </c>
    </row>
    <row r="227" spans="2:18" ht="34" customHeight="1">
      <c r="B227" s="119">
        <v>43171</v>
      </c>
      <c r="C227" s="119" t="s">
        <v>1265</v>
      </c>
      <c r="D227" s="119" t="s">
        <v>1119</v>
      </c>
      <c r="E227" s="120" t="str">
        <f>VLOOKUP(Defect_Master[[#This Row],[Error Code]],Errors_Master[[Error Code]:[Error Code Name]],2,0)</f>
        <v>Run-in</v>
      </c>
      <c r="F227" s="121" t="str">
        <f>VLOOKUP(Defect_Master[[#This Row],[Error Code]],Errors_Master[[Error Code]:[Error Code Name]],3,0)</f>
        <v>MacEFITests/Display 8118 Power Up MCU operation Diag Test (Exit code: 1)</v>
      </c>
      <c r="G227" s="110"/>
      <c r="H227" s="111">
        <v>489</v>
      </c>
      <c r="I227" s="112" t="s">
        <v>1167</v>
      </c>
      <c r="J227" s="113"/>
      <c r="K227" s="114">
        <v>1517</v>
      </c>
      <c r="L22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27" s="116"/>
      <c r="N227" s="122"/>
      <c r="O227" s="48">
        <f>IFERROR(1/COUNTIFS(Defect_Master[Serial Number],Defect_Master[[#This Row],[Serial Number]],Defect_Master[Functional Area],Defect_Master[[#This Row],[Functional Area]]),0)</f>
        <v>0.16666666666666666</v>
      </c>
      <c r="P227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227" s="48">
        <f>IF(ISNUMBER(Defect_Master[[#This Row],[First Time]]),1,0)</f>
        <v>1</v>
      </c>
      <c r="R227" s="49">
        <f>IF(ISNUMBER(Defect_Master[[#This Row],[Final]]),1,0)</f>
        <v>1</v>
      </c>
    </row>
    <row r="228" spans="2:18" ht="34" customHeight="1">
      <c r="B228" s="119">
        <v>43171</v>
      </c>
      <c r="C228" s="119" t="s">
        <v>1265</v>
      </c>
      <c r="D228" s="119" t="s">
        <v>1119</v>
      </c>
      <c r="E228" s="120" t="str">
        <f>VLOOKUP(Defect_Master[[#This Row],[Error Code]],Errors_Master[[Error Code]:[Error Code Name]],2,0)</f>
        <v>Run-in</v>
      </c>
      <c r="F228" s="121" t="str">
        <f>VLOOKUP(Defect_Master[[#This Row],[Error Code]],Errors_Master[[Error Code]:[Error Code Name]],3,0)</f>
        <v>thermalinterface/ThermalInterface 3664 DTS Accuracy Test (Exit code: 2)</v>
      </c>
      <c r="G228" s="110"/>
      <c r="H228" s="111">
        <v>489</v>
      </c>
      <c r="I228" s="112" t="s">
        <v>1167</v>
      </c>
      <c r="J228" s="113"/>
      <c r="K228" s="114">
        <v>1518</v>
      </c>
      <c r="L22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28" s="116"/>
      <c r="N228" s="122"/>
      <c r="O228" s="48">
        <f>IFERROR(1/COUNTIFS(Defect_Master[Serial Number],Defect_Master[[#This Row],[Serial Number]],Defect_Master[Functional Area],Defect_Master[[#This Row],[Functional Area]]),0)</f>
        <v>0.16666666666666666</v>
      </c>
      <c r="P228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228" s="48">
        <f>IF(ISNUMBER(Defect_Master[[#This Row],[First Time]]),1,0)</f>
        <v>1</v>
      </c>
      <c r="R228" s="49">
        <f>IF(ISNUMBER(Defect_Master[[#This Row],[Final]]),1,0)</f>
        <v>1</v>
      </c>
    </row>
    <row r="229" spans="2:18" ht="34" customHeight="1">
      <c r="B229" s="119">
        <v>43171</v>
      </c>
      <c r="C229" s="119" t="s">
        <v>1265</v>
      </c>
      <c r="D229" s="119" t="s">
        <v>1119</v>
      </c>
      <c r="E229" s="120" t="str">
        <f>VLOOKUP(Defect_Master[[#This Row],[Error Code]],Errors_Master[[Error Code]:[Error Code Name]],2,0)</f>
        <v>Run-in</v>
      </c>
      <c r="F229" s="121" t="str">
        <f>VLOOKUP(Defect_Master[[#This Row],[Error Code]],Errors_Master[[Error Code]:[Error Code Name]],3,0)</f>
        <v>additional_arm_component_checks/Keyboard Presence Check (Exit code: 1)</v>
      </c>
      <c r="G229" s="110"/>
      <c r="H229" s="111">
        <v>489</v>
      </c>
      <c r="I229" s="112" t="s">
        <v>1167</v>
      </c>
      <c r="J229" s="113"/>
      <c r="K229" s="114">
        <v>1524</v>
      </c>
      <c r="L22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29" s="116"/>
      <c r="N229" s="122"/>
      <c r="O229" s="48">
        <f>IFERROR(1/COUNTIFS(Defect_Master[Serial Number],Defect_Master[[#This Row],[Serial Number]],Defect_Master[Functional Area],Defect_Master[[#This Row],[Functional Area]]),0)</f>
        <v>0.16666666666666666</v>
      </c>
      <c r="P229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229" s="48">
        <f>IF(ISNUMBER(Defect_Master[[#This Row],[First Time]]),1,0)</f>
        <v>1</v>
      </c>
      <c r="R229" s="49">
        <f>IF(ISNUMBER(Defect_Master[[#This Row],[Final]]),1,0)</f>
        <v>1</v>
      </c>
    </row>
    <row r="230" spans="2:18" ht="34" customHeight="1">
      <c r="B230" s="119">
        <v>43171</v>
      </c>
      <c r="C230" s="119" t="s">
        <v>1265</v>
      </c>
      <c r="D230" s="119" t="s">
        <v>1119</v>
      </c>
      <c r="E230" s="120" t="str">
        <f>VLOOKUP(Defect_Master[[#This Row],[Error Code]],Errors_Master[[Error Code]:[Error Code Name]],2,0)</f>
        <v>Run-in</v>
      </c>
      <c r="F230" s="121" t="str">
        <f>VLOOKUP(Defect_Master[[#This Row],[Error Code]],Errors_Master[[Error Code]:[Error Code Name]],3,0)</f>
        <v>coordinated_sleep_S0i/Wait for ARM to sleep/26 (Exit code: -2)</v>
      </c>
      <c r="G230" s="110"/>
      <c r="H230" s="111">
        <v>489</v>
      </c>
      <c r="I230" s="112" t="s">
        <v>1167</v>
      </c>
      <c r="J230" s="113"/>
      <c r="K230" s="114">
        <v>1553</v>
      </c>
      <c r="L23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30" s="116"/>
      <c r="N230" s="122"/>
      <c r="O230" s="48">
        <f>IFERROR(1/COUNTIFS(Defect_Master[Serial Number],Defect_Master[[#This Row],[Serial Number]],Defect_Master[Functional Area],Defect_Master[[#This Row],[Functional Area]]),0)</f>
        <v>0.16666666666666666</v>
      </c>
      <c r="P230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230" s="48">
        <f>IF(ISNUMBER(Defect_Master[[#This Row],[First Time]]),1,0)</f>
        <v>1</v>
      </c>
      <c r="R230" s="49">
        <f>IF(ISNUMBER(Defect_Master[[#This Row],[Final]]),1,0)</f>
        <v>1</v>
      </c>
    </row>
    <row r="231" spans="2:18" ht="34" customHeight="1">
      <c r="B231" s="119">
        <v>43171</v>
      </c>
      <c r="C231" s="119" t="s">
        <v>1266</v>
      </c>
      <c r="D231" s="119" t="s">
        <v>1232</v>
      </c>
      <c r="E231" s="120" t="str">
        <f>VLOOKUP(Defect_Master[[#This Row],[Error Code]],Errors_Master[[Error Code]:[Error Code Name]],2,0)</f>
        <v>Run-in</v>
      </c>
      <c r="F231" s="121" t="str">
        <f>VLOOKUP(Defect_Master[[#This Row],[Error Code]],Errors_Master[[Error Code]:[Error Code Name]],3,0)</f>
        <v>tapp/System 8000 TAPP Power (Exit code: 3)</v>
      </c>
      <c r="G231" s="110"/>
      <c r="H231" s="111">
        <v>412</v>
      </c>
      <c r="I231" s="112" t="s">
        <v>1167</v>
      </c>
      <c r="J231" s="113"/>
      <c r="K231" s="114">
        <v>1516</v>
      </c>
      <c r="L23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31" s="116"/>
      <c r="N231" s="122"/>
      <c r="O231" s="48">
        <f>IFERROR(1/COUNTIFS(Defect_Master[Serial Number],Defect_Master[[#This Row],[Serial Number]],Defect_Master[Functional Area],Defect_Master[[#This Row],[Functional Area]]),0)</f>
        <v>0.5</v>
      </c>
      <c r="P231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231" s="48">
        <f>IF(ISNUMBER(Defect_Master[[#This Row],[First Time]]),1,0)</f>
        <v>1</v>
      </c>
      <c r="R231" s="49">
        <f>IF(ISNUMBER(Defect_Master[[#This Row],[Final]]),1,0)</f>
        <v>1</v>
      </c>
    </row>
    <row r="232" spans="2:18" ht="34" customHeight="1">
      <c r="B232" s="119">
        <v>43171</v>
      </c>
      <c r="C232" s="119" t="s">
        <v>1266</v>
      </c>
      <c r="D232" s="119" t="s">
        <v>1232</v>
      </c>
      <c r="E232" s="120" t="str">
        <f>VLOOKUP(Defect_Master[[#This Row],[Error Code]],Errors_Master[[Error Code]:[Error Code Name]],2,0)</f>
        <v>Run-in</v>
      </c>
      <c r="F232" s="121" t="str">
        <f>VLOOKUP(Defect_Master[[#This Row],[Error Code]],Errors_Master[[Error Code]:[Error Code Name]],3,0)</f>
        <v>thermalinterface/ThermalInterface 3664 DTS Accuracy Test (Exit code: 2)</v>
      </c>
      <c r="G232" s="110"/>
      <c r="H232" s="111">
        <v>412</v>
      </c>
      <c r="I232" s="112" t="s">
        <v>1167</v>
      </c>
      <c r="J232" s="113"/>
      <c r="K232" s="114">
        <v>1518</v>
      </c>
      <c r="L232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32" s="116"/>
      <c r="N232" s="122"/>
      <c r="O232" s="48">
        <f>IFERROR(1/COUNTIFS(Defect_Master[Serial Number],Defect_Master[[#This Row],[Serial Number]],Defect_Master[Functional Area],Defect_Master[[#This Row],[Functional Area]]),0)</f>
        <v>0.5</v>
      </c>
      <c r="P232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232" s="48">
        <f>IF(ISNUMBER(Defect_Master[[#This Row],[First Time]]),1,0)</f>
        <v>1</v>
      </c>
      <c r="R232" s="49">
        <f>IF(ISNUMBER(Defect_Master[[#This Row],[Final]]),1,0)</f>
        <v>1</v>
      </c>
    </row>
    <row r="233" spans="2:18" ht="34" customHeight="1">
      <c r="B233" s="124">
        <v>43171</v>
      </c>
      <c r="C233" s="124" t="s">
        <v>1288</v>
      </c>
      <c r="D233" s="124" t="s">
        <v>1289</v>
      </c>
      <c r="E233" s="125" t="str">
        <f>VLOOKUP(Defect_Master[[#This Row],[Error Code]],Errors_Master[[Error Code]:[Error Code Name]],2,0)</f>
        <v>Log collection</v>
      </c>
      <c r="F233" s="126" t="str">
        <f>VLOOKUP(Defect_Master[[#This Row],[Error Code]],Errors_Master[[Error Code]:[Error Code Name]],3,0)</f>
        <v>Send to PDCA Fail</v>
      </c>
      <c r="G233" s="110"/>
      <c r="H233" s="111">
        <v>384</v>
      </c>
      <c r="I233" s="112" t="s">
        <v>1167</v>
      </c>
      <c r="J233" s="113"/>
      <c r="K233" s="114">
        <v>1814</v>
      </c>
      <c r="L23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33" s="127"/>
      <c r="N233" s="128"/>
      <c r="O233" s="44">
        <f>IFERROR(1/COUNTIFS(Defect_Master[Serial Number],Defect_Master[[#This Row],[Serial Number]],Defect_Master[Functional Area],Defect_Master[[#This Row],[Functional Area]]),0)</f>
        <v>1</v>
      </c>
      <c r="P233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1</v>
      </c>
      <c r="Q233" s="44">
        <f>IF(ISNUMBER(Defect_Master[[#This Row],[First Time]]),1,0)</f>
        <v>1</v>
      </c>
      <c r="R233" s="129">
        <f>IF(ISNUMBER(Defect_Master[[#This Row],[Final]]),1,0)</f>
        <v>1</v>
      </c>
    </row>
    <row r="234" spans="2:18" ht="34" customHeight="1">
      <c r="B234" s="124">
        <v>43171</v>
      </c>
      <c r="C234" s="124" t="s">
        <v>1290</v>
      </c>
      <c r="D234" s="124" t="s">
        <v>1291</v>
      </c>
      <c r="E234" s="125" t="str">
        <f>VLOOKUP(Defect_Master[[#This Row],[Error Code]],Errors_Master[[Error Code]:[Error Code Name]],2,0)</f>
        <v>Run-in</v>
      </c>
      <c r="F234" s="126" t="str">
        <f>VLOOKUP(Defect_Master[[#This Row],[Error Code]],Errors_Master[[Error Code]:[Error Code Name]],3,0)</f>
        <v>Hang Black Screen</v>
      </c>
      <c r="G234" s="110"/>
      <c r="H234" s="111">
        <v>492</v>
      </c>
      <c r="I234" s="112" t="s">
        <v>1167</v>
      </c>
      <c r="J234" s="113"/>
      <c r="K234" s="114">
        <v>1581</v>
      </c>
      <c r="L23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34" s="127"/>
      <c r="N234" s="128"/>
      <c r="O234" s="44">
        <f>IFERROR(1/COUNTIFS(Defect_Master[Serial Number],Defect_Master[[#This Row],[Serial Number]],Defect_Master[Functional Area],Defect_Master[[#This Row],[Functional Area]]),0)</f>
        <v>0.2</v>
      </c>
      <c r="P234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234" s="44">
        <f>IF(ISNUMBER(Defect_Master[[#This Row],[First Time]]),1,0)</f>
        <v>1</v>
      </c>
      <c r="R234" s="129">
        <f>IF(ISNUMBER(Defect_Master[[#This Row],[Final]]),1,0)</f>
        <v>1</v>
      </c>
    </row>
    <row r="235" spans="2:18" ht="34" customHeight="1">
      <c r="B235" s="124">
        <v>43171</v>
      </c>
      <c r="C235" s="124" t="s">
        <v>1292</v>
      </c>
      <c r="D235" s="124" t="s">
        <v>1293</v>
      </c>
      <c r="E235" s="125" t="str">
        <f>VLOOKUP(Defect_Master[[#This Row],[Error Code]],Errors_Master[[Error Code]:[Error Code Name]],2,0)</f>
        <v>Run-in</v>
      </c>
      <c r="F235" s="126" t="str">
        <f>VLOOKUP(Defect_Master[[#This Row],[Error Code]],Errors_Master[[Error Code]:[Error Code Name]],3,0)</f>
        <v>Hang Black Screen</v>
      </c>
      <c r="G235" s="110"/>
      <c r="H235" s="111">
        <v>374</v>
      </c>
      <c r="I235" s="112" t="s">
        <v>1167</v>
      </c>
      <c r="J235" s="113"/>
      <c r="K235" s="114">
        <v>1581</v>
      </c>
      <c r="L23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35" s="127"/>
      <c r="N235" s="128"/>
      <c r="O235" s="44">
        <f>IFERROR(1/COUNTIFS(Defect_Master[Serial Number],Defect_Master[[#This Row],[Serial Number]],Defect_Master[Functional Area],Defect_Master[[#This Row],[Functional Area]]),0)</f>
        <v>0.14285714285714285</v>
      </c>
      <c r="P235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0.14285714285714285</v>
      </c>
      <c r="Q235" s="44">
        <f>IF(ISNUMBER(Defect_Master[[#This Row],[First Time]]),1,0)</f>
        <v>1</v>
      </c>
      <c r="R235" s="129">
        <f>IF(ISNUMBER(Defect_Master[[#This Row],[Final]]),1,0)</f>
        <v>1</v>
      </c>
    </row>
    <row r="236" spans="2:18" ht="34" customHeight="1">
      <c r="B236" s="124">
        <v>43171</v>
      </c>
      <c r="C236" s="124" t="s">
        <v>1294</v>
      </c>
      <c r="D236" s="124" t="s">
        <v>1295</v>
      </c>
      <c r="E236" s="125" t="str">
        <f>VLOOKUP(Defect_Master[[#This Row],[Error Code]],Errors_Master[[Error Code]:[Error Code Name]],2,0)</f>
        <v>Run-in</v>
      </c>
      <c r="F236" s="126" t="str">
        <f>VLOOKUP(Defect_Master[[#This Row],[Error Code]],Errors_Master[[Error Code]:[Error Code Name]],3,0)</f>
        <v>Hang Black Screen</v>
      </c>
      <c r="G236" s="110"/>
      <c r="H236" s="111">
        <v>391</v>
      </c>
      <c r="I236" s="112" t="s">
        <v>1167</v>
      </c>
      <c r="J236" s="113"/>
      <c r="K236" s="114">
        <v>1581</v>
      </c>
      <c r="L23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36" s="127"/>
      <c r="N236" s="128"/>
      <c r="O236" s="44">
        <f>IFERROR(1/COUNTIFS(Defect_Master[Serial Number],Defect_Master[[#This Row],[Serial Number]],Defect_Master[Functional Area],Defect_Master[[#This Row],[Functional Area]]),0)</f>
        <v>1</v>
      </c>
      <c r="P236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1</v>
      </c>
      <c r="Q236" s="44">
        <f>IF(ISNUMBER(Defect_Master[[#This Row],[First Time]]),1,0)</f>
        <v>1</v>
      </c>
      <c r="R236" s="129">
        <f>IF(ISNUMBER(Defect_Master[[#This Row],[Final]]),1,0)</f>
        <v>1</v>
      </c>
    </row>
    <row r="237" spans="2:18" ht="34" customHeight="1">
      <c r="B237" s="124">
        <v>43171</v>
      </c>
      <c r="C237" s="124" t="s">
        <v>1296</v>
      </c>
      <c r="D237" s="124" t="s">
        <v>1297</v>
      </c>
      <c r="E237" s="125" t="str">
        <f>VLOOKUP(Defect_Master[[#This Row],[Error Code]],Errors_Master[[Error Code]:[Error Code Name]],2,0)</f>
        <v>Run-in</v>
      </c>
      <c r="F237" s="126" t="str">
        <f>VLOOKUP(Defect_Master[[#This Row],[Error Code]],Errors_Master[[Error Code]:[Error Code Name]],3,0)</f>
        <v>Hang Black Screen</v>
      </c>
      <c r="G237" s="110"/>
      <c r="H237" s="111">
        <v>474</v>
      </c>
      <c r="I237" s="112" t="s">
        <v>1167</v>
      </c>
      <c r="J237" s="113"/>
      <c r="K237" s="114">
        <v>1581</v>
      </c>
      <c r="L23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37" s="127"/>
      <c r="N237" s="128"/>
      <c r="O237" s="44">
        <f>IFERROR(1/COUNTIFS(Defect_Master[Serial Number],Defect_Master[[#This Row],[Serial Number]],Defect_Master[Functional Area],Defect_Master[[#This Row],[Functional Area]]),0)</f>
        <v>0.16666666666666666</v>
      </c>
      <c r="P237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237" s="44">
        <f>IF(ISNUMBER(Defect_Master[[#This Row],[First Time]]),1,0)</f>
        <v>1</v>
      </c>
      <c r="R237" s="129">
        <f>IF(ISNUMBER(Defect_Master[[#This Row],[Final]]),1,0)</f>
        <v>1</v>
      </c>
    </row>
    <row r="238" spans="2:18" ht="34" customHeight="1">
      <c r="B238" s="124">
        <v>43171</v>
      </c>
      <c r="C238" s="124" t="s">
        <v>1298</v>
      </c>
      <c r="D238" s="124" t="s">
        <v>1299</v>
      </c>
      <c r="E238" s="125" t="str">
        <f>VLOOKUP(Defect_Master[[#This Row],[Error Code]],Errors_Master[[Error Code]:[Error Code Name]],2,0)</f>
        <v>Run-in</v>
      </c>
      <c r="F238" s="126" t="str">
        <f>VLOOKUP(Defect_Master[[#This Row],[Error Code]],Errors_Master[[Error Code]:[Error Code Name]],3,0)</f>
        <v>Hang Black Screen</v>
      </c>
      <c r="G238" s="110"/>
      <c r="H238" s="111">
        <v>509</v>
      </c>
      <c r="I238" s="112" t="s">
        <v>1167</v>
      </c>
      <c r="J238" s="113"/>
      <c r="K238" s="114">
        <v>1581</v>
      </c>
      <c r="L23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38" s="127"/>
      <c r="N238" s="128"/>
      <c r="O238" s="44">
        <f>IFERROR(1/COUNTIFS(Defect_Master[Serial Number],Defect_Master[[#This Row],[Serial Number]],Defect_Master[Functional Area],Defect_Master[[#This Row],[Functional Area]]),0)</f>
        <v>0.25</v>
      </c>
      <c r="P238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238" s="44">
        <f>IF(ISNUMBER(Defect_Master[[#This Row],[First Time]]),1,0)</f>
        <v>1</v>
      </c>
      <c r="R238" s="129">
        <f>IF(ISNUMBER(Defect_Master[[#This Row],[Final]]),1,0)</f>
        <v>1</v>
      </c>
    </row>
    <row r="239" spans="2:18" ht="34" customHeight="1">
      <c r="B239" s="124">
        <v>43171</v>
      </c>
      <c r="C239" s="124" t="s">
        <v>1300</v>
      </c>
      <c r="D239" s="124" t="s">
        <v>1232</v>
      </c>
      <c r="E239" s="125" t="str">
        <f>VLOOKUP(Defect_Master[[#This Row],[Error Code]],Errors_Master[[Error Code]:[Error Code Name]],2,0)</f>
        <v>Run-in</v>
      </c>
      <c r="F239" s="126" t="str">
        <f>VLOOKUP(Defect_Master[[#This Row],[Error Code]],Errors_Master[[Error Code]:[Error Code Name]],3,0)</f>
        <v>No Flint</v>
      </c>
      <c r="G239" s="110"/>
      <c r="H239" s="111">
        <v>441</v>
      </c>
      <c r="I239" s="112" t="s">
        <v>1167</v>
      </c>
      <c r="J239" s="113"/>
      <c r="K239" s="114">
        <v>1585</v>
      </c>
      <c r="L23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39" s="127"/>
      <c r="N239" s="128"/>
      <c r="O239" s="44">
        <f>IFERROR(1/COUNTIFS(Defect_Master[Serial Number],Defect_Master[[#This Row],[Serial Number]],Defect_Master[Functional Area],Defect_Master[[#This Row],[Functional Area]]),0)</f>
        <v>0.25</v>
      </c>
      <c r="P239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239" s="44">
        <f>IF(ISNUMBER(Defect_Master[[#This Row],[First Time]]),1,0)</f>
        <v>1</v>
      </c>
      <c r="R239" s="129">
        <f>IF(ISNUMBER(Defect_Master[[#This Row],[Final]]),1,0)</f>
        <v>1</v>
      </c>
    </row>
    <row r="240" spans="2:18" ht="34" customHeight="1">
      <c r="B240" s="124">
        <v>43171</v>
      </c>
      <c r="C240" s="124" t="s">
        <v>1301</v>
      </c>
      <c r="D240" s="124" t="s">
        <v>1299</v>
      </c>
      <c r="E240" s="125" t="str">
        <f>VLOOKUP(Defect_Master[[#This Row],[Error Code]],Errors_Master[[Error Code]:[Error Code Name]],2,0)</f>
        <v>Run-in</v>
      </c>
      <c r="F240" s="126" t="str">
        <f>VLOOKUP(Defect_Master[[#This Row],[Error Code]],Errors_Master[[Error Code]:[Error Code Name]],3,0)</f>
        <v>No Flint</v>
      </c>
      <c r="G240" s="110"/>
      <c r="H240" s="111">
        <v>502</v>
      </c>
      <c r="I240" s="112" t="s">
        <v>1167</v>
      </c>
      <c r="J240" s="113"/>
      <c r="K240" s="114">
        <v>1585</v>
      </c>
      <c r="L24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40" s="127"/>
      <c r="N240" s="128"/>
      <c r="O240" s="44">
        <f>IFERROR(1/COUNTIFS(Defect_Master[Serial Number],Defect_Master[[#This Row],[Serial Number]],Defect_Master[Functional Area],Defect_Master[[#This Row],[Functional Area]]),0)</f>
        <v>0.2</v>
      </c>
      <c r="P240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240" s="44">
        <f>IF(ISNUMBER(Defect_Master[[#This Row],[First Time]]),1,0)</f>
        <v>1</v>
      </c>
      <c r="R240" s="129">
        <f>IF(ISNUMBER(Defect_Master[[#This Row],[Final]]),1,0)</f>
        <v>1</v>
      </c>
    </row>
    <row r="241" spans="2:18" ht="34" customHeight="1">
      <c r="B241" s="124">
        <v>43171</v>
      </c>
      <c r="C241" s="124" t="s">
        <v>1302</v>
      </c>
      <c r="D241" s="124" t="s">
        <v>1303</v>
      </c>
      <c r="E241" s="125" t="str">
        <f>VLOOKUP(Defect_Master[[#This Row],[Error Code]],Errors_Master[[Error Code]:[Error Code Name]],2,0)</f>
        <v>Run-in</v>
      </c>
      <c r="F241" s="126" t="str">
        <f>VLOOKUP(Defect_Master[[#This Row],[Error Code]],Errors_Master[[Error Code]:[Error Code Name]],3,0)</f>
        <v>No Flint</v>
      </c>
      <c r="G241" s="110"/>
      <c r="H241" s="111">
        <v>401</v>
      </c>
      <c r="I241" s="112" t="s">
        <v>1167</v>
      </c>
      <c r="J241" s="113"/>
      <c r="K241" s="114">
        <v>1585</v>
      </c>
      <c r="L24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41" s="127"/>
      <c r="N241" s="128"/>
      <c r="O241" s="44">
        <f>IFERROR(1/COUNTIFS(Defect_Master[Serial Number],Defect_Master[[#This Row],[Serial Number]],Defect_Master[Functional Area],Defect_Master[[#This Row],[Functional Area]]),0)</f>
        <v>0.25</v>
      </c>
      <c r="P241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241" s="44">
        <f>IF(ISNUMBER(Defect_Master[[#This Row],[First Time]]),1,0)</f>
        <v>1</v>
      </c>
      <c r="R241" s="129">
        <f>IF(ISNUMBER(Defect_Master[[#This Row],[Final]]),1,0)</f>
        <v>1</v>
      </c>
    </row>
    <row r="242" spans="2:18" ht="34" customHeight="1">
      <c r="B242" s="124">
        <v>43171</v>
      </c>
      <c r="C242" s="124" t="s">
        <v>1304</v>
      </c>
      <c r="D242" s="124" t="s">
        <v>1305</v>
      </c>
      <c r="E242" s="125" t="str">
        <f>VLOOKUP(Defect_Master[[#This Row],[Error Code]],Errors_Master[[Error Code]:[Error Code Name]],2,0)</f>
        <v>Run-in</v>
      </c>
      <c r="F242" s="126" t="str">
        <f>VLOOKUP(Defect_Master[[#This Row],[Error Code]],Errors_Master[[Error Code]:[Error Code Name]],3,0)</f>
        <v>No Flint</v>
      </c>
      <c r="G242" s="110"/>
      <c r="H242" s="111">
        <v>410</v>
      </c>
      <c r="I242" s="112" t="s">
        <v>1167</v>
      </c>
      <c r="J242" s="113"/>
      <c r="K242" s="114">
        <v>1585</v>
      </c>
      <c r="L242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42" s="127"/>
      <c r="N242" s="128"/>
      <c r="O242" s="44">
        <f>IFERROR(1/COUNTIFS(Defect_Master[Serial Number],Defect_Master[[#This Row],[Serial Number]],Defect_Master[Functional Area],Defect_Master[[#This Row],[Functional Area]]),0)</f>
        <v>0.14285714285714285</v>
      </c>
      <c r="P242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0.14285714285714285</v>
      </c>
      <c r="Q242" s="44">
        <f>IF(ISNUMBER(Defect_Master[[#This Row],[First Time]]),1,0)</f>
        <v>1</v>
      </c>
      <c r="R242" s="129">
        <f>IF(ISNUMBER(Defect_Master[[#This Row],[Final]]),1,0)</f>
        <v>1</v>
      </c>
    </row>
    <row r="243" spans="2:18" ht="34" customHeight="1">
      <c r="B243" s="124">
        <v>43171</v>
      </c>
      <c r="C243" s="124" t="s">
        <v>1306</v>
      </c>
      <c r="D243" s="124" t="s">
        <v>1299</v>
      </c>
      <c r="E243" s="125" t="str">
        <f>VLOOKUP(Defect_Master[[#This Row],[Error Code]],Errors_Master[[Error Code]:[Error Code Name]],2,0)</f>
        <v>Run-in</v>
      </c>
      <c r="F243" s="126" t="str">
        <f>VLOOKUP(Defect_Master[[#This Row],[Error Code]],Errors_Master[[Error Code]:[Error Code Name]],3,0)</f>
        <v>Hang at PCle 2697 Link Speed Test</v>
      </c>
      <c r="G243" s="110"/>
      <c r="H243" s="111">
        <v>499</v>
      </c>
      <c r="I243" s="112" t="s">
        <v>1167</v>
      </c>
      <c r="J243" s="113"/>
      <c r="K243" s="114">
        <v>1606</v>
      </c>
      <c r="L24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43" s="127"/>
      <c r="N243" s="128"/>
      <c r="O243" s="44">
        <f>IFERROR(1/COUNTIFS(Defect_Master[Serial Number],Defect_Master[[#This Row],[Serial Number]],Defect_Master[Functional Area],Defect_Master[[#This Row],[Functional Area]]),0)</f>
        <v>0.5</v>
      </c>
      <c r="P243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243" s="44">
        <f>IF(ISNUMBER(Defect_Master[[#This Row],[First Time]]),1,0)</f>
        <v>1</v>
      </c>
      <c r="R243" s="129">
        <f>IF(ISNUMBER(Defect_Master[[#This Row],[Final]]),1,0)</f>
        <v>1</v>
      </c>
    </row>
    <row r="244" spans="2:18" ht="34" customHeight="1">
      <c r="B244" s="124">
        <v>43171</v>
      </c>
      <c r="C244" s="124" t="s">
        <v>1308</v>
      </c>
      <c r="D244" s="124" t="s">
        <v>1297</v>
      </c>
      <c r="E244" s="125" t="str">
        <f>VLOOKUP(Defect_Master[[#This Row],[Error Code]],Errors_Master[[Error Code]:[Error Code Name]],2,0)</f>
        <v>Run-in</v>
      </c>
      <c r="F244" s="126" t="str">
        <f>VLOOKUP(Defect_Master[[#This Row],[Error Code]],Errors_Master[[Error Code]:[Error Code Name]],3,0)</f>
        <v>Test Stop at Wait for MacOS shutdown</v>
      </c>
      <c r="G244" s="110"/>
      <c r="H244" s="111">
        <v>467</v>
      </c>
      <c r="I244" s="112" t="s">
        <v>1167</v>
      </c>
      <c r="J244" s="113"/>
      <c r="K244" s="114">
        <v>1607</v>
      </c>
      <c r="L24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44" s="127"/>
      <c r="N244" s="128"/>
      <c r="O244" s="44">
        <f>IFERROR(1/COUNTIFS(Defect_Master[Serial Number],Defect_Master[[#This Row],[Serial Number]],Defect_Master[Functional Area],Defect_Master[[#This Row],[Functional Area]]),0)</f>
        <v>0.33333333333333331</v>
      </c>
      <c r="P244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244" s="44">
        <f>IF(ISNUMBER(Defect_Master[[#This Row],[First Time]]),1,0)</f>
        <v>1</v>
      </c>
      <c r="R244" s="129">
        <f>IF(ISNUMBER(Defect_Master[[#This Row],[Final]]),1,0)</f>
        <v>1</v>
      </c>
    </row>
    <row r="245" spans="2:18" ht="34" customHeight="1">
      <c r="B245" s="130">
        <v>43172</v>
      </c>
      <c r="C245" s="130" t="s">
        <v>1315</v>
      </c>
      <c r="D245" s="124" t="s">
        <v>1261</v>
      </c>
      <c r="E245" s="125" t="str">
        <f>VLOOKUP(Defect_Master[[#This Row],[Error Code]],Errors_Master[[Error Code]:[Error Code Name]],2,0)</f>
        <v>Run-in</v>
      </c>
      <c r="F245" s="126" t="str">
        <f>VLOOKUP(Defect_Master[[#This Row],[Error Code]],Errors_Master[[Error Code]:[Error Code Name]],3,0)</f>
        <v>tapp/System 8000 TAPP Power (Exit code: 3)</v>
      </c>
      <c r="G245" s="110"/>
      <c r="H245" s="111">
        <v>439</v>
      </c>
      <c r="I245" s="112" t="s">
        <v>1167</v>
      </c>
      <c r="J245" s="113"/>
      <c r="K245" s="114">
        <v>1516</v>
      </c>
      <c r="L24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45" s="127"/>
      <c r="N245" s="128"/>
      <c r="O245" s="44">
        <f>IFERROR(1/COUNTIFS(Defect_Master[Serial Number],Defect_Master[[#This Row],[Serial Number]],Defect_Master[Functional Area],Defect_Master[[#This Row],[Functional Area]]),0)</f>
        <v>0.33333333333333331</v>
      </c>
      <c r="P245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245" s="44">
        <f>IF(ISNUMBER(Defect_Master[[#This Row],[First Time]]),1,0)</f>
        <v>1</v>
      </c>
      <c r="R245" s="129">
        <f>IF(ISNUMBER(Defect_Master[[#This Row],[Final]]),1,0)</f>
        <v>1</v>
      </c>
    </row>
    <row r="246" spans="2:18" ht="34" customHeight="1">
      <c r="B246" s="119">
        <v>43172</v>
      </c>
      <c r="C246" s="119" t="s">
        <v>1313</v>
      </c>
      <c r="D246" s="124" t="s">
        <v>1261</v>
      </c>
      <c r="E246" s="120" t="str">
        <f>VLOOKUP(Defect_Master[[#This Row],[Error Code]],Errors_Master[[Error Code]:[Error Code Name]],2,0)</f>
        <v>Run-in</v>
      </c>
      <c r="F246" s="121" t="str">
        <f>VLOOKUP(Defect_Master[[#This Row],[Error Code]],Errors_Master[[Error Code]:[Error Code Name]],3,0)</f>
        <v>MacEFITests/Display 8118 Power Up MCU operation Diag Test (Exit code: 1)</v>
      </c>
      <c r="G246" s="110"/>
      <c r="H246" s="111">
        <v>439</v>
      </c>
      <c r="I246" s="112" t="s">
        <v>1167</v>
      </c>
      <c r="J246" s="113"/>
      <c r="K246" s="114">
        <v>1517</v>
      </c>
      <c r="L24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46" s="116"/>
      <c r="N246" s="122"/>
      <c r="O246" s="48">
        <f>IFERROR(1/COUNTIFS(Defect_Master[Serial Number],Defect_Master[[#This Row],[Serial Number]],Defect_Master[Functional Area],Defect_Master[[#This Row],[Functional Area]]),0)</f>
        <v>0.33333333333333331</v>
      </c>
      <c r="P246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246" s="48">
        <f>IF(ISNUMBER(Defect_Master[[#This Row],[First Time]]),1,0)</f>
        <v>1</v>
      </c>
      <c r="R246" s="49">
        <f>IF(ISNUMBER(Defect_Master[[#This Row],[Final]]),1,0)</f>
        <v>1</v>
      </c>
    </row>
    <row r="247" spans="2:18" ht="34" customHeight="1">
      <c r="B247" s="119">
        <v>43172</v>
      </c>
      <c r="C247" s="119" t="s">
        <v>1313</v>
      </c>
      <c r="D247" s="124" t="s">
        <v>1261</v>
      </c>
      <c r="E247" s="120" t="str">
        <f>VLOOKUP(Defect_Master[[#This Row],[Error Code]],Errors_Master[[Error Code]:[Error Code Name]],2,0)</f>
        <v>Run-in</v>
      </c>
      <c r="F247" s="121" t="str">
        <f>VLOOKUP(Defect_Master[[#This Row],[Error Code]],Errors_Master[[Error Code]:[Error Code Name]],3,0)</f>
        <v>thermalinterface/ThermalInterface 3664 DTS Accuracy Test (Exit code: 2)</v>
      </c>
      <c r="G247" s="110"/>
      <c r="H247" s="111">
        <v>439</v>
      </c>
      <c r="I247" s="112" t="s">
        <v>1167</v>
      </c>
      <c r="J247" s="113"/>
      <c r="K247" s="114">
        <v>1518</v>
      </c>
      <c r="L24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47" s="116"/>
      <c r="N247" s="122"/>
      <c r="O247" s="48">
        <f>IFERROR(1/COUNTIFS(Defect_Master[Serial Number],Defect_Master[[#This Row],[Serial Number]],Defect_Master[Functional Area],Defect_Master[[#This Row],[Functional Area]]),0)</f>
        <v>0.33333333333333331</v>
      </c>
      <c r="P247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247" s="48">
        <f>IF(ISNUMBER(Defect_Master[[#This Row],[First Time]]),1,0)</f>
        <v>1</v>
      </c>
      <c r="R247" s="49">
        <f>IF(ISNUMBER(Defect_Master[[#This Row],[Final]]),1,0)</f>
        <v>1</v>
      </c>
    </row>
    <row r="248" spans="2:18" ht="34" customHeight="1">
      <c r="B248" s="119">
        <v>43172</v>
      </c>
      <c r="C248" s="119" t="s">
        <v>1314</v>
      </c>
      <c r="D248" s="119" t="s">
        <v>1218</v>
      </c>
      <c r="E248" s="120" t="str">
        <f>VLOOKUP(Defect_Master[[#This Row],[Error Code]],Errors_Master[[Error Code]:[Error Code Name]],2,0)</f>
        <v>Run-in</v>
      </c>
      <c r="F248" s="121" t="str">
        <f>VLOOKUP(Defect_Master[[#This Row],[Error Code]],Errors_Master[[Error Code]:[Error Code Name]],3,0)</f>
        <v>link_width_tests/PCIe 2696 Link Width Test - Storage (Exit code: 1)</v>
      </c>
      <c r="G248" s="110"/>
      <c r="H248" s="111">
        <v>419</v>
      </c>
      <c r="I248" s="112" t="s">
        <v>1167</v>
      </c>
      <c r="J248" s="113"/>
      <c r="K248" s="114">
        <v>1535</v>
      </c>
      <c r="L24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48" s="116"/>
      <c r="N248" s="122"/>
      <c r="O248" s="48">
        <f>IFERROR(1/COUNTIFS(Defect_Master[Serial Number],Defect_Master[[#This Row],[Serial Number]],Defect_Master[Functional Area],Defect_Master[[#This Row],[Functional Area]]),0)</f>
        <v>0.33333333333333331</v>
      </c>
      <c r="P248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248" s="48">
        <f>IF(ISNUMBER(Defect_Master[[#This Row],[First Time]]),1,0)</f>
        <v>1</v>
      </c>
      <c r="R248" s="49">
        <f>IF(ISNUMBER(Defect_Master[[#This Row],[Final]]),1,0)</f>
        <v>1</v>
      </c>
    </row>
    <row r="249" spans="2:18" ht="34" customHeight="1">
      <c r="B249" s="119">
        <v>43172</v>
      </c>
      <c r="C249" s="119" t="s">
        <v>1314</v>
      </c>
      <c r="D249" s="119" t="s">
        <v>1218</v>
      </c>
      <c r="E249" s="120" t="str">
        <f>VLOOKUP(Defect_Master[[#This Row],[Error Code]],Errors_Master[[Error Code]:[Error Code Name]],2,0)</f>
        <v>Run-in</v>
      </c>
      <c r="F249" s="121" t="str">
        <f>VLOOKUP(Defect_Master[[#This Row],[Error Code]],Errors_Master[[Error Code]:[Error Code Name]],3,0)</f>
        <v>link_width_tests/PCIe 2696 Link Width Test - RP13 (Exit code: 1)</v>
      </c>
      <c r="G249" s="110"/>
      <c r="H249" s="111">
        <v>419</v>
      </c>
      <c r="I249" s="112" t="s">
        <v>1167</v>
      </c>
      <c r="J249" s="113"/>
      <c r="K249" s="114">
        <v>1536</v>
      </c>
      <c r="L24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49" s="116"/>
      <c r="N249" s="122"/>
      <c r="O249" s="48">
        <f>IFERROR(1/COUNTIFS(Defect_Master[Serial Number],Defect_Master[[#This Row],[Serial Number]],Defect_Master[Functional Area],Defect_Master[[#This Row],[Functional Area]]),0)</f>
        <v>0.33333333333333331</v>
      </c>
      <c r="P249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249" s="48">
        <f>IF(ISNUMBER(Defect_Master[[#This Row],[First Time]]),1,0)</f>
        <v>1</v>
      </c>
      <c r="R249" s="49">
        <f>IF(ISNUMBER(Defect_Master[[#This Row],[Final]]),1,0)</f>
        <v>1</v>
      </c>
    </row>
    <row r="250" spans="2:18" ht="34" customHeight="1">
      <c r="B250" s="119">
        <v>43172</v>
      </c>
      <c r="C250" s="119" t="s">
        <v>1300</v>
      </c>
      <c r="D250" s="119" t="s">
        <v>1232</v>
      </c>
      <c r="E250" s="120" t="str">
        <f>VLOOKUP(Defect_Master[[#This Row],[Error Code]],Errors_Master[[Error Code]:[Error Code Name]],2,0)</f>
        <v>Run-in</v>
      </c>
      <c r="F250" s="121" t="str">
        <f>VLOOKUP(Defect_Master[[#This Row],[Error Code]],Errors_Master[[Error Code]:[Error Code Name]],3,0)</f>
        <v>tapp/System 8000 TAPP Power (Exit code: 3)</v>
      </c>
      <c r="G250" s="110"/>
      <c r="H250" s="111">
        <v>411</v>
      </c>
      <c r="I250" s="112" t="s">
        <v>1167</v>
      </c>
      <c r="J250" s="113"/>
      <c r="K250" s="114">
        <v>1516</v>
      </c>
      <c r="L25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50" s="116"/>
      <c r="N250" s="122"/>
      <c r="O250" s="48">
        <f>IFERROR(1/COUNTIFS(Defect_Master[Serial Number],Defect_Master[[#This Row],[Serial Number]],Defect_Master[Functional Area],Defect_Master[[#This Row],[Functional Area]]),0)</f>
        <v>0.25</v>
      </c>
      <c r="P250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250" s="48">
        <f>IF(ISNUMBER(Defect_Master[[#This Row],[First Time]]),1,0)</f>
        <v>1</v>
      </c>
      <c r="R250" s="49">
        <f>IF(ISNUMBER(Defect_Master[[#This Row],[Final]]),1,0)</f>
        <v>1</v>
      </c>
    </row>
    <row r="251" spans="2:18" ht="34" customHeight="1">
      <c r="B251" s="119">
        <v>43172</v>
      </c>
      <c r="C251" s="119" t="s">
        <v>1300</v>
      </c>
      <c r="D251" s="119" t="s">
        <v>1232</v>
      </c>
      <c r="E251" s="120" t="str">
        <f>VLOOKUP(Defect_Master[[#This Row],[Error Code]],Errors_Master[[Error Code]:[Error Code Name]],2,0)</f>
        <v>Run-in</v>
      </c>
      <c r="F251" s="121" t="str">
        <f>VLOOKUP(Defect_Master[[#This Row],[Error Code]],Errors_Master[[Error Code]:[Error Code Name]],3,0)</f>
        <v>thermalinterface/ThermalInterface 3664 DTS Accuracy Test (Exit code: 2)</v>
      </c>
      <c r="G251" s="110"/>
      <c r="H251" s="111">
        <v>411</v>
      </c>
      <c r="I251" s="112" t="s">
        <v>1167</v>
      </c>
      <c r="J251" s="113"/>
      <c r="K251" s="114">
        <v>1518</v>
      </c>
      <c r="L25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51" s="116"/>
      <c r="N251" s="122"/>
      <c r="O251" s="48">
        <f>IFERROR(1/COUNTIFS(Defect_Master[Serial Number],Defect_Master[[#This Row],[Serial Number]],Defect_Master[Functional Area],Defect_Master[[#This Row],[Functional Area]]),0)</f>
        <v>0.25</v>
      </c>
      <c r="P251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251" s="48">
        <f>IF(ISNUMBER(Defect_Master[[#This Row],[First Time]]),1,0)</f>
        <v>1</v>
      </c>
      <c r="R251" s="49">
        <f>IF(ISNUMBER(Defect_Master[[#This Row],[Final]]),1,0)</f>
        <v>1</v>
      </c>
    </row>
    <row r="252" spans="2:18" ht="34" customHeight="1">
      <c r="B252" s="119">
        <v>43172</v>
      </c>
      <c r="C252" s="119" t="s">
        <v>1300</v>
      </c>
      <c r="D252" s="119" t="s">
        <v>1232</v>
      </c>
      <c r="E252" s="120" t="str">
        <f>VLOOKUP(Defect_Master[[#This Row],[Error Code]],Errors_Master[[Error Code]:[Error Code Name]],2,0)</f>
        <v>Run-in</v>
      </c>
      <c r="F252" s="121" t="str">
        <f>VLOOKUP(Defect_Master[[#This Row],[Error Code]],Errors_Master[[Error Code]:[Error Code Name]],3,0)</f>
        <v>display_test_no_aspm/Display 4120 Banksia TCON and DRAM Bist Suite (Exit code: -1)</v>
      </c>
      <c r="G252" s="110"/>
      <c r="H252" s="111">
        <v>411</v>
      </c>
      <c r="I252" s="112" t="s">
        <v>1167</v>
      </c>
      <c r="J252" s="113"/>
      <c r="K252" s="114">
        <v>1595</v>
      </c>
      <c r="L252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52" s="116"/>
      <c r="N252" s="122"/>
      <c r="O252" s="48">
        <f>IFERROR(1/COUNTIFS(Defect_Master[Serial Number],Defect_Master[[#This Row],[Serial Number]],Defect_Master[Functional Area],Defect_Master[[#This Row],[Functional Area]]),0)</f>
        <v>0.25</v>
      </c>
      <c r="P252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252" s="48">
        <f>IF(ISNUMBER(Defect_Master[[#This Row],[First Time]]),1,0)</f>
        <v>1</v>
      </c>
      <c r="R252" s="49">
        <f>IF(ISNUMBER(Defect_Master[[#This Row],[Final]]),1,0)</f>
        <v>1</v>
      </c>
    </row>
    <row r="253" spans="2:18" ht="34" customHeight="1">
      <c r="B253" s="119">
        <v>43172</v>
      </c>
      <c r="C253" s="119" t="s">
        <v>1165</v>
      </c>
      <c r="D253" s="119" t="s">
        <v>1158</v>
      </c>
      <c r="E253" s="120" t="str">
        <f>VLOOKUP(Defect_Master[[#This Row],[Error Code]],Errors_Master[[Error Code]:[Error Code Name]],2,0)</f>
        <v>Run-in</v>
      </c>
      <c r="F253" s="121" t="str">
        <f>VLOOKUP(Defect_Master[[#This Row],[Error Code]],Errors_Master[[Error Code]:[Error Code Name]],3,0)</f>
        <v>tapp/System 8000 TAPP Power (Exit code: 3)</v>
      </c>
      <c r="G253" s="110"/>
      <c r="H253" s="111">
        <v>410</v>
      </c>
      <c r="I253" s="112" t="s">
        <v>1167</v>
      </c>
      <c r="J253" s="113"/>
      <c r="K253" s="114">
        <v>1516</v>
      </c>
      <c r="L25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53" s="116"/>
      <c r="N253" s="122"/>
      <c r="O253" s="48">
        <f>IFERROR(1/COUNTIFS(Defect_Master[Serial Number],Defect_Master[[#This Row],[Serial Number]],Defect_Master[Functional Area],Defect_Master[[#This Row],[Functional Area]]),0)</f>
        <v>0.14285714285714285</v>
      </c>
      <c r="P253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0.14285714285714285</v>
      </c>
      <c r="Q253" s="48">
        <f>IF(ISNUMBER(Defect_Master[[#This Row],[First Time]]),1,0)</f>
        <v>1</v>
      </c>
      <c r="R253" s="49">
        <f>IF(ISNUMBER(Defect_Master[[#This Row],[Final]]),1,0)</f>
        <v>1</v>
      </c>
    </row>
    <row r="254" spans="2:18" ht="34" customHeight="1">
      <c r="B254" s="119">
        <v>43172</v>
      </c>
      <c r="C254" s="119" t="s">
        <v>1165</v>
      </c>
      <c r="D254" s="119" t="s">
        <v>1158</v>
      </c>
      <c r="E254" s="120" t="str">
        <f>VLOOKUP(Defect_Master[[#This Row],[Error Code]],Errors_Master[[Error Code]:[Error Code Name]],2,0)</f>
        <v>Run-in</v>
      </c>
      <c r="F254" s="121" t="str">
        <f>VLOOKUP(Defect_Master[[#This Row],[Error Code]],Errors_Master[[Error Code]:[Error Code Name]],3,0)</f>
        <v>MacEFITests/Display 8118 Power Up MCU operation Diag Test (Exit code: 1)</v>
      </c>
      <c r="G254" s="110"/>
      <c r="H254" s="111">
        <v>410</v>
      </c>
      <c r="I254" s="112" t="s">
        <v>1167</v>
      </c>
      <c r="J254" s="113"/>
      <c r="K254" s="114">
        <v>1517</v>
      </c>
      <c r="L25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54" s="116"/>
      <c r="N254" s="122"/>
      <c r="O254" s="48">
        <f>IFERROR(1/COUNTIFS(Defect_Master[Serial Number],Defect_Master[[#This Row],[Serial Number]],Defect_Master[Functional Area],Defect_Master[[#This Row],[Functional Area]]),0)</f>
        <v>0.14285714285714285</v>
      </c>
      <c r="P254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0.14285714285714285</v>
      </c>
      <c r="Q254" s="48">
        <f>IF(ISNUMBER(Defect_Master[[#This Row],[First Time]]),1,0)</f>
        <v>1</v>
      </c>
      <c r="R254" s="49">
        <f>IF(ISNUMBER(Defect_Master[[#This Row],[Final]]),1,0)</f>
        <v>1</v>
      </c>
    </row>
    <row r="255" spans="2:18" ht="34" customHeight="1">
      <c r="B255" s="119">
        <v>43172</v>
      </c>
      <c r="C255" s="119" t="s">
        <v>1165</v>
      </c>
      <c r="D255" s="119" t="s">
        <v>1158</v>
      </c>
      <c r="E255" s="120" t="str">
        <f>VLOOKUP(Defect_Master[[#This Row],[Error Code]],Errors_Master[[Error Code]:[Error Code Name]],2,0)</f>
        <v>Run-in</v>
      </c>
      <c r="F255" s="121" t="str">
        <f>VLOOKUP(Defect_Master[[#This Row],[Error Code]],Errors_Master[[Error Code]:[Error Code Name]],3,0)</f>
        <v>thermalinterface/ThermalInterface 3664 DTS Accuracy Test (Exit code: 2)</v>
      </c>
      <c r="G255" s="110"/>
      <c r="H255" s="111">
        <v>410</v>
      </c>
      <c r="I255" s="112" t="s">
        <v>1167</v>
      </c>
      <c r="J255" s="113"/>
      <c r="K255" s="114">
        <v>1518</v>
      </c>
      <c r="L25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55" s="116"/>
      <c r="N255" s="122"/>
      <c r="O255" s="48">
        <f>IFERROR(1/COUNTIFS(Defect_Master[Serial Number],Defect_Master[[#This Row],[Serial Number]],Defect_Master[Functional Area],Defect_Master[[#This Row],[Functional Area]]),0)</f>
        <v>0.14285714285714285</v>
      </c>
      <c r="P255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0.14285714285714285</v>
      </c>
      <c r="Q255" s="48">
        <f>IF(ISNUMBER(Defect_Master[[#This Row],[First Time]]),1,0)</f>
        <v>1</v>
      </c>
      <c r="R255" s="49">
        <f>IF(ISNUMBER(Defect_Master[[#This Row],[Final]]),1,0)</f>
        <v>1</v>
      </c>
    </row>
    <row r="256" spans="2:18" ht="34" customHeight="1">
      <c r="B256" s="119">
        <v>43172</v>
      </c>
      <c r="C256" s="119" t="s">
        <v>1165</v>
      </c>
      <c r="D256" s="119" t="s">
        <v>1158</v>
      </c>
      <c r="E256" s="120" t="str">
        <f>VLOOKUP(Defect_Master[[#This Row],[Error Code]],Errors_Master[[Error Code]:[Error Code Name]],2,0)</f>
        <v>Run-in</v>
      </c>
      <c r="F256" s="121" t="str">
        <f>VLOOKUP(Defect_Master[[#This Row],[Error Code]],Errors_Master[[Error Code]:[Error Code Name]],3,0)</f>
        <v>coordinated_sleep_G3S/Transition Intel into G3S/23 (Exit code: -2)</v>
      </c>
      <c r="G256" s="110"/>
      <c r="H256" s="111">
        <v>410</v>
      </c>
      <c r="I256" s="112" t="s">
        <v>1167</v>
      </c>
      <c r="J256" s="113"/>
      <c r="K256" s="114">
        <v>1600</v>
      </c>
      <c r="L25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56" s="116"/>
      <c r="N256" s="122"/>
      <c r="O256" s="48">
        <f>IFERROR(1/COUNTIFS(Defect_Master[Serial Number],Defect_Master[[#This Row],[Serial Number]],Defect_Master[Functional Area],Defect_Master[[#This Row],[Functional Area]]),0)</f>
        <v>0.14285714285714285</v>
      </c>
      <c r="P256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0.14285714285714285</v>
      </c>
      <c r="Q256" s="48">
        <f>IF(ISNUMBER(Defect_Master[[#This Row],[First Time]]),1,0)</f>
        <v>1</v>
      </c>
      <c r="R256" s="49">
        <f>IF(ISNUMBER(Defect_Master[[#This Row],[Final]]),1,0)</f>
        <v>1</v>
      </c>
    </row>
    <row r="257" spans="2:18" ht="34" customHeight="1">
      <c r="B257" s="119">
        <v>43172</v>
      </c>
      <c r="C257" s="119" t="s">
        <v>1165</v>
      </c>
      <c r="D257" s="119" t="s">
        <v>1158</v>
      </c>
      <c r="E257" s="120" t="str">
        <f>VLOOKUP(Defect_Master[[#This Row],[Error Code]],Errors_Master[[Error Code]:[Error Code Name]],2,0)</f>
        <v>Run-in</v>
      </c>
      <c r="F257" s="121" t="str">
        <f>VLOOKUP(Defect_Master[[#This Row],[Error Code]],Errors_Master[[Error Code]:[Error Code Name]],3,0)</f>
        <v>coordinated_sleep_G3S/Wait for ARM to sleep/23 (Exit code: 3)</v>
      </c>
      <c r="G257" s="110"/>
      <c r="H257" s="111">
        <v>410</v>
      </c>
      <c r="I257" s="112" t="s">
        <v>1167</v>
      </c>
      <c r="J257" s="113"/>
      <c r="K257" s="114">
        <v>1601</v>
      </c>
      <c r="L25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57" s="116"/>
      <c r="N257" s="122"/>
      <c r="O257" s="48">
        <f>IFERROR(1/COUNTIFS(Defect_Master[Serial Number],Defect_Master[[#This Row],[Serial Number]],Defect_Master[Functional Area],Defect_Master[[#This Row],[Functional Area]]),0)</f>
        <v>0.14285714285714285</v>
      </c>
      <c r="P257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0.14285714285714285</v>
      </c>
      <c r="Q257" s="48">
        <f>IF(ISNUMBER(Defect_Master[[#This Row],[First Time]]),1,0)</f>
        <v>1</v>
      </c>
      <c r="R257" s="49">
        <f>IF(ISNUMBER(Defect_Master[[#This Row],[Final]]),1,0)</f>
        <v>1</v>
      </c>
    </row>
    <row r="258" spans="2:18" ht="34" customHeight="1">
      <c r="B258" s="130">
        <v>43173</v>
      </c>
      <c r="C258" s="130" t="s">
        <v>1322</v>
      </c>
      <c r="D258" s="124" t="s">
        <v>1261</v>
      </c>
      <c r="E258" s="125" t="str">
        <f>VLOOKUP(Defect_Master[[#This Row],[Error Code]],Errors_Master[[Error Code]:[Error Code Name]],2,0)</f>
        <v>Run-in</v>
      </c>
      <c r="F258" s="126" t="str">
        <f>VLOOKUP(Defect_Master[[#This Row],[Error Code]],Errors_Master[[Error Code]:[Error Code Name]],3,0)</f>
        <v>tapp/System 8000 TAPP Power (Exit code: 3)</v>
      </c>
      <c r="G258" s="110"/>
      <c r="H258" s="111">
        <v>443</v>
      </c>
      <c r="I258" s="112" t="s">
        <v>1326</v>
      </c>
      <c r="J258" s="113"/>
      <c r="K258" s="114">
        <v>1516</v>
      </c>
      <c r="L25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58" s="127"/>
      <c r="N258" s="128"/>
      <c r="O258" s="44">
        <f>IFERROR(1/COUNTIFS(Defect_Master[Serial Number],Defect_Master[[#This Row],[Serial Number]],Defect_Master[Functional Area],Defect_Master[[#This Row],[Functional Area]]),0)</f>
        <v>0.33333333333333331</v>
      </c>
      <c r="P258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258" s="44">
        <f>IF(ISNUMBER(Defect_Master[[#This Row],[First Time]]),1,0)</f>
        <v>1</v>
      </c>
      <c r="R258" s="129">
        <f>IF(ISNUMBER(Defect_Master[[#This Row],[Final]]),1,0)</f>
        <v>1</v>
      </c>
    </row>
    <row r="259" spans="2:18" ht="34" customHeight="1">
      <c r="B259" s="124">
        <v>43173</v>
      </c>
      <c r="C259" s="124" t="s">
        <v>1322</v>
      </c>
      <c r="D259" s="124" t="s">
        <v>1261</v>
      </c>
      <c r="E259" s="125" t="str">
        <f>VLOOKUP(Defect_Master[[#This Row],[Error Code]],Errors_Master[[Error Code]:[Error Code Name]],2,0)</f>
        <v>Run-in</v>
      </c>
      <c r="F259" s="126" t="str">
        <f>VLOOKUP(Defect_Master[[#This Row],[Error Code]],Errors_Master[[Error Code]:[Error Code Name]],3,0)</f>
        <v>MacEFITests/Display 8118 Power Up MCU operation Diag Test (Exit code: 1)</v>
      </c>
      <c r="G259" s="110"/>
      <c r="H259" s="111">
        <v>443</v>
      </c>
      <c r="I259" s="112" t="s">
        <v>1326</v>
      </c>
      <c r="J259" s="113"/>
      <c r="K259" s="114">
        <v>1517</v>
      </c>
      <c r="L25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59" s="127"/>
      <c r="N259" s="128"/>
      <c r="O259" s="44">
        <f>IFERROR(1/COUNTIFS(Defect_Master[Serial Number],Defect_Master[[#This Row],[Serial Number]],Defect_Master[Functional Area],Defect_Master[[#This Row],[Functional Area]]),0)</f>
        <v>0.33333333333333331</v>
      </c>
      <c r="P259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259" s="44">
        <f>IF(ISNUMBER(Defect_Master[[#This Row],[First Time]]),1,0)</f>
        <v>1</v>
      </c>
      <c r="R259" s="129">
        <f>IF(ISNUMBER(Defect_Master[[#This Row],[Final]]),1,0)</f>
        <v>1</v>
      </c>
    </row>
    <row r="260" spans="2:18" ht="34" customHeight="1">
      <c r="B260" s="124">
        <v>43173</v>
      </c>
      <c r="C260" s="119" t="s">
        <v>1322</v>
      </c>
      <c r="D260" s="119" t="s">
        <v>1261</v>
      </c>
      <c r="E260" s="120" t="str">
        <f>VLOOKUP(Defect_Master[[#This Row],[Error Code]],Errors_Master[[Error Code]:[Error Code Name]],2,0)</f>
        <v>Run-in</v>
      </c>
      <c r="F260" s="121" t="str">
        <f>VLOOKUP(Defect_Master[[#This Row],[Error Code]],Errors_Master[[Error Code]:[Error Code Name]],3,0)</f>
        <v>thermalinterface/ThermalInterface 3664 DTS Accuracy Test (Exit code: 2)</v>
      </c>
      <c r="G260" s="110"/>
      <c r="H260" s="111">
        <v>443</v>
      </c>
      <c r="I260" s="112" t="s">
        <v>1326</v>
      </c>
      <c r="J260" s="113"/>
      <c r="K260" s="114">
        <v>1518</v>
      </c>
      <c r="L26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60" s="116"/>
      <c r="N260" s="122"/>
      <c r="O260" s="48">
        <f>IFERROR(1/COUNTIFS(Defect_Master[Serial Number],Defect_Master[[#This Row],[Serial Number]],Defect_Master[Functional Area],Defect_Master[[#This Row],[Functional Area]]),0)</f>
        <v>0.33333333333333331</v>
      </c>
      <c r="P260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260" s="48">
        <f>IF(ISNUMBER(Defect_Master[[#This Row],[First Time]]),1,0)</f>
        <v>1</v>
      </c>
      <c r="R260" s="49">
        <f>IF(ISNUMBER(Defect_Master[[#This Row],[Final]]),1,0)</f>
        <v>1</v>
      </c>
    </row>
    <row r="261" spans="2:18" ht="34" customHeight="1">
      <c r="B261" s="124">
        <v>43173</v>
      </c>
      <c r="C261" s="119" t="s">
        <v>1323</v>
      </c>
      <c r="D261" s="119" t="s">
        <v>1261</v>
      </c>
      <c r="E261" s="120" t="str">
        <f>VLOOKUP(Defect_Master[[#This Row],[Error Code]],Errors_Master[[Error Code]:[Error Code Name]],2,0)</f>
        <v>Run-in</v>
      </c>
      <c r="F261" s="121" t="str">
        <f>VLOOKUP(Defect_Master[[#This Row],[Error Code]],Errors_Master[[Error Code]:[Error Code Name]],3,0)</f>
        <v>tapp/System 8000 TAPP Power (Exit code: 3)</v>
      </c>
      <c r="G261" s="110"/>
      <c r="H261" s="111">
        <v>441</v>
      </c>
      <c r="I261" s="112" t="s">
        <v>1326</v>
      </c>
      <c r="J261" s="113"/>
      <c r="K261" s="114">
        <v>1516</v>
      </c>
      <c r="L26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61" s="116"/>
      <c r="N261" s="122"/>
      <c r="O261" s="48">
        <f>IFERROR(1/COUNTIFS(Defect_Master[Serial Number],Defect_Master[[#This Row],[Serial Number]],Defect_Master[Functional Area],Defect_Master[[#This Row],[Functional Area]]),0)</f>
        <v>0.33333333333333331</v>
      </c>
      <c r="P261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261" s="48">
        <f>IF(ISNUMBER(Defect_Master[[#This Row],[First Time]]),1,0)</f>
        <v>1</v>
      </c>
      <c r="R261" s="49">
        <f>IF(ISNUMBER(Defect_Master[[#This Row],[Final]]),1,0)</f>
        <v>1</v>
      </c>
    </row>
    <row r="262" spans="2:18" ht="34" customHeight="1">
      <c r="B262" s="124">
        <v>43173</v>
      </c>
      <c r="C262" s="119" t="s">
        <v>1323</v>
      </c>
      <c r="D262" s="119" t="s">
        <v>1261</v>
      </c>
      <c r="E262" s="120" t="str">
        <f>VLOOKUP(Defect_Master[[#This Row],[Error Code]],Errors_Master[[Error Code]:[Error Code Name]],2,0)</f>
        <v>Run-in</v>
      </c>
      <c r="F262" s="121" t="str">
        <f>VLOOKUP(Defect_Master[[#This Row],[Error Code]],Errors_Master[[Error Code]:[Error Code Name]],3,0)</f>
        <v>MacEFITests/Display 8118 Power Up MCU operation Diag Test (Exit code: 1)</v>
      </c>
      <c r="G262" s="110"/>
      <c r="H262" s="111">
        <v>441</v>
      </c>
      <c r="I262" s="112" t="s">
        <v>1326</v>
      </c>
      <c r="J262" s="113"/>
      <c r="K262" s="114">
        <v>1517</v>
      </c>
      <c r="L262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62" s="116"/>
      <c r="N262" s="122"/>
      <c r="O262" s="48">
        <f>IFERROR(1/COUNTIFS(Defect_Master[Serial Number],Defect_Master[[#This Row],[Serial Number]],Defect_Master[Functional Area],Defect_Master[[#This Row],[Functional Area]]),0)</f>
        <v>0.33333333333333331</v>
      </c>
      <c r="P262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262" s="48">
        <f>IF(ISNUMBER(Defect_Master[[#This Row],[First Time]]),1,0)</f>
        <v>1</v>
      </c>
      <c r="R262" s="49">
        <f>IF(ISNUMBER(Defect_Master[[#This Row],[Final]]),1,0)</f>
        <v>1</v>
      </c>
    </row>
    <row r="263" spans="2:18" ht="34" customHeight="1">
      <c r="B263" s="124">
        <v>43173</v>
      </c>
      <c r="C263" s="119" t="s">
        <v>1323</v>
      </c>
      <c r="D263" s="119" t="s">
        <v>1261</v>
      </c>
      <c r="E263" s="120" t="str">
        <f>VLOOKUP(Defect_Master[[#This Row],[Error Code]],Errors_Master[[Error Code]:[Error Code Name]],2,0)</f>
        <v>Run-in</v>
      </c>
      <c r="F263" s="121" t="str">
        <f>VLOOKUP(Defect_Master[[#This Row],[Error Code]],Errors_Master[[Error Code]:[Error Code Name]],3,0)</f>
        <v>thermalinterface/ThermalInterface 3664 DTS Accuracy Test (Exit code: 2)</v>
      </c>
      <c r="G263" s="110"/>
      <c r="H263" s="111">
        <v>441</v>
      </c>
      <c r="I263" s="112" t="s">
        <v>1326</v>
      </c>
      <c r="J263" s="113"/>
      <c r="K263" s="114">
        <v>1518</v>
      </c>
      <c r="L26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63" s="116"/>
      <c r="N263" s="122"/>
      <c r="O263" s="48">
        <f>IFERROR(1/COUNTIFS(Defect_Master[Serial Number],Defect_Master[[#This Row],[Serial Number]],Defect_Master[Functional Area],Defect_Master[[#This Row],[Functional Area]]),0)</f>
        <v>0.33333333333333331</v>
      </c>
      <c r="P263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263" s="48">
        <f>IF(ISNUMBER(Defect_Master[[#This Row],[First Time]]),1,0)</f>
        <v>1</v>
      </c>
      <c r="R263" s="49">
        <f>IF(ISNUMBER(Defect_Master[[#This Row],[Final]]),1,0)</f>
        <v>1</v>
      </c>
    </row>
    <row r="264" spans="2:18" ht="34" customHeight="1">
      <c r="B264" s="124">
        <v>43173</v>
      </c>
      <c r="C264" s="119" t="s">
        <v>1321</v>
      </c>
      <c r="D264" s="119" t="s">
        <v>1216</v>
      </c>
      <c r="E264" s="120" t="str">
        <f>VLOOKUP(Defect_Master[[#This Row],[Error Code]],Errors_Master[[Error Code]:[Error Code Name]],2,0)</f>
        <v>Run-in</v>
      </c>
      <c r="F264" s="121" t="str">
        <f>VLOOKUP(Defect_Master[[#This Row],[Error Code]],Errors_Master[[Error Code]:[Error Code Name]],3,0)</f>
        <v>thermalinterface/ThermalInterface 3664 DTS Accuracy Test (Exit code: 2)</v>
      </c>
      <c r="G264" s="110"/>
      <c r="H264" s="111">
        <v>374</v>
      </c>
      <c r="I264" s="112" t="s">
        <v>1326</v>
      </c>
      <c r="J264" s="113"/>
      <c r="K264" s="114">
        <v>1518</v>
      </c>
      <c r="L26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64" s="116"/>
      <c r="N264" s="122"/>
      <c r="O264" s="48">
        <f>IFERROR(1/COUNTIFS(Defect_Master[Serial Number],Defect_Master[[#This Row],[Serial Number]],Defect_Master[Functional Area],Defect_Master[[#This Row],[Functional Area]]),0)</f>
        <v>0.14285714285714285</v>
      </c>
      <c r="P264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0.14285714285714285</v>
      </c>
      <c r="Q264" s="48">
        <f>IF(ISNUMBER(Defect_Master[[#This Row],[First Time]]),1,0)</f>
        <v>1</v>
      </c>
      <c r="R264" s="49">
        <f>IF(ISNUMBER(Defect_Master[[#This Row],[Final]]),1,0)</f>
        <v>1</v>
      </c>
    </row>
    <row r="265" spans="2:18" ht="34" customHeight="1">
      <c r="B265" s="124">
        <v>43173</v>
      </c>
      <c r="C265" s="119" t="s">
        <v>1324</v>
      </c>
      <c r="D265" s="119" t="s">
        <v>1114</v>
      </c>
      <c r="E265" s="120" t="str">
        <f>VLOOKUP(Defect_Master[[#This Row],[Error Code]],Errors_Master[[Error Code]:[Error Code Name]],2,0)</f>
        <v>Run-in</v>
      </c>
      <c r="F265" s="121" t="str">
        <f>VLOOKUP(Defect_Master[[#This Row],[Error Code]],Errors_Master[[Error Code]:[Error Code Name]],3,0)</f>
        <v>display/BacklightController 4248 Fault Detection (Exit code: 1)</v>
      </c>
      <c r="G265" s="110"/>
      <c r="H265" s="111">
        <v>509</v>
      </c>
      <c r="I265" s="112" t="s">
        <v>1326</v>
      </c>
      <c r="J265" s="113"/>
      <c r="K265" s="114">
        <v>1514</v>
      </c>
      <c r="L26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65" s="116"/>
      <c r="N265" s="122"/>
      <c r="O265" s="48">
        <f>IFERROR(1/COUNTIFS(Defect_Master[Serial Number],Defect_Master[[#This Row],[Serial Number]],Defect_Master[Functional Area],Defect_Master[[#This Row],[Functional Area]]),0)</f>
        <v>0.25</v>
      </c>
      <c r="P265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265" s="48">
        <f>IF(ISNUMBER(Defect_Master[[#This Row],[First Time]]),1,0)</f>
        <v>1</v>
      </c>
      <c r="R265" s="49">
        <f>IF(ISNUMBER(Defect_Master[[#This Row],[Final]]),1,0)</f>
        <v>1</v>
      </c>
    </row>
    <row r="266" spans="2:18" ht="34" customHeight="1">
      <c r="B266" s="124">
        <v>43173</v>
      </c>
      <c r="C266" s="119" t="s">
        <v>1324</v>
      </c>
      <c r="D266" s="119" t="s">
        <v>1114</v>
      </c>
      <c r="E266" s="120" t="str">
        <f>VLOOKUP(Defect_Master[[#This Row],[Error Code]],Errors_Master[[Error Code]:[Error Code Name]],2,0)</f>
        <v>Run-in</v>
      </c>
      <c r="F266" s="121" t="str">
        <f>VLOOKUP(Defect_Master[[#This Row],[Error Code]],Errors_Master[[Error Code]:[Error Code Name]],3,0)</f>
        <v>MacEFITests/Display 8118 Power Up MCU operation Diag Test (Exit code: 1)</v>
      </c>
      <c r="G266" s="110"/>
      <c r="H266" s="111">
        <v>509</v>
      </c>
      <c r="I266" s="112" t="s">
        <v>1326</v>
      </c>
      <c r="J266" s="113"/>
      <c r="K266" s="114">
        <v>1517</v>
      </c>
      <c r="L26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66" s="116"/>
      <c r="N266" s="122"/>
      <c r="O266" s="48">
        <f>IFERROR(1/COUNTIFS(Defect_Master[Serial Number],Defect_Master[[#This Row],[Serial Number]],Defect_Master[Functional Area],Defect_Master[[#This Row],[Functional Area]]),0)</f>
        <v>0.25</v>
      </c>
      <c r="P266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266" s="48">
        <f>IF(ISNUMBER(Defect_Master[[#This Row],[First Time]]),1,0)</f>
        <v>1</v>
      </c>
      <c r="R266" s="49">
        <f>IF(ISNUMBER(Defect_Master[[#This Row],[Final]]),1,0)</f>
        <v>1</v>
      </c>
    </row>
    <row r="267" spans="2:18" ht="34" customHeight="1">
      <c r="B267" s="124">
        <v>43173</v>
      </c>
      <c r="C267" s="119" t="s">
        <v>1324</v>
      </c>
      <c r="D267" s="119" t="s">
        <v>1114</v>
      </c>
      <c r="E267" s="120" t="str">
        <f>VLOOKUP(Defect_Master[[#This Row],[Error Code]],Errors_Master[[Error Code]:[Error Code Name]],2,0)</f>
        <v>Run-in</v>
      </c>
      <c r="F267" s="121" t="str">
        <f>VLOOKUP(Defect_Master[[#This Row],[Error Code]],Errors_Master[[Error Code]:[Error Code Name]],3,0)</f>
        <v>thermalinterface/ThermalInterface 3664 DTS Accuracy Test (Exit code: 2)</v>
      </c>
      <c r="G267" s="110"/>
      <c r="H267" s="111">
        <v>509</v>
      </c>
      <c r="I267" s="112" t="s">
        <v>1326</v>
      </c>
      <c r="J267" s="113"/>
      <c r="K267" s="114">
        <v>1518</v>
      </c>
      <c r="L26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67" s="116"/>
      <c r="N267" s="122"/>
      <c r="O267" s="48">
        <f>IFERROR(1/COUNTIFS(Defect_Master[Serial Number],Defect_Master[[#This Row],[Serial Number]],Defect_Master[Functional Area],Defect_Master[[#This Row],[Functional Area]]),0)</f>
        <v>0.25</v>
      </c>
      <c r="P267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0.25</v>
      </c>
      <c r="Q267" s="48">
        <f>IF(ISNUMBER(Defect_Master[[#This Row],[First Time]]),1,0)</f>
        <v>1</v>
      </c>
      <c r="R267" s="49">
        <f>IF(ISNUMBER(Defect_Master[[#This Row],[Final]]),1,0)</f>
        <v>1</v>
      </c>
    </row>
    <row r="268" spans="2:18" ht="34" customHeight="1">
      <c r="B268" s="124">
        <v>43173</v>
      </c>
      <c r="C268" s="119" t="s">
        <v>1325</v>
      </c>
      <c r="D268" s="119" t="s">
        <v>1119</v>
      </c>
      <c r="E268" s="120" t="str">
        <f>VLOOKUP(Defect_Master[[#This Row],[Error Code]],Errors_Master[[Error Code]:[Error Code Name]],2,0)</f>
        <v>Run-in</v>
      </c>
      <c r="F268" s="121" t="str">
        <f>VLOOKUP(Defect_Master[[#This Row],[Error Code]],Errors_Master[[Error Code]:[Error Code Name]],3,0)</f>
        <v>display/BacklightController 4248 Fault Detection (Exit code: 1)</v>
      </c>
      <c r="G268" s="110"/>
      <c r="H268" s="111">
        <v>479</v>
      </c>
      <c r="I268" s="112" t="s">
        <v>1326</v>
      </c>
      <c r="J268" s="113"/>
      <c r="K268" s="114">
        <v>1514</v>
      </c>
      <c r="L26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68" s="116"/>
      <c r="N268" s="122"/>
      <c r="O268" s="48">
        <f>IFERROR(1/COUNTIFS(Defect_Master[Serial Number],Defect_Master[[#This Row],[Serial Number]],Defect_Master[Functional Area],Defect_Master[[#This Row],[Functional Area]]),0)</f>
        <v>0.2</v>
      </c>
      <c r="P268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268" s="48">
        <f>IF(ISNUMBER(Defect_Master[[#This Row],[First Time]]),1,0)</f>
        <v>1</v>
      </c>
      <c r="R268" s="49">
        <f>IF(ISNUMBER(Defect_Master[[#This Row],[Final]]),1,0)</f>
        <v>1</v>
      </c>
    </row>
    <row r="269" spans="2:18" ht="34" customHeight="1">
      <c r="B269" s="124">
        <v>43173</v>
      </c>
      <c r="C269" s="119" t="s">
        <v>1325</v>
      </c>
      <c r="D269" s="119" t="s">
        <v>1119</v>
      </c>
      <c r="E269" s="120" t="str">
        <f>VLOOKUP(Defect_Master[[#This Row],[Error Code]],Errors_Master[[Error Code]:[Error Code Name]],2,0)</f>
        <v>Run-in</v>
      </c>
      <c r="F269" s="121" t="str">
        <f>VLOOKUP(Defect_Master[[#This Row],[Error Code]],Errors_Master[[Error Code]:[Error Code Name]],3,0)</f>
        <v>tapp/System 8000 TAPP Power (Exit code: 3)</v>
      </c>
      <c r="G269" s="110"/>
      <c r="H269" s="111">
        <v>479</v>
      </c>
      <c r="I269" s="112" t="s">
        <v>1326</v>
      </c>
      <c r="J269" s="113"/>
      <c r="K269" s="114">
        <v>1516</v>
      </c>
      <c r="L26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69" s="116"/>
      <c r="N269" s="122"/>
      <c r="O269" s="48">
        <f>IFERROR(1/COUNTIFS(Defect_Master[Serial Number],Defect_Master[[#This Row],[Serial Number]],Defect_Master[Functional Area],Defect_Master[[#This Row],[Functional Area]]),0)</f>
        <v>0.2</v>
      </c>
      <c r="P269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269" s="48">
        <f>IF(ISNUMBER(Defect_Master[[#This Row],[First Time]]),1,0)</f>
        <v>1</v>
      </c>
      <c r="R269" s="49">
        <f>IF(ISNUMBER(Defect_Master[[#This Row],[Final]]),1,0)</f>
        <v>1</v>
      </c>
    </row>
    <row r="270" spans="2:18" ht="34" customHeight="1">
      <c r="B270" s="124">
        <v>43173</v>
      </c>
      <c r="C270" s="119" t="s">
        <v>1325</v>
      </c>
      <c r="D270" s="119" t="s">
        <v>1119</v>
      </c>
      <c r="E270" s="120" t="str">
        <f>VLOOKUP(Defect_Master[[#This Row],[Error Code]],Errors_Master[[Error Code]:[Error Code Name]],2,0)</f>
        <v>Run-in</v>
      </c>
      <c r="F270" s="121" t="str">
        <f>VLOOKUP(Defect_Master[[#This Row],[Error Code]],Errors_Master[[Error Code]:[Error Code Name]],3,0)</f>
        <v>MacEFITests/Display 8118 Power Up MCU operation Diag Test (Exit code: 1)</v>
      </c>
      <c r="G270" s="110"/>
      <c r="H270" s="111">
        <v>479</v>
      </c>
      <c r="I270" s="112" t="s">
        <v>1326</v>
      </c>
      <c r="J270" s="113"/>
      <c r="K270" s="114">
        <v>1517</v>
      </c>
      <c r="L27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70" s="116"/>
      <c r="N270" s="122"/>
      <c r="O270" s="48">
        <f>IFERROR(1/COUNTIFS(Defect_Master[Serial Number],Defect_Master[[#This Row],[Serial Number]],Defect_Master[Functional Area],Defect_Master[[#This Row],[Functional Area]]),0)</f>
        <v>0.2</v>
      </c>
      <c r="P270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270" s="48">
        <f>IF(ISNUMBER(Defect_Master[[#This Row],[First Time]]),1,0)</f>
        <v>1</v>
      </c>
      <c r="R270" s="49">
        <f>IF(ISNUMBER(Defect_Master[[#This Row],[Final]]),1,0)</f>
        <v>1</v>
      </c>
    </row>
    <row r="271" spans="2:18" ht="34" customHeight="1">
      <c r="B271" s="124">
        <v>43173</v>
      </c>
      <c r="C271" s="119" t="s">
        <v>1325</v>
      </c>
      <c r="D271" s="119" t="s">
        <v>1119</v>
      </c>
      <c r="E271" s="120" t="str">
        <f>VLOOKUP(Defect_Master[[#This Row],[Error Code]],Errors_Master[[Error Code]:[Error Code Name]],2,0)</f>
        <v>Run-in</v>
      </c>
      <c r="F271" s="121" t="str">
        <f>VLOOKUP(Defect_Master[[#This Row],[Error Code]],Errors_Master[[Error Code]:[Error Code Name]],3,0)</f>
        <v>thermalinterface/ThermalInterface 3664 DTS Accuracy Test (Exit code: 2)</v>
      </c>
      <c r="G271" s="110"/>
      <c r="H271" s="111">
        <v>479</v>
      </c>
      <c r="I271" s="112" t="s">
        <v>1326</v>
      </c>
      <c r="J271" s="113"/>
      <c r="K271" s="114">
        <v>1518</v>
      </c>
      <c r="L27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71" s="116"/>
      <c r="N271" s="122"/>
      <c r="O271" s="48">
        <f>IFERROR(1/COUNTIFS(Defect_Master[Serial Number],Defect_Master[[#This Row],[Serial Number]],Defect_Master[Functional Area],Defect_Master[[#This Row],[Functional Area]]),0)</f>
        <v>0.2</v>
      </c>
      <c r="P271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271" s="48">
        <f>IF(ISNUMBER(Defect_Master[[#This Row],[First Time]]),1,0)</f>
        <v>1</v>
      </c>
      <c r="R271" s="49">
        <f>IF(ISNUMBER(Defect_Master[[#This Row],[Final]]),1,0)</f>
        <v>1</v>
      </c>
    </row>
    <row r="272" spans="2:18" ht="34" customHeight="1">
      <c r="B272" s="119">
        <v>43173</v>
      </c>
      <c r="C272" s="119" t="s">
        <v>1327</v>
      </c>
      <c r="D272" s="119" t="s">
        <v>1328</v>
      </c>
      <c r="E272" s="120" t="str">
        <f>VLOOKUP(Defect_Master[[#This Row],[Error Code]],Errors_Master[[Error Code]:[Error Code Name]],2,0)</f>
        <v>Run-in</v>
      </c>
      <c r="F272" s="121" t="str">
        <f>VLOOKUP(Defect_Master[[#This Row],[Error Code]],Errors_Master[[Error Code]:[Error Code Name]],3,0)</f>
        <v>thermalinterface/ThermalInterface 3664 DTS Accuracy Test (Exit code: 2)</v>
      </c>
      <c r="G272" s="110"/>
      <c r="H272" s="111">
        <v>384</v>
      </c>
      <c r="I272" s="112" t="s">
        <v>1326</v>
      </c>
      <c r="J272" s="113"/>
      <c r="K272" s="114">
        <v>1518</v>
      </c>
      <c r="L272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72" s="116"/>
      <c r="N272" s="122"/>
      <c r="O272" s="48">
        <f>IFERROR(1/COUNTIFS(Defect_Master[Serial Number],Defect_Master[[#This Row],[Serial Number]],Defect_Master[Functional Area],Defect_Master[[#This Row],[Functional Area]]),0)</f>
        <v>0.5</v>
      </c>
      <c r="P272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272" s="48">
        <f>IF(ISNUMBER(Defect_Master[[#This Row],[First Time]]),1,0)</f>
        <v>1</v>
      </c>
      <c r="R272" s="49">
        <f>IF(ISNUMBER(Defect_Master[[#This Row],[Final]]),1,0)</f>
        <v>1</v>
      </c>
    </row>
    <row r="273" spans="2:18" ht="34" customHeight="1">
      <c r="B273" s="119">
        <v>43173</v>
      </c>
      <c r="C273" s="119" t="s">
        <v>1327</v>
      </c>
      <c r="D273" s="119" t="s">
        <v>1328</v>
      </c>
      <c r="E273" s="125" t="str">
        <f>VLOOKUP(Defect_Master[[#This Row],[Error Code]],Errors_Master[[Error Code]:[Error Code Name]],2,0)</f>
        <v>Run-in</v>
      </c>
      <c r="F273" s="126" t="str">
        <f>VLOOKUP(Defect_Master[[#This Row],[Error Code]],Errors_Master[[Error Code]:[Error Code Name]],3,0)</f>
        <v>tapp/System 8000 TAPP Power (Exit code: 3)</v>
      </c>
      <c r="G273" s="110"/>
      <c r="H273" s="111">
        <v>384</v>
      </c>
      <c r="I273" s="112" t="s">
        <v>1326</v>
      </c>
      <c r="J273" s="113"/>
      <c r="K273" s="114">
        <v>1516</v>
      </c>
      <c r="L27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73" s="127"/>
      <c r="N273" s="128"/>
      <c r="O273" s="44">
        <f>IFERROR(1/COUNTIFS(Defect_Master[Serial Number],Defect_Master[[#This Row],[Serial Number]],Defect_Master[Functional Area],Defect_Master[[#This Row],[Functional Area]]),0)</f>
        <v>0.5</v>
      </c>
      <c r="P273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273" s="44">
        <f>IF(ISNUMBER(Defect_Master[[#This Row],[First Time]]),1,0)</f>
        <v>1</v>
      </c>
      <c r="R273" s="129">
        <f>IF(ISNUMBER(Defect_Master[[#This Row],[Final]]),1,0)</f>
        <v>1</v>
      </c>
    </row>
    <row r="274" spans="2:18" ht="34" customHeight="1">
      <c r="B274" s="130">
        <v>43173</v>
      </c>
      <c r="C274" s="130" t="s">
        <v>1333</v>
      </c>
      <c r="D274" s="124" t="s">
        <v>1335</v>
      </c>
      <c r="E274" s="125" t="str">
        <f>VLOOKUP(Defect_Master[[#This Row],[Error Code]],Errors_Master[[Error Code]:[Error Code Name]],2,0)</f>
        <v>Run-in</v>
      </c>
      <c r="F274" s="126" t="str">
        <f>VLOOKUP(Defect_Master[[#This Row],[Error Code]],Errors_Master[[Error Code]:[Error Code Name]],3,0)</f>
        <v>display/BacklightController 4248 Fault Detection (Exit code: 1)</v>
      </c>
      <c r="G274" s="110"/>
      <c r="H274" s="111">
        <v>481</v>
      </c>
      <c r="I274" s="112" t="s">
        <v>1326</v>
      </c>
      <c r="J274" s="113"/>
      <c r="K274" s="114">
        <v>1514</v>
      </c>
      <c r="L27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74" s="127"/>
      <c r="N274" s="128"/>
      <c r="O274" s="44">
        <f>IFERROR(1/COUNTIFS(Defect_Master[Serial Number],Defect_Master[[#This Row],[Serial Number]],Defect_Master[Functional Area],Defect_Master[[#This Row],[Functional Area]]),0)</f>
        <v>0.5</v>
      </c>
      <c r="P274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274" s="44">
        <f>IF(ISNUMBER(Defect_Master[[#This Row],[First Time]]),1,0)</f>
        <v>1</v>
      </c>
      <c r="R274" s="129">
        <f>IF(ISNUMBER(Defect_Master[[#This Row],[Final]]),1,0)</f>
        <v>1</v>
      </c>
    </row>
    <row r="275" spans="2:18" ht="34" customHeight="1">
      <c r="B275" s="124">
        <v>43173</v>
      </c>
      <c r="C275" s="124" t="s">
        <v>1334</v>
      </c>
      <c r="D275" s="124" t="s">
        <v>1336</v>
      </c>
      <c r="E275" s="125" t="str">
        <f>VLOOKUP(Defect_Master[[#This Row],[Error Code]],Errors_Master[[Error Code]:[Error Code Name]],2,0)</f>
        <v>Run-in</v>
      </c>
      <c r="F275" s="126" t="str">
        <f>VLOOKUP(Defect_Master[[#This Row],[Error Code]],Errors_Master[[Error Code]:[Error Code Name]],3,0)</f>
        <v>MacEFITests/Display 8118 Power Up MCU operation Diag Test (Exit code: 1)</v>
      </c>
      <c r="G275" s="110"/>
      <c r="H275" s="111">
        <v>481</v>
      </c>
      <c r="I275" s="112" t="s">
        <v>1326</v>
      </c>
      <c r="J275" s="113"/>
      <c r="K275" s="114">
        <v>1517</v>
      </c>
      <c r="L27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75" s="127"/>
      <c r="N275" s="128"/>
      <c r="O275" s="44">
        <f>IFERROR(1/COUNTIFS(Defect_Master[Serial Number],Defect_Master[[#This Row],[Serial Number]],Defect_Master[Functional Area],Defect_Master[[#This Row],[Functional Area]]),0)</f>
        <v>0.5</v>
      </c>
      <c r="P275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275" s="44">
        <f>IF(ISNUMBER(Defect_Master[[#This Row],[First Time]]),1,0)</f>
        <v>1</v>
      </c>
      <c r="R275" s="129">
        <f>IF(ISNUMBER(Defect_Master[[#This Row],[Final]]),1,0)</f>
        <v>1</v>
      </c>
    </row>
    <row r="276" spans="2:18" ht="34" customHeight="1">
      <c r="B276" s="124">
        <v>43173</v>
      </c>
      <c r="C276" s="119" t="s">
        <v>1329</v>
      </c>
      <c r="D276" s="119" t="s">
        <v>1261</v>
      </c>
      <c r="E276" s="120" t="str">
        <f>VLOOKUP(Defect_Master[[#This Row],[Error Code]],Errors_Master[[Error Code]:[Error Code Name]],2,0)</f>
        <v>Run-in</v>
      </c>
      <c r="F276" s="121" t="str">
        <f>VLOOKUP(Defect_Master[[#This Row],[Error Code]],Errors_Master[[Error Code]:[Error Code Name]],3,0)</f>
        <v>nand_component/Storage 3559 NVMe Debug Log 4 Check (Exit code: -3)</v>
      </c>
      <c r="G276" s="110"/>
      <c r="H276" s="111">
        <v>440</v>
      </c>
      <c r="I276" s="112" t="s">
        <v>1326</v>
      </c>
      <c r="J276" s="113"/>
      <c r="K276" s="114">
        <v>1591</v>
      </c>
      <c r="L27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76" s="116"/>
      <c r="N276" s="122"/>
      <c r="O276" s="48">
        <f>IFERROR(1/COUNTIFS(Defect_Master[Serial Number],Defect_Master[[#This Row],[Serial Number]],Defect_Master[Functional Area],Defect_Master[[#This Row],[Functional Area]]),0)</f>
        <v>1</v>
      </c>
      <c r="P276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1</v>
      </c>
      <c r="Q276" s="48">
        <f>IF(ISNUMBER(Defect_Master[[#This Row],[First Time]]),1,0)</f>
        <v>1</v>
      </c>
      <c r="R276" s="49">
        <f>IF(ISNUMBER(Defect_Master[[#This Row],[Final]]),1,0)</f>
        <v>1</v>
      </c>
    </row>
    <row r="277" spans="2:18" ht="34" customHeight="1">
      <c r="B277" s="124">
        <v>43173</v>
      </c>
      <c r="C277" s="119" t="s">
        <v>1330</v>
      </c>
      <c r="D277" s="119" t="s">
        <v>1113</v>
      </c>
      <c r="E277" s="120" t="str">
        <f>VLOOKUP(Defect_Master[[#This Row],[Error Code]],Errors_Master[[Error Code]:[Error Code Name]],2,0)</f>
        <v>Run-in</v>
      </c>
      <c r="F277" s="121" t="str">
        <f>VLOOKUP(Defect_Master[[#This Row],[Error Code]],Errors_Master[[Error Code]:[Error Code Name]],3,0)</f>
        <v>MacEFITests/Display 8118 Power Up MCU operation Diag Test (Exit code: 1)</v>
      </c>
      <c r="G277" s="110"/>
      <c r="H277" s="111">
        <v>474</v>
      </c>
      <c r="I277" s="112" t="s">
        <v>1326</v>
      </c>
      <c r="J277" s="113"/>
      <c r="K277" s="114">
        <v>1517</v>
      </c>
      <c r="L27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77" s="116"/>
      <c r="N277" s="122"/>
      <c r="O277" s="48">
        <f>IFERROR(1/COUNTIFS(Defect_Master[Serial Number],Defect_Master[[#This Row],[Serial Number]],Defect_Master[Functional Area],Defect_Master[[#This Row],[Functional Area]]),0)</f>
        <v>0.16666666666666666</v>
      </c>
      <c r="P277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277" s="48">
        <f>IF(ISNUMBER(Defect_Master[[#This Row],[First Time]]),1,0)</f>
        <v>1</v>
      </c>
      <c r="R277" s="49">
        <f>IF(ISNUMBER(Defect_Master[[#This Row],[Final]]),1,0)</f>
        <v>1</v>
      </c>
    </row>
    <row r="278" spans="2:18" ht="34" customHeight="1">
      <c r="B278" s="124">
        <v>43173</v>
      </c>
      <c r="C278" s="119" t="s">
        <v>1330</v>
      </c>
      <c r="D278" s="119" t="s">
        <v>1113</v>
      </c>
      <c r="E278" s="120" t="str">
        <f>VLOOKUP(Defect_Master[[#This Row],[Error Code]],Errors_Master[[Error Code]:[Error Code Name]],2,0)</f>
        <v>Run-in</v>
      </c>
      <c r="F278" s="121" t="str">
        <f>VLOOKUP(Defect_Master[[#This Row],[Error Code]],Errors_Master[[Error Code]:[Error Code Name]],3,0)</f>
        <v>thermalinterface/ThermalInterface 3664 DTS Accuracy Test (Exit code: 2)</v>
      </c>
      <c r="G278" s="110"/>
      <c r="H278" s="111">
        <v>474</v>
      </c>
      <c r="I278" s="112" t="s">
        <v>1326</v>
      </c>
      <c r="J278" s="113"/>
      <c r="K278" s="114">
        <v>1518</v>
      </c>
      <c r="L27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78" s="116"/>
      <c r="N278" s="122"/>
      <c r="O278" s="48">
        <f>IFERROR(1/COUNTIFS(Defect_Master[Serial Number],Defect_Master[[#This Row],[Serial Number]],Defect_Master[Functional Area],Defect_Master[[#This Row],[Functional Area]]),0)</f>
        <v>0.16666666666666666</v>
      </c>
      <c r="P278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278" s="48">
        <f>IF(ISNUMBER(Defect_Master[[#This Row],[First Time]]),1,0)</f>
        <v>1</v>
      </c>
      <c r="R278" s="49">
        <f>IF(ISNUMBER(Defect_Master[[#This Row],[Final]]),1,0)</f>
        <v>1</v>
      </c>
    </row>
    <row r="279" spans="2:18" ht="34" customHeight="1">
      <c r="B279" s="124">
        <v>43173</v>
      </c>
      <c r="C279" s="119" t="s">
        <v>1330</v>
      </c>
      <c r="D279" s="119" t="s">
        <v>1113</v>
      </c>
      <c r="E279" s="120" t="str">
        <f>VLOOKUP(Defect_Master[[#This Row],[Error Code]],Errors_Master[[Error Code]:[Error Code Name]],2,0)</f>
        <v>Run-in</v>
      </c>
      <c r="F279" s="121" t="str">
        <f>VLOOKUP(Defect_Master[[#This Row],[Error Code]],Errors_Master[[Error Code]:[Error Code Name]],3,0)</f>
        <v>nand_component/Storage 8049 GBB Count Check (Exit code: 1)</v>
      </c>
      <c r="G279" s="110"/>
      <c r="H279" s="111">
        <v>474</v>
      </c>
      <c r="I279" s="112" t="s">
        <v>1326</v>
      </c>
      <c r="J279" s="113"/>
      <c r="K279" s="114">
        <v>1572</v>
      </c>
      <c r="L27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79" s="116"/>
      <c r="N279" s="122"/>
      <c r="O279" s="48">
        <f>IFERROR(1/COUNTIFS(Defect_Master[Serial Number],Defect_Master[[#This Row],[Serial Number]],Defect_Master[Functional Area],Defect_Master[[#This Row],[Functional Area]]),0)</f>
        <v>0.16666666666666666</v>
      </c>
      <c r="P279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279" s="48">
        <f>IF(ISNUMBER(Defect_Master[[#This Row],[First Time]]),1,0)</f>
        <v>1</v>
      </c>
      <c r="R279" s="49">
        <f>IF(ISNUMBER(Defect_Master[[#This Row],[Final]]),1,0)</f>
        <v>1</v>
      </c>
    </row>
    <row r="280" spans="2:18" ht="34" customHeight="1">
      <c r="B280" s="124">
        <v>43173</v>
      </c>
      <c r="C280" s="119" t="s">
        <v>1330</v>
      </c>
      <c r="D280" s="119" t="s">
        <v>1113</v>
      </c>
      <c r="E280" s="120" t="str">
        <f>VLOOKUP(Defect_Master[[#This Row],[Error Code]],Errors_Master[[Error Code]:[Error Code Name]],2,0)</f>
        <v>Run-in</v>
      </c>
      <c r="F280" s="121" t="str">
        <f>VLOOKUP(Defect_Master[[#This Row],[Error Code]],Errors_Master[[Error Code]:[Error Code Name]],3,0)</f>
        <v>nand_component/Storage 3559 NVMe Debug Log 4 Check (Exit code: 1)</v>
      </c>
      <c r="G280" s="110"/>
      <c r="H280" s="111">
        <v>474</v>
      </c>
      <c r="I280" s="112" t="s">
        <v>1326</v>
      </c>
      <c r="J280" s="113"/>
      <c r="K280" s="114">
        <v>1574</v>
      </c>
      <c r="L28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80" s="116"/>
      <c r="N280" s="122"/>
      <c r="O280" s="48">
        <f>IFERROR(1/COUNTIFS(Defect_Master[Serial Number],Defect_Master[[#This Row],[Serial Number]],Defect_Master[Functional Area],Defect_Master[[#This Row],[Functional Area]]),0)</f>
        <v>0.16666666666666666</v>
      </c>
      <c r="P280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0.16666666666666666</v>
      </c>
      <c r="Q280" s="48">
        <f>IF(ISNUMBER(Defect_Master[[#This Row],[First Time]]),1,0)</f>
        <v>1</v>
      </c>
      <c r="R280" s="49">
        <f>IF(ISNUMBER(Defect_Master[[#This Row],[Final]]),1,0)</f>
        <v>1</v>
      </c>
    </row>
    <row r="281" spans="2:18" ht="34" customHeight="1">
      <c r="B281" s="124">
        <v>43173</v>
      </c>
      <c r="C281" s="119" t="s">
        <v>1331</v>
      </c>
      <c r="D281" s="119" t="s">
        <v>1113</v>
      </c>
      <c r="E281" s="120" t="str">
        <f>VLOOKUP(Defect_Master[[#This Row],[Error Code]],Errors_Master[[Error Code]:[Error Code Name]],2,0)</f>
        <v>Run-in</v>
      </c>
      <c r="F281" s="121" t="str">
        <f>VLOOKUP(Defect_Master[[#This Row],[Error Code]],Errors_Master[[Error Code]:[Error Code Name]],3,0)</f>
        <v>MacEFITests/Display 8118 Power Up MCU operation Diag Test (Exit code: 1)</v>
      </c>
      <c r="G281" s="110"/>
      <c r="H281" s="111">
        <v>471</v>
      </c>
      <c r="I281" s="112" t="s">
        <v>1326</v>
      </c>
      <c r="J281" s="113"/>
      <c r="K281" s="114">
        <v>1517</v>
      </c>
      <c r="L28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81" s="116"/>
      <c r="N281" s="122"/>
      <c r="O281" s="48">
        <f>IFERROR(1/COUNTIFS(Defect_Master[Serial Number],Defect_Master[[#This Row],[Serial Number]],Defect_Master[Functional Area],Defect_Master[[#This Row],[Functional Area]]),0)</f>
        <v>0.5</v>
      </c>
      <c r="P281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281" s="48">
        <f>IF(ISNUMBER(Defect_Master[[#This Row],[First Time]]),1,0)</f>
        <v>1</v>
      </c>
      <c r="R281" s="49">
        <f>IF(ISNUMBER(Defect_Master[[#This Row],[Final]]),1,0)</f>
        <v>1</v>
      </c>
    </row>
    <row r="282" spans="2:18" ht="34" customHeight="1">
      <c r="B282" s="124">
        <v>43173</v>
      </c>
      <c r="C282" s="119" t="s">
        <v>1331</v>
      </c>
      <c r="D282" s="119" t="s">
        <v>1113</v>
      </c>
      <c r="E282" s="120" t="str">
        <f>VLOOKUP(Defect_Master[[#This Row],[Error Code]],Errors_Master[[Error Code]:[Error Code Name]],2,0)</f>
        <v>Run-in</v>
      </c>
      <c r="F282" s="121" t="str">
        <f>VLOOKUP(Defect_Master[[#This Row],[Error Code]],Errors_Master[[Error Code]:[Error Code Name]],3,0)</f>
        <v>thermalinterface/ThermalInterface 3664 DTS Accuracy Test (Exit code: 2)</v>
      </c>
      <c r="G282" s="110"/>
      <c r="H282" s="111">
        <v>471</v>
      </c>
      <c r="I282" s="112" t="s">
        <v>1326</v>
      </c>
      <c r="J282" s="113"/>
      <c r="K282" s="114">
        <v>1518</v>
      </c>
      <c r="L282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82" s="116"/>
      <c r="N282" s="122"/>
      <c r="O282" s="48">
        <f>IFERROR(1/COUNTIFS(Defect_Master[Serial Number],Defect_Master[[#This Row],[Serial Number]],Defect_Master[Functional Area],Defect_Master[[#This Row],[Functional Area]]),0)</f>
        <v>0.5</v>
      </c>
      <c r="P282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282" s="48">
        <f>IF(ISNUMBER(Defect_Master[[#This Row],[First Time]]),1,0)</f>
        <v>1</v>
      </c>
      <c r="R282" s="49">
        <f>IF(ISNUMBER(Defect_Master[[#This Row],[Final]]),1,0)</f>
        <v>1</v>
      </c>
    </row>
    <row r="283" spans="2:18" ht="34" customHeight="1">
      <c r="B283" s="124">
        <v>43173</v>
      </c>
      <c r="C283" s="119" t="s">
        <v>1332</v>
      </c>
      <c r="D283" s="119" t="s">
        <v>1119</v>
      </c>
      <c r="E283" s="120" t="str">
        <f>VLOOKUP(Defect_Master[[#This Row],[Error Code]],Errors_Master[[Error Code]:[Error Code Name]],2,0)</f>
        <v>Run-in</v>
      </c>
      <c r="F283" s="121" t="str">
        <f>VLOOKUP(Defect_Master[[#This Row],[Error Code]],Errors_Master[[Error Code]:[Error Code Name]],3,0)</f>
        <v>display/BacklightController 4248 Fault Detection (Exit code: 1)</v>
      </c>
      <c r="G283" s="110"/>
      <c r="H283" s="111">
        <v>492</v>
      </c>
      <c r="I283" s="112" t="s">
        <v>1326</v>
      </c>
      <c r="J283" s="113"/>
      <c r="K283" s="114">
        <v>1514</v>
      </c>
      <c r="L28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83" s="116"/>
      <c r="N283" s="122"/>
      <c r="O283" s="48">
        <f>IFERROR(1/COUNTIFS(Defect_Master[Serial Number],Defect_Master[[#This Row],[Serial Number]],Defect_Master[Functional Area],Defect_Master[[#This Row],[Functional Area]]),0)</f>
        <v>0.2</v>
      </c>
      <c r="P283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283" s="48">
        <f>IF(ISNUMBER(Defect_Master[[#This Row],[First Time]]),1,0)</f>
        <v>1</v>
      </c>
      <c r="R283" s="49">
        <f>IF(ISNUMBER(Defect_Master[[#This Row],[Final]]),1,0)</f>
        <v>1</v>
      </c>
    </row>
    <row r="284" spans="2:18" ht="34" customHeight="1">
      <c r="B284" s="124">
        <v>43173</v>
      </c>
      <c r="C284" s="119" t="s">
        <v>1332</v>
      </c>
      <c r="D284" s="119" t="s">
        <v>1119</v>
      </c>
      <c r="E284" s="120" t="str">
        <f>VLOOKUP(Defect_Master[[#This Row],[Error Code]],Errors_Master[[Error Code]:[Error Code Name]],2,0)</f>
        <v>Run-in</v>
      </c>
      <c r="F284" s="121" t="str">
        <f>VLOOKUP(Defect_Master[[#This Row],[Error Code]],Errors_Master[[Error Code]:[Error Code Name]],3,0)</f>
        <v>MacEFITests/Display 8118 Power Up MCU operation Diag Test (Exit code: 1)</v>
      </c>
      <c r="G284" s="110"/>
      <c r="H284" s="111">
        <v>492</v>
      </c>
      <c r="I284" s="112" t="s">
        <v>1326</v>
      </c>
      <c r="J284" s="113"/>
      <c r="K284" s="114">
        <v>1517</v>
      </c>
      <c r="L28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84" s="116"/>
      <c r="N284" s="122"/>
      <c r="O284" s="48">
        <f>IFERROR(1/COUNTIFS(Defect_Master[Serial Number],Defect_Master[[#This Row],[Serial Number]],Defect_Master[Functional Area],Defect_Master[[#This Row],[Functional Area]]),0)</f>
        <v>0.2</v>
      </c>
      <c r="P284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284" s="48">
        <f>IF(ISNUMBER(Defect_Master[[#This Row],[First Time]]),1,0)</f>
        <v>1</v>
      </c>
      <c r="R284" s="49">
        <f>IF(ISNUMBER(Defect_Master[[#This Row],[Final]]),1,0)</f>
        <v>1</v>
      </c>
    </row>
    <row r="285" spans="2:18" ht="34" customHeight="1">
      <c r="B285" s="124">
        <v>43173</v>
      </c>
      <c r="C285" s="119" t="s">
        <v>1332</v>
      </c>
      <c r="D285" s="119" t="s">
        <v>1119</v>
      </c>
      <c r="E285" s="120" t="str">
        <f>VLOOKUP(Defect_Master[[#This Row],[Error Code]],Errors_Master[[Error Code]:[Error Code Name]],2,0)</f>
        <v>Run-in</v>
      </c>
      <c r="F285" s="121" t="str">
        <f>VLOOKUP(Defect_Master[[#This Row],[Error Code]],Errors_Master[[Error Code]:[Error Code Name]],3,0)</f>
        <v>thermalinterface/ThermalInterface 3664 DTS Accuracy Test (Exit code: 2)</v>
      </c>
      <c r="G285" s="110"/>
      <c r="H285" s="111">
        <v>492</v>
      </c>
      <c r="I285" s="112" t="s">
        <v>1326</v>
      </c>
      <c r="J285" s="113"/>
      <c r="K285" s="114">
        <v>1518</v>
      </c>
      <c r="L28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85" s="116"/>
      <c r="N285" s="122"/>
      <c r="O285" s="48">
        <f>IFERROR(1/COUNTIFS(Defect_Master[Serial Number],Defect_Master[[#This Row],[Serial Number]],Defect_Master[Functional Area],Defect_Master[[#This Row],[Functional Area]]),0)</f>
        <v>0.2</v>
      </c>
      <c r="P285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285" s="48">
        <f>IF(ISNUMBER(Defect_Master[[#This Row],[First Time]]),1,0)</f>
        <v>1</v>
      </c>
      <c r="R285" s="49">
        <f>IF(ISNUMBER(Defect_Master[[#This Row],[Final]]),1,0)</f>
        <v>1</v>
      </c>
    </row>
    <row r="286" spans="2:18" ht="34" customHeight="1">
      <c r="B286" s="130">
        <v>43174</v>
      </c>
      <c r="C286" s="130" t="s">
        <v>1337</v>
      </c>
      <c r="D286" s="124" t="s">
        <v>1338</v>
      </c>
      <c r="E286" s="125" t="str">
        <f>VLOOKUP(Defect_Master[[#This Row],[Error Code]],Errors_Master[[Error Code]:[Error Code Name]],2,0)</f>
        <v>Run-in</v>
      </c>
      <c r="F286" s="126" t="str">
        <f>VLOOKUP(Defect_Master[[#This Row],[Error Code]],Errors_Master[[Error Code]:[Error Code Name]],3,0)</f>
        <v>tapp/System 8000 TAPP Power (Exit code: 3)</v>
      </c>
      <c r="G286" s="110"/>
      <c r="H286" s="111">
        <v>376</v>
      </c>
      <c r="I286" s="112" t="s">
        <v>1326</v>
      </c>
      <c r="J286" s="113"/>
      <c r="K286" s="114">
        <v>1516</v>
      </c>
      <c r="L28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86" s="127"/>
      <c r="N286" s="128"/>
      <c r="O286" s="44">
        <f>IFERROR(1/COUNTIFS(Defect_Master[Serial Number],Defect_Master[[#This Row],[Serial Number]],Defect_Master[Functional Area],Defect_Master[[#This Row],[Functional Area]]),0)</f>
        <v>0.5</v>
      </c>
      <c r="P286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286" s="44">
        <f>IF(ISNUMBER(Defect_Master[[#This Row],[First Time]]),1,0)</f>
        <v>1</v>
      </c>
      <c r="R286" s="129">
        <f>IF(ISNUMBER(Defect_Master[[#This Row],[Final]]),1,0)</f>
        <v>1</v>
      </c>
    </row>
    <row r="287" spans="2:18" ht="34" customHeight="1">
      <c r="B287" s="124">
        <v>43174</v>
      </c>
      <c r="C287" s="124" t="s">
        <v>1339</v>
      </c>
      <c r="D287" s="124" t="s">
        <v>1340</v>
      </c>
      <c r="E287" s="125" t="str">
        <f>VLOOKUP(Defect_Master[[#This Row],[Error Code]],Errors_Master[[Error Code]:[Error Code Name]],2,0)</f>
        <v>Run-in</v>
      </c>
      <c r="F287" s="126" t="str">
        <f>VLOOKUP(Defect_Master[[#This Row],[Error Code]],Errors_Master[[Error Code]:[Error Code Name]],3,0)</f>
        <v>tapp/System 8000 TAPP Power (Exit code: 3)</v>
      </c>
      <c r="G287" s="110"/>
      <c r="H287" s="111">
        <v>396</v>
      </c>
      <c r="I287" s="112" t="s">
        <v>1326</v>
      </c>
      <c r="J287" s="113"/>
      <c r="K287" s="114">
        <v>1516</v>
      </c>
      <c r="L28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87" s="127"/>
      <c r="N287" s="128"/>
      <c r="O287" s="44">
        <f>IFERROR(1/COUNTIFS(Defect_Master[Serial Number],Defect_Master[[#This Row],[Serial Number]],Defect_Master[Functional Area],Defect_Master[[#This Row],[Functional Area]]),0)</f>
        <v>0.5</v>
      </c>
      <c r="P287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287" s="44">
        <f>IF(ISNUMBER(Defect_Master[[#This Row],[First Time]]),1,0)</f>
        <v>1</v>
      </c>
      <c r="R287" s="129">
        <f>IF(ISNUMBER(Defect_Master[[#This Row],[Final]]),1,0)</f>
        <v>1</v>
      </c>
    </row>
    <row r="288" spans="2:18" ht="34" customHeight="1">
      <c r="B288" s="124">
        <v>43174</v>
      </c>
      <c r="C288" s="124" t="s">
        <v>1339</v>
      </c>
      <c r="D288" s="124" t="s">
        <v>1340</v>
      </c>
      <c r="E288" s="125" t="str">
        <f>VLOOKUP(Defect_Master[[#This Row],[Error Code]],Errors_Master[[Error Code]:[Error Code Name]],2,0)</f>
        <v>Run-in</v>
      </c>
      <c r="F288" s="126" t="str">
        <f>VLOOKUP(Defect_Master[[#This Row],[Error Code]],Errors_Master[[Error Code]:[Error Code Name]],3,0)</f>
        <v>thermalinterface/ThermalInterface 3664 DTS Accuracy Test (Exit code: 2)</v>
      </c>
      <c r="G288" s="110"/>
      <c r="H288" s="111">
        <v>396</v>
      </c>
      <c r="I288" s="112" t="s">
        <v>1326</v>
      </c>
      <c r="J288" s="113"/>
      <c r="K288" s="114">
        <v>1518</v>
      </c>
      <c r="L28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88" s="127"/>
      <c r="N288" s="128"/>
      <c r="O288" s="44">
        <f>IFERROR(1/COUNTIFS(Defect_Master[Serial Number],Defect_Master[[#This Row],[Serial Number]],Defect_Master[Functional Area],Defect_Master[[#This Row],[Functional Area]]),0)</f>
        <v>0.5</v>
      </c>
      <c r="P288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288" s="44">
        <f>IF(ISNUMBER(Defect_Master[[#This Row],[First Time]]),1,0)</f>
        <v>1</v>
      </c>
      <c r="R288" s="129">
        <f>IF(ISNUMBER(Defect_Master[[#This Row],[Final]]),1,0)</f>
        <v>1</v>
      </c>
    </row>
    <row r="289" spans="2:18" ht="34" customHeight="1">
      <c r="B289" s="124">
        <v>43174</v>
      </c>
      <c r="C289" s="124" t="s">
        <v>1341</v>
      </c>
      <c r="D289" s="124" t="s">
        <v>1342</v>
      </c>
      <c r="E289" s="125" t="str">
        <f>VLOOKUP(Defect_Master[[#This Row],[Error Code]],Errors_Master[[Error Code]:[Error Code Name]],2,0)</f>
        <v>Run-in</v>
      </c>
      <c r="F289" s="126" t="str">
        <f>VLOOKUP(Defect_Master[[#This Row],[Error Code]],Errors_Master[[Error Code]:[Error Code Name]],3,0)</f>
        <v>tapp/System 8000 TAPP Power (Exit code: 3)</v>
      </c>
      <c r="G289" s="110"/>
      <c r="H289" s="111">
        <v>459</v>
      </c>
      <c r="I289" s="112" t="s">
        <v>1326</v>
      </c>
      <c r="J289" s="113"/>
      <c r="K289" s="114">
        <v>1516</v>
      </c>
      <c r="L28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89" s="127"/>
      <c r="N289" s="128"/>
      <c r="O289" s="44">
        <f>IFERROR(1/COUNTIFS(Defect_Master[Serial Number],Defect_Master[[#This Row],[Serial Number]],Defect_Master[Functional Area],Defect_Master[[#This Row],[Functional Area]]),0)</f>
        <v>0.33333333333333331</v>
      </c>
      <c r="P289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289" s="44">
        <f>IF(ISNUMBER(Defect_Master[[#This Row],[First Time]]),1,0)</f>
        <v>1</v>
      </c>
      <c r="R289" s="129">
        <f>IF(ISNUMBER(Defect_Master[[#This Row],[Final]]),1,0)</f>
        <v>1</v>
      </c>
    </row>
    <row r="290" spans="2:18" ht="34" customHeight="1">
      <c r="B290" s="124">
        <v>43174</v>
      </c>
      <c r="C290" s="124" t="s">
        <v>1341</v>
      </c>
      <c r="D290" s="124" t="s">
        <v>1180</v>
      </c>
      <c r="E290" s="125" t="str">
        <f>VLOOKUP(Defect_Master[[#This Row],[Error Code]],Errors_Master[[Error Code]:[Error Code Name]],2,0)</f>
        <v>Run-in</v>
      </c>
      <c r="F290" s="126" t="str">
        <f>VLOOKUP(Defect_Master[[#This Row],[Error Code]],Errors_Master[[Error Code]:[Error Code Name]],3,0)</f>
        <v>MacEFITests/Display 8118 Power Up MCU operation Diag Test (Exit code: 1)</v>
      </c>
      <c r="G290" s="110"/>
      <c r="H290" s="111">
        <v>459</v>
      </c>
      <c r="I290" s="112" t="s">
        <v>1326</v>
      </c>
      <c r="J290" s="113"/>
      <c r="K290" s="114">
        <v>1517</v>
      </c>
      <c r="L29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90" s="127"/>
      <c r="N290" s="128"/>
      <c r="O290" s="44">
        <f>IFERROR(1/COUNTIFS(Defect_Master[Serial Number],Defect_Master[[#This Row],[Serial Number]],Defect_Master[Functional Area],Defect_Master[[#This Row],[Functional Area]]),0)</f>
        <v>0.33333333333333331</v>
      </c>
      <c r="P290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290" s="44">
        <f>IF(ISNUMBER(Defect_Master[[#This Row],[First Time]]),1,0)</f>
        <v>1</v>
      </c>
      <c r="R290" s="129">
        <f>IF(ISNUMBER(Defect_Master[[#This Row],[Final]]),1,0)</f>
        <v>1</v>
      </c>
    </row>
    <row r="291" spans="2:18" ht="34" customHeight="1">
      <c r="B291" s="124">
        <v>43174</v>
      </c>
      <c r="C291" s="124" t="s">
        <v>1341</v>
      </c>
      <c r="D291" s="124" t="s">
        <v>1180</v>
      </c>
      <c r="E291" s="125" t="str">
        <f>VLOOKUP(Defect_Master[[#This Row],[Error Code]],Errors_Master[[Error Code]:[Error Code Name]],2,0)</f>
        <v>Run-in</v>
      </c>
      <c r="F291" s="126" t="str">
        <f>VLOOKUP(Defect_Master[[#This Row],[Error Code]],Errors_Master[[Error Code]:[Error Code Name]],3,0)</f>
        <v>thermalinterface/ThermalInterface 3664 DTS Accuracy Test (Exit code: 2)</v>
      </c>
      <c r="G291" s="110"/>
      <c r="H291" s="111">
        <v>459</v>
      </c>
      <c r="I291" s="112" t="s">
        <v>1326</v>
      </c>
      <c r="J291" s="113"/>
      <c r="K291" s="114">
        <v>1518</v>
      </c>
      <c r="L29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91" s="127"/>
      <c r="N291" s="128"/>
      <c r="O291" s="44">
        <f>IFERROR(1/COUNTIFS(Defect_Master[Serial Number],Defect_Master[[#This Row],[Serial Number]],Defect_Master[Functional Area],Defect_Master[[#This Row],[Functional Area]]),0)</f>
        <v>0.33333333333333331</v>
      </c>
      <c r="P291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291" s="44">
        <f>IF(ISNUMBER(Defect_Master[[#This Row],[First Time]]),1,0)</f>
        <v>1</v>
      </c>
      <c r="R291" s="129">
        <f>IF(ISNUMBER(Defect_Master[[#This Row],[Final]]),1,0)</f>
        <v>1</v>
      </c>
    </row>
    <row r="292" spans="2:18" ht="34" customHeight="1">
      <c r="B292" s="124">
        <v>43174</v>
      </c>
      <c r="C292" s="119" t="s">
        <v>1358</v>
      </c>
      <c r="D292" s="119" t="s">
        <v>1261</v>
      </c>
      <c r="E292" s="120" t="str">
        <f>VLOOKUP(Defect_Master[[#This Row],[Error Code]],Errors_Master[[Error Code]:[Error Code Name]],2,0)</f>
        <v>Run-in</v>
      </c>
      <c r="F292" s="121" t="str">
        <f>VLOOKUP(Defect_Master[[#This Row],[Error Code]],Errors_Master[[Error Code]:[Error Code Name]],3,0)</f>
        <v>tapp/System 8000 TAPP Power (Exit code: 3)</v>
      </c>
      <c r="G292" s="110"/>
      <c r="H292" s="111">
        <v>442</v>
      </c>
      <c r="I292" s="112" t="s">
        <v>1326</v>
      </c>
      <c r="J292" s="113"/>
      <c r="K292" s="114">
        <v>1516</v>
      </c>
      <c r="L292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92" s="116"/>
      <c r="N292" s="122"/>
      <c r="O292" s="48">
        <f>IFERROR(1/COUNTIFS(Defect_Master[Serial Number],Defect_Master[[#This Row],[Serial Number]],Defect_Master[Functional Area],Defect_Master[[#This Row],[Functional Area]]),0)</f>
        <v>0.33333333333333331</v>
      </c>
      <c r="P292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292" s="48">
        <f>IF(ISNUMBER(Defect_Master[[#This Row],[First Time]]),1,0)</f>
        <v>1</v>
      </c>
      <c r="R292" s="49">
        <f>IF(ISNUMBER(Defect_Master[[#This Row],[Final]]),1,0)</f>
        <v>1</v>
      </c>
    </row>
    <row r="293" spans="2:18" ht="34" customHeight="1">
      <c r="B293" s="124">
        <v>43174</v>
      </c>
      <c r="C293" s="119" t="s">
        <v>1358</v>
      </c>
      <c r="D293" s="119" t="s">
        <v>1261</v>
      </c>
      <c r="E293" s="120" t="str">
        <f>VLOOKUP(Defect_Master[[#This Row],[Error Code]],Errors_Master[[Error Code]:[Error Code Name]],2,0)</f>
        <v>Run-in</v>
      </c>
      <c r="F293" s="121" t="str">
        <f>VLOOKUP(Defect_Master[[#This Row],[Error Code]],Errors_Master[[Error Code]:[Error Code Name]],3,0)</f>
        <v>MacEFITests/Display 8118 Power Up MCU operation Diag Test (Exit code: 1)</v>
      </c>
      <c r="G293" s="110"/>
      <c r="H293" s="111">
        <v>442</v>
      </c>
      <c r="I293" s="112" t="s">
        <v>1326</v>
      </c>
      <c r="J293" s="113"/>
      <c r="K293" s="114">
        <v>1517</v>
      </c>
      <c r="L29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93" s="116"/>
      <c r="N293" s="122"/>
      <c r="O293" s="48">
        <f>IFERROR(1/COUNTIFS(Defect_Master[Serial Number],Defect_Master[[#This Row],[Serial Number]],Defect_Master[Functional Area],Defect_Master[[#This Row],[Functional Area]]),0)</f>
        <v>0.33333333333333331</v>
      </c>
      <c r="P293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293" s="48">
        <f>IF(ISNUMBER(Defect_Master[[#This Row],[First Time]]),1,0)</f>
        <v>1</v>
      </c>
      <c r="R293" s="49">
        <f>IF(ISNUMBER(Defect_Master[[#This Row],[Final]]),1,0)</f>
        <v>1</v>
      </c>
    </row>
    <row r="294" spans="2:18" ht="34" customHeight="1">
      <c r="B294" s="124">
        <v>43174</v>
      </c>
      <c r="C294" s="119" t="s">
        <v>1358</v>
      </c>
      <c r="D294" s="119" t="s">
        <v>1261</v>
      </c>
      <c r="E294" s="120" t="str">
        <f>VLOOKUP(Defect_Master[[#This Row],[Error Code]],Errors_Master[[Error Code]:[Error Code Name]],2,0)</f>
        <v>Run-in</v>
      </c>
      <c r="F294" s="121" t="str">
        <f>VLOOKUP(Defect_Master[[#This Row],[Error Code]],Errors_Master[[Error Code]:[Error Code Name]],3,0)</f>
        <v>additional_arm_component_checks/Keyboard Presence Check (Exit code: 1)</v>
      </c>
      <c r="G294" s="110"/>
      <c r="H294" s="111">
        <v>442</v>
      </c>
      <c r="I294" s="112" t="s">
        <v>1361</v>
      </c>
      <c r="J294" s="113"/>
      <c r="K294" s="114">
        <v>1524</v>
      </c>
      <c r="L29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94" s="116"/>
      <c r="N294" s="122"/>
      <c r="O294" s="48">
        <f>IFERROR(1/COUNTIFS(Defect_Master[Serial Number],Defect_Master[[#This Row],[Serial Number]],Defect_Master[Functional Area],Defect_Master[[#This Row],[Functional Area]]),0)</f>
        <v>0.33333333333333331</v>
      </c>
      <c r="P294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294" s="48">
        <f>IF(ISNUMBER(Defect_Master[[#This Row],[First Time]]),1,0)</f>
        <v>1</v>
      </c>
      <c r="R294" s="49">
        <f>IF(ISNUMBER(Defect_Master[[#This Row],[Final]]),1,0)</f>
        <v>1</v>
      </c>
    </row>
    <row r="295" spans="2:18" ht="34" customHeight="1">
      <c r="B295" s="124">
        <v>43174</v>
      </c>
      <c r="C295" s="119" t="s">
        <v>1359</v>
      </c>
      <c r="D295" s="119" t="s">
        <v>1113</v>
      </c>
      <c r="E295" s="120" t="str">
        <f>VLOOKUP(Defect_Master[[#This Row],[Error Code]],Errors_Master[[Error Code]:[Error Code Name]],2,0)</f>
        <v>Run-in</v>
      </c>
      <c r="F295" s="121" t="str">
        <f>VLOOKUP(Defect_Master[[#This Row],[Error Code]],Errors_Master[[Error Code]:[Error Code Name]],3,0)</f>
        <v>nand_component/Storage 3559 NVMe Debug Log 4 Check (Exit code: -3)</v>
      </c>
      <c r="G295" s="110"/>
      <c r="H295" s="111">
        <v>467</v>
      </c>
      <c r="I295" s="112" t="s">
        <v>1385</v>
      </c>
      <c r="J295" s="113"/>
      <c r="K295" s="114">
        <v>1591</v>
      </c>
      <c r="L29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95" s="116"/>
      <c r="N295" s="122"/>
      <c r="O295" s="48">
        <f>IFERROR(1/COUNTIFS(Defect_Master[Serial Number],Defect_Master[[#This Row],[Serial Number]],Defect_Master[Functional Area],Defect_Master[[#This Row],[Functional Area]]),0)</f>
        <v>0.33333333333333331</v>
      </c>
      <c r="P295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295" s="48">
        <f>IF(ISNUMBER(Defect_Master[[#This Row],[First Time]]),1,0)</f>
        <v>1</v>
      </c>
      <c r="R295" s="49">
        <f>IF(ISNUMBER(Defect_Master[[#This Row],[Final]]),1,0)</f>
        <v>1</v>
      </c>
    </row>
    <row r="296" spans="2:18" ht="34" customHeight="1">
      <c r="B296" s="124">
        <v>43174</v>
      </c>
      <c r="C296" s="124" t="s">
        <v>1360</v>
      </c>
      <c r="D296" s="124" t="s">
        <v>1261</v>
      </c>
      <c r="E296" s="125" t="str">
        <f>VLOOKUP(Defect_Master[[#This Row],[Error Code]],Errors_Master[[Error Code]:[Error Code Name]],2,0)</f>
        <v>Run-in</v>
      </c>
      <c r="F296" s="126" t="str">
        <f>VLOOKUP(Defect_Master[[#This Row],[Error Code]],Errors_Master[[Error Code]:[Error Code Name]],3,0)</f>
        <v>tapp/System 8000 TAPP Power (Exit code: 3)</v>
      </c>
      <c r="G296" s="110"/>
      <c r="H296" s="111">
        <v>434</v>
      </c>
      <c r="I296" s="112" t="s">
        <v>1362</v>
      </c>
      <c r="J296" s="113"/>
      <c r="K296" s="114">
        <v>1516</v>
      </c>
      <c r="L29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96" s="127"/>
      <c r="N296" s="128"/>
      <c r="O296" s="44">
        <f>IFERROR(1/COUNTIFS(Defect_Master[Serial Number],Defect_Master[[#This Row],[Serial Number]],Defect_Master[Functional Area],Defect_Master[[#This Row],[Functional Area]]),0)</f>
        <v>0.33333333333333331</v>
      </c>
      <c r="P296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296" s="44">
        <f>IF(ISNUMBER(Defect_Master[[#This Row],[First Time]]),1,0)</f>
        <v>1</v>
      </c>
      <c r="R296" s="129">
        <f>IF(ISNUMBER(Defect_Master[[#This Row],[Final]]),1,0)</f>
        <v>1</v>
      </c>
    </row>
    <row r="297" spans="2:18" ht="34" customHeight="1">
      <c r="B297" s="124">
        <v>43174</v>
      </c>
      <c r="C297" s="124" t="s">
        <v>1360</v>
      </c>
      <c r="D297" s="124" t="s">
        <v>1261</v>
      </c>
      <c r="E297" s="120" t="str">
        <f>VLOOKUP(Defect_Master[[#This Row],[Error Code]],Errors_Master[[Error Code]:[Error Code Name]],2,0)</f>
        <v>Run-in</v>
      </c>
      <c r="F297" s="121" t="str">
        <f>VLOOKUP(Defect_Master[[#This Row],[Error Code]],Errors_Master[[Error Code]:[Error Code Name]],3,0)</f>
        <v>MacEFITests/Display 8118 Power Up MCU operation Diag Test (Exit code: 1)</v>
      </c>
      <c r="G297" s="110"/>
      <c r="H297" s="111">
        <v>434</v>
      </c>
      <c r="I297" s="112" t="s">
        <v>1362</v>
      </c>
      <c r="J297" s="113"/>
      <c r="K297" s="114">
        <v>1517</v>
      </c>
      <c r="L29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97" s="116"/>
      <c r="N297" s="122"/>
      <c r="O297" s="48">
        <f>IFERROR(1/COUNTIFS(Defect_Master[Serial Number],Defect_Master[[#This Row],[Serial Number]],Defect_Master[Functional Area],Defect_Master[[#This Row],[Functional Area]]),0)</f>
        <v>0.33333333333333331</v>
      </c>
      <c r="P297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297" s="48">
        <f>IF(ISNUMBER(Defect_Master[[#This Row],[First Time]]),1,0)</f>
        <v>1</v>
      </c>
      <c r="R297" s="49">
        <f>IF(ISNUMBER(Defect_Master[[#This Row],[Final]]),1,0)</f>
        <v>1</v>
      </c>
    </row>
    <row r="298" spans="2:18" ht="34" customHeight="1">
      <c r="B298" s="124">
        <v>43174</v>
      </c>
      <c r="C298" s="124" t="s">
        <v>1360</v>
      </c>
      <c r="D298" s="124" t="s">
        <v>1261</v>
      </c>
      <c r="E298" s="120" t="str">
        <f>VLOOKUP(Defect_Master[[#This Row],[Error Code]],Errors_Master[[Error Code]:[Error Code Name]],2,0)</f>
        <v>Run-in</v>
      </c>
      <c r="F298" s="121" t="str">
        <f>VLOOKUP(Defect_Master[[#This Row],[Error Code]],Errors_Master[[Error Code]:[Error Code Name]],3,0)</f>
        <v>thermalinterface/ThermalInterface 3664 DTS Accuracy Test (Exit code: 2)</v>
      </c>
      <c r="G298" s="110"/>
      <c r="H298" s="111">
        <v>434</v>
      </c>
      <c r="I298" s="112" t="s">
        <v>1362</v>
      </c>
      <c r="J298" s="113"/>
      <c r="K298" s="114">
        <v>1518</v>
      </c>
      <c r="L29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98" s="116"/>
      <c r="N298" s="122"/>
      <c r="O298" s="48">
        <f>IFERROR(1/COUNTIFS(Defect_Master[Serial Number],Defect_Master[[#This Row],[Serial Number]],Defect_Master[Functional Area],Defect_Master[[#This Row],[Functional Area]]),0)</f>
        <v>0.33333333333333331</v>
      </c>
      <c r="P298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298" s="48">
        <f>IF(ISNUMBER(Defect_Master[[#This Row],[First Time]]),1,0)</f>
        <v>1</v>
      </c>
      <c r="R298" s="49">
        <f>IF(ISNUMBER(Defect_Master[[#This Row],[Final]]),1,0)</f>
        <v>1</v>
      </c>
    </row>
    <row r="299" spans="2:18" ht="34" customHeight="1">
      <c r="B299" s="124">
        <v>43174</v>
      </c>
      <c r="C299" s="124" t="s">
        <v>1363</v>
      </c>
      <c r="D299" s="124" t="s">
        <v>1364</v>
      </c>
      <c r="E299" s="125" t="str">
        <f>VLOOKUP(Defect_Master[[#This Row],[Error Code]],Errors_Master[[Error Code]:[Error Code Name]],2,0)</f>
        <v>Run-in</v>
      </c>
      <c r="F299" s="126" t="str">
        <f>VLOOKUP(Defect_Master[[#This Row],[Error Code]],Errors_Master[[Error Code]:[Error Code Name]],3,0)</f>
        <v>No Flint</v>
      </c>
      <c r="G299" s="110"/>
      <c r="H299" s="111">
        <v>376</v>
      </c>
      <c r="I299" s="112" t="s">
        <v>1362</v>
      </c>
      <c r="J299" s="113"/>
      <c r="K299" s="114">
        <v>1585</v>
      </c>
      <c r="L29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299" s="127"/>
      <c r="N299" s="128"/>
      <c r="O299" s="44">
        <f>IFERROR(1/COUNTIFS(Defect_Master[Serial Number],Defect_Master[[#This Row],[Serial Number]],Defect_Master[Functional Area],Defect_Master[[#This Row],[Functional Area]]),0)</f>
        <v>0.5</v>
      </c>
      <c r="P299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299" s="44">
        <f>IF(ISNUMBER(Defect_Master[[#This Row],[First Time]]),1,0)</f>
        <v>1</v>
      </c>
      <c r="R299" s="129">
        <f>IF(ISNUMBER(Defect_Master[[#This Row],[Final]]),1,0)</f>
        <v>1</v>
      </c>
    </row>
    <row r="300" spans="2:18" ht="34" customHeight="1">
      <c r="B300" s="124">
        <v>43174</v>
      </c>
      <c r="C300" s="124" t="s">
        <v>1365</v>
      </c>
      <c r="D300" s="124" t="s">
        <v>1366</v>
      </c>
      <c r="E300" s="125" t="str">
        <f>VLOOKUP(Defect_Master[[#This Row],[Error Code]],Errors_Master[[Error Code]:[Error Code Name]],2,0)</f>
        <v>Run-in</v>
      </c>
      <c r="F300" s="126" t="str">
        <f>VLOOKUP(Defect_Master[[#This Row],[Error Code]],Errors_Master[[Error Code]:[Error Code Name]],3,0)</f>
        <v>Hang Black Screen</v>
      </c>
      <c r="G300" s="110"/>
      <c r="H300" s="111">
        <v>477</v>
      </c>
      <c r="I300" s="112" t="s">
        <v>1362</v>
      </c>
      <c r="J300" s="113"/>
      <c r="K300" s="114">
        <v>1581</v>
      </c>
      <c r="L30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00" s="127"/>
      <c r="N300" s="128"/>
      <c r="O300" s="44">
        <f>IFERROR(1/COUNTIFS(Defect_Master[Serial Number],Defect_Master[[#This Row],[Serial Number]],Defect_Master[Functional Area],Defect_Master[[#This Row],[Functional Area]]),0)</f>
        <v>0.5</v>
      </c>
      <c r="P300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300" s="44">
        <f>IF(ISNUMBER(Defect_Master[[#This Row],[First Time]]),1,0)</f>
        <v>1</v>
      </c>
      <c r="R300" s="129">
        <f>IF(ISNUMBER(Defect_Master[[#This Row],[Final]]),1,0)</f>
        <v>1</v>
      </c>
    </row>
    <row r="301" spans="2:18" ht="34" customHeight="1">
      <c r="B301" s="124">
        <v>43174</v>
      </c>
      <c r="C301" s="124" t="s">
        <v>1367</v>
      </c>
      <c r="D301" s="124" t="s">
        <v>1366</v>
      </c>
      <c r="E301" s="125" t="str">
        <f>VLOOKUP(Defect_Master[[#This Row],[Error Code]],Errors_Master[[Error Code]:[Error Code Name]],2,0)</f>
        <v>Run-in</v>
      </c>
      <c r="F301" s="126" t="str">
        <f>VLOOKUP(Defect_Master[[#This Row],[Error Code]],Errors_Master[[Error Code]:[Error Code Name]],3,0)</f>
        <v>Hang Black Screen</v>
      </c>
      <c r="G301" s="110"/>
      <c r="H301" s="111">
        <v>476</v>
      </c>
      <c r="I301" s="112" t="s">
        <v>1362</v>
      </c>
      <c r="J301" s="113"/>
      <c r="K301" s="114">
        <v>1581</v>
      </c>
      <c r="L30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01" s="127"/>
      <c r="N301" s="128"/>
      <c r="O301" s="44">
        <f>IFERROR(1/COUNTIFS(Defect_Master[Serial Number],Defect_Master[[#This Row],[Serial Number]],Defect_Master[Functional Area],Defect_Master[[#This Row],[Functional Area]]),0)</f>
        <v>0.2</v>
      </c>
      <c r="P301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301" s="44">
        <f>IF(ISNUMBER(Defect_Master[[#This Row],[First Time]]),1,0)</f>
        <v>1</v>
      </c>
      <c r="R301" s="129">
        <f>IF(ISNUMBER(Defect_Master[[#This Row],[Final]]),1,0)</f>
        <v>1</v>
      </c>
    </row>
    <row r="302" spans="2:18" ht="34" customHeight="1">
      <c r="B302" s="124">
        <v>43174</v>
      </c>
      <c r="C302" s="124" t="s">
        <v>1368</v>
      </c>
      <c r="D302" s="124" t="s">
        <v>1369</v>
      </c>
      <c r="E302" s="125" t="str">
        <f>VLOOKUP(Defect_Master[[#This Row],[Error Code]],Errors_Master[[Error Code]:[Error Code Name]],2,0)</f>
        <v>Run-in</v>
      </c>
      <c r="F302" s="126" t="str">
        <f>VLOOKUP(Defect_Master[[#This Row],[Error Code]],Errors_Master[[Error Code]:[Error Code Name]],3,0)</f>
        <v>Hang Black Screen</v>
      </c>
      <c r="G302" s="110"/>
      <c r="H302" s="111">
        <v>499</v>
      </c>
      <c r="I302" s="112" t="s">
        <v>1362</v>
      </c>
      <c r="J302" s="113"/>
      <c r="K302" s="114">
        <v>1581</v>
      </c>
      <c r="L302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02" s="127"/>
      <c r="N302" s="128"/>
      <c r="O302" s="44">
        <f>IFERROR(1/COUNTIFS(Defect_Master[Serial Number],Defect_Master[[#This Row],[Serial Number]],Defect_Master[Functional Area],Defect_Master[[#This Row],[Functional Area]]),0)</f>
        <v>0.5</v>
      </c>
      <c r="P302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302" s="44">
        <f>IF(ISNUMBER(Defect_Master[[#This Row],[First Time]]),1,0)</f>
        <v>1</v>
      </c>
      <c r="R302" s="129">
        <f>IF(ISNUMBER(Defect_Master[[#This Row],[Final]]),1,0)</f>
        <v>1</v>
      </c>
    </row>
    <row r="303" spans="2:18" ht="34" customHeight="1">
      <c r="B303" s="124">
        <v>43174</v>
      </c>
      <c r="C303" s="124" t="s">
        <v>1370</v>
      </c>
      <c r="D303" s="124" t="s">
        <v>1371</v>
      </c>
      <c r="E303" s="125" t="str">
        <f>VLOOKUP(Defect_Master[[#This Row],[Error Code]],Errors_Master[[Error Code]:[Error Code Name]],2,0)</f>
        <v>Run-in</v>
      </c>
      <c r="F303" s="126" t="str">
        <f>VLOOKUP(Defect_Master[[#This Row],[Error Code]],Errors_Master[[Error Code]:[Error Code Name]],3,0)</f>
        <v>Hang at PCle 2697 Link Speed Test</v>
      </c>
      <c r="G303" s="110"/>
      <c r="H303" s="111">
        <v>427</v>
      </c>
      <c r="I303" s="112" t="s">
        <v>1374</v>
      </c>
      <c r="J303" s="113"/>
      <c r="K303" s="114">
        <v>1606</v>
      </c>
      <c r="L30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03" s="127"/>
      <c r="N303" s="128"/>
      <c r="O303" s="44">
        <f>IFERROR(1/COUNTIFS(Defect_Master[Serial Number],Defect_Master[[#This Row],[Serial Number]],Defect_Master[Functional Area],Defect_Master[[#This Row],[Functional Area]]),0)</f>
        <v>0.5</v>
      </c>
      <c r="P303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303" s="44">
        <f>IF(ISNUMBER(Defect_Master[[#This Row],[First Time]]),1,0)</f>
        <v>1</v>
      </c>
      <c r="R303" s="129">
        <f>IF(ISNUMBER(Defect_Master[[#This Row],[Final]]),1,0)</f>
        <v>1</v>
      </c>
    </row>
    <row r="304" spans="2:18" ht="34" customHeight="1">
      <c r="B304" s="131">
        <v>43174</v>
      </c>
      <c r="C304" s="131" t="s">
        <v>1372</v>
      </c>
      <c r="D304" s="124" t="s">
        <v>1373</v>
      </c>
      <c r="E304" s="125" t="str">
        <f>VLOOKUP(Defect_Master[[#This Row],[Error Code]],Errors_Master[[Error Code]:[Error Code Name]],2,0)</f>
        <v>Run-in</v>
      </c>
      <c r="F304" s="126" t="str">
        <f>VLOOKUP(Defect_Master[[#This Row],[Error Code]],Errors_Master[[Error Code]:[Error Code Name]],3,0)</f>
        <v>No Flint</v>
      </c>
      <c r="G304" s="110"/>
      <c r="H304" s="111">
        <v>492</v>
      </c>
      <c r="I304" s="112" t="s">
        <v>1375</v>
      </c>
      <c r="J304" s="113"/>
      <c r="K304" s="114">
        <v>1585</v>
      </c>
      <c r="L30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04" s="127"/>
      <c r="N304" s="128"/>
      <c r="O304" s="44">
        <f>IFERROR(1/COUNTIFS(Defect_Master[Serial Number],Defect_Master[[#This Row],[Serial Number]],Defect_Master[Functional Area],Defect_Master[[#This Row],[Functional Area]]),0)</f>
        <v>0.2</v>
      </c>
      <c r="P304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304" s="44">
        <f>IF(ISNUMBER(Defect_Master[[#This Row],[First Time]]),1,0)</f>
        <v>1</v>
      </c>
      <c r="R304" s="129">
        <f>IF(ISNUMBER(Defect_Master[[#This Row],[Final]]),1,0)</f>
        <v>1</v>
      </c>
    </row>
    <row r="305" spans="2:18" ht="34" customHeight="1">
      <c r="B305" s="131">
        <v>43174</v>
      </c>
      <c r="C305" s="124" t="s">
        <v>1377</v>
      </c>
      <c r="D305" s="124" t="s">
        <v>1378</v>
      </c>
      <c r="E305" s="125" t="str">
        <f>VLOOKUP(Defect_Master[[#This Row],[Error Code]],Errors_Master[[Error Code]:[Error Code Name]],2,0)</f>
        <v>Run-in</v>
      </c>
      <c r="F305" s="126" t="str">
        <f>VLOOKUP(Defect_Master[[#This Row],[Error Code]],Errors_Master[[Error Code]:[Error Code Name]],3,0)</f>
        <v>Hang at EFI</v>
      </c>
      <c r="G305" s="110"/>
      <c r="H305" s="111">
        <v>470</v>
      </c>
      <c r="I305" s="112" t="s">
        <v>1387</v>
      </c>
      <c r="J305" s="113"/>
      <c r="K305" s="114">
        <v>1625</v>
      </c>
      <c r="L30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05" s="127"/>
      <c r="N305" s="128"/>
      <c r="O305" s="44">
        <f>IFERROR(1/COUNTIFS(Defect_Master[Serial Number],Defect_Master[[#This Row],[Serial Number]],Defect_Master[Functional Area],Defect_Master[[#This Row],[Functional Area]]),0)</f>
        <v>0.5</v>
      </c>
      <c r="P305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305" s="44">
        <f>IF(ISNUMBER(Defect_Master[[#This Row],[First Time]]),1,0)</f>
        <v>1</v>
      </c>
      <c r="R305" s="129">
        <f>IF(ISNUMBER(Defect_Master[[#This Row],[Final]]),1,0)</f>
        <v>1</v>
      </c>
    </row>
    <row r="306" spans="2:18" ht="34" customHeight="1">
      <c r="B306" s="123">
        <v>43174</v>
      </c>
      <c r="C306" s="123" t="s">
        <v>1383</v>
      </c>
      <c r="D306" s="124" t="s">
        <v>1119</v>
      </c>
      <c r="E306" s="120" t="str">
        <f>VLOOKUP(Defect_Master[[#This Row],[Error Code]],Errors_Master[[Error Code]:[Error Code Name]],2,0)</f>
        <v>Run-in</v>
      </c>
      <c r="F306" s="121" t="str">
        <f>VLOOKUP(Defect_Master[[#This Row],[Error Code]],Errors_Master[[Error Code]:[Error Code Name]],3,0)</f>
        <v>thermalinterface/ThermalInterface 3664 DTS Accuracy Test (Exit code: 2)</v>
      </c>
      <c r="G306" s="110"/>
      <c r="H306" s="111">
        <v>491</v>
      </c>
      <c r="I306" s="112" t="s">
        <v>1386</v>
      </c>
      <c r="J306" s="113"/>
      <c r="K306" s="114">
        <v>1518</v>
      </c>
      <c r="L30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06" s="116"/>
      <c r="N306" s="122"/>
      <c r="O306" s="48">
        <f>IFERROR(1/COUNTIFS(Defect_Master[Serial Number],Defect_Master[[#This Row],[Serial Number]],Defect_Master[Functional Area],Defect_Master[[#This Row],[Functional Area]]),0)</f>
        <v>1</v>
      </c>
      <c r="P306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1</v>
      </c>
      <c r="Q306" s="48">
        <f>IF(ISNUMBER(Defect_Master[[#This Row],[First Time]]),1,0)</f>
        <v>1</v>
      </c>
      <c r="R306" s="49">
        <f>IF(ISNUMBER(Defect_Master[[#This Row],[Final]]),1,0)</f>
        <v>1</v>
      </c>
    </row>
    <row r="307" spans="2:18" ht="34" customHeight="1">
      <c r="B307" s="119">
        <v>43174</v>
      </c>
      <c r="C307" s="119" t="s">
        <v>1380</v>
      </c>
      <c r="D307" s="119" t="s">
        <v>1261</v>
      </c>
      <c r="E307" s="120" t="str">
        <f>VLOOKUP(Defect_Master[[#This Row],[Error Code]],Errors_Master[[Error Code]:[Error Code Name]],2,0)</f>
        <v>Run-in</v>
      </c>
      <c r="F307" s="121" t="str">
        <f>VLOOKUP(Defect_Master[[#This Row],[Error Code]],Errors_Master[[Error Code]:[Error Code Name]],3,0)</f>
        <v>nand_component/Storage 3559 NVMe Debug Log 4 Check (Exit code: -3)</v>
      </c>
      <c r="G307" s="110"/>
      <c r="H307" s="111">
        <v>438</v>
      </c>
      <c r="I307" s="112" t="s">
        <v>1386</v>
      </c>
      <c r="J307" s="113"/>
      <c r="K307" s="114">
        <v>1591</v>
      </c>
      <c r="L30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07" s="116"/>
      <c r="N307" s="122"/>
      <c r="O307" s="48">
        <f>IFERROR(1/COUNTIFS(Defect_Master[Serial Number],Defect_Master[[#This Row],[Serial Number]],Defect_Master[Functional Area],Defect_Master[[#This Row],[Functional Area]]),0)</f>
        <v>0.33333333333333331</v>
      </c>
      <c r="P307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307" s="48">
        <f>IF(ISNUMBER(Defect_Master[[#This Row],[First Time]]),1,0)</f>
        <v>1</v>
      </c>
      <c r="R307" s="49">
        <f>IF(ISNUMBER(Defect_Master[[#This Row],[Final]]),1,0)</f>
        <v>1</v>
      </c>
    </row>
    <row r="308" spans="2:18" ht="34" customHeight="1">
      <c r="B308" s="119">
        <v>43174</v>
      </c>
      <c r="C308" s="119" t="s">
        <v>1380</v>
      </c>
      <c r="D308" s="119" t="s">
        <v>1261</v>
      </c>
      <c r="E308" s="120" t="str">
        <f>VLOOKUP(Defect_Master[[#This Row],[Error Code]],Errors_Master[[Error Code]:[Error Code Name]],2,0)</f>
        <v>Run-in</v>
      </c>
      <c r="F308" s="121" t="str">
        <f>VLOOKUP(Defect_Master[[#This Row],[Error Code]],Errors_Master[[Error Code]:[Error Code Name]],3,0)</f>
        <v>link_width_tests/PCIe 2696 Link Width Test - Storage (Exit code: 1)</v>
      </c>
      <c r="G308" s="110"/>
      <c r="H308" s="111">
        <v>438</v>
      </c>
      <c r="I308" s="112" t="s">
        <v>1386</v>
      </c>
      <c r="J308" s="113"/>
      <c r="K308" s="114">
        <v>1535</v>
      </c>
      <c r="L30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08" s="116"/>
      <c r="N308" s="122"/>
      <c r="O308" s="48">
        <f>IFERROR(1/COUNTIFS(Defect_Master[Serial Number],Defect_Master[[#This Row],[Serial Number]],Defect_Master[Functional Area],Defect_Master[[#This Row],[Functional Area]]),0)</f>
        <v>0.33333333333333331</v>
      </c>
      <c r="P308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308" s="48">
        <f>IF(ISNUMBER(Defect_Master[[#This Row],[First Time]]),1,0)</f>
        <v>1</v>
      </c>
      <c r="R308" s="49">
        <f>IF(ISNUMBER(Defect_Master[[#This Row],[Final]]),1,0)</f>
        <v>1</v>
      </c>
    </row>
    <row r="309" spans="2:18" ht="34" customHeight="1">
      <c r="B309" s="119">
        <v>43174</v>
      </c>
      <c r="C309" s="119" t="s">
        <v>1380</v>
      </c>
      <c r="D309" s="119" t="s">
        <v>1261</v>
      </c>
      <c r="E309" s="120" t="str">
        <f>VLOOKUP(Defect_Master[[#This Row],[Error Code]],Errors_Master[[Error Code]:[Error Code Name]],2,0)</f>
        <v>Run-in</v>
      </c>
      <c r="F309" s="121" t="str">
        <f>VLOOKUP(Defect_Master[[#This Row],[Error Code]],Errors_Master[[Error Code]:[Error Code Name]],3,0)</f>
        <v>intel_boot_checks/SMC 3204 Shutdown Cause Check (Exit code: 65)</v>
      </c>
      <c r="G309" s="110"/>
      <c r="H309" s="111">
        <v>438</v>
      </c>
      <c r="I309" s="112" t="s">
        <v>1402</v>
      </c>
      <c r="J309" s="113"/>
      <c r="K309" s="114">
        <v>1626</v>
      </c>
      <c r="L30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09" s="116"/>
      <c r="N309" s="122"/>
      <c r="O309" s="48">
        <f>IFERROR(1/COUNTIFS(Defect_Master[Serial Number],Defect_Master[[#This Row],[Serial Number]],Defect_Master[Functional Area],Defect_Master[[#This Row],[Functional Area]]),0)</f>
        <v>0.33333333333333331</v>
      </c>
      <c r="P309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309" s="48">
        <f>IF(ISNUMBER(Defect_Master[[#This Row],[First Time]]),1,0)</f>
        <v>1</v>
      </c>
      <c r="R309" s="49">
        <f>IF(ISNUMBER(Defect_Master[[#This Row],[Final]]),1,0)</f>
        <v>1</v>
      </c>
    </row>
    <row r="310" spans="2:18" ht="34" customHeight="1">
      <c r="B310" s="119">
        <v>43174</v>
      </c>
      <c r="C310" s="119" t="s">
        <v>1381</v>
      </c>
      <c r="D310" s="119" t="s">
        <v>1261</v>
      </c>
      <c r="E310" s="120" t="str">
        <f>VLOOKUP(Defect_Master[[#This Row],[Error Code]],Errors_Master[[Error Code]:[Error Code Name]],2,0)</f>
        <v>Run-in</v>
      </c>
      <c r="F310" s="121" t="str">
        <f>VLOOKUP(Defect_Master[[#This Row],[Error Code]],Errors_Master[[Error Code]:[Error Code Name]],3,0)</f>
        <v>MacEFITests/Display 8118 Power Up MCU operation Diag Test (Exit code: 1)</v>
      </c>
      <c r="G310" s="110"/>
      <c r="H310" s="111">
        <v>435</v>
      </c>
      <c r="I310" s="112" t="s">
        <v>1388</v>
      </c>
      <c r="J310" s="113"/>
      <c r="K310" s="114">
        <v>1517</v>
      </c>
      <c r="L31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10" s="116"/>
      <c r="N310" s="122"/>
      <c r="O310" s="48">
        <f>IFERROR(1/COUNTIFS(Defect_Master[Serial Number],Defect_Master[[#This Row],[Serial Number]],Defect_Master[Functional Area],Defect_Master[[#This Row],[Functional Area]]),0)</f>
        <v>0.5</v>
      </c>
      <c r="P310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310" s="48">
        <f>IF(ISNUMBER(Defect_Master[[#This Row],[First Time]]),1,0)</f>
        <v>1</v>
      </c>
      <c r="R310" s="49">
        <f>IF(ISNUMBER(Defect_Master[[#This Row],[Final]]),1,0)</f>
        <v>1</v>
      </c>
    </row>
    <row r="311" spans="2:18" ht="34" customHeight="1">
      <c r="B311" s="119">
        <v>43174</v>
      </c>
      <c r="C311" s="119" t="s">
        <v>1381</v>
      </c>
      <c r="D311" s="119" t="s">
        <v>1261</v>
      </c>
      <c r="E311" s="120" t="str">
        <f>VLOOKUP(Defect_Master[[#This Row],[Error Code]],Errors_Master[[Error Code]:[Error Code Name]],2,0)</f>
        <v>Run-in</v>
      </c>
      <c r="F311" s="121" t="str">
        <f>VLOOKUP(Defect_Master[[#This Row],[Error Code]],Errors_Master[[Error Code]:[Error Code Name]],3,0)</f>
        <v>thermalinterface/ThermalInterface 3664 DTS Accuracy Test (Exit code: 2)</v>
      </c>
      <c r="G311" s="110"/>
      <c r="H311" s="111">
        <v>435</v>
      </c>
      <c r="I311" s="112" t="s">
        <v>1388</v>
      </c>
      <c r="J311" s="113"/>
      <c r="K311" s="114">
        <v>1518</v>
      </c>
      <c r="L31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11" s="116"/>
      <c r="N311" s="122"/>
      <c r="O311" s="48">
        <f>IFERROR(1/COUNTIFS(Defect_Master[Serial Number],Defect_Master[[#This Row],[Serial Number]],Defect_Master[Functional Area],Defect_Master[[#This Row],[Functional Area]]),0)</f>
        <v>0.5</v>
      </c>
      <c r="P311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311" s="48">
        <f>IF(ISNUMBER(Defect_Master[[#This Row],[First Time]]),1,0)</f>
        <v>1</v>
      </c>
      <c r="R311" s="49">
        <f>IF(ISNUMBER(Defect_Master[[#This Row],[Final]]),1,0)</f>
        <v>1</v>
      </c>
    </row>
    <row r="312" spans="2:18" ht="34" customHeight="1">
      <c r="B312" s="119">
        <v>43174</v>
      </c>
      <c r="C312" s="119" t="s">
        <v>1382</v>
      </c>
      <c r="D312" s="119" t="s">
        <v>1116</v>
      </c>
      <c r="E312" s="120" t="str">
        <f>VLOOKUP(Defect_Master[[#This Row],[Error Code]],Errors_Master[[Error Code]:[Error Code Name]],2,0)</f>
        <v>Run-in</v>
      </c>
      <c r="F312" s="121" t="str">
        <f>VLOOKUP(Defect_Master[[#This Row],[Error Code]],Errors_Master[[Error Code]:[Error Code Name]],3,0)</f>
        <v>thermalinterface/ThermalInterface 3664 DTS Accuracy Test (Exit code: 2)</v>
      </c>
      <c r="G312" s="110"/>
      <c r="H312" s="111">
        <v>383</v>
      </c>
      <c r="I312" s="112" t="s">
        <v>1388</v>
      </c>
      <c r="J312" s="113"/>
      <c r="K312" s="114">
        <v>1518</v>
      </c>
      <c r="L312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12" s="116"/>
      <c r="N312" s="122"/>
      <c r="O312" s="48">
        <f>IFERROR(1/COUNTIFS(Defect_Master[Serial Number],Defect_Master[[#This Row],[Serial Number]],Defect_Master[Functional Area],Defect_Master[[#This Row],[Functional Area]]),0)</f>
        <v>1</v>
      </c>
      <c r="P312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1</v>
      </c>
      <c r="Q312" s="48">
        <f>IF(ISNUMBER(Defect_Master[[#This Row],[First Time]]),1,0)</f>
        <v>1</v>
      </c>
      <c r="R312" s="49">
        <f>IF(ISNUMBER(Defect_Master[[#This Row],[Final]]),1,0)</f>
        <v>1</v>
      </c>
    </row>
    <row r="313" spans="2:18" ht="34" customHeight="1">
      <c r="B313" s="119">
        <v>43174</v>
      </c>
      <c r="C313" s="124" t="s">
        <v>1389</v>
      </c>
      <c r="D313" s="124" t="s">
        <v>1390</v>
      </c>
      <c r="E313" s="125" t="str">
        <f>VLOOKUP(Defect_Master[[#This Row],[Error Code]],Errors_Master[[Error Code]:[Error Code Name]],2,0)</f>
        <v>Run-in</v>
      </c>
      <c r="F313" s="126" t="str">
        <f>VLOOKUP(Defect_Master[[#This Row],[Error Code]],Errors_Master[[Error Code]:[Error Code Name]],3,0)</f>
        <v>Hang Black Screen</v>
      </c>
      <c r="G313" s="110"/>
      <c r="H313" s="111">
        <v>400</v>
      </c>
      <c r="I313" s="112" t="s">
        <v>1388</v>
      </c>
      <c r="J313" s="113"/>
      <c r="K313" s="114">
        <v>1581</v>
      </c>
      <c r="L31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13" s="127"/>
      <c r="N313" s="128"/>
      <c r="O313" s="44">
        <f>IFERROR(1/COUNTIFS(Defect_Master[Serial Number],Defect_Master[[#This Row],[Serial Number]],Defect_Master[Functional Area],Defect_Master[[#This Row],[Functional Area]]),0)</f>
        <v>1</v>
      </c>
      <c r="P313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1</v>
      </c>
      <c r="Q313" s="44">
        <f>IF(ISNUMBER(Defect_Master[[#This Row],[First Time]]),1,0)</f>
        <v>1</v>
      </c>
      <c r="R313" s="129">
        <f>IF(ISNUMBER(Defect_Master[[#This Row],[Final]]),1,0)</f>
        <v>1</v>
      </c>
    </row>
    <row r="314" spans="2:18" ht="34" customHeight="1">
      <c r="B314" s="119">
        <v>43174</v>
      </c>
      <c r="C314" s="124" t="s">
        <v>1391</v>
      </c>
      <c r="D314" s="124" t="s">
        <v>1392</v>
      </c>
      <c r="E314" s="125" t="str">
        <f>VLOOKUP(Defect_Master[[#This Row],[Error Code]],Errors_Master[[Error Code]:[Error Code Name]],2,0)</f>
        <v>Run-in</v>
      </c>
      <c r="F314" s="126" t="str">
        <f>VLOOKUP(Defect_Master[[#This Row],[Error Code]],Errors_Master[[Error Code]:[Error Code Name]],3,0)</f>
        <v>Hang Black Screen</v>
      </c>
      <c r="G314" s="110"/>
      <c r="H314" s="111">
        <v>436</v>
      </c>
      <c r="I314" s="112" t="s">
        <v>1388</v>
      </c>
      <c r="J314" s="113"/>
      <c r="K314" s="114">
        <v>1581</v>
      </c>
      <c r="L31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14" s="127"/>
      <c r="N314" s="128"/>
      <c r="O314" s="44">
        <f>IFERROR(1/COUNTIFS(Defect_Master[Serial Number],Defect_Master[[#This Row],[Serial Number]],Defect_Master[Functional Area],Defect_Master[[#This Row],[Functional Area]]),0)</f>
        <v>1</v>
      </c>
      <c r="P314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1</v>
      </c>
      <c r="Q314" s="44">
        <f>IF(ISNUMBER(Defect_Master[[#This Row],[First Time]]),1,0)</f>
        <v>1</v>
      </c>
      <c r="R314" s="129">
        <f>IF(ISNUMBER(Defect_Master[[#This Row],[Final]]),1,0)</f>
        <v>1</v>
      </c>
    </row>
    <row r="315" spans="2:18" ht="34" customHeight="1">
      <c r="B315" s="119">
        <v>43174</v>
      </c>
      <c r="C315" s="124" t="s">
        <v>1393</v>
      </c>
      <c r="D315" s="124" t="s">
        <v>1394</v>
      </c>
      <c r="E315" s="125" t="str">
        <f>VLOOKUP(Defect_Master[[#This Row],[Error Code]],Errors_Master[[Error Code]:[Error Code Name]],2,0)</f>
        <v>Run-in</v>
      </c>
      <c r="F315" s="126" t="str">
        <f>VLOOKUP(Defect_Master[[#This Row],[Error Code]],Errors_Master[[Error Code]:[Error Code Name]],3,0)</f>
        <v>Hang Black Screen</v>
      </c>
      <c r="G315" s="110"/>
      <c r="H315" s="111">
        <v>433</v>
      </c>
      <c r="I315" s="112" t="s">
        <v>1400</v>
      </c>
      <c r="J315" s="113"/>
      <c r="K315" s="114">
        <v>1581</v>
      </c>
      <c r="L31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15" s="127"/>
      <c r="N315" s="128"/>
      <c r="O315" s="44">
        <f>IFERROR(1/COUNTIFS(Defect_Master[Serial Number],Defect_Master[[#This Row],[Serial Number]],Defect_Master[Functional Area],Defect_Master[[#This Row],[Functional Area]]),0)</f>
        <v>1</v>
      </c>
      <c r="P315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1</v>
      </c>
      <c r="Q315" s="44">
        <f>IF(ISNUMBER(Defect_Master[[#This Row],[First Time]]),1,0)</f>
        <v>1</v>
      </c>
      <c r="R315" s="129">
        <f>IF(ISNUMBER(Defect_Master[[#This Row],[Final]]),1,0)</f>
        <v>1</v>
      </c>
    </row>
    <row r="316" spans="2:18" ht="34" customHeight="1">
      <c r="B316" s="123">
        <v>43175</v>
      </c>
      <c r="C316" s="123" t="s">
        <v>1396</v>
      </c>
      <c r="D316" s="119" t="s">
        <v>1163</v>
      </c>
      <c r="E316" s="120" t="str">
        <f>VLOOKUP(Defect_Master[[#This Row],[Error Code]],Errors_Master[[Error Code]:[Error Code Name]],2,0)</f>
        <v>Run-in</v>
      </c>
      <c r="F316" s="121" t="str">
        <f>VLOOKUP(Defect_Master[[#This Row],[Error Code]],Errors_Master[[Error Code]:[Error Code Name]],3,0)</f>
        <v>Wildfire/STCriticalErrorsTest/Iteration 1 (Exit code: 1)</v>
      </c>
      <c r="G316" s="110"/>
      <c r="H316" s="111">
        <v>378</v>
      </c>
      <c r="I316" s="112" t="s">
        <v>1401</v>
      </c>
      <c r="J316" s="113"/>
      <c r="K316" s="114">
        <v>1521</v>
      </c>
      <c r="L31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16" s="116"/>
      <c r="N316" s="122"/>
      <c r="O316" s="48">
        <f>IFERROR(1/COUNTIFS(Defect_Master[Serial Number],Defect_Master[[#This Row],[Serial Number]],Defect_Master[Functional Area],Defect_Master[[#This Row],[Functional Area]]),0)</f>
        <v>0.33333333333333331</v>
      </c>
      <c r="P316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316" s="48">
        <f>IF(ISNUMBER(Defect_Master[[#This Row],[First Time]]),1,0)</f>
        <v>1</v>
      </c>
      <c r="R316" s="49">
        <f>IF(ISNUMBER(Defect_Master[[#This Row],[Final]]),1,0)</f>
        <v>1</v>
      </c>
    </row>
    <row r="317" spans="2:18" ht="34" customHeight="1">
      <c r="B317" s="119">
        <v>43175</v>
      </c>
      <c r="C317" s="119" t="s">
        <v>1396</v>
      </c>
      <c r="D317" s="119" t="s">
        <v>1163</v>
      </c>
      <c r="E317" s="120" t="str">
        <f>VLOOKUP(Defect_Master[[#This Row],[Error Code]],Errors_Master[[Error Code]:[Error Code Name]],2,0)</f>
        <v>Run-in</v>
      </c>
      <c r="F317" s="121" t="str">
        <f>VLOOKUP(Defect_Master[[#This Row],[Error Code]],Errors_Master[[Error Code]:[Error Code Name]],3,0)</f>
        <v>Wildfire/STCriticalErrorsTest: EFI Command touch/Iteration 1 (Exit code: 1)</v>
      </c>
      <c r="G317" s="110"/>
      <c r="H317" s="111">
        <v>378</v>
      </c>
      <c r="I317" s="112" t="s">
        <v>1401</v>
      </c>
      <c r="J317" s="113"/>
      <c r="K317" s="114">
        <v>1522</v>
      </c>
      <c r="L31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17" s="116"/>
      <c r="N317" s="122"/>
      <c r="O317" s="48">
        <f>IFERROR(1/COUNTIFS(Defect_Master[Serial Number],Defect_Master[[#This Row],[Serial Number]],Defect_Master[Functional Area],Defect_Master[[#This Row],[Functional Area]]),0)</f>
        <v>0.33333333333333331</v>
      </c>
      <c r="P317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317" s="48">
        <f>IF(ISNUMBER(Defect_Master[[#This Row],[First Time]]),1,0)</f>
        <v>1</v>
      </c>
      <c r="R317" s="49">
        <f>IF(ISNUMBER(Defect_Master[[#This Row],[Final]]),1,0)</f>
        <v>1</v>
      </c>
    </row>
    <row r="318" spans="2:18" ht="34" customHeight="1">
      <c r="B318" s="119">
        <v>43175</v>
      </c>
      <c r="C318" s="119" t="s">
        <v>1396</v>
      </c>
      <c r="D318" s="119" t="s">
        <v>1163</v>
      </c>
      <c r="E318" s="120" t="str">
        <f>VLOOKUP(Defect_Master[[#This Row],[Error Code]],Errors_Master[[Error Code]:[Error Code Name]],2,0)</f>
        <v>Run-in</v>
      </c>
      <c r="F318" s="121" t="str">
        <f>VLOOKUP(Defect_Master[[#This Row],[Error Code]],Errors_Master[[Error Code]:[Error Code Name]],3,0)</f>
        <v>additional_arm_component_checks/Keyboard Presence Check (Exit code: 1)</v>
      </c>
      <c r="G318" s="110"/>
      <c r="H318" s="111">
        <v>378</v>
      </c>
      <c r="I318" s="112" t="s">
        <v>1422</v>
      </c>
      <c r="J318" s="113"/>
      <c r="K318" s="114">
        <v>1524</v>
      </c>
      <c r="L31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18" s="116"/>
      <c r="N318" s="122"/>
      <c r="O318" s="48">
        <f>IFERROR(1/COUNTIFS(Defect_Master[Serial Number],Defect_Master[[#This Row],[Serial Number]],Defect_Master[Functional Area],Defect_Master[[#This Row],[Functional Area]]),0)</f>
        <v>0.33333333333333331</v>
      </c>
      <c r="P318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0.33333333333333331</v>
      </c>
      <c r="Q318" s="48">
        <f>IF(ISNUMBER(Defect_Master[[#This Row],[First Time]]),1,0)</f>
        <v>1</v>
      </c>
      <c r="R318" s="49">
        <f>IF(ISNUMBER(Defect_Master[[#This Row],[Final]]),1,0)</f>
        <v>1</v>
      </c>
    </row>
    <row r="319" spans="2:18" ht="34" customHeight="1">
      <c r="B319" s="119">
        <v>43175</v>
      </c>
      <c r="C319" s="119" t="s">
        <v>1397</v>
      </c>
      <c r="D319" s="119" t="s">
        <v>1113</v>
      </c>
      <c r="E319" s="120" t="str">
        <f>VLOOKUP(Defect_Master[[#This Row],[Error Code]],Errors_Master[[Error Code]:[Error Code Name]],2,0)</f>
        <v>Run-in</v>
      </c>
      <c r="F319" s="121" t="str">
        <f>VLOOKUP(Defect_Master[[#This Row],[Error Code]],Errors_Master[[Error Code]:[Error Code Name]],3,0)</f>
        <v>nand_component/Storage 3559 NVMe Debug Log 4 Check (Exit code: -3)</v>
      </c>
      <c r="G319" s="110"/>
      <c r="H319" s="111">
        <v>476</v>
      </c>
      <c r="I319" s="112" t="s">
        <v>1403</v>
      </c>
      <c r="J319" s="113"/>
      <c r="K319" s="114">
        <v>1591</v>
      </c>
      <c r="L31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19" s="116"/>
      <c r="N319" s="122"/>
      <c r="O319" s="48">
        <f>IFERROR(1/COUNTIFS(Defect_Master[Serial Number],Defect_Master[[#This Row],[Serial Number]],Defect_Master[Functional Area],Defect_Master[[#This Row],[Functional Area]]),0)</f>
        <v>0.2</v>
      </c>
      <c r="P319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319" s="48">
        <f>IF(ISNUMBER(Defect_Master[[#This Row],[First Time]]),1,0)</f>
        <v>1</v>
      </c>
      <c r="R319" s="49">
        <f>IF(ISNUMBER(Defect_Master[[#This Row],[Final]]),1,0)</f>
        <v>1</v>
      </c>
    </row>
    <row r="320" spans="2:18" ht="34" customHeight="1">
      <c r="B320" s="119">
        <v>43175</v>
      </c>
      <c r="C320" s="119" t="s">
        <v>1397</v>
      </c>
      <c r="D320" s="119" t="s">
        <v>1113</v>
      </c>
      <c r="E320" s="120" t="str">
        <f>VLOOKUP(Defect_Master[[#This Row],[Error Code]],Errors_Master[[Error Code]:[Error Code Name]],2,0)</f>
        <v>Run-in</v>
      </c>
      <c r="F320" s="121" t="str">
        <f>VLOOKUP(Defect_Master[[#This Row],[Error Code]],Errors_Master[[Error Code]:[Error Code Name]],3,0)</f>
        <v>Wildfire/DisplaySymbolErrorTest: EFI Command display/Iteration 1 (Exit code: 1)</v>
      </c>
      <c r="G320" s="110"/>
      <c r="H320" s="111">
        <v>476</v>
      </c>
      <c r="I320" s="112" t="s">
        <v>1403</v>
      </c>
      <c r="J320" s="113"/>
      <c r="K320" s="114">
        <v>1627</v>
      </c>
      <c r="L32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20" s="116"/>
      <c r="N320" s="122"/>
      <c r="O320" s="48">
        <f>IFERROR(1/COUNTIFS(Defect_Master[Serial Number],Defect_Master[[#This Row],[Serial Number]],Defect_Master[Functional Area],Defect_Master[[#This Row],[Functional Area]]),0)</f>
        <v>0.2</v>
      </c>
      <c r="P320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320" s="48">
        <f>IF(ISNUMBER(Defect_Master[[#This Row],[First Time]]),1,0)</f>
        <v>1</v>
      </c>
      <c r="R320" s="49">
        <f>IF(ISNUMBER(Defect_Master[[#This Row],[Final]]),1,0)</f>
        <v>1</v>
      </c>
    </row>
    <row r="321" spans="2:18" ht="34" customHeight="1">
      <c r="B321" s="119">
        <v>43175</v>
      </c>
      <c r="C321" s="119" t="s">
        <v>1397</v>
      </c>
      <c r="D321" s="119" t="s">
        <v>1113</v>
      </c>
      <c r="E321" s="120" t="str">
        <f>VLOOKUP(Defect_Master[[#This Row],[Error Code]],Errors_Master[[Error Code]:[Error Code Name]],2,0)</f>
        <v>Run-in</v>
      </c>
      <c r="F321" s="121" t="str">
        <f>VLOOKUP(Defect_Master[[#This Row],[Error Code]],Errors_Master[[Error Code]:[Error Code Name]],3,0)</f>
        <v>additional_arm_component_checks/DFR Critical Error Check (Exit code: 3)</v>
      </c>
      <c r="G321" s="110"/>
      <c r="H321" s="111">
        <v>476</v>
      </c>
      <c r="I321" s="112" t="s">
        <v>1403</v>
      </c>
      <c r="J321" s="113"/>
      <c r="K321" s="114">
        <v>1628</v>
      </c>
      <c r="L32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21" s="116"/>
      <c r="N321" s="122"/>
      <c r="O321" s="48">
        <f>IFERROR(1/COUNTIFS(Defect_Master[Serial Number],Defect_Master[[#This Row],[Serial Number]],Defect_Master[Functional Area],Defect_Master[[#This Row],[Functional Area]]),0)</f>
        <v>0.2</v>
      </c>
      <c r="P321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321" s="48">
        <f>IF(ISNUMBER(Defect_Master[[#This Row],[First Time]]),1,0)</f>
        <v>1</v>
      </c>
      <c r="R321" s="49">
        <f>IF(ISNUMBER(Defect_Master[[#This Row],[Final]]),1,0)</f>
        <v>1</v>
      </c>
    </row>
    <row r="322" spans="2:18" ht="34" customHeight="1">
      <c r="B322" s="119">
        <v>43175</v>
      </c>
      <c r="C322" s="119" t="s">
        <v>1397</v>
      </c>
      <c r="D322" s="119" t="s">
        <v>1113</v>
      </c>
      <c r="E322" s="120" t="str">
        <f>VLOOKUP(Defect_Master[[#This Row],[Error Code]],Errors_Master[[Error Code]:[Error Code Name]],2,0)</f>
        <v>Run-in</v>
      </c>
      <c r="F322" s="121" t="str">
        <f>VLOOKUP(Defect_Master[[#This Row],[Error Code]],Errors_Master[[Error Code]:[Error Code Name]],3,0)</f>
        <v>Wildfire/DisplaySymbolErrorTest/Iteration 1 (Exit code: 1)</v>
      </c>
      <c r="G322" s="110"/>
      <c r="H322" s="111">
        <v>476</v>
      </c>
      <c r="I322" s="112" t="s">
        <v>1403</v>
      </c>
      <c r="J322" s="113"/>
      <c r="K322" s="114">
        <v>1629</v>
      </c>
      <c r="L322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22" s="116"/>
      <c r="N322" s="122"/>
      <c r="O322" s="48">
        <f>IFERROR(1/COUNTIFS(Defect_Master[Serial Number],Defect_Master[[#This Row],[Serial Number]],Defect_Master[Functional Area],Defect_Master[[#This Row],[Functional Area]]),0)</f>
        <v>0.2</v>
      </c>
      <c r="P322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0.2</v>
      </c>
      <c r="Q322" s="48">
        <f>IF(ISNUMBER(Defect_Master[[#This Row],[First Time]]),1,0)</f>
        <v>1</v>
      </c>
      <c r="R322" s="49">
        <f>IF(ISNUMBER(Defect_Master[[#This Row],[Final]]),1,0)</f>
        <v>1</v>
      </c>
    </row>
    <row r="323" spans="2:18" ht="34" customHeight="1">
      <c r="B323" s="119">
        <v>43175</v>
      </c>
      <c r="C323" s="119" t="s">
        <v>1408</v>
      </c>
      <c r="D323" s="119" t="s">
        <v>1230</v>
      </c>
      <c r="E323" s="120" t="str">
        <f>VLOOKUP(Defect_Master[[#This Row],[Error Code]],Errors_Master[[Error Code]:[Error Code Name]],2,0)</f>
        <v>Run-in</v>
      </c>
      <c r="F323" s="121" t="str">
        <f>VLOOKUP(Defect_Master[[#This Row],[Error Code]],Errors_Master[[Error Code]:[Error Code Name]],3,0)</f>
        <v>nand_component/Storage 3559 NVMe Debug Log 4 Check (Exit code: -3)</v>
      </c>
      <c r="G323" s="110"/>
      <c r="H323" s="111">
        <v>432</v>
      </c>
      <c r="I323" s="112" t="s">
        <v>1403</v>
      </c>
      <c r="J323" s="113"/>
      <c r="K323" s="114">
        <v>1591</v>
      </c>
      <c r="L323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23" s="116"/>
      <c r="N323" s="122"/>
      <c r="O323" s="48">
        <f>IFERROR(1/COUNTIFS(Defect_Master[Serial Number],Defect_Master[[#This Row],[Serial Number]],Defect_Master[Functional Area],Defect_Master[[#This Row],[Functional Area]]),0)</f>
        <v>0.5</v>
      </c>
      <c r="P323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323" s="48">
        <f>IF(ISNUMBER(Defect_Master[[#This Row],[First Time]]),1,0)</f>
        <v>1</v>
      </c>
      <c r="R323" s="49">
        <f>IF(ISNUMBER(Defect_Master[[#This Row],[Final]]),1,0)</f>
        <v>1</v>
      </c>
    </row>
    <row r="324" spans="2:18" ht="34" customHeight="1">
      <c r="B324" s="119">
        <v>43175</v>
      </c>
      <c r="C324" s="119" t="s">
        <v>1408</v>
      </c>
      <c r="D324" s="119" t="s">
        <v>1230</v>
      </c>
      <c r="E324" s="120" t="str">
        <f>VLOOKUP(Defect_Master[[#This Row],[Error Code]],Errors_Master[[Error Code]:[Error Code Name]],2,0)</f>
        <v>Run-in</v>
      </c>
      <c r="F324" s="121" t="str">
        <f>VLOOKUP(Defect_Master[[#This Row],[Error Code]],Errors_Master[[Error Code]:[Error Code Name]],3,0)</f>
        <v>coordinated_sleep_S0i/Wait for ARM to sleep3 (Exit code: 3)</v>
      </c>
      <c r="G324" s="110"/>
      <c r="H324" s="111">
        <v>432</v>
      </c>
      <c r="I324" s="112" t="s">
        <v>1403</v>
      </c>
      <c r="J324" s="113"/>
      <c r="K324" s="114">
        <v>1630</v>
      </c>
      <c r="L324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24" s="116"/>
      <c r="N324" s="122"/>
      <c r="O324" s="48">
        <f>IFERROR(1/COUNTIFS(Defect_Master[Serial Number],Defect_Master[[#This Row],[Serial Number]],Defect_Master[Functional Area],Defect_Master[[#This Row],[Functional Area]]),0)</f>
        <v>0.5</v>
      </c>
      <c r="P324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324" s="48">
        <f>IF(ISNUMBER(Defect_Master[[#This Row],[First Time]]),1,0)</f>
        <v>1</v>
      </c>
      <c r="R324" s="49">
        <f>IF(ISNUMBER(Defect_Master[[#This Row],[Final]]),1,0)</f>
        <v>1</v>
      </c>
    </row>
    <row r="325" spans="2:18" ht="34" customHeight="1">
      <c r="B325" s="119">
        <v>43175</v>
      </c>
      <c r="C325" s="119" t="s">
        <v>1398</v>
      </c>
      <c r="D325" s="119" t="s">
        <v>1230</v>
      </c>
      <c r="E325" s="120" t="str">
        <f>VLOOKUP(Defect_Master[[#This Row],[Error Code]],Errors_Master[[Error Code]:[Error Code Name]],2,0)</f>
        <v>Run-in</v>
      </c>
      <c r="F325" s="121" t="str">
        <f>VLOOKUP(Defect_Master[[#This Row],[Error Code]],Errors_Master[[Error Code]:[Error Code Name]],3,0)</f>
        <v>nand_component/Storage 3559 NVMe Debug Log 4 Check (Exit code: -3)</v>
      </c>
      <c r="G325" s="110"/>
      <c r="H325" s="111">
        <v>427</v>
      </c>
      <c r="I325" s="112" t="s">
        <v>1403</v>
      </c>
      <c r="J325" s="113"/>
      <c r="K325" s="114">
        <v>1591</v>
      </c>
      <c r="L325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25" s="116"/>
      <c r="N325" s="122"/>
      <c r="O325" s="48">
        <f>IFERROR(1/COUNTIFS(Defect_Master[Serial Number],Defect_Master[[#This Row],[Serial Number]],Defect_Master[Functional Area],Defect_Master[[#This Row],[Functional Area]]),0)</f>
        <v>0.5</v>
      </c>
      <c r="P325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325" s="48">
        <f>IF(ISNUMBER(Defect_Master[[#This Row],[First Time]]),1,0)</f>
        <v>1</v>
      </c>
      <c r="R325" s="49">
        <f>IF(ISNUMBER(Defect_Master[[#This Row],[Final]]),1,0)</f>
        <v>1</v>
      </c>
    </row>
    <row r="326" spans="2:18" ht="34" customHeight="1">
      <c r="B326" s="119">
        <v>43175</v>
      </c>
      <c r="C326" s="119" t="s">
        <v>1399</v>
      </c>
      <c r="D326" s="119" t="s">
        <v>1113</v>
      </c>
      <c r="E326" s="120" t="str">
        <f>VLOOKUP(Defect_Master[[#This Row],[Error Code]],Errors_Master[[Error Code]:[Error Code Name]],2,0)</f>
        <v>Run-in</v>
      </c>
      <c r="F326" s="121" t="str">
        <f>VLOOKUP(Defect_Master[[#This Row],[Error Code]],Errors_Master[[Error Code]:[Error Code Name]],3,0)</f>
        <v>MacEFITests/Display 8118 Power Up MCU operation Diag Test (Exit code: 1)</v>
      </c>
      <c r="G326" s="110"/>
      <c r="H326" s="111">
        <v>469</v>
      </c>
      <c r="I326" s="112" t="s">
        <v>1403</v>
      </c>
      <c r="J326" s="113"/>
      <c r="K326" s="114">
        <v>1517</v>
      </c>
      <c r="L326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26" s="116"/>
      <c r="N326" s="122"/>
      <c r="O326" s="48">
        <f>IFERROR(1/COUNTIFS(Defect_Master[Serial Number],Defect_Master[[#This Row],[Serial Number]],Defect_Master[Functional Area],Defect_Master[[#This Row],[Functional Area]]),0)</f>
        <v>0.5</v>
      </c>
      <c r="P326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326" s="48">
        <f>IF(ISNUMBER(Defect_Master[[#This Row],[First Time]]),1,0)</f>
        <v>1</v>
      </c>
      <c r="R326" s="49">
        <f>IF(ISNUMBER(Defect_Master[[#This Row],[Final]]),1,0)</f>
        <v>1</v>
      </c>
    </row>
    <row r="327" spans="2:18" ht="34" customHeight="1">
      <c r="B327" s="119">
        <v>43175</v>
      </c>
      <c r="C327" s="119" t="s">
        <v>1399</v>
      </c>
      <c r="D327" s="119" t="s">
        <v>1113</v>
      </c>
      <c r="E327" s="120" t="str">
        <f>VLOOKUP(Defect_Master[[#This Row],[Error Code]],Errors_Master[[Error Code]:[Error Code Name]],2,0)</f>
        <v>Run-in</v>
      </c>
      <c r="F327" s="121" t="str">
        <f>VLOOKUP(Defect_Master[[#This Row],[Error Code]],Errors_Master[[Error Code]:[Error Code Name]],3,0)</f>
        <v>thermalinterface/ThermalInterface 3664 DTS Accuracy Test (Exit code: 2)</v>
      </c>
      <c r="G327" s="110"/>
      <c r="H327" s="111">
        <v>469</v>
      </c>
      <c r="I327" s="112" t="s">
        <v>1424</v>
      </c>
      <c r="J327" s="113"/>
      <c r="K327" s="114">
        <v>1518</v>
      </c>
      <c r="L327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27" s="116"/>
      <c r="N327" s="122"/>
      <c r="O327" s="48">
        <f>IFERROR(1/COUNTIFS(Defect_Master[Serial Number],Defect_Master[[#This Row],[Serial Number]],Defect_Master[Functional Area],Defect_Master[[#This Row],[Functional Area]]),0)</f>
        <v>0.5</v>
      </c>
      <c r="P327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327" s="48">
        <f>IF(ISNUMBER(Defect_Master[[#This Row],[First Time]]),1,0)</f>
        <v>1</v>
      </c>
      <c r="R327" s="49">
        <f>IF(ISNUMBER(Defect_Master[[#This Row],[Final]]),1,0)</f>
        <v>1</v>
      </c>
    </row>
    <row r="328" spans="2:18" ht="34" customHeight="1">
      <c r="B328" s="130">
        <v>43175</v>
      </c>
      <c r="C328" s="130" t="s">
        <v>1411</v>
      </c>
      <c r="D328" s="124" t="s">
        <v>1412</v>
      </c>
      <c r="E328" s="125" t="str">
        <f>VLOOKUP(Defect_Master[[#This Row],[Error Code]],Errors_Master[[Error Code]:[Error Code Name]],2,0)</f>
        <v>Run-in</v>
      </c>
      <c r="F328" s="126" t="str">
        <f>VLOOKUP(Defect_Master[[#This Row],[Error Code]],Errors_Master[[Error Code]:[Error Code Name]],3,0)</f>
        <v>Hang at PCLe 2696 Link Width Test</v>
      </c>
      <c r="G328" s="110"/>
      <c r="H328" s="111">
        <v>499</v>
      </c>
      <c r="I328" s="112" t="s">
        <v>1425</v>
      </c>
      <c r="J328" s="113"/>
      <c r="K328" s="114">
        <v>1631</v>
      </c>
      <c r="L328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28" s="127"/>
      <c r="N328" s="128"/>
      <c r="O328" s="44">
        <f>IFERROR(1/COUNTIFS(Defect_Master[Serial Number],Defect_Master[[#This Row],[Serial Number]],Defect_Master[Functional Area],Defect_Master[[#This Row],[Functional Area]]),0)</f>
        <v>1</v>
      </c>
      <c r="P328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1</v>
      </c>
      <c r="Q328" s="44">
        <f>IF(ISNUMBER(Defect_Master[[#This Row],[First Time]]),1,0)</f>
        <v>1</v>
      </c>
      <c r="R328" s="129">
        <f>IF(ISNUMBER(Defect_Master[[#This Row],[Final]]),1,0)</f>
        <v>1</v>
      </c>
    </row>
    <row r="329" spans="2:18" ht="34" customHeight="1">
      <c r="B329" s="124">
        <v>43175</v>
      </c>
      <c r="C329" s="124" t="s">
        <v>1418</v>
      </c>
      <c r="D329" s="124" t="s">
        <v>1119</v>
      </c>
      <c r="E329" s="125" t="str">
        <f>VLOOKUP(Defect_Master[[#This Row],[Error Code]],Errors_Master[[Error Code]:[Error Code Name]],2,0)</f>
        <v>Run-in</v>
      </c>
      <c r="F329" s="126" t="str">
        <f>VLOOKUP(Defect_Master[[#This Row],[Error Code]],Errors_Master[[Error Code]:[Error Code Name]],3,0)</f>
        <v>coordinated_sleep_S0i/Wait for ARM to sleep1 (Exit code: 3)</v>
      </c>
      <c r="G329" s="110"/>
      <c r="H329" s="111">
        <v>484</v>
      </c>
      <c r="I329" s="112" t="s">
        <v>1423</v>
      </c>
      <c r="J329" s="113"/>
      <c r="K329" s="114">
        <v>1617</v>
      </c>
      <c r="L329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29" s="127"/>
      <c r="N329" s="128"/>
      <c r="O329" s="44">
        <f>IFERROR(1/COUNTIFS(Defect_Master[Serial Number],Defect_Master[[#This Row],[Serial Number]],Defect_Master[Functional Area],Defect_Master[[#This Row],[Functional Area]]),0)</f>
        <v>0.5</v>
      </c>
      <c r="P329" s="44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329" s="44">
        <f>IF(ISNUMBER(Defect_Master[[#This Row],[First Time]]),1,0)</f>
        <v>1</v>
      </c>
      <c r="R329" s="129">
        <f>IF(ISNUMBER(Defect_Master[[#This Row],[Final]]),1,0)</f>
        <v>1</v>
      </c>
    </row>
    <row r="330" spans="2:18" ht="34" customHeight="1">
      <c r="B330" s="124">
        <v>43175</v>
      </c>
      <c r="C330" s="124" t="s">
        <v>1418</v>
      </c>
      <c r="D330" s="124" t="s">
        <v>1119</v>
      </c>
      <c r="E330" s="120" t="str">
        <f>VLOOKUP(Defect_Master[[#This Row],[Error Code]],Errors_Master[[Error Code]:[Error Code Name]],2,0)</f>
        <v>Run-in</v>
      </c>
      <c r="F330" s="121" t="str">
        <f>VLOOKUP(Defect_Master[[#This Row],[Error Code]],Errors_Master[[Error Code]:[Error Code Name]],3,0)</f>
        <v>Wildfire/BatterySafetyStatusTest/Iteration 1 (Exit code: 1)</v>
      </c>
      <c r="G330" s="110"/>
      <c r="H330" s="111">
        <v>484</v>
      </c>
      <c r="I330" s="112" t="s">
        <v>1423</v>
      </c>
      <c r="J330" s="113"/>
      <c r="K330" s="114">
        <v>1632</v>
      </c>
      <c r="L330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30" s="116"/>
      <c r="N330" s="122"/>
      <c r="O330" s="48">
        <f>IFERROR(1/COUNTIFS(Defect_Master[Serial Number],Defect_Master[[#This Row],[Serial Number]],Defect_Master[Functional Area],Defect_Master[[#This Row],[Functional Area]]),0)</f>
        <v>0.5</v>
      </c>
      <c r="P330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0.5</v>
      </c>
      <c r="Q330" s="48">
        <f>IF(ISNUMBER(Defect_Master[[#This Row],[First Time]]),1,0)</f>
        <v>1</v>
      </c>
      <c r="R330" s="49">
        <f>IF(ISNUMBER(Defect_Master[[#This Row],[Final]]),1,0)</f>
        <v>1</v>
      </c>
    </row>
    <row r="331" spans="2:18" ht="34" customHeight="1">
      <c r="B331" s="124">
        <v>43175</v>
      </c>
      <c r="C331" s="119" t="s">
        <v>1419</v>
      </c>
      <c r="D331" s="119" t="s">
        <v>1119</v>
      </c>
      <c r="E331" s="120" t="str">
        <f>VLOOKUP(Defect_Master[[#This Row],[Error Code]],Errors_Master[[Error Code]:[Error Code Name]],2,0)</f>
        <v>Run-in</v>
      </c>
      <c r="F331" s="121" t="str">
        <f>VLOOKUP(Defect_Master[[#This Row],[Error Code]],Errors_Master[[Error Code]:[Error Code Name]],3,0)</f>
        <v>link_width_tests/PCIe 2696 Link Width Test - ThunderboltController 0 (Exit code: 1)</v>
      </c>
      <c r="G331" s="110"/>
      <c r="H331" s="111">
        <v>485</v>
      </c>
      <c r="I331" s="112" t="s">
        <v>1421</v>
      </c>
      <c r="J331" s="113"/>
      <c r="K331" s="114">
        <v>1531</v>
      </c>
      <c r="L331" s="115" t="str">
        <f>IFERROR(IF(ISBLANK(Defect_Master[[#This Row],[Radar Manual]]),
IF(ISBLANK(VLOOKUP(Defect_Master[[#This Row],[Error Code]],Errors_Master[[Error Code]:[Radar]],4)),"Need Radar!",VLOOKUP(Defect_Master[[#This Row],[Error Code]],Errors_Master[[Error Code]:[Radar]],4,FALSE)),Defect_Master[[#This Row],[Radar Manual]]),
"Need Radar!")</f>
        <v>Need Radar!</v>
      </c>
      <c r="M331" s="116"/>
      <c r="N331" s="122"/>
      <c r="O331" s="48">
        <f>IFERROR(1/COUNTIFS(Defect_Master[Serial Number],Defect_Master[[#This Row],[Serial Number]],Defect_Master[Functional Area],Defect_Master[[#This Row],[Functional Area]]),0)</f>
        <v>1</v>
      </c>
      <c r="P331" s="48">
        <f>IFERROR(1/IF(Defect_Master[[#This Row],[Retest Passed?]]&lt;&gt;"Yes",COUNTIFS(Defect_Master[Serial Number],Defect_Master[[#This Row],[Serial Number]],Defect_Master[Functional Area],Defect_Master[[#This Row],[Functional Area]],Defect_Master[Retest Passed?],"&lt;&gt;Yes"),""),"")</f>
        <v>1</v>
      </c>
      <c r="Q331" s="48">
        <f>IF(ISNUMBER(Defect_Master[[#This Row],[First Time]]),1,0)</f>
        <v>1</v>
      </c>
      <c r="R331" s="49">
        <f>IF(ISNUMBER(Defect_Master[[#This Row],[Final]]),1,0)</f>
        <v>1</v>
      </c>
    </row>
    <row r="332" spans="2:18" ht="34" customHeight="1">
      <c r="F332" s="38" t="s">
        <v>1409</v>
      </c>
    </row>
    <row r="45862" spans="5:5" ht="34" customHeight="1">
      <c r="E45862" s="37" t="s">
        <v>1046</v>
      </c>
    </row>
  </sheetData>
  <sheetProtection formatCells="0" insertRows="0" deleteRows="0" selectLockedCells="1" sort="0" autoFilter="0" pivotTables="0"/>
  <phoneticPr fontId="31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rgb="FF92D050"/>
  </sheetPr>
  <dimension ref="B1:AR19"/>
  <sheetViews>
    <sheetView showGridLines="0" showRuler="0" topLeftCell="R1" workbookViewId="0">
      <selection activeCell="T45" sqref="T45"/>
    </sheetView>
  </sheetViews>
  <sheetFormatPr baseColWidth="10" defaultColWidth="12.83203125" defaultRowHeight="16" x14ac:dyDescent="0"/>
  <cols>
    <col min="1" max="1" width="2.83203125" style="6" customWidth="1"/>
    <col min="2" max="2" width="9.33203125" style="8" customWidth="1"/>
    <col min="3" max="3" width="12.33203125" style="8" customWidth="1"/>
    <col min="4" max="4" width="19.5" style="8" customWidth="1"/>
    <col min="5" max="5" width="12" style="8" customWidth="1"/>
    <col min="6" max="6" width="11.6640625" style="8" customWidth="1"/>
    <col min="7" max="7" width="12" style="8" customWidth="1"/>
    <col min="8" max="8" width="11.33203125" style="8" customWidth="1"/>
    <col min="9" max="9" width="12.6640625" style="8" customWidth="1"/>
    <col min="10" max="11" width="13.1640625" style="8" customWidth="1"/>
    <col min="12" max="12" width="12.33203125" style="8" customWidth="1"/>
    <col min="13" max="13" width="12.5" style="8" customWidth="1"/>
    <col min="14" max="14" width="12" style="8" customWidth="1"/>
    <col min="15" max="15" width="12.1640625" style="8" customWidth="1"/>
    <col min="16" max="16" width="17.1640625" style="8" customWidth="1"/>
    <col min="17" max="17" width="17.6640625" style="5" customWidth="1"/>
    <col min="18" max="18" width="12.1640625" style="5" customWidth="1"/>
    <col min="19" max="19" width="11.83203125" style="5" customWidth="1"/>
    <col min="20" max="20" width="11.33203125" style="5" customWidth="1"/>
    <col min="21" max="21" width="26" style="5" customWidth="1"/>
    <col min="22" max="22" width="24.83203125" style="5" customWidth="1"/>
    <col min="23" max="23" width="15.83203125" style="6" customWidth="1"/>
    <col min="24" max="25" width="12.5" style="6" customWidth="1"/>
    <col min="26" max="26" width="14.1640625" style="6" customWidth="1"/>
    <col min="27" max="27" width="13.6640625" style="6" customWidth="1"/>
    <col min="28" max="28" width="19.33203125" style="6" customWidth="1"/>
    <col min="29" max="29" width="14.1640625" style="6" customWidth="1"/>
    <col min="30" max="30" width="29.6640625" style="6" customWidth="1"/>
    <col min="31" max="31" width="27.6640625" style="6" customWidth="1"/>
    <col min="32" max="32" width="14.6640625" style="6" customWidth="1"/>
    <col min="33" max="33" width="24.1640625" style="6" customWidth="1"/>
    <col min="34" max="34" width="25.5" style="6" customWidth="1"/>
    <col min="35" max="35" width="18.6640625" style="6" customWidth="1"/>
    <col min="36" max="36" width="27.33203125" style="6" customWidth="1"/>
    <col min="37" max="37" width="15.83203125" style="6" bestFit="1" customWidth="1"/>
    <col min="38" max="38" width="16.83203125" style="6" bestFit="1" customWidth="1"/>
    <col min="39" max="16384" width="12.83203125" style="6"/>
  </cols>
  <sheetData>
    <row r="1" spans="2:44" s="4" customFormat="1" ht="40" customHeight="1">
      <c r="B1" s="133" t="s">
        <v>11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50"/>
      <c r="O1" s="52"/>
      <c r="P1" s="50"/>
      <c r="Q1" s="2"/>
      <c r="R1" s="2"/>
      <c r="S1" s="2"/>
      <c r="T1" s="2"/>
      <c r="U1" s="2"/>
      <c r="V1" s="2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2:44" s="51" customFormat="1" ht="23" customHeight="1">
      <c r="B2" s="89" t="s">
        <v>26</v>
      </c>
      <c r="C2" s="13" t="s">
        <v>35</v>
      </c>
      <c r="D2" s="13" t="s">
        <v>36</v>
      </c>
      <c r="E2" s="13" t="s">
        <v>37</v>
      </c>
      <c r="F2" s="13" t="s">
        <v>171</v>
      </c>
      <c r="G2" s="13" t="s">
        <v>755</v>
      </c>
      <c r="H2" s="13" t="s">
        <v>172</v>
      </c>
      <c r="I2" s="13" t="s">
        <v>173</v>
      </c>
      <c r="J2" s="13" t="s">
        <v>757</v>
      </c>
      <c r="K2" s="13" t="s">
        <v>745</v>
      </c>
      <c r="L2" s="13" t="s">
        <v>747</v>
      </c>
      <c r="M2" s="13" t="s">
        <v>38</v>
      </c>
      <c r="N2" s="13" t="s">
        <v>174</v>
      </c>
      <c r="O2" s="13" t="s">
        <v>742</v>
      </c>
      <c r="P2" s="13" t="s">
        <v>175</v>
      </c>
      <c r="Q2" s="13" t="s">
        <v>177</v>
      </c>
      <c r="R2" s="13" t="s">
        <v>176</v>
      </c>
      <c r="S2" s="13" t="s">
        <v>750</v>
      </c>
      <c r="T2" s="13" t="s">
        <v>758</v>
      </c>
      <c r="U2" s="13" t="s">
        <v>743</v>
      </c>
      <c r="V2" s="13" t="s">
        <v>207</v>
      </c>
      <c r="W2" s="13" t="s">
        <v>39</v>
      </c>
      <c r="X2" s="13" t="s">
        <v>40</v>
      </c>
      <c r="Y2" s="90" t="s">
        <v>759</v>
      </c>
      <c r="Z2" s="90" t="s">
        <v>760</v>
      </c>
      <c r="AA2" s="90" t="s">
        <v>761</v>
      </c>
      <c r="AB2" s="90" t="s">
        <v>762</v>
      </c>
      <c r="AC2" s="90" t="s">
        <v>763</v>
      </c>
      <c r="AD2" s="90" t="s">
        <v>764</v>
      </c>
      <c r="AE2" s="90" t="s">
        <v>202</v>
      </c>
      <c r="AF2" s="90" t="s">
        <v>765</v>
      </c>
      <c r="AG2" s="90" t="s">
        <v>766</v>
      </c>
      <c r="AH2" s="90" t="s">
        <v>767</v>
      </c>
      <c r="AI2" s="90" t="s">
        <v>768</v>
      </c>
      <c r="AJ2" s="90" t="s">
        <v>769</v>
      </c>
      <c r="AK2" s="90" t="s">
        <v>770</v>
      </c>
      <c r="AL2" s="90" t="s">
        <v>771</v>
      </c>
    </row>
    <row r="3" spans="2:44">
      <c r="B3" s="83">
        <v>43164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2:44">
      <c r="B4" s="83">
        <v>43165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2:44">
      <c r="B5" s="83">
        <v>43166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>
        <v>26</v>
      </c>
      <c r="Z5" s="9">
        <v>26</v>
      </c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</row>
    <row r="6" spans="2:44">
      <c r="B6" s="83">
        <v>43167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>
        <v>15</v>
      </c>
      <c r="Z6" s="9">
        <v>15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</row>
    <row r="7" spans="2:44">
      <c r="B7" s="83">
        <v>43168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 spans="2:44">
      <c r="B8" s="83">
        <v>43169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</row>
    <row r="9" spans="2:44">
      <c r="B9" s="83">
        <v>43170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</row>
    <row r="10" spans="2:44">
      <c r="B10" s="83">
        <v>43171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>
        <v>45</v>
      </c>
      <c r="Z10" s="9">
        <v>45</v>
      </c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</row>
    <row r="11" spans="2:44">
      <c r="B11" s="83">
        <v>43172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>
        <v>1</v>
      </c>
      <c r="Z11" s="9">
        <v>1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</row>
    <row r="12" spans="2:44">
      <c r="B12" s="83">
        <v>43173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>
        <v>5</v>
      </c>
      <c r="Z12" s="9">
        <v>5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 spans="2:44">
      <c r="B13" s="83">
        <v>43174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>
        <v>14</v>
      </c>
      <c r="Z13" s="9">
        <v>14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</row>
    <row r="14" spans="2:44">
      <c r="B14" s="83">
        <v>43175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>
        <v>11</v>
      </c>
      <c r="Z14" s="9">
        <v>11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</row>
    <row r="15" spans="2:44">
      <c r="B15" s="83">
        <v>43176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</row>
    <row r="16" spans="2:44">
      <c r="B16" s="83">
        <v>43177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</row>
    <row r="17" spans="2:38">
      <c r="B17" s="83">
        <v>43178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</row>
    <row r="18" spans="2:38">
      <c r="B18" s="83">
        <v>43179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</row>
    <row r="19" spans="2:38">
      <c r="B19" s="7" t="s">
        <v>4</v>
      </c>
      <c r="C19" s="7">
        <f>SUBTOTAL(109,INput[Top_Sub])</f>
        <v>0</v>
      </c>
      <c r="D19" s="7">
        <f>SUBTOTAL(109,INput[System_Assembly])</f>
        <v>0</v>
      </c>
      <c r="E19" s="7">
        <f>SUBTOTAL(109,INput[Pre_Cos])</f>
        <v>0</v>
      </c>
      <c r="F19" s="7">
        <f>SUBTOTAL(109,INput[SWDL])</f>
        <v>0</v>
      </c>
      <c r="G19" s="7">
        <f>SUBTOTAL(109,INput[OPAS])</f>
        <v>0</v>
      </c>
      <c r="H19" s="7">
        <f>SUBTOTAL(109,INput[QT0])</f>
        <v>0</v>
      </c>
      <c r="I19" s="7">
        <f>SUBTOTAL(109,INput[QT1])</f>
        <v>0</v>
      </c>
      <c r="J19" s="7">
        <f>SUBTOTAL(109,INput[KB Tactile])</f>
        <v>0</v>
      </c>
      <c r="K19" s="7">
        <f>SUBTOTAL(109,INput[KB Valeria])</f>
        <v>0</v>
      </c>
      <c r="L19" s="7">
        <f>SUBTOTAL(109,INput[KB Noise])</f>
        <v>0</v>
      </c>
      <c r="M19" s="7">
        <f>SUBTOTAL(109,INput[FACT])</f>
        <v>0</v>
      </c>
      <c r="N19" s="7">
        <f>SUBTOTAL(109,INput[ALS_Cal])</f>
        <v>0</v>
      </c>
      <c r="O19" s="7">
        <f>SUBTOTAL(109,INput[ALS_AR])</f>
        <v>0</v>
      </c>
      <c r="P19" s="7">
        <f>SUBTOTAL(109,INput[Trackpad Force])</f>
        <v>0</v>
      </c>
      <c r="Q19" s="7">
        <f>SUBTOTAL(109,INput[Trackpad Actutor])</f>
        <v>0</v>
      </c>
      <c r="R19" s="7">
        <f>SUBTOTAL(109,INput[Button])</f>
        <v>0</v>
      </c>
      <c r="S19" s="7">
        <f>SUBTOTAL(109,INput[USBC1])</f>
        <v>0</v>
      </c>
      <c r="T19" s="7">
        <f>SUBTOTAL(109,INput[USBC2])</f>
        <v>0</v>
      </c>
      <c r="U19" s="7">
        <f>SUBTOTAL(109,INput[Impedance_Test_Pre-burn])</f>
        <v>0</v>
      </c>
      <c r="V19" s="7">
        <f>SUBTOTAL(109,INput[MMI-Preburn-Keyboard])</f>
        <v>0</v>
      </c>
      <c r="W19" s="7">
        <f>SUBTOTAL(109,INput[Wifi-BT_OTA])</f>
        <v>0</v>
      </c>
      <c r="X19" s="7">
        <f>SUBTOTAL(109,INput[CoEx])</f>
        <v>0</v>
      </c>
      <c r="Y19" s="7">
        <f>SUBTOTAL(109,INput[Run-in])</f>
        <v>117</v>
      </c>
      <c r="Z19" s="7">
        <f>SUBTOTAL(109,INput[Log collection])</f>
        <v>117</v>
      </c>
      <c r="AA19" s="7">
        <f>SUBTOTAL(109,INput[Display])</f>
        <v>0</v>
      </c>
      <c r="AB19" s="7">
        <f>SUBTOTAL(109,INput[Display_Post_Cal])</f>
        <v>0</v>
      </c>
      <c r="AC19" s="7">
        <f>SUBTOTAL(109,INput[Flicker])</f>
        <v>0</v>
      </c>
      <c r="AD19" s="7">
        <f>SUBTOTAL(109,INput[Trackpad Force-Post-burn ])</f>
        <v>0</v>
      </c>
      <c r="AE19" s="7">
        <f>SUBTOTAL(109,INput[Trackpad Actutor-Post-burn ])</f>
        <v>0</v>
      </c>
      <c r="AF19" s="7">
        <f>SUBTOTAL(109,INput[Grape])</f>
        <v>0</v>
      </c>
      <c r="AG19" s="7">
        <f>SUBTOTAL(109,INput[MMI-Postburn-Display])</f>
        <v>0</v>
      </c>
      <c r="AH19" s="7">
        <f>SUBTOTAL(109,INput[MMI-Postburn-Keyboard])</f>
        <v>0</v>
      </c>
      <c r="AI19" s="7">
        <f>SUBTOTAL(109,INput[Shipping_Settings])</f>
        <v>0</v>
      </c>
      <c r="AJ19" s="7">
        <f>SUBTOTAL(109,INput[Impedance_Test_Post Cos])</f>
        <v>0</v>
      </c>
      <c r="AK19" s="7">
        <f>SUBTOTAL(109,INput[Post_Cos])</f>
        <v>0</v>
      </c>
      <c r="AL19" s="7">
        <f>SUBTOTAL(109,INput[Packaging])</f>
        <v>0</v>
      </c>
    </row>
  </sheetData>
  <sheetProtection insertRows="0" deleteRows="0"/>
  <mergeCells count="1">
    <mergeCell ref="B1:M1"/>
  </mergeCells>
  <phoneticPr fontId="0" type="noConversion"/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C000"/>
  </sheetPr>
  <dimension ref="B1:J2511"/>
  <sheetViews>
    <sheetView showGridLines="0" showRuler="0" topLeftCell="A1647" zoomScale="102" workbookViewId="0">
      <selection activeCell="E1677" sqref="E1677"/>
    </sheetView>
  </sheetViews>
  <sheetFormatPr baseColWidth="10" defaultColWidth="11" defaultRowHeight="16" x14ac:dyDescent="0"/>
  <cols>
    <col min="1" max="1" width="2.83203125" style="54" customWidth="1"/>
    <col min="2" max="2" width="5" style="54" hidden="1" customWidth="1"/>
    <col min="3" max="3" width="11.1640625" style="55" customWidth="1"/>
    <col min="4" max="4" width="28.83203125" style="54" customWidth="1"/>
    <col min="5" max="5" width="105" style="64" bestFit="1" customWidth="1"/>
    <col min="6" max="6" width="10.83203125" style="54" bestFit="1" customWidth="1"/>
    <col min="7" max="7" width="11" style="54"/>
    <col min="8" max="8" width="13.83203125" style="54" bestFit="1" customWidth="1"/>
    <col min="9" max="16384" width="11" style="54"/>
  </cols>
  <sheetData>
    <row r="1" spans="3:4" ht="16" hidden="1" customHeight="1"/>
    <row r="2" spans="3:4" ht="16" hidden="1" customHeight="1">
      <c r="C2" s="55" t="s">
        <v>13</v>
      </c>
      <c r="D2" s="54" t="s">
        <v>16</v>
      </c>
    </row>
    <row r="3" spans="3:4" ht="16" hidden="1" customHeight="1">
      <c r="C3" s="65" t="s">
        <v>35</v>
      </c>
      <c r="D3" s="54">
        <v>1</v>
      </c>
    </row>
    <row r="4" spans="3:4" ht="16" hidden="1" customHeight="1">
      <c r="C4" s="65" t="s">
        <v>36</v>
      </c>
      <c r="D4" s="54">
        <v>2</v>
      </c>
    </row>
    <row r="5" spans="3:4" ht="16" hidden="1" customHeight="1">
      <c r="C5" s="65" t="s">
        <v>37</v>
      </c>
      <c r="D5" s="54">
        <v>3</v>
      </c>
    </row>
    <row r="6" spans="3:4" ht="16" hidden="1" customHeight="1">
      <c r="C6" s="66" t="s">
        <v>179</v>
      </c>
      <c r="D6" s="54">
        <v>4</v>
      </c>
    </row>
    <row r="7" spans="3:4" ht="16" hidden="1" customHeight="1">
      <c r="C7" s="66" t="s">
        <v>772</v>
      </c>
      <c r="D7" s="54">
        <v>5</v>
      </c>
    </row>
    <row r="8" spans="3:4" ht="16" hidden="1" customHeight="1">
      <c r="C8" s="66" t="s">
        <v>181</v>
      </c>
      <c r="D8" s="54">
        <v>6</v>
      </c>
    </row>
    <row r="9" spans="3:4" ht="16" hidden="1" customHeight="1">
      <c r="C9" s="66" t="s">
        <v>180</v>
      </c>
      <c r="D9" s="54">
        <v>7</v>
      </c>
    </row>
    <row r="10" spans="3:4" ht="16" hidden="1" customHeight="1">
      <c r="C10" s="66" t="s">
        <v>773</v>
      </c>
      <c r="D10" s="54">
        <v>8</v>
      </c>
    </row>
    <row r="11" spans="3:4" ht="16" hidden="1" customHeight="1">
      <c r="C11" s="66" t="s">
        <v>746</v>
      </c>
      <c r="D11" s="54">
        <v>9</v>
      </c>
    </row>
    <row r="12" spans="3:4" ht="16" hidden="1" customHeight="1">
      <c r="C12" s="66" t="s">
        <v>748</v>
      </c>
      <c r="D12" s="54">
        <v>10</v>
      </c>
    </row>
    <row r="13" spans="3:4" ht="16" hidden="1" customHeight="1">
      <c r="C13" s="66" t="s">
        <v>38</v>
      </c>
      <c r="D13" s="54">
        <v>11</v>
      </c>
    </row>
    <row r="14" spans="3:4" ht="16" hidden="1" customHeight="1">
      <c r="C14" s="66" t="s">
        <v>210</v>
      </c>
      <c r="D14" s="54">
        <v>12</v>
      </c>
    </row>
    <row r="15" spans="3:4" ht="16" hidden="1" customHeight="1">
      <c r="C15" s="66" t="s">
        <v>209</v>
      </c>
      <c r="D15" s="54">
        <v>13</v>
      </c>
    </row>
    <row r="16" spans="3:4" ht="16" hidden="1" customHeight="1">
      <c r="C16" s="66" t="s">
        <v>182</v>
      </c>
      <c r="D16" s="54">
        <v>14</v>
      </c>
    </row>
    <row r="17" spans="3:4" ht="16" hidden="1" customHeight="1">
      <c r="C17" s="66" t="s">
        <v>183</v>
      </c>
      <c r="D17" s="54">
        <v>15</v>
      </c>
    </row>
    <row r="18" spans="3:4" ht="16" hidden="1" customHeight="1">
      <c r="C18" s="66" t="s">
        <v>184</v>
      </c>
      <c r="D18" s="54">
        <v>16</v>
      </c>
    </row>
    <row r="19" spans="3:4" ht="16" hidden="1" customHeight="1">
      <c r="C19" s="66" t="s">
        <v>749</v>
      </c>
      <c r="D19" s="54">
        <v>17</v>
      </c>
    </row>
    <row r="20" spans="3:4" ht="16" hidden="1" customHeight="1">
      <c r="C20" s="66" t="s">
        <v>774</v>
      </c>
      <c r="D20" s="54">
        <v>18</v>
      </c>
    </row>
    <row r="21" spans="3:4" ht="16" hidden="1" customHeight="1">
      <c r="C21" s="66" t="s">
        <v>199</v>
      </c>
      <c r="D21" s="54">
        <v>19</v>
      </c>
    </row>
    <row r="22" spans="3:4" ht="16" hidden="1" customHeight="1">
      <c r="C22" s="66" t="s">
        <v>200</v>
      </c>
      <c r="D22" s="54">
        <v>20</v>
      </c>
    </row>
    <row r="23" spans="3:4" ht="16" hidden="1" customHeight="1">
      <c r="C23" s="66" t="s">
        <v>39</v>
      </c>
      <c r="D23" s="54">
        <v>21</v>
      </c>
    </row>
    <row r="24" spans="3:4" ht="16" hidden="1" customHeight="1">
      <c r="C24" s="66" t="s">
        <v>40</v>
      </c>
      <c r="D24" s="54">
        <v>22</v>
      </c>
    </row>
    <row r="25" spans="3:4" ht="16" hidden="1" customHeight="1">
      <c r="C25" s="66" t="s">
        <v>185</v>
      </c>
      <c r="D25" s="54">
        <v>23</v>
      </c>
    </row>
    <row r="26" spans="3:4" ht="16" hidden="1" customHeight="1">
      <c r="C26" s="66" t="s">
        <v>186</v>
      </c>
      <c r="D26" s="54">
        <v>24</v>
      </c>
    </row>
    <row r="27" spans="3:4" ht="16" hidden="1" customHeight="1">
      <c r="C27" s="66" t="s">
        <v>42</v>
      </c>
      <c r="D27" s="54">
        <v>25</v>
      </c>
    </row>
    <row r="28" spans="3:4" ht="16" hidden="1" customHeight="1">
      <c r="C28" s="66" t="s">
        <v>43</v>
      </c>
      <c r="D28" s="54">
        <v>26</v>
      </c>
    </row>
    <row r="29" spans="3:4" ht="16" hidden="1" customHeight="1">
      <c r="C29" s="66" t="s">
        <v>44</v>
      </c>
      <c r="D29" s="54">
        <v>27</v>
      </c>
    </row>
    <row r="30" spans="3:4" ht="16" hidden="1" customHeight="1">
      <c r="C30" s="66" t="s">
        <v>204</v>
      </c>
      <c r="D30" s="54">
        <v>28</v>
      </c>
    </row>
    <row r="31" spans="3:4" ht="16" hidden="1" customHeight="1">
      <c r="C31" s="66" t="s">
        <v>206</v>
      </c>
      <c r="D31" s="54">
        <v>29</v>
      </c>
    </row>
    <row r="32" spans="3:4" ht="16" hidden="1" customHeight="1">
      <c r="C32" s="66" t="s">
        <v>188</v>
      </c>
      <c r="D32" s="54">
        <v>30</v>
      </c>
    </row>
    <row r="33" spans="2:8" ht="16" hidden="1" customHeight="1">
      <c r="C33" s="66" t="s">
        <v>775</v>
      </c>
      <c r="D33" s="54">
        <v>31</v>
      </c>
    </row>
    <row r="34" spans="2:8" ht="16" hidden="1" customHeight="1">
      <c r="C34" s="66" t="s">
        <v>201</v>
      </c>
      <c r="D34" s="54">
        <v>32</v>
      </c>
    </row>
    <row r="35" spans="2:8" ht="16" hidden="1" customHeight="1">
      <c r="C35" s="66" t="s">
        <v>187</v>
      </c>
      <c r="D35" s="54">
        <v>33</v>
      </c>
    </row>
    <row r="36" spans="2:8" ht="16" hidden="1" customHeight="1">
      <c r="C36" s="66" t="s">
        <v>198</v>
      </c>
      <c r="D36" s="54">
        <v>34</v>
      </c>
    </row>
    <row r="37" spans="2:8" ht="16" hidden="1" customHeight="1">
      <c r="C37" s="65" t="s">
        <v>46</v>
      </c>
      <c r="D37" s="54">
        <v>35</v>
      </c>
    </row>
    <row r="38" spans="2:8" ht="16" hidden="1" customHeight="1">
      <c r="C38" s="65" t="s">
        <v>47</v>
      </c>
      <c r="D38" s="54">
        <v>36</v>
      </c>
      <c r="F38" s="67"/>
    </row>
    <row r="39" spans="2:8" ht="16" hidden="1" customHeight="1"/>
    <row r="40" spans="2:8" ht="16" hidden="1" customHeight="1">
      <c r="C40" s="55" t="s">
        <v>15</v>
      </c>
    </row>
    <row r="41" spans="2:8" ht="16" hidden="1" customHeight="1">
      <c r="C41" s="55" t="s">
        <v>2</v>
      </c>
    </row>
    <row r="42" spans="2:8" ht="20" hidden="1" customHeight="1">
      <c r="C42" s="55" t="s">
        <v>3</v>
      </c>
    </row>
    <row r="43" spans="2:8" ht="34" hidden="1" customHeight="1"/>
    <row r="44" spans="2:8" ht="181" customHeight="1">
      <c r="C44" s="135" t="s">
        <v>178</v>
      </c>
      <c r="D44" s="136"/>
      <c r="E44" s="136"/>
      <c r="F44" s="136"/>
      <c r="G44" s="137"/>
      <c r="H44" s="137"/>
    </row>
    <row r="45" spans="2:8">
      <c r="B45" s="54" t="s">
        <v>18</v>
      </c>
      <c r="C45" s="55" t="s">
        <v>0</v>
      </c>
      <c r="D45" s="54" t="s">
        <v>13</v>
      </c>
      <c r="E45" s="54" t="s">
        <v>5</v>
      </c>
      <c r="F45" s="54" t="s">
        <v>19</v>
      </c>
      <c r="G45" s="54" t="s">
        <v>17</v>
      </c>
      <c r="H45" s="54" t="s">
        <v>25</v>
      </c>
    </row>
    <row r="46" spans="2:8">
      <c r="B46" s="54" t="str">
        <f>CONCATENATE(Errors_Master[[#This Row],[Functional Area]],Errors_Master[[#This Row],[Error Code Name]])</f>
        <v>Top_SubKB Gap OOS(Top_Sub)</v>
      </c>
      <c r="C46" s="55">
        <v>1</v>
      </c>
      <c r="D46" s="69" t="s">
        <v>35</v>
      </c>
      <c r="E46" s="68" t="s">
        <v>48</v>
      </c>
      <c r="F46" s="58"/>
      <c r="G46" s="58">
        <f>IFERROR(VLOOKUP(Errors_Master[[#This Row],[Functional Area]],Functional_Area[],2,FALSE),"Need Location!")</f>
        <v>1</v>
      </c>
      <c r="H4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7" spans="2:8">
      <c r="B47" s="54" t="str">
        <f>CONCATENATE(Errors_Master[[#This Row],[Functional Area]],Errors_Master[[#This Row],[Error Code Name]])</f>
        <v>Top_SubKB Offset OOS(Top_Sub)</v>
      </c>
      <c r="C47" s="55">
        <v>2</v>
      </c>
      <c r="D47" s="69" t="s">
        <v>35</v>
      </c>
      <c r="E47" s="68" t="s">
        <v>49</v>
      </c>
      <c r="F47" s="58"/>
      <c r="G47" s="58">
        <f>IFERROR(VLOOKUP(Errors_Master[[#This Row],[Functional Area]],Functional_Area[],2,FALSE),"Need Location!")</f>
        <v>1</v>
      </c>
      <c r="H4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8" spans="2:8">
      <c r="B48" s="54" t="str">
        <f>CONCATENATE(Errors_Master[[#This Row],[Functional Area]],Errors_Master[[#This Row],[Error Code Name]])</f>
        <v>Top_SubBattery Wrinkle(Top_Sub)</v>
      </c>
      <c r="C48" s="55">
        <v>3</v>
      </c>
      <c r="D48" s="69" t="s">
        <v>35</v>
      </c>
      <c r="E48" s="68" t="s">
        <v>50</v>
      </c>
      <c r="F48" s="58"/>
      <c r="G48" s="58">
        <f>IFERROR(VLOOKUP(Errors_Master[[#This Row],[Functional Area]],Functional_Area[],2,FALSE),"Need Location!")</f>
        <v>1</v>
      </c>
      <c r="H4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9" spans="2:8">
      <c r="B49" s="54" t="str">
        <f>CONCATENATE(Errors_Master[[#This Row],[Functional Area]],Errors_Master[[#This Row],[Error Code Name]])</f>
        <v>Top_SubKB Main Shield Shiny Mark(Top_Sub)</v>
      </c>
      <c r="C49" s="55">
        <v>4</v>
      </c>
      <c r="D49" s="69" t="s">
        <v>35</v>
      </c>
      <c r="E49" s="68" t="s">
        <v>51</v>
      </c>
      <c r="F49" s="58"/>
      <c r="G49" s="58">
        <f>IFERROR(VLOOKUP(Errors_Master[[#This Row],[Functional Area]],Functional_Area[],2,FALSE),"Need Location!")</f>
        <v>1</v>
      </c>
      <c r="H4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0" spans="2:8">
      <c r="B50" s="54" t="str">
        <f>CONCATENATE(Errors_Master[[#This Row],[Functional Area]],Errors_Master[[#This Row],[Error Code Name]])</f>
        <v>Top_SubKB Insertion Fail(Top_Sub)</v>
      </c>
      <c r="C50" s="55">
        <v>5</v>
      </c>
      <c r="D50" s="69" t="s">
        <v>35</v>
      </c>
      <c r="E50" s="68" t="s">
        <v>52</v>
      </c>
      <c r="F50" s="58"/>
      <c r="G50" s="58">
        <f>IFERROR(VLOOKUP(Errors_Master[[#This Row],[Functional Area]],Functional_Area[],2,FALSE),"Need Location!")</f>
        <v>1</v>
      </c>
      <c r="H5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1" spans="2:8">
      <c r="B51" s="54" t="str">
        <f>CONCATENATE(Errors_Master[[#This Row],[Functional Area]],Errors_Master[[#This Row],[Error Code Name]])</f>
        <v>Top_SubKeycap Feeling NG(Top_Sub)</v>
      </c>
      <c r="C51" s="55">
        <v>6</v>
      </c>
      <c r="D51" s="69" t="s">
        <v>35</v>
      </c>
      <c r="E51" s="68" t="s">
        <v>53</v>
      </c>
      <c r="F51" s="58"/>
      <c r="G51" s="58">
        <f>IFERROR(VLOOKUP(Errors_Master[[#This Row],[Functional Area]],Functional_Area[],2,FALSE),"Need Location!")</f>
        <v>1</v>
      </c>
      <c r="H5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2" spans="2:8">
      <c r="B52" s="54" t="str">
        <f>CONCATENATE(Errors_Master[[#This Row],[Functional Area]],Errors_Master[[#This Row],[Error Code Name]])</f>
        <v>Top_SubKey Noise(Top_Sub)</v>
      </c>
      <c r="C52" s="55">
        <v>7</v>
      </c>
      <c r="D52" s="69" t="s">
        <v>35</v>
      </c>
      <c r="E52" s="68" t="s">
        <v>54</v>
      </c>
      <c r="F52" s="58"/>
      <c r="G52" s="58">
        <f>IFERROR(VLOOKUP(Errors_Master[[#This Row],[Functional Area]],Functional_Area[],2,FALSE),"Need Location!")</f>
        <v>1</v>
      </c>
      <c r="H5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3" spans="2:8">
      <c r="B53" s="54" t="str">
        <f>CONCATENATE(Errors_Master[[#This Row],[Functional Area]],Errors_Master[[#This Row],[Error Code Name]])</f>
        <v>Top_SubKB Main Shield Fold(Top_Sub)</v>
      </c>
      <c r="C53" s="55">
        <v>8</v>
      </c>
      <c r="D53" s="69" t="s">
        <v>35</v>
      </c>
      <c r="E53" s="68" t="s">
        <v>55</v>
      </c>
      <c r="F53" s="58"/>
      <c r="G53" s="58">
        <f>IFERROR(VLOOKUP(Errors_Master[[#This Row],[Functional Area]],Functional_Area[],2,FALSE),"Need Location!")</f>
        <v>1</v>
      </c>
      <c r="H5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4" spans="2:8">
      <c r="B54" s="54" t="str">
        <f>CONCATENATE(Errors_Master[[#This Row],[Functional Area]],Errors_Master[[#This Row],[Error Code Name]])</f>
        <v>Top_SubReturn Key Binding on TC(Top_Sub)</v>
      </c>
      <c r="C54" s="55">
        <v>9</v>
      </c>
      <c r="D54" s="69" t="s">
        <v>35</v>
      </c>
      <c r="E54" s="68" t="s">
        <v>56</v>
      </c>
      <c r="F54" s="58"/>
      <c r="G54" s="58">
        <f>IFERROR(VLOOKUP(Errors_Master[[#This Row],[Functional Area]],Functional_Area[],2,FALSE),"Need Location!")</f>
        <v>1</v>
      </c>
      <c r="H5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5" spans="2:8">
      <c r="B55" s="54" t="str">
        <f>CONCATENATE(Errors_Master[[#This Row],[Functional Area]],Errors_Master[[#This Row],[Error Code Name]])</f>
        <v>Top_SubKeyboard No Function(Top_Sub)</v>
      </c>
      <c r="C55" s="55">
        <v>10</v>
      </c>
      <c r="D55" s="69" t="s">
        <v>35</v>
      </c>
      <c r="E55" s="68" t="s">
        <v>57</v>
      </c>
      <c r="F55" s="58"/>
      <c r="G55" s="58">
        <f>IFERROR(VLOOKUP(Errors_Master[[#This Row],[Functional Area]],Functional_Area[],2,FALSE),"Need Location!")</f>
        <v>1</v>
      </c>
      <c r="H5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6" spans="2:8">
      <c r="B56" s="54" t="str">
        <f>CONCATENATE(Errors_Master[[#This Row],[Functional Area]],Errors_Master[[#This Row],[Error Code Name]])</f>
        <v>Top_SubScrew Color NG(Top_Sub)</v>
      </c>
      <c r="C56" s="55">
        <v>11</v>
      </c>
      <c r="D56" s="69" t="s">
        <v>35</v>
      </c>
      <c r="E56" s="68" t="s">
        <v>58</v>
      </c>
      <c r="F56" s="58"/>
      <c r="G56" s="58">
        <f>IFERROR(VLOOKUP(Errors_Master[[#This Row],[Functional Area]],Functional_Area[],2,FALSE),"Need Location!")</f>
        <v>1</v>
      </c>
      <c r="H5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7" spans="2:8">
      <c r="B57" s="54" t="str">
        <f>CONCATENATE(Errors_Master[[#This Row],[Functional Area]],Errors_Master[[#This Row],[Error Code Name]])</f>
        <v>Top_SubScrew Hole Stripped(Top_Sub)</v>
      </c>
      <c r="C57" s="55">
        <v>12</v>
      </c>
      <c r="D57" s="69" t="s">
        <v>35</v>
      </c>
      <c r="E57" s="68" t="s">
        <v>59</v>
      </c>
      <c r="F57" s="58"/>
      <c r="G57" s="58">
        <f>IFERROR(VLOOKUP(Errors_Master[[#This Row],[Functional Area]],Functional_Area[],2,FALSE),"Need Location!")</f>
        <v>1</v>
      </c>
      <c r="H5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8" spans="2:8">
      <c r="B58" s="54" t="str">
        <f>CONCATENATE(Errors_Master[[#This Row],[Functional Area]],Errors_Master[[#This Row],[Error Code Name]])</f>
        <v>Top_SubTop Case Black Line(Top_Sub)</v>
      </c>
      <c r="C58" s="55">
        <v>13</v>
      </c>
      <c r="D58" s="69" t="s">
        <v>35</v>
      </c>
      <c r="E58" s="68" t="s">
        <v>60</v>
      </c>
      <c r="F58" s="58"/>
      <c r="G58" s="58">
        <f>IFERROR(VLOOKUP(Errors_Master[[#This Row],[Functional Area]],Functional_Area[],2,FALSE),"Need Location!")</f>
        <v>1</v>
      </c>
      <c r="H5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9" spans="2:8">
      <c r="B59" s="54" t="str">
        <f>CONCATENATE(Errors_Master[[#This Row],[Functional Area]],Errors_Master[[#This Row],[Error Code Name]])</f>
        <v>Top_SubTop Case Burr(Top_Sub)</v>
      </c>
      <c r="C59" s="55">
        <v>14</v>
      </c>
      <c r="D59" s="69" t="s">
        <v>35</v>
      </c>
      <c r="E59" s="68" t="s">
        <v>61</v>
      </c>
      <c r="F59" s="58"/>
      <c r="G59" s="58">
        <f>IFERROR(VLOOKUP(Errors_Master[[#This Row],[Functional Area]],Functional_Area[],2,FALSE),"Need Location!")</f>
        <v>1</v>
      </c>
      <c r="H5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0" spans="2:8">
      <c r="B60" s="54" t="str">
        <f>CONCATENATE(Errors_Master[[#This Row],[Functional Area]],Errors_Master[[#This Row],[Error Code Name]])</f>
        <v>Top_SubTop Case Dent(Top_Sub)</v>
      </c>
      <c r="C60" s="55">
        <v>15</v>
      </c>
      <c r="D60" s="69" t="s">
        <v>35</v>
      </c>
      <c r="E60" s="68" t="s">
        <v>62</v>
      </c>
      <c r="F60" s="58"/>
      <c r="G60" s="58">
        <f>IFERROR(VLOOKUP(Errors_Master[[#This Row],[Functional Area]],Functional_Area[],2,FALSE),"Need Location!")</f>
        <v>1</v>
      </c>
      <c r="H6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1" spans="2:8">
      <c r="B61" s="54" t="str">
        <f>CONCATENATE(Errors_Master[[#This Row],[Functional Area]],Errors_Master[[#This Row],[Error Code Name]])</f>
        <v>Top_SubTop Case Missing Components(Top_Sub)</v>
      </c>
      <c r="C61" s="55">
        <v>16</v>
      </c>
      <c r="D61" s="69" t="s">
        <v>35</v>
      </c>
      <c r="E61" s="68" t="s">
        <v>63</v>
      </c>
      <c r="F61" s="58"/>
      <c r="G61" s="58">
        <f>IFERROR(VLOOKUP(Errors_Master[[#This Row],[Functional Area]],Functional_Area[],2,FALSE),"Need Location!")</f>
        <v>1</v>
      </c>
      <c r="H6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2" spans="2:8">
      <c r="B62" s="54" t="str">
        <f>CONCATENATE(Errors_Master[[#This Row],[Functional Area]],Errors_Master[[#This Row],[Error Code Name]])</f>
        <v>Top_SubTop Case Outside Edge Damage(Top_Sub)</v>
      </c>
      <c r="C62" s="55">
        <v>17</v>
      </c>
      <c r="D62" s="69" t="s">
        <v>35</v>
      </c>
      <c r="E62" s="68" t="s">
        <v>64</v>
      </c>
      <c r="F62" s="58"/>
      <c r="G62" s="58">
        <f>IFERROR(VLOOKUP(Errors_Master[[#This Row],[Functional Area]],Functional_Area[],2,FALSE),"Need Location!")</f>
        <v>1</v>
      </c>
      <c r="H6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3" spans="2:8">
      <c r="B63" s="54" t="str">
        <f>CONCATENATE(Errors_Master[[#This Row],[Functional Area]],Errors_Master[[#This Row],[Error Code Name]])</f>
        <v>Top_SubTop Case Outside Edge Scratch(Top_Sub)</v>
      </c>
      <c r="C63" s="55">
        <v>18</v>
      </c>
      <c r="D63" s="69" t="s">
        <v>35</v>
      </c>
      <c r="E63" s="68" t="s">
        <v>65</v>
      </c>
      <c r="F63" s="58"/>
      <c r="G63" s="58">
        <f>IFERROR(VLOOKUP(Errors_Master[[#This Row],[Functional Area]],Functional_Area[],2,FALSE),"Need Location!")</f>
        <v>1</v>
      </c>
      <c r="H6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4" spans="2:8">
      <c r="B64" s="54" t="str">
        <f>CONCATENATE(Errors_Master[[#This Row],[Functional Area]],Errors_Master[[#This Row],[Error Code Name]])</f>
        <v>Top_SubTop Case Scratch(Top_Sub)</v>
      </c>
      <c r="C64" s="55">
        <v>19</v>
      </c>
      <c r="D64" s="69" t="s">
        <v>35</v>
      </c>
      <c r="E64" s="68" t="s">
        <v>66</v>
      </c>
      <c r="F64" s="58"/>
      <c r="G64" s="58">
        <f>IFERROR(VLOOKUP(Errors_Master[[#This Row],[Functional Area]],Functional_Area[],2,FALSE),"Need Location!")</f>
        <v>1</v>
      </c>
      <c r="H6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5" spans="2:8">
      <c r="B65" s="54" t="str">
        <f>CONCATENATE(Errors_Master[[#This Row],[Functional Area]],Errors_Master[[#This Row],[Error Code Name]])</f>
        <v>Top_SubTop Case Shrink(Top_Sub)</v>
      </c>
      <c r="C65" s="55">
        <v>20</v>
      </c>
      <c r="D65" s="69" t="s">
        <v>35</v>
      </c>
      <c r="E65" s="68" t="s">
        <v>67</v>
      </c>
      <c r="F65" s="58"/>
      <c r="G65" s="58">
        <f>IFERROR(VLOOKUP(Errors_Master[[#This Row],[Functional Area]],Functional_Area[],2,FALSE),"Need Location!")</f>
        <v>1</v>
      </c>
      <c r="H6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6" spans="2:8">
      <c r="B66" s="54" t="str">
        <f>CONCATENATE(Errors_Master[[#This Row],[Functional Area]],Errors_Master[[#This Row],[Error Code Name]])</f>
        <v>Top_SubTop Case Damage(Top_Sub)</v>
      </c>
      <c r="C66" s="55">
        <v>21</v>
      </c>
      <c r="D66" s="69" t="s">
        <v>35</v>
      </c>
      <c r="E66" s="68" t="s">
        <v>68</v>
      </c>
      <c r="F66" s="58"/>
      <c r="G66" s="58">
        <f>IFERROR(VLOOKUP(Errors_Master[[#This Row],[Functional Area]],Functional_Area[],2,FALSE),"Need Location!")</f>
        <v>1</v>
      </c>
      <c r="H6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7" spans="2:8">
      <c r="B67" s="54" t="str">
        <f>CONCATENATE(Errors_Master[[#This Row],[Functional Area]],Errors_Master[[#This Row],[Error Code Name]])</f>
        <v>Top_SubTop Case Deformed During KB Install(Top_Sub)</v>
      </c>
      <c r="C67" s="55">
        <v>22</v>
      </c>
      <c r="D67" s="69" t="s">
        <v>35</v>
      </c>
      <c r="E67" s="68" t="s">
        <v>69</v>
      </c>
      <c r="F67" s="58"/>
      <c r="G67" s="58">
        <f>IFERROR(VLOOKUP(Errors_Master[[#This Row],[Functional Area]],Functional_Area[],2,FALSE),"Need Location!")</f>
        <v>1</v>
      </c>
      <c r="H6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8" spans="2:8">
      <c r="B68" s="54" t="str">
        <f>CONCATENATE(Errors_Master[[#This Row],[Functional Area]],Errors_Master[[#This Row],[Error Code Name]])</f>
        <v>Top_SubTop Case Deformed During TP Install(Top_Sub)</v>
      </c>
      <c r="C68" s="55">
        <v>23</v>
      </c>
      <c r="D68" s="69" t="s">
        <v>35</v>
      </c>
      <c r="E68" s="68" t="s">
        <v>70</v>
      </c>
      <c r="F68" s="58"/>
      <c r="G68" s="58">
        <f>IFERROR(VLOOKUP(Errors_Master[[#This Row],[Functional Area]],Functional_Area[],2,FALSE),"Need Location!")</f>
        <v>1</v>
      </c>
      <c r="H6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9" spans="2:8">
      <c r="B69" s="54" t="str">
        <f>CONCATENATE(Errors_Master[[#This Row],[Functional Area]],Errors_Master[[#This Row],[Error Code Name]])</f>
        <v>Top_SubTop Case Screw Hole Scrap During Rework(Top_Sub)</v>
      </c>
      <c r="C69" s="55">
        <v>24</v>
      </c>
      <c r="D69" s="69" t="s">
        <v>35</v>
      </c>
      <c r="E69" s="68" t="s">
        <v>71</v>
      </c>
      <c r="F69" s="58"/>
      <c r="G69" s="58">
        <f>IFERROR(VLOOKUP(Errors_Master[[#This Row],[Functional Area]],Functional_Area[],2,FALSE),"Need Location!")</f>
        <v>1</v>
      </c>
      <c r="H6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0" spans="2:8">
      <c r="B70" s="54" t="str">
        <f>CONCATENATE(Errors_Master[[#This Row],[Functional Area]],Errors_Master[[#This Row],[Error Code Name]])</f>
        <v>Top_SubTop Case Screw Hole Scrap During Manual Screw(Top_Sub)</v>
      </c>
      <c r="C70" s="55">
        <v>25</v>
      </c>
      <c r="D70" s="69" t="s">
        <v>35</v>
      </c>
      <c r="E70" s="68" t="s">
        <v>72</v>
      </c>
      <c r="F70" s="58"/>
      <c r="G70" s="58">
        <f>IFERROR(VLOOKUP(Errors_Master[[#This Row],[Functional Area]],Functional_Area[],2,FALSE),"Need Location!")</f>
        <v>1</v>
      </c>
      <c r="H7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1" spans="2:8">
      <c r="B71" s="54" t="str">
        <f>CONCATENATE(Errors_Master[[#This Row],[Functional Area]],Errors_Master[[#This Row],[Error Code Name]])</f>
        <v>Top_SubTrackpad Damaged(Top_Sub)</v>
      </c>
      <c r="C71" s="55">
        <v>26</v>
      </c>
      <c r="D71" s="69" t="s">
        <v>35</v>
      </c>
      <c r="E71" s="68" t="s">
        <v>73</v>
      </c>
      <c r="F71" s="58"/>
      <c r="G71" s="58">
        <f>IFERROR(VLOOKUP(Errors_Master[[#This Row],[Functional Area]],Functional_Area[],2,FALSE),"Need Location!")</f>
        <v>1</v>
      </c>
      <c r="H7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2" spans="2:8">
      <c r="B72" s="54" t="str">
        <f>CONCATENATE(Errors_Master[[#This Row],[Functional Area]],Errors_Master[[#This Row],[Error Code Name]])</f>
        <v>Top_SubTP2TC Offset OOS (Sub)(Top_Sub)</v>
      </c>
      <c r="C72" s="55">
        <v>27</v>
      </c>
      <c r="D72" s="69" t="s">
        <v>35</v>
      </c>
      <c r="E72" s="68" t="s">
        <v>74</v>
      </c>
      <c r="F72" s="58"/>
      <c r="G72" s="58">
        <f>IFERROR(VLOOKUP(Errors_Master[[#This Row],[Functional Area]],Functional_Area[],2,FALSE),"Need Location!")</f>
        <v>1</v>
      </c>
      <c r="H7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3" spans="2:8">
      <c r="B73" s="54" t="str">
        <f>CONCATENATE(Errors_Master[[#This Row],[Functional Area]],Errors_Master[[#This Row],[Error Code Name]])</f>
        <v>Top_SubKB Main Shield Shift(Top_Sub)</v>
      </c>
      <c r="C73" s="55">
        <v>28</v>
      </c>
      <c r="D73" s="69" t="s">
        <v>35</v>
      </c>
      <c r="E73" s="68" t="s">
        <v>75</v>
      </c>
      <c r="F73" s="58"/>
      <c r="G73" s="58">
        <f>IFERROR(VLOOKUP(Errors_Master[[#This Row],[Functional Area]],Functional_Area[],2,FALSE),"Need Location!")</f>
        <v>1</v>
      </c>
      <c r="H7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4" spans="2:8">
      <c r="B74" s="54" t="str">
        <f>CONCATENATE(Errors_Master[[#This Row],[Functional Area]],Errors_Master[[#This Row],[Error Code Name]])</f>
        <v>Top_SubSpeaker Hole Shiny(Top_Sub)</v>
      </c>
      <c r="C74" s="55">
        <v>29</v>
      </c>
      <c r="D74" s="69" t="s">
        <v>35</v>
      </c>
      <c r="E74" s="68" t="s">
        <v>76</v>
      </c>
      <c r="F74" s="58"/>
      <c r="G74" s="58">
        <f>IFERROR(VLOOKUP(Errors_Master[[#This Row],[Functional Area]],Functional_Area[],2,FALSE),"Need Location!")</f>
        <v>1</v>
      </c>
      <c r="H7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5" spans="2:8">
      <c r="B75" s="54" t="str">
        <f>CONCATENATE(Errors_Master[[#This Row],[Functional Area]],Errors_Master[[#This Row],[Error Code Name]])</f>
        <v>Top_SubKeycap Scratch(Top_Sub)</v>
      </c>
      <c r="C75" s="55">
        <v>30</v>
      </c>
      <c r="D75" s="69" t="s">
        <v>35</v>
      </c>
      <c r="E75" s="68" t="s">
        <v>77</v>
      </c>
      <c r="F75" s="58"/>
      <c r="G75" s="58">
        <f>IFERROR(VLOOKUP(Errors_Master[[#This Row],[Functional Area]],Functional_Area[],2,FALSE),"Need Location!")</f>
        <v>1</v>
      </c>
      <c r="H7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6" spans="2:8">
      <c r="B76" s="54" t="str">
        <f>CONCATENATE(Errors_Master[[#This Row],[Functional Area]],Errors_Master[[#This Row],[Error Code Name]])</f>
        <v>Top_SubTop Case Multiple Dot(Top_Sub)</v>
      </c>
      <c r="C76" s="55">
        <v>31</v>
      </c>
      <c r="D76" s="69" t="s">
        <v>35</v>
      </c>
      <c r="E76" s="68" t="s">
        <v>78</v>
      </c>
      <c r="F76" s="58"/>
      <c r="G76" s="58">
        <f>IFERROR(VLOOKUP(Errors_Master[[#This Row],[Functional Area]],Functional_Area[],2,FALSE),"Need Location!")</f>
        <v>1</v>
      </c>
      <c r="H7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7" spans="2:8">
      <c r="B77" s="54" t="str">
        <f>CONCATENATE(Errors_Master[[#This Row],[Functional Area]],Errors_Master[[#This Row],[Error Code Name]])</f>
        <v>Top_SubTP2TC Gap OOS (Sub)(Top_Sub)</v>
      </c>
      <c r="C77" s="55">
        <v>32</v>
      </c>
      <c r="D77" s="69" t="s">
        <v>35</v>
      </c>
      <c r="E77" s="68" t="s">
        <v>79</v>
      </c>
      <c r="F77" s="58"/>
      <c r="G77" s="58">
        <f>IFERROR(VLOOKUP(Errors_Master[[#This Row],[Functional Area]],Functional_Area[],2,FALSE),"Need Location!")</f>
        <v>1</v>
      </c>
      <c r="H7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8" spans="2:8">
      <c r="B78" s="54" t="str">
        <f>CONCATENATE(Errors_Master[[#This Row],[Functional Area]],Errors_Master[[#This Row],[Error Code Name]])</f>
        <v>Top_SubX383 Glass broken&amp;whiter dot(Top_Sub)</v>
      </c>
      <c r="C78" s="55">
        <v>33</v>
      </c>
      <c r="D78" s="69" t="s">
        <v>35</v>
      </c>
      <c r="E78" s="68" t="s">
        <v>80</v>
      </c>
      <c r="F78" s="58"/>
      <c r="G78" s="58">
        <f>IFERROR(VLOOKUP(Errors_Master[[#This Row],[Functional Area]],Functional_Area[],2,FALSE),"Need Location!")</f>
        <v>1</v>
      </c>
      <c r="H7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9" spans="2:8">
      <c r="B79" s="54" t="str">
        <f>CONCATENATE(Errors_Master[[#This Row],[Functional Area]],Errors_Master[[#This Row],[Error Code Name]])</f>
        <v>Top_SubX383 Glass broken(Top_Sub)</v>
      </c>
      <c r="C79" s="55">
        <v>34</v>
      </c>
      <c r="D79" s="69" t="s">
        <v>35</v>
      </c>
      <c r="E79" s="68" t="s">
        <v>81</v>
      </c>
      <c r="F79" s="58"/>
      <c r="G79" s="58">
        <f>IFERROR(VLOOKUP(Errors_Master[[#This Row],[Functional Area]],Functional_Area[],2,FALSE),"Need Location!")</f>
        <v>1</v>
      </c>
      <c r="H7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0" spans="2:8">
      <c r="B80" s="54" t="str">
        <f>CONCATENATE(Errors_Master[[#This Row],[Functional Area]],Errors_Master[[#This Row],[Error Code Name]])</f>
        <v>Top_SubX383 Glass whiter dot(Top_Sub)</v>
      </c>
      <c r="C80" s="55">
        <v>35</v>
      </c>
      <c r="D80" s="69" t="s">
        <v>35</v>
      </c>
      <c r="E80" s="68" t="s">
        <v>82</v>
      </c>
      <c r="F80" s="58"/>
      <c r="G80" s="58">
        <f>IFERROR(VLOOKUP(Errors_Master[[#This Row],[Functional Area]],Functional_Area[],2,FALSE),"Need Location!")</f>
        <v>1</v>
      </c>
      <c r="H8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1" spans="2:8">
      <c r="B81" s="54" t="str">
        <f>CONCATENATE(Errors_Master[[#This Row],[Functional Area]],Errors_Master[[#This Row],[Error Code Name]])</f>
        <v>Top_SubKB screw high Fail(Top_Sub)</v>
      </c>
      <c r="C81" s="55">
        <v>36</v>
      </c>
      <c r="D81" s="69" t="s">
        <v>35</v>
      </c>
      <c r="E81" s="68" t="s">
        <v>83</v>
      </c>
      <c r="F81" s="58"/>
      <c r="G81" s="58">
        <f>IFERROR(VLOOKUP(Errors_Master[[#This Row],[Functional Area]],Functional_Area[],2,FALSE),"Need Location!")</f>
        <v>1</v>
      </c>
      <c r="H8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2" spans="2:8">
      <c r="B82" s="54" t="str">
        <f>CONCATENATE(Errors_Master[[#This Row],[Functional Area]],Errors_Master[[#This Row],[Error Code Name]])</f>
        <v>Top_SubX383 raw material have bubble inside(Top_Sub)</v>
      </c>
      <c r="C82" s="55">
        <v>37</v>
      </c>
      <c r="D82" s="69" t="s">
        <v>35</v>
      </c>
      <c r="E82" s="68" t="s">
        <v>84</v>
      </c>
      <c r="F82" s="58"/>
      <c r="G82" s="58">
        <f>IFERROR(VLOOKUP(Errors_Master[[#This Row],[Functional Area]],Functional_Area[],2,FALSE),"Need Location!")</f>
        <v>1</v>
      </c>
      <c r="H8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3" spans="2:8">
      <c r="B83" s="54" t="str">
        <f>CONCATENATE(Errors_Master[[#This Row],[Functional Area]],Errors_Master[[#This Row],[Error Code Name]])</f>
        <v>Top_SubKB PEM high Fail(Top_Sub)</v>
      </c>
      <c r="C83" s="55">
        <v>38</v>
      </c>
      <c r="D83" s="69" t="s">
        <v>35</v>
      </c>
      <c r="E83" s="68" t="s">
        <v>85</v>
      </c>
      <c r="F83" s="58"/>
      <c r="G83" s="58">
        <f>IFERROR(VLOOKUP(Errors_Master[[#This Row],[Functional Area]],Functional_Area[],2,FALSE),"Need Location!")</f>
        <v>1</v>
      </c>
      <c r="H8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4" spans="2:8">
      <c r="B84" s="54" t="str">
        <f>CONCATENATE(Errors_Master[[#This Row],[Functional Area]],Errors_Master[[#This Row],[Error Code Name]])</f>
        <v>Top_SubX434 left click(Top_Sub)</v>
      </c>
      <c r="C84" s="55">
        <v>39</v>
      </c>
      <c r="D84" s="69" t="s">
        <v>35</v>
      </c>
      <c r="E84" s="68" t="s">
        <v>86</v>
      </c>
      <c r="F84" s="58"/>
      <c r="G84" s="58">
        <f>IFERROR(VLOOKUP(Errors_Master[[#This Row],[Functional Area]],Functional_Area[],2,FALSE),"Need Location!")</f>
        <v>1</v>
      </c>
      <c r="H8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5" spans="2:8">
      <c r="B85" s="54" t="str">
        <f>CONCATENATE(Errors_Master[[#This Row],[Functional Area]],Errors_Master[[#This Row],[Error Code Name]])</f>
        <v>Top_SubSA-Fact Mic Test Fail(Top_Sub)</v>
      </c>
      <c r="C85" s="55">
        <v>40</v>
      </c>
      <c r="D85" s="69" t="s">
        <v>35</v>
      </c>
      <c r="E85" s="68" t="s">
        <v>87</v>
      </c>
      <c r="F85" s="58"/>
      <c r="G85" s="58">
        <f>IFERROR(VLOOKUP(Errors_Master[[#This Row],[Functional Area]],Functional_Area[],2,FALSE),"Need Location!")</f>
        <v>1</v>
      </c>
      <c r="H8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6" spans="2:8">
      <c r="B86" s="54" t="str">
        <f>CONCATENATE(Errors_Master[[#This Row],[Functional Area]],Errors_Master[[#This Row],[Error Code Name]])</f>
        <v>Top_SubX434 feeling NG(Top_Sub)</v>
      </c>
      <c r="C86" s="55">
        <v>41</v>
      </c>
      <c r="D86" s="69" t="s">
        <v>35</v>
      </c>
      <c r="E86" s="68" t="s">
        <v>88</v>
      </c>
      <c r="F86" s="58"/>
      <c r="G86" s="58">
        <f>IFERROR(VLOOKUP(Errors_Master[[#This Row],[Functional Area]],Functional_Area[],2,FALSE),"Need Location!")</f>
        <v>1</v>
      </c>
      <c r="H8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7" spans="2:8">
      <c r="B87" s="54" t="str">
        <f>CONCATENATE(Errors_Master[[#This Row],[Functional Area]],Errors_Master[[#This Row],[Error Code Name]])</f>
        <v>Top_SubSA-Button Test Fail(Top_Sub)</v>
      </c>
      <c r="C87" s="55">
        <v>42</v>
      </c>
      <c r="D87" s="69" t="s">
        <v>35</v>
      </c>
      <c r="E87" s="68" t="s">
        <v>776</v>
      </c>
      <c r="F87" s="58"/>
      <c r="G87" s="58">
        <f>IFERROR(VLOOKUP(Errors_Master[[#This Row],[Functional Area]],Functional_Area[],2,FALSE),"Need Location!")</f>
        <v>1</v>
      </c>
      <c r="H8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8" spans="2:8">
      <c r="B88" s="54" t="str">
        <f>CONCATENATE(Errors_Master[[#This Row],[Functional Area]],Errors_Master[[#This Row],[Error Code Name]])</f>
        <v>Top_SubBattery with PSA residue(Top_Sub)</v>
      </c>
      <c r="C88" s="55">
        <v>43</v>
      </c>
      <c r="D88" s="69" t="s">
        <v>35</v>
      </c>
      <c r="E88" s="68" t="s">
        <v>211</v>
      </c>
      <c r="F88" s="58"/>
      <c r="G88" s="58">
        <f>IFERROR(VLOOKUP(Errors_Master[[#This Row],[Functional Area]],Functional_Area[],2,FALSE),"Need Location!")</f>
        <v>1</v>
      </c>
      <c r="H8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9" spans="2:8">
      <c r="B89" s="54" t="str">
        <f>CONCATENATE(Errors_Master[[#This Row],[Functional Area]],Errors_Master[[#This Row],[Error Code Name]])</f>
        <v>Top_SubBattery with foam residue(Top_Sub)</v>
      </c>
      <c r="C89" s="55">
        <v>44</v>
      </c>
      <c r="D89" s="69" t="s">
        <v>35</v>
      </c>
      <c r="E89" s="68" t="s">
        <v>212</v>
      </c>
      <c r="F89" s="58"/>
      <c r="G89" s="58">
        <f>IFERROR(VLOOKUP(Errors_Master[[#This Row],[Functional Area]],Functional_Area[],2,FALSE),"Need Location!")</f>
        <v>1</v>
      </c>
      <c r="H8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0" spans="2:8">
      <c r="B90" s="54" t="str">
        <f>CONCATENATE(Errors_Master[[#This Row],[Functional Area]],Errors_Master[[#This Row],[Error Code Name]])</f>
        <v>Top_SubBattery bus bar mylar peel off(Top_Sub)</v>
      </c>
      <c r="C90" s="55">
        <v>45</v>
      </c>
      <c r="D90" s="69" t="s">
        <v>35</v>
      </c>
      <c r="E90" s="68" t="s">
        <v>213</v>
      </c>
      <c r="F90" s="58"/>
      <c r="G90" s="58">
        <f>IFERROR(VLOOKUP(Errors_Master[[#This Row],[Functional Area]],Functional_Area[],2,FALSE),"Need Location!")</f>
        <v>1</v>
      </c>
      <c r="H9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1" spans="2:8">
      <c r="B91" s="54" t="str">
        <f>CONCATENATE(Errors_Master[[#This Row],[Functional Area]],Errors_Master[[#This Row],[Error Code Name]])</f>
        <v>Top_SubBattery cell tilted(Top_Sub)</v>
      </c>
      <c r="C91" s="55">
        <v>46</v>
      </c>
      <c r="D91" s="69" t="s">
        <v>35</v>
      </c>
      <c r="E91" s="68" t="s">
        <v>214</v>
      </c>
      <c r="F91" s="58"/>
      <c r="G91" s="58">
        <f>IFERROR(VLOOKUP(Errors_Master[[#This Row],[Functional Area]],Functional_Area[],2,FALSE),"Need Location!")</f>
        <v>1</v>
      </c>
      <c r="H9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2" spans="2:8">
      <c r="B92" s="54" t="str">
        <f>CONCATENATE(Errors_Master[[#This Row],[Functional Area]],Errors_Master[[#This Row],[Error Code Name]])</f>
        <v>Top_SubBattery SWD dent OOS(Top_Sub)</v>
      </c>
      <c r="C92" s="55">
        <v>47</v>
      </c>
      <c r="D92" s="69" t="s">
        <v>35</v>
      </c>
      <c r="E92" s="68" t="s">
        <v>215</v>
      </c>
      <c r="F92" s="58"/>
      <c r="G92" s="58">
        <f>IFERROR(VLOOKUP(Errors_Master[[#This Row],[Functional Area]],Functional_Area[],2,FALSE),"Need Location!")</f>
        <v>1</v>
      </c>
      <c r="H9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3" spans="2:8">
      <c r="B93" s="54" t="str">
        <f>CONCATENATE(Errors_Master[[#This Row],[Functional Area]],Errors_Master[[#This Row],[Error Code Name]])</f>
        <v>Top_SubBattery cell detach after assemble to top case(Top_Sub)</v>
      </c>
      <c r="C93" s="55">
        <v>48</v>
      </c>
      <c r="D93" s="69" t="s">
        <v>35</v>
      </c>
      <c r="E93" s="68" t="s">
        <v>219</v>
      </c>
      <c r="F93" s="58"/>
      <c r="G93" s="58">
        <f>IFERROR(VLOOKUP(Errors_Master[[#This Row],[Functional Area]],Functional_Area[],2,FALSE),"Need Location!")</f>
        <v>1</v>
      </c>
      <c r="H9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4" spans="2:8">
      <c r="B94" s="54" t="str">
        <f>CONCATENATE(Errors_Master[[#This Row],[Functional Area]],Errors_Master[[#This Row],[Error Code Name]])</f>
        <v>Top_SubBattery bus bar flex pop up after assemble to top casel(Top_Sub)</v>
      </c>
      <c r="C94" s="55">
        <v>49</v>
      </c>
      <c r="D94" s="69" t="s">
        <v>35</v>
      </c>
      <c r="E94" s="68" t="s">
        <v>220</v>
      </c>
      <c r="F94" s="58"/>
      <c r="G94" s="58">
        <f>IFERROR(VLOOKUP(Errors_Master[[#This Row],[Functional Area]],Functional_Area[],2,FALSE),"Need Location!")</f>
        <v>1</v>
      </c>
      <c r="H9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5" spans="2:8">
      <c r="B95" s="54" t="str">
        <f>CONCATENATE(Errors_Master[[#This Row],[Functional Area]],Errors_Master[[#This Row],[Error Code Name]])</f>
        <v>Top_Sub[New Failure] Top Sub</v>
      </c>
      <c r="C95" s="55">
        <v>50</v>
      </c>
      <c r="D95" s="69" t="s">
        <v>35</v>
      </c>
      <c r="E95" s="68" t="s">
        <v>89</v>
      </c>
      <c r="F95" s="58"/>
      <c r="G95" s="58">
        <f>IFERROR(VLOOKUP(Errors_Master[[#This Row],[Functional Area]],Functional_Area[],2,FALSE),"Need Location!")</f>
        <v>1</v>
      </c>
      <c r="H9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6" spans="2:8">
      <c r="B96" s="54" t="str">
        <f>CONCATENATE(Errors_Master[[#This Row],[Functional Area]],Errors_Master[[#This Row],[Error Code Name]])</f>
        <v>Top_Sub[New Failure] Top Sub</v>
      </c>
      <c r="C96" s="55">
        <v>51</v>
      </c>
      <c r="D96" s="69" t="s">
        <v>35</v>
      </c>
      <c r="E96" s="68" t="s">
        <v>89</v>
      </c>
      <c r="F96" s="58"/>
      <c r="G96" s="58">
        <f>IFERROR(VLOOKUP(Errors_Master[[#This Row],[Functional Area]],Functional_Area[],2,FALSE),"Need Location!")</f>
        <v>1</v>
      </c>
      <c r="H9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7" spans="2:8">
      <c r="B97" s="54" t="str">
        <f>CONCATENATE(Errors_Master[[#This Row],[Functional Area]],Errors_Master[[#This Row],[Error Code Name]])</f>
        <v>Top_Sub[New Failure] Top Sub</v>
      </c>
      <c r="C97" s="55">
        <v>52</v>
      </c>
      <c r="D97" s="69" t="s">
        <v>35</v>
      </c>
      <c r="E97" s="68" t="s">
        <v>89</v>
      </c>
      <c r="F97" s="58"/>
      <c r="G97" s="58">
        <f>IFERROR(VLOOKUP(Errors_Master[[#This Row],[Functional Area]],Functional_Area[],2,FALSE),"Need Location!")</f>
        <v>1</v>
      </c>
      <c r="H9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8" spans="2:8">
      <c r="B98" s="54" t="str">
        <f>CONCATENATE(Errors_Master[[#This Row],[Functional Area]],Errors_Master[[#This Row],[Error Code Name]])</f>
        <v>Top_Sub[New Failure] Top Sub</v>
      </c>
      <c r="C98" s="55">
        <v>53</v>
      </c>
      <c r="D98" s="69" t="s">
        <v>35</v>
      </c>
      <c r="E98" s="68" t="s">
        <v>89</v>
      </c>
      <c r="F98" s="58"/>
      <c r="G98" s="58">
        <f>IFERROR(VLOOKUP(Errors_Master[[#This Row],[Functional Area]],Functional_Area[],2,FALSE),"Need Location!")</f>
        <v>1</v>
      </c>
      <c r="H9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9" spans="2:8">
      <c r="B99" s="54" t="str">
        <f>CONCATENATE(Errors_Master[[#This Row],[Functional Area]],Errors_Master[[#This Row],[Error Code Name]])</f>
        <v>Top_Sub[New Failure] Top Sub</v>
      </c>
      <c r="C99" s="55">
        <v>54</v>
      </c>
      <c r="D99" s="69" t="s">
        <v>35</v>
      </c>
      <c r="E99" s="68" t="s">
        <v>89</v>
      </c>
      <c r="F99" s="58"/>
      <c r="G99" s="58">
        <f>IFERROR(VLOOKUP(Errors_Master[[#This Row],[Functional Area]],Functional_Area[],2,FALSE),"Need Location!")</f>
        <v>1</v>
      </c>
      <c r="H9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0" spans="2:8">
      <c r="B100" s="54" t="str">
        <f>CONCATENATE(Errors_Master[[#This Row],[Functional Area]],Errors_Master[[#This Row],[Error Code Name]])</f>
        <v>Top_Sub[New Failure] Top Sub</v>
      </c>
      <c r="C100" s="55">
        <v>55</v>
      </c>
      <c r="D100" s="69" t="s">
        <v>35</v>
      </c>
      <c r="E100" s="68" t="s">
        <v>89</v>
      </c>
      <c r="F100" s="58"/>
      <c r="G100" s="58">
        <f>IFERROR(VLOOKUP(Errors_Master[[#This Row],[Functional Area]],Functional_Area[],2,FALSE),"Need Location!")</f>
        <v>1</v>
      </c>
      <c r="H10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1" spans="2:8">
      <c r="B101" s="54" t="str">
        <f>CONCATENATE(Errors_Master[[#This Row],[Functional Area]],Errors_Master[[#This Row],[Error Code Name]])</f>
        <v>Top_Sub[New Failure] Top Sub</v>
      </c>
      <c r="C101" s="55">
        <v>56</v>
      </c>
      <c r="D101" s="69" t="s">
        <v>35</v>
      </c>
      <c r="E101" s="68" t="s">
        <v>89</v>
      </c>
      <c r="F101" s="58"/>
      <c r="G101" s="58">
        <f>IFERROR(VLOOKUP(Errors_Master[[#This Row],[Functional Area]],Functional_Area[],2,FALSE),"Need Location!")</f>
        <v>1</v>
      </c>
      <c r="H10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2" spans="2:8">
      <c r="B102" s="54" t="str">
        <f>CONCATENATE(Errors_Master[[#This Row],[Functional Area]],Errors_Master[[#This Row],[Error Code Name]])</f>
        <v>Top_Sub[New Failure] Top Sub</v>
      </c>
      <c r="C102" s="55">
        <v>57</v>
      </c>
      <c r="D102" s="69" t="s">
        <v>35</v>
      </c>
      <c r="E102" s="68" t="s">
        <v>89</v>
      </c>
      <c r="F102" s="58"/>
      <c r="G102" s="58">
        <f>IFERROR(VLOOKUP(Errors_Master[[#This Row],[Functional Area]],Functional_Area[],2,FALSE),"Need Location!")</f>
        <v>1</v>
      </c>
      <c r="H10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3" spans="2:8">
      <c r="B103" s="54" t="str">
        <f>CONCATENATE(Errors_Master[[#This Row],[Functional Area]],Errors_Master[[#This Row],[Error Code Name]])</f>
        <v>Top_Sub[New Failure] Top Sub</v>
      </c>
      <c r="C103" s="55">
        <v>58</v>
      </c>
      <c r="D103" s="69" t="s">
        <v>35</v>
      </c>
      <c r="E103" s="68" t="s">
        <v>89</v>
      </c>
      <c r="F103" s="58"/>
      <c r="G103" s="58">
        <f>IFERROR(VLOOKUP(Errors_Master[[#This Row],[Functional Area]],Functional_Area[],2,FALSE),"Need Location!")</f>
        <v>1</v>
      </c>
      <c r="H10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4" spans="2:8">
      <c r="B104" s="54" t="str">
        <f>CONCATENATE(Errors_Master[[#This Row],[Functional Area]],Errors_Master[[#This Row],[Error Code Name]])</f>
        <v>Top_Sub[New Failure] Top Sub</v>
      </c>
      <c r="C104" s="55">
        <v>59</v>
      </c>
      <c r="D104" s="69" t="s">
        <v>35</v>
      </c>
      <c r="E104" s="68" t="s">
        <v>89</v>
      </c>
      <c r="F104" s="58"/>
      <c r="G104" s="58">
        <f>IFERROR(VLOOKUP(Errors_Master[[#This Row],[Functional Area]],Functional_Area[],2,FALSE),"Need Location!")</f>
        <v>1</v>
      </c>
      <c r="H10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5" spans="2:8">
      <c r="B105" s="54" t="str">
        <f>CONCATENATE(Errors_Master[[#This Row],[Functional Area]],Errors_Master[[#This Row],[Error Code Name]])</f>
        <v>Top_Sub[New Failure] Top Sub</v>
      </c>
      <c r="C105" s="55">
        <v>60</v>
      </c>
      <c r="D105" s="69" t="s">
        <v>35</v>
      </c>
      <c r="E105" s="68" t="s">
        <v>89</v>
      </c>
      <c r="F105" s="58"/>
      <c r="G105" s="58">
        <f>IFERROR(VLOOKUP(Errors_Master[[#This Row],[Functional Area]],Functional_Area[],2,FALSE),"Need Location!")</f>
        <v>1</v>
      </c>
      <c r="H10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6" spans="2:8">
      <c r="B106" s="54" t="str">
        <f>CONCATENATE(Errors_Master[[#This Row],[Functional Area]],Errors_Master[[#This Row],[Error Code Name]])</f>
        <v>Top_Sub[New Failure] Top Sub</v>
      </c>
      <c r="C106" s="55">
        <v>61</v>
      </c>
      <c r="D106" s="69" t="s">
        <v>35</v>
      </c>
      <c r="E106" s="68" t="s">
        <v>89</v>
      </c>
      <c r="F106" s="58"/>
      <c r="G106" s="58">
        <f>IFERROR(VLOOKUP(Errors_Master[[#This Row],[Functional Area]],Functional_Area[],2,FALSE),"Need Location!")</f>
        <v>1</v>
      </c>
      <c r="H10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7" spans="2:8">
      <c r="B107" s="54" t="str">
        <f>CONCATENATE(Errors_Master[[#This Row],[Functional Area]],Errors_Master[[#This Row],[Error Code Name]])</f>
        <v>Top_Sub[New Failure] Top Sub</v>
      </c>
      <c r="C107" s="55">
        <v>62</v>
      </c>
      <c r="D107" s="69" t="s">
        <v>35</v>
      </c>
      <c r="E107" s="68" t="s">
        <v>89</v>
      </c>
      <c r="F107" s="58"/>
      <c r="G107" s="58">
        <f>IFERROR(VLOOKUP(Errors_Master[[#This Row],[Functional Area]],Functional_Area[],2,FALSE),"Need Location!")</f>
        <v>1</v>
      </c>
      <c r="H10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8" spans="2:8">
      <c r="B108" s="54" t="str">
        <f>CONCATENATE(Errors_Master[[#This Row],[Functional Area]],Errors_Master[[#This Row],[Error Code Name]])</f>
        <v>Top_Sub[New Failure] Top Sub</v>
      </c>
      <c r="C108" s="55">
        <v>63</v>
      </c>
      <c r="D108" s="69" t="s">
        <v>35</v>
      </c>
      <c r="E108" s="68" t="s">
        <v>89</v>
      </c>
      <c r="F108" s="58"/>
      <c r="G108" s="58">
        <f>IFERROR(VLOOKUP(Errors_Master[[#This Row],[Functional Area]],Functional_Area[],2,FALSE),"Need Location!")</f>
        <v>1</v>
      </c>
      <c r="H10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9" spans="2:8">
      <c r="B109" s="54" t="str">
        <f>CONCATENATE(Errors_Master[[#This Row],[Functional Area]],Errors_Master[[#This Row],[Error Code Name]])</f>
        <v>Top_Sub[New Failure] Top Sub</v>
      </c>
      <c r="C109" s="55">
        <v>64</v>
      </c>
      <c r="D109" s="69" t="s">
        <v>35</v>
      </c>
      <c r="E109" s="68" t="s">
        <v>89</v>
      </c>
      <c r="F109" s="58"/>
      <c r="G109" s="58">
        <f>IFERROR(VLOOKUP(Errors_Master[[#This Row],[Functional Area]],Functional_Area[],2,FALSE),"Need Location!")</f>
        <v>1</v>
      </c>
      <c r="H10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0" spans="2:8">
      <c r="B110" s="54" t="str">
        <f>CONCATENATE(Errors_Master[[#This Row],[Functional Area]],Errors_Master[[#This Row],[Error Code Name]])</f>
        <v>Top_Sub[New Failure] Top Sub</v>
      </c>
      <c r="C110" s="55">
        <v>65</v>
      </c>
      <c r="D110" s="69" t="s">
        <v>35</v>
      </c>
      <c r="E110" s="68" t="s">
        <v>89</v>
      </c>
      <c r="F110" s="58"/>
      <c r="G110" s="58">
        <f>IFERROR(VLOOKUP(Errors_Master[[#This Row],[Functional Area]],Functional_Area[],2,FALSE),"Need Location!")</f>
        <v>1</v>
      </c>
      <c r="H11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1" spans="2:8">
      <c r="B111" s="54" t="str">
        <f>CONCATENATE(Errors_Master[[#This Row],[Functional Area]],Errors_Master[[#This Row],[Error Code Name]])</f>
        <v>Top_Sub[New Failure] Top Sub</v>
      </c>
      <c r="C111" s="55">
        <v>66</v>
      </c>
      <c r="D111" s="69" t="s">
        <v>35</v>
      </c>
      <c r="E111" s="68" t="s">
        <v>89</v>
      </c>
      <c r="F111" s="58"/>
      <c r="G111" s="58">
        <f>IFERROR(VLOOKUP(Errors_Master[[#This Row],[Functional Area]],Functional_Area[],2,FALSE),"Need Location!")</f>
        <v>1</v>
      </c>
      <c r="H11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2" spans="2:8">
      <c r="B112" s="54" t="str">
        <f>CONCATENATE(Errors_Master[[#This Row],[Functional Area]],Errors_Master[[#This Row],[Error Code Name]])</f>
        <v>Top_Sub[New Failure] Top Sub</v>
      </c>
      <c r="C112" s="55">
        <v>67</v>
      </c>
      <c r="D112" s="69" t="s">
        <v>35</v>
      </c>
      <c r="E112" s="68" t="s">
        <v>89</v>
      </c>
      <c r="F112" s="58"/>
      <c r="G112" s="58">
        <f>IFERROR(VLOOKUP(Errors_Master[[#This Row],[Functional Area]],Functional_Area[],2,FALSE),"Need Location!")</f>
        <v>1</v>
      </c>
      <c r="H11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3" spans="2:8">
      <c r="B113" s="54" t="str">
        <f>CONCATENATE(Errors_Master[[#This Row],[Functional Area]],Errors_Master[[#This Row],[Error Code Name]])</f>
        <v>Top_Sub[New Failure] Top Sub</v>
      </c>
      <c r="C113" s="55">
        <v>68</v>
      </c>
      <c r="D113" s="69" t="s">
        <v>35</v>
      </c>
      <c r="E113" s="68" t="s">
        <v>89</v>
      </c>
      <c r="F113" s="58"/>
      <c r="G113" s="58">
        <f>IFERROR(VLOOKUP(Errors_Master[[#This Row],[Functional Area]],Functional_Area[],2,FALSE),"Need Location!")</f>
        <v>1</v>
      </c>
      <c r="H11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4" spans="2:8">
      <c r="B114" s="54" t="str">
        <f>CONCATENATE(Errors_Master[[#This Row],[Functional Area]],Errors_Master[[#This Row],[Error Code Name]])</f>
        <v>Top_Sub[New Failure] Top Sub</v>
      </c>
      <c r="C114" s="55">
        <v>69</v>
      </c>
      <c r="D114" s="69" t="s">
        <v>35</v>
      </c>
      <c r="E114" s="68" t="s">
        <v>89</v>
      </c>
      <c r="F114" s="58"/>
      <c r="G114" s="58">
        <f>IFERROR(VLOOKUP(Errors_Master[[#This Row],[Functional Area]],Functional_Area[],2,FALSE),"Need Location!")</f>
        <v>1</v>
      </c>
      <c r="H11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5" spans="2:8">
      <c r="B115" s="54" t="str">
        <f>CONCATENATE(Errors_Master[[#This Row],[Functional Area]],Errors_Master[[#This Row],[Error Code Name]])</f>
        <v>Top_Sub[New Failure] Top Sub</v>
      </c>
      <c r="C115" s="55">
        <v>70</v>
      </c>
      <c r="D115" s="69" t="s">
        <v>35</v>
      </c>
      <c r="E115" s="68" t="s">
        <v>89</v>
      </c>
      <c r="F115" s="58"/>
      <c r="G115" s="58">
        <f>IFERROR(VLOOKUP(Errors_Master[[#This Row],[Functional Area]],Functional_Area[],2,FALSE),"Need Location!")</f>
        <v>1</v>
      </c>
      <c r="H11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6" spans="2:8">
      <c r="B116" s="54" t="str">
        <f>CONCATENATE(Errors_Master[[#This Row],[Functional Area]],Errors_Master[[#This Row],[Error Code Name]])</f>
        <v>Top_Sub[New Failure] Top Sub</v>
      </c>
      <c r="C116" s="55">
        <v>71</v>
      </c>
      <c r="D116" s="69" t="s">
        <v>35</v>
      </c>
      <c r="E116" s="68" t="s">
        <v>89</v>
      </c>
      <c r="F116" s="58"/>
      <c r="G116" s="58">
        <f>IFERROR(VLOOKUP(Errors_Master[[#This Row],[Functional Area]],Functional_Area[],2,FALSE),"Need Location!")</f>
        <v>1</v>
      </c>
      <c r="H11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7" spans="2:8">
      <c r="B117" s="54" t="str">
        <f>CONCATENATE(Errors_Master[[#This Row],[Functional Area]],Errors_Master[[#This Row],[Error Code Name]])</f>
        <v>Top_Sub[New Failure] Top Sub</v>
      </c>
      <c r="C117" s="55">
        <v>72</v>
      </c>
      <c r="D117" s="69" t="s">
        <v>35</v>
      </c>
      <c r="E117" s="68" t="s">
        <v>89</v>
      </c>
      <c r="F117" s="58"/>
      <c r="G117" s="58">
        <f>IFERROR(VLOOKUP(Errors_Master[[#This Row],[Functional Area]],Functional_Area[],2,FALSE),"Need Location!")</f>
        <v>1</v>
      </c>
      <c r="H11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8" spans="2:8">
      <c r="B118" s="54" t="str">
        <f>CONCATENATE(Errors_Master[[#This Row],[Functional Area]],Errors_Master[[#This Row],[Error Code Name]])</f>
        <v>Top_Sub[New Failure] Top Sub</v>
      </c>
      <c r="C118" s="55">
        <v>73</v>
      </c>
      <c r="D118" s="69" t="s">
        <v>35</v>
      </c>
      <c r="E118" s="68" t="s">
        <v>89</v>
      </c>
      <c r="F118" s="58"/>
      <c r="G118" s="58">
        <f>IFERROR(VLOOKUP(Errors_Master[[#This Row],[Functional Area]],Functional_Area[],2,FALSE),"Need Location!")</f>
        <v>1</v>
      </c>
      <c r="H11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9" spans="2:8">
      <c r="B119" s="54" t="str">
        <f>CONCATENATE(Errors_Master[[#This Row],[Functional Area]],Errors_Master[[#This Row],[Error Code Name]])</f>
        <v>Top_Sub[New Failure] Top Sub</v>
      </c>
      <c r="C119" s="55">
        <v>74</v>
      </c>
      <c r="D119" s="69" t="s">
        <v>35</v>
      </c>
      <c r="E119" s="68" t="s">
        <v>89</v>
      </c>
      <c r="F119" s="58"/>
      <c r="G119" s="58">
        <f>IFERROR(VLOOKUP(Errors_Master[[#This Row],[Functional Area]],Functional_Area[],2,FALSE),"Need Location!")</f>
        <v>1</v>
      </c>
      <c r="H11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0" spans="2:8">
      <c r="B120" s="54" t="str">
        <f>CONCATENATE(Errors_Master[[#This Row],[Functional Area]],Errors_Master[[#This Row],[Error Code Name]])</f>
        <v>Top_Sub[New Failure] Top Sub</v>
      </c>
      <c r="C120" s="55">
        <v>75</v>
      </c>
      <c r="D120" s="69" t="s">
        <v>35</v>
      </c>
      <c r="E120" s="68" t="s">
        <v>89</v>
      </c>
      <c r="F120" s="58"/>
      <c r="G120" s="58">
        <f>IFERROR(VLOOKUP(Errors_Master[[#This Row],[Functional Area]],Functional_Area[],2,FALSE),"Need Location!")</f>
        <v>1</v>
      </c>
      <c r="H12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1" spans="2:8">
      <c r="B121" s="54" t="str">
        <f>CONCATENATE(Errors_Master[[#This Row],[Functional Area]],Errors_Master[[#This Row],[Error Code Name]])</f>
        <v>Top_Sub[New Failure] Top Sub</v>
      </c>
      <c r="C121" s="55">
        <v>76</v>
      </c>
      <c r="D121" s="69" t="s">
        <v>35</v>
      </c>
      <c r="E121" s="68" t="s">
        <v>89</v>
      </c>
      <c r="F121" s="58"/>
      <c r="G121" s="58">
        <f>IFERROR(VLOOKUP(Errors_Master[[#This Row],[Functional Area]],Functional_Area[],2,FALSE),"Need Location!")</f>
        <v>1</v>
      </c>
      <c r="H12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2" spans="2:8">
      <c r="B122" s="54" t="str">
        <f>CONCATENATE(Errors_Master[[#This Row],[Functional Area]],Errors_Master[[#This Row],[Error Code Name]])</f>
        <v>Top_Sub[New Failure] Top Sub</v>
      </c>
      <c r="C122" s="55">
        <v>77</v>
      </c>
      <c r="D122" s="69" t="s">
        <v>35</v>
      </c>
      <c r="E122" s="68" t="s">
        <v>89</v>
      </c>
      <c r="F122" s="58"/>
      <c r="G122" s="58">
        <f>IFERROR(VLOOKUP(Errors_Master[[#This Row],[Functional Area]],Functional_Area[],2,FALSE),"Need Location!")</f>
        <v>1</v>
      </c>
      <c r="H12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3" spans="2:8">
      <c r="B123" s="54" t="str">
        <f>CONCATENATE(Errors_Master[[#This Row],[Functional Area]],Errors_Master[[#This Row],[Error Code Name]])</f>
        <v>Top_Sub[New Failure] Top Sub</v>
      </c>
      <c r="C123" s="55">
        <v>78</v>
      </c>
      <c r="D123" s="69" t="s">
        <v>35</v>
      </c>
      <c r="E123" s="68" t="s">
        <v>89</v>
      </c>
      <c r="F123" s="58"/>
      <c r="G123" s="58">
        <f>IFERROR(VLOOKUP(Errors_Master[[#This Row],[Functional Area]],Functional_Area[],2,FALSE),"Need Location!")</f>
        <v>1</v>
      </c>
      <c r="H12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4" spans="2:8">
      <c r="B124" s="54" t="str">
        <f>CONCATENATE(Errors_Master[[#This Row],[Functional Area]],Errors_Master[[#This Row],[Error Code Name]])</f>
        <v>Top_Sub[New Failure] Top Sub</v>
      </c>
      <c r="C124" s="55">
        <v>79</v>
      </c>
      <c r="D124" s="69" t="s">
        <v>35</v>
      </c>
      <c r="E124" s="68" t="s">
        <v>89</v>
      </c>
      <c r="F124" s="58"/>
      <c r="G124" s="58">
        <f>IFERROR(VLOOKUP(Errors_Master[[#This Row],[Functional Area]],Functional_Area[],2,FALSE),"Need Location!")</f>
        <v>1</v>
      </c>
      <c r="H12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5" spans="2:8">
      <c r="B125" s="54" t="str">
        <f>CONCATENATE(Errors_Master[[#This Row],[Functional Area]],Errors_Master[[#This Row],[Error Code Name]])</f>
        <v>Top_Sub[New Failure] Top Sub</v>
      </c>
      <c r="C125" s="55">
        <v>80</v>
      </c>
      <c r="D125" s="69" t="s">
        <v>35</v>
      </c>
      <c r="E125" s="68" t="s">
        <v>89</v>
      </c>
      <c r="F125" s="58"/>
      <c r="G125" s="58">
        <f>IFERROR(VLOOKUP(Errors_Master[[#This Row],[Functional Area]],Functional_Area[],2,FALSE),"Need Location!")</f>
        <v>1</v>
      </c>
      <c r="H12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6" spans="2:8">
      <c r="B126" s="54" t="str">
        <f>CONCATENATE(Errors_Master[[#This Row],[Functional Area]],Errors_Master[[#This Row],[Error Code Name]])</f>
        <v>System_AssemblyX383 DB Flex cowling screw cannot fasten fully(System_Assembly)</v>
      </c>
      <c r="C126" s="55">
        <v>81</v>
      </c>
      <c r="D126" s="69" t="s">
        <v>36</v>
      </c>
      <c r="E126" s="68" t="s">
        <v>221</v>
      </c>
      <c r="F126" s="58"/>
      <c r="G126" s="58">
        <f>IFERROR(VLOOKUP(Errors_Master[[#This Row],[Functional Area]],Functional_Area[],2,FALSE),"Need Location!")</f>
        <v>2</v>
      </c>
      <c r="H12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7" spans="2:8">
      <c r="B127" s="54" t="str">
        <f>CONCATENATE(Errors_Master[[#This Row],[Functional Area]],Errors_Master[[#This Row],[Error Code Name]])</f>
        <v>System_AssemblyScrew boss on Tcon board peel off(System_Assembly)</v>
      </c>
      <c r="C127" s="55">
        <v>82</v>
      </c>
      <c r="D127" s="69" t="s">
        <v>36</v>
      </c>
      <c r="E127" s="68" t="s">
        <v>777</v>
      </c>
      <c r="F127" s="58"/>
      <c r="G127" s="58">
        <f>IFERROR(VLOOKUP(Errors_Master[[#This Row],[Functional Area]],Functional_Area[],2,FALSE),"Need Location!")</f>
        <v>2</v>
      </c>
      <c r="H12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8" spans="2:8">
      <c r="B128" s="54" t="str">
        <f>CONCATENATE(Errors_Master[[#This Row],[Functional Area]],Errors_Master[[#This Row],[Error Code Name]])</f>
        <v>System_AssemblyBC cannot assembly to TC(System_Assembly)</v>
      </c>
      <c r="C128" s="55">
        <v>83</v>
      </c>
      <c r="D128" s="69" t="s">
        <v>36</v>
      </c>
      <c r="E128" s="68" t="s">
        <v>778</v>
      </c>
      <c r="F128" s="58"/>
      <c r="G128" s="58">
        <f>IFERROR(VLOOKUP(Errors_Master[[#This Row],[Functional Area]],Functional_Area[],2,FALSE),"Need Location!")</f>
        <v>2</v>
      </c>
      <c r="H12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9" spans="2:8">
      <c r="B129" s="54" t="str">
        <f>CONCATENATE(Errors_Master[[#This Row],[Functional Area]],Errors_Master[[#This Row],[Error Code Name]])</f>
        <v>System_Assembly[New Failure] System Assembly</v>
      </c>
      <c r="C129" s="55">
        <v>84</v>
      </c>
      <c r="D129" s="69" t="s">
        <v>36</v>
      </c>
      <c r="E129" s="68" t="s">
        <v>90</v>
      </c>
      <c r="F129" s="58"/>
      <c r="G129" s="58">
        <f>IFERROR(VLOOKUP(Errors_Master[[#This Row],[Functional Area]],Functional_Area[],2,FALSE),"Need Location!")</f>
        <v>2</v>
      </c>
      <c r="H12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0" spans="2:8">
      <c r="B130" s="54" t="str">
        <f>CONCATENATE(Errors_Master[[#This Row],[Functional Area]],Errors_Master[[#This Row],[Error Code Name]])</f>
        <v>System_Assembly[New Failure] System Assembly</v>
      </c>
      <c r="C130" s="55">
        <v>85</v>
      </c>
      <c r="D130" s="69" t="s">
        <v>36</v>
      </c>
      <c r="E130" s="68" t="s">
        <v>90</v>
      </c>
      <c r="F130" s="58"/>
      <c r="G130" s="58">
        <f>IFERROR(VLOOKUP(Errors_Master[[#This Row],[Functional Area]],Functional_Area[],2,FALSE),"Need Location!")</f>
        <v>2</v>
      </c>
      <c r="H13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1" spans="2:8">
      <c r="B131" s="54" t="str">
        <f>CONCATENATE(Errors_Master[[#This Row],[Functional Area]],Errors_Master[[#This Row],[Error Code Name]])</f>
        <v>System_Assembly[New Failure] System Assembly</v>
      </c>
      <c r="C131" s="55">
        <v>86</v>
      </c>
      <c r="D131" s="69" t="s">
        <v>36</v>
      </c>
      <c r="E131" s="68" t="s">
        <v>90</v>
      </c>
      <c r="F131" s="58"/>
      <c r="G131" s="58">
        <f>IFERROR(VLOOKUP(Errors_Master[[#This Row],[Functional Area]],Functional_Area[],2,FALSE),"Need Location!")</f>
        <v>2</v>
      </c>
      <c r="H13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2" spans="2:8">
      <c r="B132" s="54" t="str">
        <f>CONCATENATE(Errors_Master[[#This Row],[Functional Area]],Errors_Master[[#This Row],[Error Code Name]])</f>
        <v>System_Assembly[New Failure] System Assembly</v>
      </c>
      <c r="C132" s="55">
        <v>87</v>
      </c>
      <c r="D132" s="69" t="s">
        <v>36</v>
      </c>
      <c r="E132" s="68" t="s">
        <v>90</v>
      </c>
      <c r="F132" s="58"/>
      <c r="G132" s="58">
        <f>IFERROR(VLOOKUP(Errors_Master[[#This Row],[Functional Area]],Functional_Area[],2,FALSE),"Need Location!")</f>
        <v>2</v>
      </c>
      <c r="H13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3" spans="2:8">
      <c r="B133" s="54" t="str">
        <f>CONCATENATE(Errors_Master[[#This Row],[Functional Area]],Errors_Master[[#This Row],[Error Code Name]])</f>
        <v>System_Assembly[New Failure] System Assembly</v>
      </c>
      <c r="C133" s="55">
        <v>88</v>
      </c>
      <c r="D133" s="69" t="s">
        <v>36</v>
      </c>
      <c r="E133" s="68" t="s">
        <v>90</v>
      </c>
      <c r="F133" s="58"/>
      <c r="G133" s="58">
        <f>IFERROR(VLOOKUP(Errors_Master[[#This Row],[Functional Area]],Functional_Area[],2,FALSE),"Need Location!")</f>
        <v>2</v>
      </c>
      <c r="H13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4" spans="2:8">
      <c r="B134" s="54" t="str">
        <f>CONCATENATE(Errors_Master[[#This Row],[Functional Area]],Errors_Master[[#This Row],[Error Code Name]])</f>
        <v>System_Assembly[New Failure] System Assembly</v>
      </c>
      <c r="C134" s="55">
        <v>89</v>
      </c>
      <c r="D134" s="69" t="s">
        <v>36</v>
      </c>
      <c r="E134" s="68" t="s">
        <v>90</v>
      </c>
      <c r="F134" s="58"/>
      <c r="G134" s="58">
        <f>IFERROR(VLOOKUP(Errors_Master[[#This Row],[Functional Area]],Functional_Area[],2,FALSE),"Need Location!")</f>
        <v>2</v>
      </c>
      <c r="H13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5" spans="2:8">
      <c r="B135" s="54" t="str">
        <f>CONCATENATE(Errors_Master[[#This Row],[Functional Area]],Errors_Master[[#This Row],[Error Code Name]])</f>
        <v>System_Assembly[New Failure] System Assembly</v>
      </c>
      <c r="C135" s="55">
        <v>90</v>
      </c>
      <c r="D135" s="69" t="s">
        <v>36</v>
      </c>
      <c r="E135" s="68" t="s">
        <v>90</v>
      </c>
      <c r="F135" s="58"/>
      <c r="G135" s="58">
        <f>IFERROR(VLOOKUP(Errors_Master[[#This Row],[Functional Area]],Functional_Area[],2,FALSE),"Need Location!")</f>
        <v>2</v>
      </c>
      <c r="H13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6" spans="2:8">
      <c r="B136" s="54" t="str">
        <f>CONCATENATE(Errors_Master[[#This Row],[Functional Area]],Errors_Master[[#This Row],[Error Code Name]])</f>
        <v>System_Assembly[New Failure] System Assembly</v>
      </c>
      <c r="C136" s="55">
        <v>91</v>
      </c>
      <c r="D136" s="69" t="s">
        <v>36</v>
      </c>
      <c r="E136" s="68" t="s">
        <v>90</v>
      </c>
      <c r="F136" s="58"/>
      <c r="G136" s="58">
        <f>IFERROR(VLOOKUP(Errors_Master[[#This Row],[Functional Area]],Functional_Area[],2,FALSE),"Need Location!")</f>
        <v>2</v>
      </c>
      <c r="H13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7" spans="2:8">
      <c r="B137" s="54" t="str">
        <f>CONCATENATE(Errors_Master[[#This Row],[Functional Area]],Errors_Master[[#This Row],[Error Code Name]])</f>
        <v>System_Assembly[New Failure] System Assembly</v>
      </c>
      <c r="C137" s="55">
        <v>92</v>
      </c>
      <c r="D137" s="69" t="s">
        <v>36</v>
      </c>
      <c r="E137" s="68" t="s">
        <v>90</v>
      </c>
      <c r="F137" s="58"/>
      <c r="G137" s="58">
        <f>IFERROR(VLOOKUP(Errors_Master[[#This Row],[Functional Area]],Functional_Area[],2,FALSE),"Need Location!")</f>
        <v>2</v>
      </c>
      <c r="H13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8" spans="2:8">
      <c r="B138" s="54" t="str">
        <f>CONCATENATE(Errors_Master[[#This Row],[Functional Area]],Errors_Master[[#This Row],[Error Code Name]])</f>
        <v>System_Assembly[New Failure] System Assembly</v>
      </c>
      <c r="C138" s="55">
        <v>93</v>
      </c>
      <c r="D138" s="69" t="s">
        <v>36</v>
      </c>
      <c r="E138" s="68" t="s">
        <v>90</v>
      </c>
      <c r="F138" s="58"/>
      <c r="G138" s="58">
        <f>IFERROR(VLOOKUP(Errors_Master[[#This Row],[Functional Area]],Functional_Area[],2,FALSE),"Need Location!")</f>
        <v>2</v>
      </c>
      <c r="H13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9" spans="2:8">
      <c r="B139" s="54" t="str">
        <f>CONCATENATE(Errors_Master[[#This Row],[Functional Area]],Errors_Master[[#This Row],[Error Code Name]])</f>
        <v>System_Assembly[New Failure] System Assembly</v>
      </c>
      <c r="C139" s="55">
        <v>94</v>
      </c>
      <c r="D139" s="69" t="s">
        <v>36</v>
      </c>
      <c r="E139" s="68" t="s">
        <v>90</v>
      </c>
      <c r="F139" s="58"/>
      <c r="G139" s="58">
        <f>IFERROR(VLOOKUP(Errors_Master[[#This Row],[Functional Area]],Functional_Area[],2,FALSE),"Need Location!")</f>
        <v>2</v>
      </c>
      <c r="H13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0" spans="2:8">
      <c r="B140" s="54" t="str">
        <f>CONCATENATE(Errors_Master[[#This Row],[Functional Area]],Errors_Master[[#This Row],[Error Code Name]])</f>
        <v>System_Assembly[New Failure] System Assembly</v>
      </c>
      <c r="C140" s="55">
        <v>95</v>
      </c>
      <c r="D140" s="69" t="s">
        <v>36</v>
      </c>
      <c r="E140" s="68" t="s">
        <v>90</v>
      </c>
      <c r="F140" s="58"/>
      <c r="G140" s="58">
        <f>IFERROR(VLOOKUP(Errors_Master[[#This Row],[Functional Area]],Functional_Area[],2,FALSE),"Need Location!")</f>
        <v>2</v>
      </c>
      <c r="H14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1" spans="2:8">
      <c r="B141" s="54" t="str">
        <f>CONCATENATE(Errors_Master[[#This Row],[Functional Area]],Errors_Master[[#This Row],[Error Code Name]])</f>
        <v>System_Assembly[New Failure] System Assembly</v>
      </c>
      <c r="C141" s="55">
        <v>96</v>
      </c>
      <c r="D141" s="69" t="s">
        <v>36</v>
      </c>
      <c r="E141" s="68" t="s">
        <v>90</v>
      </c>
      <c r="F141" s="58"/>
      <c r="G141" s="58">
        <f>IFERROR(VLOOKUP(Errors_Master[[#This Row],[Functional Area]],Functional_Area[],2,FALSE),"Need Location!")</f>
        <v>2</v>
      </c>
      <c r="H14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2" spans="2:8">
      <c r="B142" s="54" t="str">
        <f>CONCATENATE(Errors_Master[[#This Row],[Functional Area]],Errors_Master[[#This Row],[Error Code Name]])</f>
        <v>System_Assembly[New Failure] System Assembly</v>
      </c>
      <c r="C142" s="55">
        <v>97</v>
      </c>
      <c r="D142" s="69" t="s">
        <v>36</v>
      </c>
      <c r="E142" s="68" t="s">
        <v>90</v>
      </c>
      <c r="F142" s="58"/>
      <c r="G142" s="58">
        <f>IFERROR(VLOOKUP(Errors_Master[[#This Row],[Functional Area]],Functional_Area[],2,FALSE),"Need Location!")</f>
        <v>2</v>
      </c>
      <c r="H14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3" spans="2:8">
      <c r="B143" s="54" t="str">
        <f>CONCATENATE(Errors_Master[[#This Row],[Functional Area]],Errors_Master[[#This Row],[Error Code Name]])</f>
        <v>System_Assembly[New Failure] System Assembly</v>
      </c>
      <c r="C143" s="55">
        <v>98</v>
      </c>
      <c r="D143" s="69" t="s">
        <v>36</v>
      </c>
      <c r="E143" s="68" t="s">
        <v>90</v>
      </c>
      <c r="F143" s="58"/>
      <c r="G143" s="58">
        <f>IFERROR(VLOOKUP(Errors_Master[[#This Row],[Functional Area]],Functional_Area[],2,FALSE),"Need Location!")</f>
        <v>2</v>
      </c>
      <c r="H14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4" spans="2:8">
      <c r="B144" s="54" t="str">
        <f>CONCATENATE(Errors_Master[[#This Row],[Functional Area]],Errors_Master[[#This Row],[Error Code Name]])</f>
        <v>System_Assembly[New Failure] System Assembly</v>
      </c>
      <c r="C144" s="55">
        <v>99</v>
      </c>
      <c r="D144" s="69" t="s">
        <v>803</v>
      </c>
      <c r="E144" s="68" t="s">
        <v>90</v>
      </c>
      <c r="F144" s="58"/>
      <c r="G144" s="58">
        <f>IFERROR(VLOOKUP(Errors_Master[[#This Row],[Functional Area]],Functional_Area[],2,FALSE),"Need Location!")</f>
        <v>2</v>
      </c>
      <c r="H14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5" spans="2:10">
      <c r="B145" s="54" t="str">
        <f>CONCATENATE(Errors_Master[[#This Row],[Functional Area]],Errors_Master[[#This Row],[Error Code Name]])</f>
        <v>System_Assembly[New Failure] System Assembly</v>
      </c>
      <c r="C145" s="55">
        <v>100</v>
      </c>
      <c r="D145" s="69" t="s">
        <v>36</v>
      </c>
      <c r="E145" s="68" t="s">
        <v>90</v>
      </c>
      <c r="F145" s="58"/>
      <c r="G145" s="58">
        <f>IFERROR(VLOOKUP(Errors_Master[[#This Row],[Functional Area]],Functional_Area[],2,FALSE),"Need Location!")</f>
        <v>2</v>
      </c>
      <c r="H14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6" spans="2:10">
      <c r="B146" s="54" t="str">
        <f>CONCATENATE(Errors_Master[[#This Row],[Functional Area]],Errors_Master[[#This Row],[Error Code Name]])</f>
        <v>System_Assembly[New Failure] System Assembly</v>
      </c>
      <c r="C146" s="55">
        <v>101</v>
      </c>
      <c r="D146" s="69" t="s">
        <v>36</v>
      </c>
      <c r="E146" s="68" t="s">
        <v>90</v>
      </c>
      <c r="F146" s="58"/>
      <c r="G146" s="58">
        <f>IFERROR(VLOOKUP(Errors_Master[[#This Row],[Functional Area]],Functional_Area[],2,FALSE),"Need Location!")</f>
        <v>2</v>
      </c>
      <c r="H14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7" spans="2:10">
      <c r="B147" s="54" t="str">
        <f>CONCATENATE(Errors_Master[[#This Row],[Functional Area]],Errors_Master[[#This Row],[Error Code Name]])</f>
        <v>System_Assembly[New Failure] System Assembly</v>
      </c>
      <c r="C147" s="55">
        <v>102</v>
      </c>
      <c r="D147" s="69" t="s">
        <v>36</v>
      </c>
      <c r="E147" s="68" t="s">
        <v>90</v>
      </c>
      <c r="F147" s="58"/>
      <c r="G147" s="58">
        <f>IFERROR(VLOOKUP(Errors_Master[[#This Row],[Functional Area]],Functional_Area[],2,FALSE),"Need Location!")</f>
        <v>2</v>
      </c>
      <c r="H14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8" spans="2:10">
      <c r="B148" s="54" t="str">
        <f>CONCATENATE(Errors_Master[[#This Row],[Functional Area]],Errors_Master[[#This Row],[Error Code Name]])</f>
        <v>System_Assembly[New Failure] System Assembly</v>
      </c>
      <c r="C148" s="55">
        <v>103</v>
      </c>
      <c r="D148" s="69" t="s">
        <v>36</v>
      </c>
      <c r="E148" s="68" t="s">
        <v>90</v>
      </c>
      <c r="F148" s="58"/>
      <c r="G148" s="58">
        <f>IFERROR(VLOOKUP(Errors_Master[[#This Row],[Functional Area]],Functional_Area[],2,FALSE),"Need Location!")</f>
        <v>2</v>
      </c>
      <c r="H14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9" spans="2:10">
      <c r="B149" s="54" t="str">
        <f>CONCATENATE(Errors_Master[[#This Row],[Functional Area]],Errors_Master[[#This Row],[Error Code Name]])</f>
        <v>System_Assembly[New Failure] System Assembly</v>
      </c>
      <c r="C149" s="55">
        <v>104</v>
      </c>
      <c r="D149" s="69" t="s">
        <v>36</v>
      </c>
      <c r="E149" s="68" t="s">
        <v>90</v>
      </c>
      <c r="F149" s="58"/>
      <c r="G149" s="58">
        <f>IFERROR(VLOOKUP(Errors_Master[[#This Row],[Functional Area]],Functional_Area[],2,FALSE),"Need Location!")</f>
        <v>2</v>
      </c>
      <c r="H14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0" spans="2:10">
      <c r="B150" s="54" t="str">
        <f>CONCATENATE(Errors_Master[[#This Row],[Functional Area]],Errors_Master[[#This Row],[Error Code Name]])</f>
        <v>System_Assembly[New Failure] System Assembly</v>
      </c>
      <c r="C150" s="55">
        <v>105</v>
      </c>
      <c r="D150" s="69" t="s">
        <v>36</v>
      </c>
      <c r="E150" s="68" t="s">
        <v>90</v>
      </c>
      <c r="F150" s="58"/>
      <c r="G150" s="58">
        <f>IFERROR(VLOOKUP(Errors_Master[[#This Row],[Functional Area]],Functional_Area[],2,FALSE),"Need Location!")</f>
        <v>2</v>
      </c>
      <c r="H15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1" spans="2:10">
      <c r="B151" s="54" t="str">
        <f>CONCATENATE(Errors_Master[[#This Row],[Functional Area]],Errors_Master[[#This Row],[Error Code Name]])</f>
        <v>System_Assembly[New Failure] System Assembly</v>
      </c>
      <c r="C151" s="55">
        <v>106</v>
      </c>
      <c r="D151" s="69" t="s">
        <v>36</v>
      </c>
      <c r="E151" s="68" t="s">
        <v>90</v>
      </c>
      <c r="F151" s="58"/>
      <c r="G151" s="58">
        <f>IFERROR(VLOOKUP(Errors_Master[[#This Row],[Functional Area]],Functional_Area[],2,FALSE),"Need Location!")</f>
        <v>2</v>
      </c>
      <c r="H151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51" s="64"/>
    </row>
    <row r="152" spans="2:10">
      <c r="B152" s="54" t="str">
        <f>CONCATENATE(Errors_Master[[#This Row],[Functional Area]],Errors_Master[[#This Row],[Error Code Name]])</f>
        <v>System_Assembly[New Failure] System Assembly</v>
      </c>
      <c r="C152" s="55">
        <v>107</v>
      </c>
      <c r="D152" s="69" t="s">
        <v>36</v>
      </c>
      <c r="E152" s="68" t="s">
        <v>90</v>
      </c>
      <c r="F152" s="58"/>
      <c r="G152" s="58">
        <f>IFERROR(VLOOKUP(Errors_Master[[#This Row],[Functional Area]],Functional_Area[],2,FALSE),"Need Location!")</f>
        <v>2</v>
      </c>
      <c r="H152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52" s="64"/>
    </row>
    <row r="153" spans="2:10">
      <c r="B153" s="54" t="str">
        <f>CONCATENATE(Errors_Master[[#This Row],[Functional Area]],Errors_Master[[#This Row],[Error Code Name]])</f>
        <v>System_Assembly[New Failure] System Assembly</v>
      </c>
      <c r="C153" s="55">
        <v>108</v>
      </c>
      <c r="D153" s="69" t="s">
        <v>36</v>
      </c>
      <c r="E153" s="68" t="s">
        <v>90</v>
      </c>
      <c r="F153" s="58"/>
      <c r="G153" s="58">
        <f>IFERROR(VLOOKUP(Errors_Master[[#This Row],[Functional Area]],Functional_Area[],2,FALSE),"Need Location!")</f>
        <v>2</v>
      </c>
      <c r="H153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53" s="64"/>
    </row>
    <row r="154" spans="2:10">
      <c r="B154" s="54" t="str">
        <f>CONCATENATE(Errors_Master[[#This Row],[Functional Area]],Errors_Master[[#This Row],[Error Code Name]])</f>
        <v>System_Assembly[New Failure] System Assembly</v>
      </c>
      <c r="C154" s="55">
        <v>109</v>
      </c>
      <c r="D154" s="69" t="s">
        <v>36</v>
      </c>
      <c r="E154" s="68" t="s">
        <v>90</v>
      </c>
      <c r="F154" s="58"/>
      <c r="G154" s="58">
        <f>IFERROR(VLOOKUP(Errors_Master[[#This Row],[Functional Area]],Functional_Area[],2,FALSE),"Need Location!")</f>
        <v>2</v>
      </c>
      <c r="H154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54" s="64"/>
    </row>
    <row r="155" spans="2:10">
      <c r="B155" s="54" t="str">
        <f>CONCATENATE(Errors_Master[[#This Row],[Functional Area]],Errors_Master[[#This Row],[Error Code Name]])</f>
        <v>System_Assembly[New Failure] System Assembly</v>
      </c>
      <c r="C155" s="55">
        <v>110</v>
      </c>
      <c r="D155" s="69" t="s">
        <v>36</v>
      </c>
      <c r="E155" s="68" t="s">
        <v>90</v>
      </c>
      <c r="F155" s="58"/>
      <c r="G155" s="58">
        <f>IFERROR(VLOOKUP(Errors_Master[[#This Row],[Functional Area]],Functional_Area[],2,FALSE),"Need Location!")</f>
        <v>2</v>
      </c>
      <c r="H155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55" s="64"/>
    </row>
    <row r="156" spans="2:10">
      <c r="B156" s="54" t="str">
        <f>CONCATENATE(Errors_Master[[#This Row],[Functional Area]],Errors_Master[[#This Row],[Error Code Name]])</f>
        <v>System_Assembly[New Failure] System Assembly</v>
      </c>
      <c r="C156" s="55">
        <v>111</v>
      </c>
      <c r="D156" s="69" t="s">
        <v>36</v>
      </c>
      <c r="E156" s="68" t="s">
        <v>90</v>
      </c>
      <c r="F156" s="58"/>
      <c r="G156" s="58">
        <f>IFERROR(VLOOKUP(Errors_Master[[#This Row],[Functional Area]],Functional_Area[],2,FALSE),"Need Location!")</f>
        <v>2</v>
      </c>
      <c r="H156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56" s="64"/>
    </row>
    <row r="157" spans="2:10">
      <c r="B157" s="54" t="str">
        <f>CONCATENATE(Errors_Master[[#This Row],[Functional Area]],Errors_Master[[#This Row],[Error Code Name]])</f>
        <v>System_Assembly[New Failure] System Assembly</v>
      </c>
      <c r="C157" s="55">
        <v>112</v>
      </c>
      <c r="D157" s="69" t="s">
        <v>36</v>
      </c>
      <c r="E157" s="68" t="s">
        <v>90</v>
      </c>
      <c r="F157" s="58"/>
      <c r="G157" s="58">
        <f>IFERROR(VLOOKUP(Errors_Master[[#This Row],[Functional Area]],Functional_Area[],2,FALSE),"Need Location!")</f>
        <v>2</v>
      </c>
      <c r="H157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57" s="64"/>
    </row>
    <row r="158" spans="2:10">
      <c r="B158" s="54" t="str">
        <f>CONCATENATE(Errors_Master[[#This Row],[Functional Area]],Errors_Master[[#This Row],[Error Code Name]])</f>
        <v>System_Assembly[New Failure] System Assembly</v>
      </c>
      <c r="C158" s="55">
        <v>113</v>
      </c>
      <c r="D158" s="69" t="s">
        <v>36</v>
      </c>
      <c r="E158" s="68" t="s">
        <v>90</v>
      </c>
      <c r="F158" s="58"/>
      <c r="G158" s="58">
        <f>IFERROR(VLOOKUP(Errors_Master[[#This Row],[Functional Area]],Functional_Area[],2,FALSE),"Need Location!")</f>
        <v>2</v>
      </c>
      <c r="H158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58" s="64"/>
    </row>
    <row r="159" spans="2:10">
      <c r="B159" s="54" t="str">
        <f>CONCATENATE(Errors_Master[[#This Row],[Functional Area]],Errors_Master[[#This Row],[Error Code Name]])</f>
        <v>System_Assembly[New Failure] System Assembly</v>
      </c>
      <c r="C159" s="55">
        <v>114</v>
      </c>
      <c r="D159" s="69" t="s">
        <v>36</v>
      </c>
      <c r="E159" s="68" t="s">
        <v>90</v>
      </c>
      <c r="F159" s="58"/>
      <c r="G159" s="58">
        <f>IFERROR(VLOOKUP(Errors_Master[[#This Row],[Functional Area]],Functional_Area[],2,FALSE),"Need Location!")</f>
        <v>2</v>
      </c>
      <c r="H159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59" s="64"/>
    </row>
    <row r="160" spans="2:10">
      <c r="B160" s="54" t="str">
        <f>CONCATENATE(Errors_Master[[#This Row],[Functional Area]],Errors_Master[[#This Row],[Error Code Name]])</f>
        <v>System_Assembly[New Failure] System Assembly</v>
      </c>
      <c r="C160" s="55">
        <v>115</v>
      </c>
      <c r="D160" s="69" t="s">
        <v>36</v>
      </c>
      <c r="E160" s="68" t="s">
        <v>90</v>
      </c>
      <c r="F160" s="58"/>
      <c r="G160" s="58">
        <f>IFERROR(VLOOKUP(Errors_Master[[#This Row],[Functional Area]],Functional_Area[],2,FALSE),"Need Location!")</f>
        <v>2</v>
      </c>
      <c r="H160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60" s="64"/>
    </row>
    <row r="161" spans="2:10">
      <c r="B161" s="54" t="str">
        <f>CONCATENATE(Errors_Master[[#This Row],[Functional Area]],Errors_Master[[#This Row],[Error Code Name]])</f>
        <v>System_Assembly[New Failure] System Assembly</v>
      </c>
      <c r="C161" s="55">
        <v>116</v>
      </c>
      <c r="D161" s="69" t="s">
        <v>36</v>
      </c>
      <c r="E161" s="68" t="s">
        <v>90</v>
      </c>
      <c r="F161" s="58"/>
      <c r="G161" s="58">
        <f>IFERROR(VLOOKUP(Errors_Master[[#This Row],[Functional Area]],Functional_Area[],2,FALSE),"Need Location!")</f>
        <v>2</v>
      </c>
      <c r="H161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61" s="64"/>
    </row>
    <row r="162" spans="2:10">
      <c r="B162" s="54" t="str">
        <f>CONCATENATE(Errors_Master[[#This Row],[Functional Area]],Errors_Master[[#This Row],[Error Code Name]])</f>
        <v>System_Assembly[New Failure] System Assembly</v>
      </c>
      <c r="C162" s="55">
        <v>117</v>
      </c>
      <c r="D162" s="69" t="s">
        <v>36</v>
      </c>
      <c r="E162" s="68" t="s">
        <v>90</v>
      </c>
      <c r="F162" s="58"/>
      <c r="G162" s="58">
        <f>IFERROR(VLOOKUP(Errors_Master[[#This Row],[Functional Area]],Functional_Area[],2,FALSE),"Need Location!")</f>
        <v>2</v>
      </c>
      <c r="H162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62" s="64"/>
    </row>
    <row r="163" spans="2:10">
      <c r="B163" s="54" t="str">
        <f>CONCATENATE(Errors_Master[[#This Row],[Functional Area]],Errors_Master[[#This Row],[Error Code Name]])</f>
        <v>System_Assembly[New Failure] System Assembly</v>
      </c>
      <c r="C163" s="55">
        <v>118</v>
      </c>
      <c r="D163" s="69" t="s">
        <v>36</v>
      </c>
      <c r="E163" s="68" t="s">
        <v>90</v>
      </c>
      <c r="F163" s="58"/>
      <c r="G163" s="58">
        <f>IFERROR(VLOOKUP(Errors_Master[[#This Row],[Functional Area]],Functional_Area[],2,FALSE),"Need Location!")</f>
        <v>2</v>
      </c>
      <c r="H163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63" s="64"/>
    </row>
    <row r="164" spans="2:10">
      <c r="B164" s="54" t="str">
        <f>CONCATENATE(Errors_Master[[#This Row],[Functional Area]],Errors_Master[[#This Row],[Error Code Name]])</f>
        <v>System_Assembly[New Failure] System Assembly</v>
      </c>
      <c r="C164" s="55">
        <v>119</v>
      </c>
      <c r="D164" s="69" t="s">
        <v>36</v>
      </c>
      <c r="E164" s="68" t="s">
        <v>90</v>
      </c>
      <c r="F164" s="58"/>
      <c r="G164" s="58">
        <f>IFERROR(VLOOKUP(Errors_Master[[#This Row],[Functional Area]],Functional_Area[],2,FALSE),"Need Location!")</f>
        <v>2</v>
      </c>
      <c r="H164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64" s="64"/>
    </row>
    <row r="165" spans="2:10">
      <c r="B165" s="54" t="str">
        <f>CONCATENATE(Errors_Master[[#This Row],[Functional Area]],Errors_Master[[#This Row],[Error Code Name]])</f>
        <v>System_Assembly[New Failure] System Assembly</v>
      </c>
      <c r="C165" s="55">
        <v>120</v>
      </c>
      <c r="D165" s="69" t="s">
        <v>36</v>
      </c>
      <c r="E165" s="68" t="s">
        <v>90</v>
      </c>
      <c r="F165" s="58"/>
      <c r="G165" s="58">
        <f>IFERROR(VLOOKUP(Errors_Master[[#This Row],[Functional Area]],Functional_Area[],2,FALSE),"Need Location!")</f>
        <v>2</v>
      </c>
      <c r="H165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65" s="64"/>
    </row>
    <row r="166" spans="2:10">
      <c r="B166" s="54" t="str">
        <f>CONCATENATE(Errors_Master[[#This Row],[Functional Area]],Errors_Master[[#This Row],[Error Code Name]])</f>
        <v>System_Assembly[New Failure] System Assembly</v>
      </c>
      <c r="C166" s="55">
        <v>121</v>
      </c>
      <c r="D166" s="69" t="s">
        <v>36</v>
      </c>
      <c r="E166" s="68" t="s">
        <v>90</v>
      </c>
      <c r="F166" s="58"/>
      <c r="G166" s="58">
        <f>IFERROR(VLOOKUP(Errors_Master[[#This Row],[Functional Area]],Functional_Area[],2,FALSE),"Need Location!")</f>
        <v>2</v>
      </c>
      <c r="H166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66" s="64"/>
    </row>
    <row r="167" spans="2:10">
      <c r="B167" s="54" t="str">
        <f>CONCATENATE(Errors_Master[[#This Row],[Functional Area]],Errors_Master[[#This Row],[Error Code Name]])</f>
        <v>System_Assembly[New Failure] System Assembly</v>
      </c>
      <c r="C167" s="55">
        <v>122</v>
      </c>
      <c r="D167" s="69" t="s">
        <v>36</v>
      </c>
      <c r="E167" s="68" t="s">
        <v>90</v>
      </c>
      <c r="F167" s="58"/>
      <c r="G167" s="58">
        <f>IFERROR(VLOOKUP(Errors_Master[[#This Row],[Functional Area]],Functional_Area[],2,FALSE),"Need Location!")</f>
        <v>2</v>
      </c>
      <c r="H167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67" s="64"/>
    </row>
    <row r="168" spans="2:10">
      <c r="B168" s="54" t="str">
        <f>CONCATENATE(Errors_Master[[#This Row],[Functional Area]],Errors_Master[[#This Row],[Error Code Name]])</f>
        <v>System_Assembly[New Failure] System Assembly</v>
      </c>
      <c r="C168" s="55">
        <v>123</v>
      </c>
      <c r="D168" s="69" t="s">
        <v>36</v>
      </c>
      <c r="E168" s="68" t="s">
        <v>90</v>
      </c>
      <c r="F168" s="58"/>
      <c r="G168" s="58">
        <f>IFERROR(VLOOKUP(Errors_Master[[#This Row],[Functional Area]],Functional_Area[],2,FALSE),"Need Location!")</f>
        <v>2</v>
      </c>
      <c r="H168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68" s="64"/>
    </row>
    <row r="169" spans="2:10">
      <c r="B169" s="54" t="str">
        <f>CONCATENATE(Errors_Master[[#This Row],[Functional Area]],Errors_Master[[#This Row],[Error Code Name]])</f>
        <v>System_Assembly[New Failure] System Assembly</v>
      </c>
      <c r="C169" s="55">
        <v>124</v>
      </c>
      <c r="D169" s="69" t="s">
        <v>36</v>
      </c>
      <c r="E169" s="68" t="s">
        <v>90</v>
      </c>
      <c r="F169" s="58"/>
      <c r="G169" s="58">
        <f>IFERROR(VLOOKUP(Errors_Master[[#This Row],[Functional Area]],Functional_Area[],2,FALSE),"Need Location!")</f>
        <v>2</v>
      </c>
      <c r="H169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69" s="64"/>
    </row>
    <row r="170" spans="2:10">
      <c r="B170" s="54" t="str">
        <f>CONCATENATE(Errors_Master[[#This Row],[Functional Area]],Errors_Master[[#This Row],[Error Code Name]])</f>
        <v>System_Assembly[New Failure] System Assembly</v>
      </c>
      <c r="C170" s="55">
        <v>125</v>
      </c>
      <c r="D170" s="69" t="s">
        <v>36</v>
      </c>
      <c r="E170" s="68" t="s">
        <v>90</v>
      </c>
      <c r="F170" s="58"/>
      <c r="G170" s="58">
        <f>IFERROR(VLOOKUP(Errors_Master[[#This Row],[Functional Area]],Functional_Area[],2,FALSE),"Need Location!")</f>
        <v>2</v>
      </c>
      <c r="H170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70" s="64"/>
    </row>
    <row r="171" spans="2:10">
      <c r="B171" s="54" t="str">
        <f>CONCATENATE(Errors_Master[[#This Row],[Functional Area]],Errors_Master[[#This Row],[Error Code Name]])</f>
        <v>System_Assembly[New Failure] System Assembly</v>
      </c>
      <c r="C171" s="55">
        <v>126</v>
      </c>
      <c r="D171" s="69" t="s">
        <v>36</v>
      </c>
      <c r="E171" s="68" t="s">
        <v>90</v>
      </c>
      <c r="F171" s="58"/>
      <c r="G171" s="58">
        <f>IFERROR(VLOOKUP(Errors_Master[[#This Row],[Functional Area]],Functional_Area[],2,FALSE),"Need Location!")</f>
        <v>2</v>
      </c>
      <c r="H171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71" s="64"/>
    </row>
    <row r="172" spans="2:10">
      <c r="B172" s="54" t="str">
        <f>CONCATENATE(Errors_Master[[#This Row],[Functional Area]],Errors_Master[[#This Row],[Error Code Name]])</f>
        <v>System_Assembly[New Failure] System Assembly</v>
      </c>
      <c r="C172" s="55">
        <v>127</v>
      </c>
      <c r="D172" s="69" t="s">
        <v>36</v>
      </c>
      <c r="E172" s="68" t="s">
        <v>90</v>
      </c>
      <c r="F172" s="58"/>
      <c r="G172" s="58">
        <f>IFERROR(VLOOKUP(Errors_Master[[#This Row],[Functional Area]],Functional_Area[],2,FALSE),"Need Location!")</f>
        <v>2</v>
      </c>
      <c r="H172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72" s="64"/>
    </row>
    <row r="173" spans="2:10">
      <c r="B173" s="54" t="str">
        <f>CONCATENATE(Errors_Master[[#This Row],[Functional Area]],Errors_Master[[#This Row],[Error Code Name]])</f>
        <v>System_Assembly[New Failure] System Assembly</v>
      </c>
      <c r="C173" s="55">
        <v>128</v>
      </c>
      <c r="D173" s="69" t="s">
        <v>36</v>
      </c>
      <c r="E173" s="68" t="s">
        <v>90</v>
      </c>
      <c r="F173" s="58"/>
      <c r="G173" s="58">
        <f>IFERROR(VLOOKUP(Errors_Master[[#This Row],[Functional Area]],Functional_Area[],2,FALSE),"Need Location!")</f>
        <v>2</v>
      </c>
      <c r="H173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73" s="64"/>
    </row>
    <row r="174" spans="2:10">
      <c r="B174" s="54" t="str">
        <f>CONCATENATE(Errors_Master[[#This Row],[Functional Area]],Errors_Master[[#This Row],[Error Code Name]])</f>
        <v>System_Assembly[New Failure] System Assembly</v>
      </c>
      <c r="C174" s="55">
        <v>129</v>
      </c>
      <c r="D174" s="69" t="s">
        <v>36</v>
      </c>
      <c r="E174" s="68" t="s">
        <v>90</v>
      </c>
      <c r="F174" s="58"/>
      <c r="G174" s="58">
        <f>IFERROR(VLOOKUP(Errors_Master[[#This Row],[Functional Area]],Functional_Area[],2,FALSE),"Need Location!")</f>
        <v>2</v>
      </c>
      <c r="H174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74" s="64"/>
    </row>
    <row r="175" spans="2:10">
      <c r="B175" s="54" t="str">
        <f>CONCATENATE(Errors_Master[[#This Row],[Functional Area]],Errors_Master[[#This Row],[Error Code Name]])</f>
        <v>Pre_CosFlex cover to mandrel Gap(reference only)  OOS (Pre-cos)</v>
      </c>
      <c r="C175" s="55">
        <v>130</v>
      </c>
      <c r="D175" s="69" t="s">
        <v>37</v>
      </c>
      <c r="E175" s="68" t="s">
        <v>91</v>
      </c>
      <c r="F175" s="58"/>
      <c r="G175" s="58">
        <f>IFERROR(VLOOKUP(Errors_Master[[#This Row],[Functional Area]],Functional_Area[],2,FALSE),"Need Location!")</f>
        <v>3</v>
      </c>
      <c r="H175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75" s="64"/>
    </row>
    <row r="176" spans="2:10">
      <c r="B176" s="54" t="str">
        <f>CONCATENATE(Errors_Master[[#This Row],[Functional Area]],Errors_Master[[#This Row],[Error Code Name]])</f>
        <v>Pre_CosFlex cover to mandrel centeredness  OOS (Pre-cos)</v>
      </c>
      <c r="C176" s="55">
        <v>131</v>
      </c>
      <c r="D176" s="69" t="s">
        <v>37</v>
      </c>
      <c r="E176" s="68" t="s">
        <v>92</v>
      </c>
      <c r="F176" s="58"/>
      <c r="G176" s="58">
        <f>IFERROR(VLOOKUP(Errors_Master[[#This Row],[Functional Area]],Functional_Area[],2,FALSE),"Need Location!")</f>
        <v>3</v>
      </c>
      <c r="H176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76" s="64"/>
    </row>
    <row r="177" spans="2:10">
      <c r="B177" s="54" t="str">
        <f>CONCATENATE(Errors_Master[[#This Row],[Functional Area]],Errors_Master[[#This Row],[Error Code Name]])</f>
        <v>Pre_CosAJ2TC gap  OOS (Pre-cos)</v>
      </c>
      <c r="C177" s="55">
        <v>132</v>
      </c>
      <c r="D177" s="69" t="s">
        <v>37</v>
      </c>
      <c r="E177" s="68" t="s">
        <v>93</v>
      </c>
      <c r="F177" s="58"/>
      <c r="G177" s="58">
        <f>IFERROR(VLOOKUP(Errors_Master[[#This Row],[Functional Area]],Functional_Area[],2,FALSE),"Need Location!")</f>
        <v>3</v>
      </c>
      <c r="H177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77" s="64"/>
    </row>
    <row r="178" spans="2:10">
      <c r="B178" s="54" t="str">
        <f>CONCATENATE(Errors_Master[[#This Row],[Functional Area]],Errors_Master[[#This Row],[Error Code Name]])</f>
        <v>Pre_CosAJ2TC offset  OOS (Pre-cos)</v>
      </c>
      <c r="C178" s="55">
        <v>133</v>
      </c>
      <c r="D178" s="69" t="s">
        <v>37</v>
      </c>
      <c r="E178" s="68" t="s">
        <v>94</v>
      </c>
      <c r="F178" s="58"/>
      <c r="G178" s="58">
        <f>IFERROR(VLOOKUP(Errors_Master[[#This Row],[Functional Area]],Functional_Area[],2,FALSE),"Need Location!")</f>
        <v>3</v>
      </c>
      <c r="H178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78" s="64"/>
    </row>
    <row r="179" spans="2:10">
      <c r="B179" s="54" t="str">
        <f>CONCATENATE(Errors_Master[[#This Row],[Functional Area]],Errors_Master[[#This Row],[Error Code Name]])</f>
        <v>Pre_CosTotal Concentricity  OOS (Pre-cos)</v>
      </c>
      <c r="C179" s="55">
        <v>134</v>
      </c>
      <c r="D179" s="69" t="s">
        <v>37</v>
      </c>
      <c r="E179" s="68" t="s">
        <v>95</v>
      </c>
      <c r="F179" s="58"/>
      <c r="G179" s="58">
        <f>IFERROR(VLOOKUP(Errors_Master[[#This Row],[Functional Area]],Functional_Area[],2,FALSE),"Need Location!")</f>
        <v>3</v>
      </c>
      <c r="H179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79" s="64"/>
    </row>
    <row r="180" spans="2:10">
      <c r="B180" s="54" t="str">
        <f>CONCATENATE(Errors_Master[[#This Row],[Functional Area]],Errors_Master[[#This Row],[Error Code Name]])</f>
        <v>Pre_CosUSB-C2TC gap(conner)  OOS (Pre-cos)</v>
      </c>
      <c r="C180" s="55">
        <v>135</v>
      </c>
      <c r="D180" s="69" t="s">
        <v>37</v>
      </c>
      <c r="E180" s="68" t="s">
        <v>96</v>
      </c>
      <c r="F180" s="58"/>
      <c r="G180" s="58">
        <f>IFERROR(VLOOKUP(Errors_Master[[#This Row],[Functional Area]],Functional_Area[],2,FALSE),"Need Location!")</f>
        <v>3</v>
      </c>
      <c r="H180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80" s="64"/>
    </row>
    <row r="181" spans="2:10">
      <c r="B181" s="54" t="str">
        <f>CONCATENATE(Errors_Master[[#This Row],[Functional Area]],Errors_Master[[#This Row],[Error Code Name]])</f>
        <v>Pre_CosUSB-C2TC gap(non conner)  OOS (Pre-cos)</v>
      </c>
      <c r="C181" s="55">
        <v>136</v>
      </c>
      <c r="D181" s="69" t="s">
        <v>37</v>
      </c>
      <c r="E181" s="68" t="s">
        <v>97</v>
      </c>
      <c r="F181" s="58"/>
      <c r="G181" s="58">
        <f>IFERROR(VLOOKUP(Errors_Master[[#This Row],[Functional Area]],Functional_Area[],2,FALSE),"Need Location!")</f>
        <v>3</v>
      </c>
      <c r="H181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81" s="64"/>
    </row>
    <row r="182" spans="2:10">
      <c r="B182" s="54" t="str">
        <f>CONCATENATE(Errors_Master[[#This Row],[Functional Area]],Errors_Master[[#This Row],[Error Code Name]])</f>
        <v>Pre_CosUSB-C2TC offset  OOS (Pre-cos)</v>
      </c>
      <c r="C182" s="55">
        <v>137</v>
      </c>
      <c r="D182" s="69" t="s">
        <v>37</v>
      </c>
      <c r="E182" s="68" t="s">
        <v>98</v>
      </c>
      <c r="F182" s="58"/>
      <c r="G182" s="58">
        <f>IFERROR(VLOOKUP(Errors_Master[[#This Row],[Functional Area]],Functional_Area[],2,FALSE),"Need Location!")</f>
        <v>3</v>
      </c>
      <c r="H182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82" s="64"/>
    </row>
    <row r="183" spans="2:10">
      <c r="B183" s="54" t="str">
        <f>CONCATENATE(Errors_Master[[#This Row],[Functional Area]],Errors_Master[[#This Row],[Error Code Name]])</f>
        <v>Pre_CosUSB-C Tongue tilt about X axis  OOS (Pre-cos)</v>
      </c>
      <c r="C183" s="55">
        <v>138</v>
      </c>
      <c r="D183" s="69" t="s">
        <v>37</v>
      </c>
      <c r="E183" s="68" t="s">
        <v>99</v>
      </c>
      <c r="F183" s="58"/>
      <c r="G183" s="58">
        <f>IFERROR(VLOOKUP(Errors_Master[[#This Row],[Functional Area]],Functional_Area[],2,FALSE),"Need Location!")</f>
        <v>3</v>
      </c>
      <c r="H183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83" s="64"/>
    </row>
    <row r="184" spans="2:10">
      <c r="B184" s="54" t="str">
        <f>CONCATENATE(Errors_Master[[#This Row],[Functional Area]],Errors_Master[[#This Row],[Error Code Name]])</f>
        <v>Pre_CosUSB-C Tongue shift in Y (positive is tongue shifted forward.Negative is tongue shifted rearward)  OOS (Pre-cos)</v>
      </c>
      <c r="C184" s="55">
        <v>139</v>
      </c>
      <c r="D184" s="69" t="s">
        <v>37</v>
      </c>
      <c r="E184" s="68" t="s">
        <v>100</v>
      </c>
      <c r="F184" s="58"/>
      <c r="G184" s="58">
        <f>IFERROR(VLOOKUP(Errors_Master[[#This Row],[Functional Area]],Functional_Area[],2,FALSE),"Need Location!")</f>
        <v>3</v>
      </c>
      <c r="H184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84" s="64"/>
    </row>
    <row r="185" spans="2:10">
      <c r="B185" s="54" t="str">
        <f>CONCATENATE(Errors_Master[[#This Row],[Functional Area]],Errors_Master[[#This Row],[Error Code Name]])</f>
        <v>Pre_CosTP2TC gap(side:30AB-30AF,30AP-30AT)  OOS (Pre-cos)</v>
      </c>
      <c r="C185" s="55">
        <v>140</v>
      </c>
      <c r="D185" s="69" t="s">
        <v>37</v>
      </c>
      <c r="E185" s="68" t="s">
        <v>101</v>
      </c>
      <c r="F185" s="58"/>
      <c r="G185" s="58">
        <f>IFERROR(VLOOKUP(Errors_Master[[#This Row],[Functional Area]],Functional_Area[],2,FALSE),"Need Location!")</f>
        <v>3</v>
      </c>
      <c r="H185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85" s="64"/>
    </row>
    <row r="186" spans="2:10">
      <c r="B186" s="54" t="str">
        <f>CONCATENATE(Errors_Master[[#This Row],[Functional Area]],Errors_Master[[#This Row],[Error Code Name]])</f>
        <v>Pre_CosTP2TC gap(front:30AH-30AN)  OOS (Pre-cos)</v>
      </c>
      <c r="C186" s="55">
        <v>141</v>
      </c>
      <c r="D186" s="69" t="s">
        <v>37</v>
      </c>
      <c r="E186" s="68" t="s">
        <v>102</v>
      </c>
      <c r="F186" s="58"/>
      <c r="G186" s="58">
        <f>IFERROR(VLOOKUP(Errors_Master[[#This Row],[Functional Area]],Functional_Area[],2,FALSE),"Need Location!")</f>
        <v>3</v>
      </c>
      <c r="H186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86" s="64"/>
    </row>
    <row r="187" spans="2:10">
      <c r="B187" s="54" t="str">
        <f>CONCATENATE(Errors_Master[[#This Row],[Functional Area]],Errors_Master[[#This Row],[Error Code Name]])</f>
        <v>Pre_CosTP2TC gap(rear:30AV-30BB)  OOS (Pre-cos)</v>
      </c>
      <c r="C187" s="55">
        <v>142</v>
      </c>
      <c r="D187" s="69" t="s">
        <v>37</v>
      </c>
      <c r="E187" s="68" t="s">
        <v>103</v>
      </c>
      <c r="F187" s="58"/>
      <c r="G187" s="58">
        <f>IFERROR(VLOOKUP(Errors_Master[[#This Row],[Functional Area]],Functional_Area[],2,FALSE),"Need Location!")</f>
        <v>3</v>
      </c>
      <c r="H187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87" s="64"/>
    </row>
    <row r="188" spans="2:10">
      <c r="B188" s="54" t="str">
        <f>CONCATENATE(Errors_Master[[#This Row],[Functional Area]],Errors_Master[[#This Row],[Error Code Name]])</f>
        <v>Pre_CosTP2TC offset  OOS (Pre-cos)</v>
      </c>
      <c r="C188" s="55">
        <v>143</v>
      </c>
      <c r="D188" s="69" t="s">
        <v>37</v>
      </c>
      <c r="E188" s="68" t="s">
        <v>104</v>
      </c>
      <c r="F188" s="58"/>
      <c r="G188" s="58">
        <f>IFERROR(VLOOKUP(Errors_Master[[#This Row],[Functional Area]],Functional_Area[],2,FALSE),"Need Location!")</f>
        <v>3</v>
      </c>
      <c r="H188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88" s="64"/>
    </row>
    <row r="189" spans="2:10">
      <c r="B189" s="54" t="str">
        <f>CONCATENATE(Errors_Master[[#This Row],[Functional Area]],Errors_Master[[#This Row],[Error Code Name]])</f>
        <v>Pre_CosDH2TC gap(10 AA-BQ)  OOS (Pre-cos)</v>
      </c>
      <c r="C189" s="55">
        <v>144</v>
      </c>
      <c r="D189" s="69" t="s">
        <v>37</v>
      </c>
      <c r="E189" s="68" t="s">
        <v>105</v>
      </c>
      <c r="F189" s="58"/>
      <c r="G189" s="58">
        <f>IFERROR(VLOOKUP(Errors_Master[[#This Row],[Functional Area]],Functional_Area[],2,FALSE),"Need Location!")</f>
        <v>3</v>
      </c>
      <c r="H189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89" s="64"/>
    </row>
    <row r="190" spans="2:10">
      <c r="B190" s="54" t="str">
        <f>CONCATENATE(Errors_Master[[#This Row],[Functional Area]],Errors_Master[[#This Row],[Error Code Name]])</f>
        <v>Pre_CosDH2TC offset(rear:11AA,AB,BP,BQ)  OOS (Pre-cos)</v>
      </c>
      <c r="C190" s="55">
        <v>145</v>
      </c>
      <c r="D190" s="69" t="s">
        <v>37</v>
      </c>
      <c r="E190" s="68" t="s">
        <v>106</v>
      </c>
      <c r="F190" s="58"/>
      <c r="G190" s="58">
        <f>IFERROR(VLOOKUP(Errors_Master[[#This Row],[Functional Area]],Functional_Area[],2,FALSE),"Need Location!")</f>
        <v>3</v>
      </c>
      <c r="H190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90" s="64"/>
    </row>
    <row r="191" spans="2:10">
      <c r="B191" s="54" t="str">
        <f>CONCATENATE(Errors_Master[[#This Row],[Functional Area]],Errors_Master[[#This Row],[Error Code Name]])</f>
        <v>Pre_CosDH2TC offset(rear corner:11AC,AD,BN,BO)  OOS (Pre-cos)</v>
      </c>
      <c r="C191" s="55">
        <v>146</v>
      </c>
      <c r="D191" s="69" t="s">
        <v>37</v>
      </c>
      <c r="E191" s="68" t="s">
        <v>107</v>
      </c>
      <c r="F191" s="58"/>
      <c r="G191" s="58">
        <f>IFERROR(VLOOKUP(Errors_Master[[#This Row],[Functional Area]],Functional_Area[],2,FALSE),"Need Location!")</f>
        <v>3</v>
      </c>
      <c r="H191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91" s="64"/>
    </row>
    <row r="192" spans="2:10">
      <c r="B192" s="54" t="str">
        <f>CONCATENATE(Errors_Master[[#This Row],[Functional Area]],Errors_Master[[#This Row],[Error Code Name]])</f>
        <v>Pre_CosDH2TC offset(side:11AE-AM,BE-BM)  OOS (Pre-cos)</v>
      </c>
      <c r="C192" s="55">
        <v>147</v>
      </c>
      <c r="D192" s="69" t="s">
        <v>37</v>
      </c>
      <c r="E192" s="68" t="s">
        <v>108</v>
      </c>
      <c r="F192" s="58"/>
      <c r="G192" s="58">
        <f>IFERROR(VLOOKUP(Errors_Master[[#This Row],[Functional Area]],Functional_Area[],2,FALSE),"Need Location!")</f>
        <v>3</v>
      </c>
      <c r="H192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92" s="64"/>
    </row>
    <row r="193" spans="2:10">
      <c r="B193" s="54" t="str">
        <f>CONCATENATE(Errors_Master[[#This Row],[Functional Area]],Errors_Master[[#This Row],[Error Code Name]])</f>
        <v>Pre_CosDH2TC offset(front corner:11AN,AO,AP,BB,BC,BD)  OOS (Pre-cos)</v>
      </c>
      <c r="C193" s="55">
        <v>148</v>
      </c>
      <c r="D193" s="69" t="s">
        <v>37</v>
      </c>
      <c r="E193" s="68" t="s">
        <v>109</v>
      </c>
      <c r="F193" s="58"/>
      <c r="G193" s="58">
        <f>IFERROR(VLOOKUP(Errors_Master[[#This Row],[Functional Area]],Functional_Area[],2,FALSE),"Need Location!")</f>
        <v>3</v>
      </c>
      <c r="H193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93" s="64"/>
    </row>
    <row r="194" spans="2:10">
      <c r="B194" s="54" t="str">
        <f>CONCATENATE(Errors_Master[[#This Row],[Functional Area]],Errors_Master[[#This Row],[Error Code Name]])</f>
        <v>Pre_CosDH2TC offset(front:11AQ-BA)  OOS (Pre-cos)</v>
      </c>
      <c r="C194" s="55">
        <v>149</v>
      </c>
      <c r="D194" s="69" t="s">
        <v>37</v>
      </c>
      <c r="E194" s="68" t="s">
        <v>110</v>
      </c>
      <c r="F194" s="58"/>
      <c r="G194" s="58">
        <f>IFERROR(VLOOKUP(Errors_Master[[#This Row],[Functional Area]],Functional_Area[],2,FALSE),"Need Location!")</f>
        <v>3</v>
      </c>
      <c r="H194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94" s="64"/>
    </row>
    <row r="195" spans="2:10">
      <c r="B195" s="54" t="str">
        <f>CONCATENATE(Errors_Master[[#This Row],[Functional Area]],Errors_Master[[#This Row],[Error Code Name]])</f>
        <v>Pre_CosTC2VW gap(12A,B,C,F,G,H)  OOS (Pre-cos)</v>
      </c>
      <c r="C195" s="55">
        <v>150</v>
      </c>
      <c r="D195" s="69" t="s">
        <v>37</v>
      </c>
      <c r="E195" s="68" t="s">
        <v>111</v>
      </c>
      <c r="F195" s="58"/>
      <c r="G195" s="58">
        <f>IFERROR(VLOOKUP(Errors_Master[[#This Row],[Functional Area]],Functional_Area[],2,FALSE),"Need Location!")</f>
        <v>3</v>
      </c>
      <c r="H195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95" s="64"/>
    </row>
    <row r="196" spans="2:10">
      <c r="B196" s="54" t="str">
        <f>CONCATENATE(Errors_Master[[#This Row],[Functional Area]],Errors_Master[[#This Row],[Error Code Name]])</f>
        <v>Pre_CosTC2VW offset(13A,B,C,F,G,H)  OOS (Pre-cos)</v>
      </c>
      <c r="C196" s="55">
        <v>151</v>
      </c>
      <c r="D196" s="69" t="s">
        <v>37</v>
      </c>
      <c r="E196" s="68" t="s">
        <v>112</v>
      </c>
      <c r="F196" s="58"/>
      <c r="G196" s="58">
        <f>IFERROR(VLOOKUP(Errors_Master[[#This Row],[Functional Area]],Functional_Area[],2,FALSE),"Need Location!")</f>
        <v>3</v>
      </c>
      <c r="H196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96" s="64"/>
    </row>
    <row r="197" spans="2:10">
      <c r="B197" s="54" t="str">
        <f>CONCATENATE(Errors_Master[[#This Row],[Functional Area]],Errors_Master[[#This Row],[Error Code Name]])</f>
        <v>Pre_CosTC to Valence wall Gap Evenness(12K,L)  OOS (Pre-cos)</v>
      </c>
      <c r="C197" s="55">
        <v>152</v>
      </c>
      <c r="D197" s="69" t="s">
        <v>37</v>
      </c>
      <c r="E197" s="68" t="s">
        <v>113</v>
      </c>
      <c r="F197" s="58"/>
      <c r="G197" s="58">
        <f>IFERROR(VLOOKUP(Errors_Master[[#This Row],[Functional Area]],Functional_Area[],2,FALSE),"Need Location!")</f>
        <v>3</v>
      </c>
      <c r="H197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97" s="64"/>
    </row>
    <row r="198" spans="2:10">
      <c r="B198" s="54" t="str">
        <f>CONCATENATE(Errors_Master[[#This Row],[Functional Area]],Errors_Master[[#This Row],[Error Code Name]])</f>
        <v>Pre_CosTC2VW gap(12DEIJ)  OOS (Pre-cos)</v>
      </c>
      <c r="C198" s="55">
        <v>153</v>
      </c>
      <c r="D198" s="69" t="s">
        <v>37</v>
      </c>
      <c r="E198" s="68" t="s">
        <v>114</v>
      </c>
      <c r="F198" s="58"/>
      <c r="G198" s="58">
        <f>IFERROR(VLOOKUP(Errors_Master[[#This Row],[Functional Area]],Functional_Area[],2,FALSE),"Need Location!")</f>
        <v>3</v>
      </c>
      <c r="H198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98" s="64"/>
    </row>
    <row r="199" spans="2:10">
      <c r="B199" s="54" t="str">
        <f>CONCATENATE(Errors_Master[[#This Row],[Functional Area]],Errors_Master[[#This Row],[Error Code Name]])</f>
        <v>Pre_CosTC2VW offset(13DEIJ)  OOS (Pre-cos)</v>
      </c>
      <c r="C199" s="55">
        <v>154</v>
      </c>
      <c r="D199" s="69" t="s">
        <v>37</v>
      </c>
      <c r="E199" s="68" t="s">
        <v>115</v>
      </c>
      <c r="F199" s="58"/>
      <c r="G199" s="58">
        <f>IFERROR(VLOOKUP(Errors_Master[[#This Row],[Functional Area]],Functional_Area[],2,FALSE),"Need Location!")</f>
        <v>3</v>
      </c>
      <c r="H199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199" s="64"/>
    </row>
    <row r="200" spans="2:10">
      <c r="B200" s="54" t="str">
        <f>CONCATENATE(Errors_Master[[#This Row],[Functional Area]],Errors_Master[[#This Row],[Error Code Name]])</f>
        <v>Pre_CosVW2TC BTM band Offset(14AB)  OOS (Pre-cos)</v>
      </c>
      <c r="C200" s="55">
        <v>155</v>
      </c>
      <c r="D200" s="69" t="s">
        <v>37</v>
      </c>
      <c r="E200" s="68" t="s">
        <v>116</v>
      </c>
      <c r="F200" s="58"/>
      <c r="G200" s="58">
        <f>IFERROR(VLOOKUP(Errors_Master[[#This Row],[Functional Area]],Functional_Area[],2,FALSE),"Need Location!")</f>
        <v>3</v>
      </c>
      <c r="H200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00" s="64"/>
    </row>
    <row r="201" spans="2:10">
      <c r="B201" s="54" t="str">
        <f>CONCATENATE(Errors_Master[[#This Row],[Functional Area]],Errors_Master[[#This Row],[Error Code Name]])</f>
        <v>Pre_CosBC2VW gap(15A&amp;B)  OOS (Pre-cos)</v>
      </c>
      <c r="C201" s="55">
        <v>156</v>
      </c>
      <c r="D201" s="69" t="s">
        <v>37</v>
      </c>
      <c r="E201" s="68" t="s">
        <v>117</v>
      </c>
      <c r="F201" s="58"/>
      <c r="G201" s="58">
        <f>IFERROR(VLOOKUP(Errors_Master[[#This Row],[Functional Area]],Functional_Area[],2,FALSE),"Need Location!")</f>
        <v>3</v>
      </c>
      <c r="H201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01" s="64"/>
    </row>
    <row r="202" spans="2:10">
      <c r="B202" s="54" t="str">
        <f>CONCATENATE(Errors_Master[[#This Row],[Functional Area]],Errors_Master[[#This Row],[Error Code Name]])</f>
        <v>Pre_CosTC2BC gap(in X or Y)  OOS (Pre-cos)</v>
      </c>
      <c r="C202" s="55">
        <v>157</v>
      </c>
      <c r="D202" s="69" t="s">
        <v>37</v>
      </c>
      <c r="E202" s="68" t="s">
        <v>118</v>
      </c>
      <c r="F202" s="58"/>
      <c r="G202" s="58">
        <f>IFERROR(VLOOKUP(Errors_Master[[#This Row],[Functional Area]],Functional_Area[],2,FALSE),"Need Location!")</f>
        <v>3</v>
      </c>
      <c r="H202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02" s="64"/>
    </row>
    <row r="203" spans="2:10">
      <c r="B203" s="54" t="str">
        <f>CONCATENATE(Errors_Master[[#This Row],[Functional Area]],Errors_Master[[#This Row],[Error Code Name]])</f>
        <v>Pre_CosTC2BC gap across side vents(26AG-26AL,26BF-26BK)  OOS (Pre-cos)</v>
      </c>
      <c r="C203" s="55">
        <v>158</v>
      </c>
      <c r="D203" s="69" t="s">
        <v>37</v>
      </c>
      <c r="E203" s="68" t="s">
        <v>119</v>
      </c>
      <c r="F203" s="58"/>
      <c r="G203" s="58">
        <f>IFERROR(VLOOKUP(Errors_Master[[#This Row],[Functional Area]],Functional_Area[],2,FALSE),"Need Location!")</f>
        <v>3</v>
      </c>
      <c r="H203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03" s="64"/>
    </row>
    <row r="204" spans="2:10">
      <c r="B204" s="54" t="str">
        <f>CONCATENATE(Errors_Master[[#This Row],[Functional Area]],Errors_Master[[#This Row],[Error Code Name]])</f>
        <v>Pre_CosTC2BC offset outside vent(except clutch area)(21AA-AF,AM-BE,BL-BQ)  OOS (Pre-cos)</v>
      </c>
      <c r="C204" s="55">
        <v>159</v>
      </c>
      <c r="D204" s="69" t="s">
        <v>37</v>
      </c>
      <c r="E204" s="68" t="s">
        <v>120</v>
      </c>
      <c r="F204" s="58"/>
      <c r="G204" s="58">
        <f>IFERROR(VLOOKUP(Errors_Master[[#This Row],[Functional Area]],Functional_Area[],2,FALSE),"Need Location!")</f>
        <v>3</v>
      </c>
      <c r="H204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04" s="64"/>
    </row>
    <row r="205" spans="2:10">
      <c r="B205" s="54" t="str">
        <f>CONCATENATE(Errors_Master[[#This Row],[Functional Area]],Errors_Master[[#This Row],[Error Code Name]])</f>
        <v>Pre_CosTC to BC Offset at side vent(21AG-21AL, 21BF-21BK)  OOS (Pre-cos)</v>
      </c>
      <c r="C205" s="55">
        <v>160</v>
      </c>
      <c r="D205" s="69" t="s">
        <v>37</v>
      </c>
      <c r="E205" s="68" t="s">
        <v>121</v>
      </c>
      <c r="F205" s="58"/>
      <c r="G205" s="58">
        <f>IFERROR(VLOOKUP(Errors_Master[[#This Row],[Functional Area]],Functional_Area[],2,FALSE),"Need Location!")</f>
        <v>3</v>
      </c>
      <c r="H205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05" s="64"/>
    </row>
    <row r="206" spans="2:10">
      <c r="B206" s="54" t="str">
        <f>CONCATENATE(Errors_Master[[#This Row],[Functional Area]],Errors_Master[[#This Row],[Error Code Name]])</f>
        <v>Pre_CosTC to BC Offset in X(near Vallence wall)(22AB)  OOS (Pre-cos)</v>
      </c>
      <c r="C206" s="55">
        <v>161</v>
      </c>
      <c r="D206" s="69" t="s">
        <v>37</v>
      </c>
      <c r="E206" s="68" t="s">
        <v>122</v>
      </c>
      <c r="F206" s="58"/>
      <c r="G206" s="58">
        <f>IFERROR(VLOOKUP(Errors_Master[[#This Row],[Functional Area]],Functional_Area[],2,FALSE),"Need Location!")</f>
        <v>3</v>
      </c>
      <c r="H206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06" s="64"/>
    </row>
    <row r="207" spans="2:10">
      <c r="B207" s="54" t="str">
        <f>CONCATENATE(Errors_Master[[#This Row],[Functional Area]],Errors_Master[[#This Row],[Error Code Name]])</f>
        <v>Pre_CosBC to Valence wall Gap(23A-23K)  OOS (Pre-cos)</v>
      </c>
      <c r="C207" s="55">
        <v>162</v>
      </c>
      <c r="D207" s="69" t="s">
        <v>37</v>
      </c>
      <c r="E207" s="68" t="s">
        <v>123</v>
      </c>
      <c r="F207" s="58"/>
      <c r="G207" s="58">
        <f>IFERROR(VLOOKUP(Errors_Master[[#This Row],[Functional Area]],Functional_Area[],2,FALSE),"Need Location!")</f>
        <v>3</v>
      </c>
      <c r="H207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07" s="64"/>
    </row>
    <row r="208" spans="2:10">
      <c r="B208" s="54" t="str">
        <f>CONCATENATE(Errors_Master[[#This Row],[Functional Area]],Errors_Master[[#This Row],[Error Code Name]])</f>
        <v>Pre_CosBC straightness(24A-24K,25A-25K)  OOS (Pre-cos)</v>
      </c>
      <c r="C208" s="55">
        <v>163</v>
      </c>
      <c r="D208" s="69" t="s">
        <v>37</v>
      </c>
      <c r="E208" s="68" t="s">
        <v>124</v>
      </c>
      <c r="F208" s="58"/>
      <c r="G208" s="58">
        <f>IFERROR(VLOOKUP(Errors_Master[[#This Row],[Functional Area]],Functional_Area[],2,FALSE),"Need Location!")</f>
        <v>3</v>
      </c>
      <c r="H208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08" s="64"/>
    </row>
    <row r="209" spans="2:10">
      <c r="B209" s="54" t="str">
        <f>CONCATENATE(Errors_Master[[#This Row],[Functional Area]],Errors_Master[[#This Row],[Error Code Name]])</f>
        <v>Pre_CosTC to BC Offset in scoop( 27A-27D)  OOS (Pre-cos)</v>
      </c>
      <c r="C209" s="55">
        <v>164</v>
      </c>
      <c r="D209" s="69" t="s">
        <v>37</v>
      </c>
      <c r="E209" s="68" t="s">
        <v>125</v>
      </c>
      <c r="F209" s="58"/>
      <c r="G209" s="58">
        <f>IFERROR(VLOOKUP(Errors_Master[[#This Row],[Functional Area]],Functional_Area[],2,FALSE),"Need Location!")</f>
        <v>3</v>
      </c>
      <c r="H209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09" s="64"/>
    </row>
    <row r="210" spans="2:10">
      <c r="B210" s="54" t="str">
        <f>CONCATENATE(Errors_Master[[#This Row],[Functional Area]],Errors_Master[[#This Row],[Error Code Name]])</f>
        <v>Pre_CosTC to BC Offset at end of side vent (28A-28D)  OOS (Pre-cos)</v>
      </c>
      <c r="C210" s="55">
        <v>165</v>
      </c>
      <c r="D210" s="69" t="s">
        <v>37</v>
      </c>
      <c r="E210" s="68" t="s">
        <v>126</v>
      </c>
      <c r="F210" s="58"/>
      <c r="G210" s="58">
        <f>IFERROR(VLOOKUP(Errors_Master[[#This Row],[Functional Area]],Functional_Area[],2,FALSE),"Need Location!")</f>
        <v>3</v>
      </c>
      <c r="H210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10" s="64"/>
    </row>
    <row r="211" spans="2:10">
      <c r="B211" s="54" t="str">
        <f>CONCATENATE(Errors_Master[[#This Row],[Functional Area]],Errors_Master[[#This Row],[Error Code Name]])</f>
        <v>Pre_CosTC to BC edge offset in side vent(29A-29D)  OOS (Pre-cos)</v>
      </c>
      <c r="C211" s="55">
        <v>166</v>
      </c>
      <c r="D211" s="69" t="s">
        <v>37</v>
      </c>
      <c r="E211" s="68" t="s">
        <v>127</v>
      </c>
      <c r="F211" s="58"/>
      <c r="G211" s="58">
        <f>IFERROR(VLOOKUP(Errors_Master[[#This Row],[Functional Area]],Functional_Area[],2,FALSE),"Need Location!")</f>
        <v>3</v>
      </c>
      <c r="H211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11" s="64"/>
    </row>
    <row r="212" spans="2:10">
      <c r="B212" s="54" t="str">
        <f>CONCATENATE(Errors_Master[[#This Row],[Functional Area]],Errors_Master[[#This Row],[Error Code Name]])</f>
        <v>Pre_CosBC  can't assembly to TC (Pre-cos)</v>
      </c>
      <c r="C212" s="55">
        <v>167</v>
      </c>
      <c r="D212" s="69" t="s">
        <v>37</v>
      </c>
      <c r="E212" s="68" t="s">
        <v>128</v>
      </c>
      <c r="F212" s="58"/>
      <c r="G212" s="58">
        <f>IFERROR(VLOOKUP(Errors_Master[[#This Row],[Functional Area]],Functional_Area[],2,FALSE),"Need Location!")</f>
        <v>3</v>
      </c>
      <c r="H212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12" s="64"/>
    </row>
    <row r="213" spans="2:10">
      <c r="B213" s="54" t="str">
        <f>CONCATENATE(Errors_Master[[#This Row],[Functional Area]],Errors_Master[[#This Row],[Error Code Name]])</f>
        <v>Pre_CosBC to TC Alignment fail (Pre-cos)</v>
      </c>
      <c r="C213" s="55">
        <v>168</v>
      </c>
      <c r="D213" s="69" t="s">
        <v>37</v>
      </c>
      <c r="E213" s="68" t="s">
        <v>216</v>
      </c>
      <c r="F213" s="58"/>
      <c r="G213" s="58">
        <f>IFERROR(VLOOKUP(Errors_Master[[#This Row],[Functional Area]],Functional_Area[],2,FALSE),"Need Location!")</f>
        <v>3</v>
      </c>
      <c r="H213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13" s="64"/>
    </row>
    <row r="214" spans="2:10">
      <c r="B214" s="54" t="str">
        <f>CONCATENATE(Errors_Master[[#This Row],[Functional Area]],Errors_Master[[#This Row],[Error Code Name]])</f>
        <v>Pre_Cos[New Failure] Pre Cos</v>
      </c>
      <c r="C214" s="55">
        <v>169</v>
      </c>
      <c r="D214" s="69" t="s">
        <v>37</v>
      </c>
      <c r="E214" s="68" t="s">
        <v>129</v>
      </c>
      <c r="F214" s="58"/>
      <c r="G214" s="58">
        <f>IFERROR(VLOOKUP(Errors_Master[[#This Row],[Functional Area]],Functional_Area[],2,FALSE),"Need Location!")</f>
        <v>3</v>
      </c>
      <c r="H214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14" s="64"/>
    </row>
    <row r="215" spans="2:10">
      <c r="B215" s="54" t="str">
        <f>CONCATENATE(Errors_Master[[#This Row],[Functional Area]],Errors_Master[[#This Row],[Error Code Name]])</f>
        <v>Pre_Cos[New Failure] Pre Cos</v>
      </c>
      <c r="C215" s="55">
        <v>170</v>
      </c>
      <c r="D215" s="69" t="s">
        <v>37</v>
      </c>
      <c r="E215" s="68" t="s">
        <v>129</v>
      </c>
      <c r="F215" s="58"/>
      <c r="G215" s="58">
        <f>IFERROR(VLOOKUP(Errors_Master[[#This Row],[Functional Area]],Functional_Area[],2,FALSE),"Need Location!")</f>
        <v>3</v>
      </c>
      <c r="H215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15" s="64"/>
    </row>
    <row r="216" spans="2:10">
      <c r="B216" s="54" t="str">
        <f>CONCATENATE(Errors_Master[[#This Row],[Functional Area]],Errors_Master[[#This Row],[Error Code Name]])</f>
        <v>Pre_Cos[New Failure] Pre Cos</v>
      </c>
      <c r="C216" s="55">
        <v>171</v>
      </c>
      <c r="D216" s="69" t="s">
        <v>37</v>
      </c>
      <c r="E216" s="68" t="s">
        <v>129</v>
      </c>
      <c r="F216" s="58"/>
      <c r="G216" s="58">
        <f>IFERROR(VLOOKUP(Errors_Master[[#This Row],[Functional Area]],Functional_Area[],2,FALSE),"Need Location!")</f>
        <v>3</v>
      </c>
      <c r="H216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16" s="64"/>
    </row>
    <row r="217" spans="2:10">
      <c r="B217" s="54" t="str">
        <f>CONCATENATE(Errors_Master[[#This Row],[Functional Area]],Errors_Master[[#This Row],[Error Code Name]])</f>
        <v>Pre_Cos[New Failure] Pre Cos</v>
      </c>
      <c r="C217" s="55">
        <v>172</v>
      </c>
      <c r="D217" s="69" t="s">
        <v>37</v>
      </c>
      <c r="E217" s="68" t="s">
        <v>129</v>
      </c>
      <c r="F217" s="58"/>
      <c r="G217" s="58">
        <f>IFERROR(VLOOKUP(Errors_Master[[#This Row],[Functional Area]],Functional_Area[],2,FALSE),"Need Location!")</f>
        <v>3</v>
      </c>
      <c r="H217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17" s="64"/>
    </row>
    <row r="218" spans="2:10">
      <c r="B218" s="54" t="str">
        <f>CONCATENATE(Errors_Master[[#This Row],[Functional Area]],Errors_Master[[#This Row],[Error Code Name]])</f>
        <v>Pre_Cos[New Failure] Pre Cos</v>
      </c>
      <c r="C218" s="55">
        <v>173</v>
      </c>
      <c r="D218" s="69" t="s">
        <v>37</v>
      </c>
      <c r="E218" s="68" t="s">
        <v>129</v>
      </c>
      <c r="F218" s="58"/>
      <c r="G218" s="58">
        <f>IFERROR(VLOOKUP(Errors_Master[[#This Row],[Functional Area]],Functional_Area[],2,FALSE),"Need Location!")</f>
        <v>3</v>
      </c>
      <c r="H218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18" s="64"/>
    </row>
    <row r="219" spans="2:10">
      <c r="B219" s="54" t="str">
        <f>CONCATENATE(Errors_Master[[#This Row],[Functional Area]],Errors_Master[[#This Row],[Error Code Name]])</f>
        <v>Pre_Cos[New Failure] Pre Cos</v>
      </c>
      <c r="C219" s="55">
        <v>174</v>
      </c>
      <c r="D219" s="69" t="s">
        <v>37</v>
      </c>
      <c r="E219" s="68" t="s">
        <v>129</v>
      </c>
      <c r="F219" s="58"/>
      <c r="G219" s="58">
        <f>IFERROR(VLOOKUP(Errors_Master[[#This Row],[Functional Area]],Functional_Area[],2,FALSE),"Need Location!")</f>
        <v>3</v>
      </c>
      <c r="H219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19" s="64"/>
    </row>
    <row r="220" spans="2:10">
      <c r="B220" s="54" t="str">
        <f>CONCATENATE(Errors_Master[[#This Row],[Functional Area]],Errors_Master[[#This Row],[Error Code Name]])</f>
        <v>Pre_Cos[New Failure] Pre Cos</v>
      </c>
      <c r="C220" s="55">
        <v>175</v>
      </c>
      <c r="D220" s="69" t="s">
        <v>37</v>
      </c>
      <c r="E220" s="68" t="s">
        <v>129</v>
      </c>
      <c r="F220" s="58"/>
      <c r="G220" s="58">
        <f>IFERROR(VLOOKUP(Errors_Master[[#This Row],[Functional Area]],Functional_Area[],2,FALSE),"Need Location!")</f>
        <v>3</v>
      </c>
      <c r="H220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20" s="64"/>
    </row>
    <row r="221" spans="2:10">
      <c r="B221" s="54" t="str">
        <f>CONCATENATE(Errors_Master[[#This Row],[Functional Area]],Errors_Master[[#This Row],[Error Code Name]])</f>
        <v>Pre_Cos[New Failure] Pre Cos</v>
      </c>
      <c r="C221" s="55">
        <v>176</v>
      </c>
      <c r="D221" s="69" t="s">
        <v>37</v>
      </c>
      <c r="E221" s="68" t="s">
        <v>129</v>
      </c>
      <c r="F221" s="58"/>
      <c r="G221" s="58">
        <f>IFERROR(VLOOKUP(Errors_Master[[#This Row],[Functional Area]],Functional_Area[],2,FALSE),"Need Location!")</f>
        <v>3</v>
      </c>
      <c r="H221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21" s="64"/>
    </row>
    <row r="222" spans="2:10">
      <c r="B222" s="54" t="str">
        <f>CONCATENATE(Errors_Master[[#This Row],[Functional Area]],Errors_Master[[#This Row],[Error Code Name]])</f>
        <v>Pre_Cos[New Failure] Pre Cos</v>
      </c>
      <c r="C222" s="55">
        <v>177</v>
      </c>
      <c r="D222" s="69" t="s">
        <v>804</v>
      </c>
      <c r="E222" s="68" t="s">
        <v>129</v>
      </c>
      <c r="F222" s="58"/>
      <c r="G222" s="58">
        <f>IFERROR(VLOOKUP(Errors_Master[[#This Row],[Functional Area]],Functional_Area[],2,FALSE),"Need Location!")</f>
        <v>3</v>
      </c>
      <c r="H222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22" s="64"/>
    </row>
    <row r="223" spans="2:10">
      <c r="B223" s="54" t="str">
        <f>CONCATENATE(Errors_Master[[#This Row],[Functional Area]],Errors_Master[[#This Row],[Error Code Name]])</f>
        <v>Pre_Cos[New Failure] Pre Cos</v>
      </c>
      <c r="C223" s="55">
        <v>178</v>
      </c>
      <c r="D223" s="69" t="s">
        <v>37</v>
      </c>
      <c r="E223" s="68" t="s">
        <v>129</v>
      </c>
      <c r="F223" s="58"/>
      <c r="G223" s="58">
        <f>IFERROR(VLOOKUP(Errors_Master[[#This Row],[Functional Area]],Functional_Area[],2,FALSE),"Need Location!")</f>
        <v>3</v>
      </c>
      <c r="H223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23" s="64"/>
    </row>
    <row r="224" spans="2:10">
      <c r="B224" s="54" t="str">
        <f>CONCATENATE(Errors_Master[[#This Row],[Functional Area]],Errors_Master[[#This Row],[Error Code Name]])</f>
        <v>Pre_Cos[New Failure] Pre Cos</v>
      </c>
      <c r="C224" s="55">
        <v>179</v>
      </c>
      <c r="D224" s="69" t="s">
        <v>37</v>
      </c>
      <c r="E224" s="68" t="s">
        <v>129</v>
      </c>
      <c r="F224" s="58"/>
      <c r="G224" s="58">
        <f>IFERROR(VLOOKUP(Errors_Master[[#This Row],[Functional Area]],Functional_Area[],2,FALSE),"Need Location!")</f>
        <v>3</v>
      </c>
      <c r="H224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24" s="64"/>
    </row>
    <row r="225" spans="2:10">
      <c r="B225" s="54" t="str">
        <f>CONCATENATE(Errors_Master[[#This Row],[Functional Area]],Errors_Master[[#This Row],[Error Code Name]])</f>
        <v>Pre_Cos[New Failure] Pre Cos</v>
      </c>
      <c r="C225" s="55">
        <v>180</v>
      </c>
      <c r="D225" s="69" t="s">
        <v>37</v>
      </c>
      <c r="E225" s="68" t="s">
        <v>129</v>
      </c>
      <c r="F225" s="58"/>
      <c r="G225" s="58">
        <f>IFERROR(VLOOKUP(Errors_Master[[#This Row],[Functional Area]],Functional_Area[],2,FALSE),"Need Location!")</f>
        <v>3</v>
      </c>
      <c r="H225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25" s="64"/>
    </row>
    <row r="226" spans="2:10">
      <c r="B226" s="54" t="str">
        <f>CONCATENATE(Errors_Master[[#This Row],[Functional Area]],Errors_Master[[#This Row],[Error Code Name]])</f>
        <v>Pre_Cos[New Failure] Pre Cos</v>
      </c>
      <c r="C226" s="55">
        <v>181</v>
      </c>
      <c r="D226" s="69" t="s">
        <v>37</v>
      </c>
      <c r="E226" s="68" t="s">
        <v>129</v>
      </c>
      <c r="F226" s="58"/>
      <c r="G226" s="58">
        <f>IFERROR(VLOOKUP(Errors_Master[[#This Row],[Functional Area]],Functional_Area[],2,FALSE),"Need Location!")</f>
        <v>3</v>
      </c>
      <c r="H226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26" s="64"/>
    </row>
    <row r="227" spans="2:10">
      <c r="B227" s="54" t="str">
        <f>CONCATENATE(Errors_Master[[#This Row],[Functional Area]],Errors_Master[[#This Row],[Error Code Name]])</f>
        <v>Pre_Cos[New Failure] Pre Cos</v>
      </c>
      <c r="C227" s="55">
        <v>182</v>
      </c>
      <c r="D227" s="69" t="s">
        <v>37</v>
      </c>
      <c r="E227" s="68" t="s">
        <v>129</v>
      </c>
      <c r="F227" s="58"/>
      <c r="G227" s="58">
        <f>IFERROR(VLOOKUP(Errors_Master[[#This Row],[Functional Area]],Functional_Area[],2,FALSE),"Need Location!")</f>
        <v>3</v>
      </c>
      <c r="H227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27" s="64"/>
    </row>
    <row r="228" spans="2:10">
      <c r="B228" s="54" t="str">
        <f>CONCATENATE(Errors_Master[[#This Row],[Functional Area]],Errors_Master[[#This Row],[Error Code Name]])</f>
        <v>Pre_Cos[New Failure] Pre Cos</v>
      </c>
      <c r="C228" s="55">
        <v>183</v>
      </c>
      <c r="D228" s="69" t="s">
        <v>37</v>
      </c>
      <c r="E228" s="68" t="s">
        <v>129</v>
      </c>
      <c r="F228" s="58"/>
      <c r="G228" s="58">
        <f>IFERROR(VLOOKUP(Errors_Master[[#This Row],[Functional Area]],Functional_Area[],2,FALSE),"Need Location!")</f>
        <v>3</v>
      </c>
      <c r="H228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28" s="64"/>
    </row>
    <row r="229" spans="2:10">
      <c r="B229" s="54" t="str">
        <f>CONCATENATE(Errors_Master[[#This Row],[Functional Area]],Errors_Master[[#This Row],[Error Code Name]])</f>
        <v>Pre_Cos[New Failure] Pre Cos</v>
      </c>
      <c r="C229" s="55">
        <v>184</v>
      </c>
      <c r="D229" s="69" t="s">
        <v>37</v>
      </c>
      <c r="E229" s="68" t="s">
        <v>129</v>
      </c>
      <c r="F229" s="58"/>
      <c r="G229" s="58">
        <f>IFERROR(VLOOKUP(Errors_Master[[#This Row],[Functional Area]],Functional_Area[],2,FALSE),"Need Location!")</f>
        <v>3</v>
      </c>
      <c r="H229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29" s="64"/>
    </row>
    <row r="230" spans="2:10">
      <c r="B230" s="54" t="str">
        <f>CONCATENATE(Errors_Master[[#This Row],[Functional Area]],Errors_Master[[#This Row],[Error Code Name]])</f>
        <v>Pre_Cos[New Failure] Pre Cos</v>
      </c>
      <c r="C230" s="55">
        <v>185</v>
      </c>
      <c r="D230" s="69" t="s">
        <v>37</v>
      </c>
      <c r="E230" s="68" t="s">
        <v>129</v>
      </c>
      <c r="F230" s="58"/>
      <c r="G230" s="58">
        <f>IFERROR(VLOOKUP(Errors_Master[[#This Row],[Functional Area]],Functional_Area[],2,FALSE),"Need Location!")</f>
        <v>3</v>
      </c>
      <c r="H230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30" s="64"/>
    </row>
    <row r="231" spans="2:10">
      <c r="B231" s="54" t="str">
        <f>CONCATENATE(Errors_Master[[#This Row],[Functional Area]],Errors_Master[[#This Row],[Error Code Name]])</f>
        <v>Pre_Cos[New Failure] Pre Cos</v>
      </c>
      <c r="C231" s="55">
        <v>186</v>
      </c>
      <c r="D231" s="69" t="s">
        <v>37</v>
      </c>
      <c r="E231" s="68" t="s">
        <v>129</v>
      </c>
      <c r="F231" s="58"/>
      <c r="G231" s="58">
        <f>IFERROR(VLOOKUP(Errors_Master[[#This Row],[Functional Area]],Functional_Area[],2,FALSE),"Need Location!")</f>
        <v>3</v>
      </c>
      <c r="H231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31" s="64"/>
    </row>
    <row r="232" spans="2:10">
      <c r="B232" s="54" t="str">
        <f>CONCATENATE(Errors_Master[[#This Row],[Functional Area]],Errors_Master[[#This Row],[Error Code Name]])</f>
        <v>Pre_Cos[New Failure] Pre Cos</v>
      </c>
      <c r="C232" s="55">
        <v>187</v>
      </c>
      <c r="D232" s="69" t="s">
        <v>37</v>
      </c>
      <c r="E232" s="68" t="s">
        <v>129</v>
      </c>
      <c r="F232" s="58"/>
      <c r="G232" s="58">
        <f>IFERROR(VLOOKUP(Errors_Master[[#This Row],[Functional Area]],Functional_Area[],2,FALSE),"Need Location!")</f>
        <v>3</v>
      </c>
      <c r="H232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32" s="64"/>
    </row>
    <row r="233" spans="2:10">
      <c r="B233" s="54" t="str">
        <f>CONCATENATE(Errors_Master[[#This Row],[Functional Area]],Errors_Master[[#This Row],[Error Code Name]])</f>
        <v>Pre_Cos[New Failure] Pre Cos</v>
      </c>
      <c r="C233" s="55">
        <v>188</v>
      </c>
      <c r="D233" s="69" t="s">
        <v>37</v>
      </c>
      <c r="E233" s="68" t="s">
        <v>129</v>
      </c>
      <c r="F233" s="58"/>
      <c r="G233" s="58">
        <f>IFERROR(VLOOKUP(Errors_Master[[#This Row],[Functional Area]],Functional_Area[],2,FALSE),"Need Location!")</f>
        <v>3</v>
      </c>
      <c r="H233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33" s="64"/>
    </row>
    <row r="234" spans="2:10">
      <c r="B234" s="54" t="str">
        <f>CONCATENATE(Errors_Master[[#This Row],[Functional Area]],Errors_Master[[#This Row],[Error Code Name]])</f>
        <v>Pre_Cos[New Failure] Pre Cos</v>
      </c>
      <c r="C234" s="55">
        <v>189</v>
      </c>
      <c r="D234" s="69" t="s">
        <v>37</v>
      </c>
      <c r="E234" s="68" t="s">
        <v>129</v>
      </c>
      <c r="F234" s="58"/>
      <c r="G234" s="58">
        <f>IFERROR(VLOOKUP(Errors_Master[[#This Row],[Functional Area]],Functional_Area[],2,FALSE),"Need Location!")</f>
        <v>3</v>
      </c>
      <c r="H234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34" s="64"/>
    </row>
    <row r="235" spans="2:10">
      <c r="B235" s="54" t="str">
        <f>CONCATENATE(Errors_Master[[#This Row],[Functional Area]],Errors_Master[[#This Row],[Error Code Name]])</f>
        <v>Pre_Cos[New Failure] Pre Cos</v>
      </c>
      <c r="C235" s="55">
        <v>190</v>
      </c>
      <c r="D235" s="69" t="s">
        <v>37</v>
      </c>
      <c r="E235" s="68" t="s">
        <v>129</v>
      </c>
      <c r="F235" s="58"/>
      <c r="G235" s="58">
        <f>IFERROR(VLOOKUP(Errors_Master[[#This Row],[Functional Area]],Functional_Area[],2,FALSE),"Need Location!")</f>
        <v>3</v>
      </c>
      <c r="H235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35" s="64"/>
    </row>
    <row r="236" spans="2:10">
      <c r="B236" s="54" t="str">
        <f>CONCATENATE(Errors_Master[[#This Row],[Functional Area]],Errors_Master[[#This Row],[Error Code Name]])</f>
        <v>Pre_Cos[New Failure] Pre Cos</v>
      </c>
      <c r="C236" s="55">
        <v>191</v>
      </c>
      <c r="D236" s="69" t="s">
        <v>37</v>
      </c>
      <c r="E236" s="68" t="s">
        <v>129</v>
      </c>
      <c r="F236" s="58"/>
      <c r="G236" s="58">
        <f>IFERROR(VLOOKUP(Errors_Master[[#This Row],[Functional Area]],Functional_Area[],2,FALSE),"Need Location!")</f>
        <v>3</v>
      </c>
      <c r="H236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36" s="64"/>
    </row>
    <row r="237" spans="2:10">
      <c r="B237" s="54" t="str">
        <f>CONCATENATE(Errors_Master[[#This Row],[Functional Area]],Errors_Master[[#This Row],[Error Code Name]])</f>
        <v>Pre_Cos[New Failure] Pre Cos</v>
      </c>
      <c r="C237" s="55">
        <v>192</v>
      </c>
      <c r="D237" s="69" t="s">
        <v>37</v>
      </c>
      <c r="E237" s="68" t="s">
        <v>129</v>
      </c>
      <c r="F237" s="58"/>
      <c r="G237" s="58">
        <f>IFERROR(VLOOKUP(Errors_Master[[#This Row],[Functional Area]],Functional_Area[],2,FALSE),"Need Location!")</f>
        <v>3</v>
      </c>
      <c r="H237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37" s="64"/>
    </row>
    <row r="238" spans="2:10">
      <c r="B238" s="54" t="str">
        <f>CONCATENATE(Errors_Master[[#This Row],[Functional Area]],Errors_Master[[#This Row],[Error Code Name]])</f>
        <v>Pre_Cos[New Failure] Pre Cos</v>
      </c>
      <c r="C238" s="55">
        <v>193</v>
      </c>
      <c r="D238" s="69" t="s">
        <v>37</v>
      </c>
      <c r="E238" s="68" t="s">
        <v>129</v>
      </c>
      <c r="F238" s="58"/>
      <c r="G238" s="58">
        <f>IFERROR(VLOOKUP(Errors_Master[[#This Row],[Functional Area]],Functional_Area[],2,FALSE),"Need Location!")</f>
        <v>3</v>
      </c>
      <c r="H238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38" s="64"/>
    </row>
    <row r="239" spans="2:10">
      <c r="B239" s="54" t="str">
        <f>CONCATENATE(Errors_Master[[#This Row],[Functional Area]],Errors_Master[[#This Row],[Error Code Name]])</f>
        <v>Pre_Cos[New Failure] Pre Cos</v>
      </c>
      <c r="C239" s="55">
        <v>194</v>
      </c>
      <c r="D239" s="69" t="s">
        <v>37</v>
      </c>
      <c r="E239" s="68" t="s">
        <v>129</v>
      </c>
      <c r="F239" s="58"/>
      <c r="G239" s="58">
        <f>IFERROR(VLOOKUP(Errors_Master[[#This Row],[Functional Area]],Functional_Area[],2,FALSE),"Need Location!")</f>
        <v>3</v>
      </c>
      <c r="H239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39" s="64"/>
    </row>
    <row r="240" spans="2:10">
      <c r="B240" s="54" t="str">
        <f>CONCATENATE(Errors_Master[[#This Row],[Functional Area]],Errors_Master[[#This Row],[Error Code Name]])</f>
        <v>Pre_Cos[New Failure] Pre Cos</v>
      </c>
      <c r="C240" s="55">
        <v>195</v>
      </c>
      <c r="D240" s="69" t="s">
        <v>37</v>
      </c>
      <c r="E240" s="68" t="s">
        <v>129</v>
      </c>
      <c r="F240" s="58"/>
      <c r="G240" s="58">
        <f>IFERROR(VLOOKUP(Errors_Master[[#This Row],[Functional Area]],Functional_Area[],2,FALSE),"Need Location!")</f>
        <v>3</v>
      </c>
      <c r="H240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40" s="64"/>
    </row>
    <row r="241" spans="2:10">
      <c r="B241" s="54" t="str">
        <f>CONCATENATE(Errors_Master[[#This Row],[Functional Area]],Errors_Master[[#This Row],[Error Code Name]])</f>
        <v>Pre_Cos[New Failure] Pre Cos</v>
      </c>
      <c r="C241" s="55">
        <v>196</v>
      </c>
      <c r="D241" s="69" t="s">
        <v>37</v>
      </c>
      <c r="E241" s="68" t="s">
        <v>129</v>
      </c>
      <c r="F241" s="58"/>
      <c r="G241" s="58">
        <f>IFERROR(VLOOKUP(Errors_Master[[#This Row],[Functional Area]],Functional_Area[],2,FALSE),"Need Location!")</f>
        <v>3</v>
      </c>
      <c r="H241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41" s="64"/>
    </row>
    <row r="242" spans="2:10">
      <c r="B242" s="54" t="str">
        <f>CONCATENATE(Errors_Master[[#This Row],[Functional Area]],Errors_Master[[#This Row],[Error Code Name]])</f>
        <v>Pre_Cos[New Failure] Pre Cos</v>
      </c>
      <c r="C242" s="55">
        <v>197</v>
      </c>
      <c r="D242" s="69" t="s">
        <v>37</v>
      </c>
      <c r="E242" s="68" t="s">
        <v>129</v>
      </c>
      <c r="F242" s="58"/>
      <c r="G242" s="58">
        <f>IFERROR(VLOOKUP(Errors_Master[[#This Row],[Functional Area]],Functional_Area[],2,FALSE),"Need Location!")</f>
        <v>3</v>
      </c>
      <c r="H242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42" s="64"/>
    </row>
    <row r="243" spans="2:10">
      <c r="B243" s="54" t="str">
        <f>CONCATENATE(Errors_Master[[#This Row],[Functional Area]],Errors_Master[[#This Row],[Error Code Name]])</f>
        <v>Pre_Cos[New Failure] Pre Cos</v>
      </c>
      <c r="C243" s="55">
        <v>198</v>
      </c>
      <c r="D243" s="69" t="s">
        <v>37</v>
      </c>
      <c r="E243" s="68" t="s">
        <v>129</v>
      </c>
      <c r="F243" s="58"/>
      <c r="G243" s="58">
        <f>IFERROR(VLOOKUP(Errors_Master[[#This Row],[Functional Area]],Functional_Area[],2,FALSE),"Need Location!")</f>
        <v>3</v>
      </c>
      <c r="H243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43" s="64"/>
    </row>
    <row r="244" spans="2:10">
      <c r="B244" s="54" t="str">
        <f>CONCATENATE(Errors_Master[[#This Row],[Functional Area]],Errors_Master[[#This Row],[Error Code Name]])</f>
        <v>Pre_Cos[New Failure] Pre Cos</v>
      </c>
      <c r="C244" s="55">
        <v>199</v>
      </c>
      <c r="D244" s="69" t="s">
        <v>37</v>
      </c>
      <c r="E244" s="68" t="s">
        <v>129</v>
      </c>
      <c r="F244" s="58"/>
      <c r="G244" s="58">
        <f>IFERROR(VLOOKUP(Errors_Master[[#This Row],[Functional Area]],Functional_Area[],2,FALSE),"Need Location!")</f>
        <v>3</v>
      </c>
      <c r="H244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44" s="64"/>
    </row>
    <row r="245" spans="2:10">
      <c r="B245" s="54" t="str">
        <f>CONCATENATE(Errors_Master[[#This Row],[Functional Area]],Errors_Master[[#This Row],[Error Code Name]])</f>
        <v>Pre_Cos[New Failure] Pre Cos</v>
      </c>
      <c r="C245" s="55">
        <v>200</v>
      </c>
      <c r="D245" s="69" t="s">
        <v>37</v>
      </c>
      <c r="E245" s="68" t="s">
        <v>129</v>
      </c>
      <c r="F245" s="58"/>
      <c r="G245" s="58">
        <f>IFERROR(VLOOKUP(Errors_Master[[#This Row],[Functional Area]],Functional_Area[],2,FALSE),"Need Location!")</f>
        <v>3</v>
      </c>
      <c r="H245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45" s="64"/>
    </row>
    <row r="246" spans="2:10">
      <c r="B246" s="54" t="str">
        <f>CONCATENATE(Errors_Master[[#This Row],[Functional Area]],Errors_Master[[#This Row],[Error Code Name]])</f>
        <v>Pre_Cos[New Failure] Pre Cos</v>
      </c>
      <c r="C246" s="55">
        <v>201</v>
      </c>
      <c r="D246" s="69" t="s">
        <v>37</v>
      </c>
      <c r="E246" s="68" t="s">
        <v>129</v>
      </c>
      <c r="F246" s="58"/>
      <c r="G246" s="58">
        <f>IFERROR(VLOOKUP(Errors_Master[[#This Row],[Functional Area]],Functional_Area[],2,FALSE),"Need Location!")</f>
        <v>3</v>
      </c>
      <c r="H246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46" s="64"/>
    </row>
    <row r="247" spans="2:10">
      <c r="B247" s="54" t="str">
        <f>CONCATENATE(Errors_Master[[#This Row],[Functional Area]],Errors_Master[[#This Row],[Error Code Name]])</f>
        <v>Pre_Cos[New Failure] Pre Cos</v>
      </c>
      <c r="C247" s="55">
        <v>202</v>
      </c>
      <c r="D247" s="69" t="s">
        <v>37</v>
      </c>
      <c r="E247" s="68" t="s">
        <v>129</v>
      </c>
      <c r="F247" s="58"/>
      <c r="G247" s="58">
        <f>IFERROR(VLOOKUP(Errors_Master[[#This Row],[Functional Area]],Functional_Area[],2,FALSE),"Need Location!")</f>
        <v>3</v>
      </c>
      <c r="H247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47" s="64"/>
    </row>
    <row r="248" spans="2:10">
      <c r="B248" s="54" t="str">
        <f>CONCATENATE(Errors_Master[[#This Row],[Functional Area]],Errors_Master[[#This Row],[Error Code Name]])</f>
        <v>Pre_Cos[New Failure] Pre Cos</v>
      </c>
      <c r="C248" s="55">
        <v>203</v>
      </c>
      <c r="D248" s="69" t="s">
        <v>37</v>
      </c>
      <c r="E248" s="68" t="s">
        <v>129</v>
      </c>
      <c r="F248" s="58"/>
      <c r="G248" s="58">
        <f>IFERROR(VLOOKUP(Errors_Master[[#This Row],[Functional Area]],Functional_Area[],2,FALSE),"Need Location!")</f>
        <v>3</v>
      </c>
      <c r="H248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48" s="64"/>
    </row>
    <row r="249" spans="2:10">
      <c r="B249" s="54" t="str">
        <f>CONCATENATE(Errors_Master[[#This Row],[Functional Area]],Errors_Master[[#This Row],[Error Code Name]])</f>
        <v>Pre_Cos[New Failure] Pre Cos</v>
      </c>
      <c r="C249" s="55">
        <v>204</v>
      </c>
      <c r="D249" s="69" t="s">
        <v>37</v>
      </c>
      <c r="E249" s="68" t="s">
        <v>129</v>
      </c>
      <c r="F249" s="58"/>
      <c r="G249" s="58">
        <f>IFERROR(VLOOKUP(Errors_Master[[#This Row],[Functional Area]],Functional_Area[],2,FALSE),"Need Location!")</f>
        <v>3</v>
      </c>
      <c r="H249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49" s="64"/>
    </row>
    <row r="250" spans="2:10">
      <c r="B250" s="54" t="str">
        <f>CONCATENATE(Errors_Master[[#This Row],[Functional Area]],Errors_Master[[#This Row],[Error Code Name]])</f>
        <v>Pre_Cos[New Failure] Pre Cos</v>
      </c>
      <c r="C250" s="55">
        <v>205</v>
      </c>
      <c r="D250" s="69" t="s">
        <v>37</v>
      </c>
      <c r="E250" s="68" t="s">
        <v>129</v>
      </c>
      <c r="F250" s="58"/>
      <c r="G250" s="58">
        <f>IFERROR(VLOOKUP(Errors_Master[[#This Row],[Functional Area]],Functional_Area[],2,FALSE),"Need Location!")</f>
        <v>3</v>
      </c>
      <c r="H250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50" s="64"/>
    </row>
    <row r="251" spans="2:10">
      <c r="B251" s="54" t="str">
        <f>CONCATENATE(Errors_Master[[#This Row],[Functional Area]],Errors_Master[[#This Row],[Error Code Name]])</f>
        <v>Pre_Cos[New Failure] Pre Cos</v>
      </c>
      <c r="C251" s="55">
        <v>206</v>
      </c>
      <c r="D251" s="69" t="s">
        <v>37</v>
      </c>
      <c r="E251" s="68" t="s">
        <v>129</v>
      </c>
      <c r="F251" s="58"/>
      <c r="G251" s="58">
        <f>IFERROR(VLOOKUP(Errors_Master[[#This Row],[Functional Area]],Functional_Area[],2,FALSE),"Need Location!")</f>
        <v>3</v>
      </c>
      <c r="H251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51" s="64"/>
    </row>
    <row r="252" spans="2:10">
      <c r="B252" s="54" t="str">
        <f>CONCATENATE(Errors_Master[[#This Row],[Functional Area]],Errors_Master[[#This Row],[Error Code Name]])</f>
        <v>Pre_Cos[New Failure] Pre Cos</v>
      </c>
      <c r="C252" s="55">
        <v>207</v>
      </c>
      <c r="D252" s="69" t="s">
        <v>37</v>
      </c>
      <c r="E252" s="68" t="s">
        <v>129</v>
      </c>
      <c r="F252" s="58"/>
      <c r="G252" s="58">
        <f>IFERROR(VLOOKUP(Errors_Master[[#This Row],[Functional Area]],Functional_Area[],2,FALSE),"Need Location!")</f>
        <v>3</v>
      </c>
      <c r="H252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52" s="64"/>
    </row>
    <row r="253" spans="2:10">
      <c r="B253" s="54" t="str">
        <f>CONCATENATE(Errors_Master[[#This Row],[Functional Area]],Errors_Master[[#This Row],[Error Code Name]])</f>
        <v>Pre_Cos[New Failure] Pre Cos</v>
      </c>
      <c r="C253" s="55">
        <v>208</v>
      </c>
      <c r="D253" s="69" t="s">
        <v>37</v>
      </c>
      <c r="E253" s="68" t="s">
        <v>129</v>
      </c>
      <c r="F253" s="58"/>
      <c r="G253" s="58">
        <f>IFERROR(VLOOKUP(Errors_Master[[#This Row],[Functional Area]],Functional_Area[],2,FALSE),"Need Location!")</f>
        <v>3</v>
      </c>
      <c r="H253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53" s="64"/>
    </row>
    <row r="254" spans="2:10">
      <c r="B254" s="54" t="str">
        <f>CONCATENATE(Errors_Master[[#This Row],[Functional Area]],Errors_Master[[#This Row],[Error Code Name]])</f>
        <v>Pre_Cos[New Failure] Pre Cos</v>
      </c>
      <c r="C254" s="55">
        <v>209</v>
      </c>
      <c r="D254" s="69" t="s">
        <v>37</v>
      </c>
      <c r="E254" s="68" t="s">
        <v>129</v>
      </c>
      <c r="F254" s="58"/>
      <c r="G254" s="58">
        <f>IFERROR(VLOOKUP(Errors_Master[[#This Row],[Functional Area]],Functional_Area[],2,FALSE),"Need Location!")</f>
        <v>3</v>
      </c>
      <c r="H254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54" s="64"/>
    </row>
    <row r="255" spans="2:10">
      <c r="B255" s="54" t="str">
        <f>CONCATENATE(Errors_Master[[#This Row],[Functional Area]],Errors_Master[[#This Row],[Error Code Name]])</f>
        <v>Pre_Cos[New Failure] Pre Cos</v>
      </c>
      <c r="C255" s="55">
        <v>210</v>
      </c>
      <c r="D255" s="69" t="s">
        <v>37</v>
      </c>
      <c r="E255" s="68" t="s">
        <v>129</v>
      </c>
      <c r="F255" s="58"/>
      <c r="G255" s="58">
        <f>IFERROR(VLOOKUP(Errors_Master[[#This Row],[Functional Area]],Functional_Area[],2,FALSE),"Need Location!")</f>
        <v>3</v>
      </c>
      <c r="H255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55" s="64"/>
    </row>
    <row r="256" spans="2:10">
      <c r="B256" s="54" t="str">
        <f>CONCATENATE(Errors_Master[[#This Row],[Functional Area]],Errors_Master[[#This Row],[Error Code Name]])</f>
        <v>Pre_Cos[New Failure] Pre Cos</v>
      </c>
      <c r="C256" s="55">
        <v>211</v>
      </c>
      <c r="D256" s="69" t="s">
        <v>37</v>
      </c>
      <c r="E256" s="68" t="s">
        <v>129</v>
      </c>
      <c r="F256" s="58"/>
      <c r="G256" s="58">
        <f>IFERROR(VLOOKUP(Errors_Master[[#This Row],[Functional Area]],Functional_Area[],2,FALSE),"Need Location!")</f>
        <v>3</v>
      </c>
      <c r="H256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56" s="64"/>
    </row>
    <row r="257" spans="2:10">
      <c r="B257" s="54" t="str">
        <f>CONCATENATE(Errors_Master[[#This Row],[Functional Area]],Errors_Master[[#This Row],[Error Code Name]])</f>
        <v>Pre_Cos[New Failure] Pre Cos</v>
      </c>
      <c r="C257" s="55">
        <v>212</v>
      </c>
      <c r="D257" s="69" t="s">
        <v>37</v>
      </c>
      <c r="E257" s="68" t="s">
        <v>129</v>
      </c>
      <c r="F257" s="58"/>
      <c r="G257" s="58">
        <f>IFERROR(VLOOKUP(Errors_Master[[#This Row],[Functional Area]],Functional_Area[],2,FALSE),"Need Location!")</f>
        <v>3</v>
      </c>
      <c r="H257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57" s="64"/>
    </row>
    <row r="258" spans="2:10">
      <c r="B258" s="54" t="str">
        <f>CONCATENATE(Errors_Master[[#This Row],[Functional Area]],Errors_Master[[#This Row],[Error Code Name]])</f>
        <v>Pre_Cos[New Failure] Pre Cos</v>
      </c>
      <c r="C258" s="55">
        <v>213</v>
      </c>
      <c r="D258" s="69" t="s">
        <v>37</v>
      </c>
      <c r="E258" s="68" t="s">
        <v>129</v>
      </c>
      <c r="F258" s="58"/>
      <c r="G258" s="58">
        <f>IFERROR(VLOOKUP(Errors_Master[[#This Row],[Functional Area]],Functional_Area[],2,FALSE),"Need Location!")</f>
        <v>3</v>
      </c>
      <c r="H258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58" s="64"/>
    </row>
    <row r="259" spans="2:10">
      <c r="B259" s="54" t="str">
        <f>CONCATENATE(Errors_Master[[#This Row],[Functional Area]],Errors_Master[[#This Row],[Error Code Name]])</f>
        <v>SWDLQuery SFC for Pass/Fail fail</v>
      </c>
      <c r="C259" s="55">
        <v>214</v>
      </c>
      <c r="D259" s="69" t="s">
        <v>189</v>
      </c>
      <c r="E259" s="70" t="s">
        <v>779</v>
      </c>
      <c r="F259" s="58"/>
      <c r="G259" s="58">
        <f>IFERROR(VLOOKUP(Errors_Master[[#This Row],[Functional Area]],Functional_Area[],2,FALSE),"Need Location!")</f>
        <v>4</v>
      </c>
      <c r="H259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59" s="64"/>
    </row>
    <row r="260" spans="2:10">
      <c r="B260" s="54" t="str">
        <f>CONCATENATE(Errors_Master[[#This Row],[Functional Area]],Errors_Master[[#This Row],[Error Code Name]])</f>
        <v>SWDLRun PR Document fail</v>
      </c>
      <c r="C260" s="55">
        <v>215</v>
      </c>
      <c r="D260" s="69" t="s">
        <v>189</v>
      </c>
      <c r="E260" s="71" t="s">
        <v>222</v>
      </c>
      <c r="F260" s="58"/>
      <c r="G260" s="58">
        <f>IFERROR(VLOOKUP(Errors_Master[[#This Row],[Functional Area]],Functional_Area[],2,FALSE),"Need Location!")</f>
        <v>4</v>
      </c>
      <c r="H260" s="62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60" s="64"/>
    </row>
    <row r="261" spans="2:10">
      <c r="B261" s="54" t="str">
        <f>CONCATENATE(Errors_Master[[#This Row],[Functional Area]],Errors_Master[[#This Row],[Error Code Name]])</f>
        <v>SWDLRun gOS Command fail</v>
      </c>
      <c r="C261" s="55">
        <v>216</v>
      </c>
      <c r="D261" s="69" t="s">
        <v>189</v>
      </c>
      <c r="E261" s="53" t="s">
        <v>223</v>
      </c>
      <c r="F261" s="58"/>
      <c r="G261" s="58">
        <f>IFERROR(VLOOKUP(Errors_Master[[#This Row],[Functional Area]],Functional_Area[],2,FALSE),"Need Location!")</f>
        <v>4</v>
      </c>
      <c r="H261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61" s="64"/>
    </row>
    <row r="262" spans="2:10">
      <c r="B262" s="54" t="str">
        <f>CONCATENATE(Errors_Master[[#This Row],[Functional Area]],Errors_Master[[#This Row],[Error Code Name]])</f>
        <v>SWDLWrite Serial Number fail</v>
      </c>
      <c r="C262" s="55">
        <v>217</v>
      </c>
      <c r="D262" s="69" t="s">
        <v>189</v>
      </c>
      <c r="E262" s="53" t="s">
        <v>224</v>
      </c>
      <c r="F262" s="58"/>
      <c r="G262" s="58">
        <f>IFERROR(VLOOKUP(Errors_Master[[#This Row],[Functional Area]],Functional_Area[],2,FALSE),"Need Location!")</f>
        <v>4</v>
      </c>
      <c r="H262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62" s="64"/>
    </row>
    <row r="263" spans="2:10">
      <c r="B263" s="54" t="str">
        <f>CONCATENATE(Errors_Master[[#This Row],[Functional Area]],Errors_Master[[#This Row],[Error Code Name]])</f>
        <v>SWDLWrite Ethernet MAC Address fail</v>
      </c>
      <c r="C263" s="55">
        <v>218</v>
      </c>
      <c r="D263" s="69" t="s">
        <v>189</v>
      </c>
      <c r="E263" s="53" t="s">
        <v>225</v>
      </c>
      <c r="F263" s="58"/>
      <c r="G263" s="58">
        <f>IFERROR(VLOOKUP(Errors_Master[[#This Row],[Functional Area]],Functional_Area[],2,FALSE),"Need Location!")</f>
        <v>4</v>
      </c>
      <c r="H263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63" s="64"/>
    </row>
    <row r="264" spans="2:10">
      <c r="B264" s="54" t="str">
        <f>CONCATENATE(Errors_Master[[#This Row],[Functional Area]],Errors_Master[[#This Row],[Error Code Name]])</f>
        <v>SWDLSWDLl/Power On Intel fail</v>
      </c>
      <c r="C264" s="55">
        <v>219</v>
      </c>
      <c r="D264" s="69" t="s">
        <v>189</v>
      </c>
      <c r="E264" s="53" t="s">
        <v>226</v>
      </c>
      <c r="F264" s="58"/>
      <c r="G264" s="58">
        <f>IFERROR(VLOOKUP(Errors_Master[[#This Row],[Functional Area]],Functional_Area[],2,FALSE),"Need Location!")</f>
        <v>4</v>
      </c>
      <c r="H264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64" s="64"/>
    </row>
    <row r="265" spans="2:10">
      <c r="B265" s="54" t="str">
        <f>CONCATENATE(Errors_Master[[#This Row],[Functional Area]],Errors_Master[[#This Row],[Error Code Name]])</f>
        <v>SWDLWait for TDM device fail</v>
      </c>
      <c r="C265" s="55">
        <v>220</v>
      </c>
      <c r="D265" s="69" t="s">
        <v>189</v>
      </c>
      <c r="E265" s="53" t="s">
        <v>227</v>
      </c>
      <c r="F265" s="58"/>
      <c r="G265" s="58">
        <f>IFERROR(VLOOKUP(Errors_Master[[#This Row],[Functional Area]],Functional_Area[],2,FALSE),"Need Location!")</f>
        <v>4</v>
      </c>
      <c r="H265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65" s="64"/>
    </row>
    <row r="266" spans="2:10">
      <c r="B266" s="54" t="str">
        <f>CONCATENATE(Errors_Master[[#This Row],[Functional Area]],Errors_Master[[#This Row],[Error Code Name]])</f>
        <v>SWDLRun ASR Partition fail</v>
      </c>
      <c r="C266" s="55">
        <v>221</v>
      </c>
      <c r="D266" s="69" t="s">
        <v>189</v>
      </c>
      <c r="E266" s="53" t="s">
        <v>228</v>
      </c>
      <c r="F266" s="58"/>
      <c r="G266" s="58">
        <f>IFERROR(VLOOKUP(Errors_Master[[#This Row],[Functional Area]],Functional_Area[],2,FALSE),"Need Location!")</f>
        <v>4</v>
      </c>
      <c r="H266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66" s="64"/>
    </row>
    <row r="267" spans="2:10">
      <c r="B267" s="54" t="str">
        <f>CONCATENATE(Errors_Master[[#This Row],[Functional Area]],Errors_Master[[#This Row],[Error Code Name]])</f>
        <v>SWDLMount Partition fail</v>
      </c>
      <c r="C267" s="55">
        <v>222</v>
      </c>
      <c r="D267" s="69" t="s">
        <v>189</v>
      </c>
      <c r="E267" s="53" t="s">
        <v>229</v>
      </c>
      <c r="F267" s="58"/>
      <c r="G267" s="58">
        <f>IFERROR(VLOOKUP(Errors_Master[[#This Row],[Functional Area]],Functional_Area[],2,FALSE),"Need Location!")</f>
        <v>4</v>
      </c>
      <c r="H267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67" s="64"/>
    </row>
    <row r="268" spans="2:10">
      <c r="B268" s="54" t="str">
        <f>CONCATENATE(Errors_Master[[#This Row],[Functional Area]],Errors_Master[[#This Row],[Error Code Name]])</f>
        <v>SWDLCopy File to Mounted unit fail</v>
      </c>
      <c r="C268" s="55">
        <v>223</v>
      </c>
      <c r="D268" s="69" t="s">
        <v>189</v>
      </c>
      <c r="E268" s="53" t="s">
        <v>230</v>
      </c>
      <c r="F268" s="58"/>
      <c r="G268" s="58">
        <f>IFERROR(VLOOKUP(Errors_Master[[#This Row],[Functional Area]],Functional_Area[],2,FALSE),"Need Location!")</f>
        <v>4</v>
      </c>
      <c r="H268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68" s="64"/>
    </row>
    <row r="269" spans="2:10">
      <c r="B269" s="54" t="str">
        <f>CONCATENATE(Errors_Master[[#This Row],[Functional Area]],Errors_Master[[#This Row],[Error Code Name]])</f>
        <v>SWDLUnmount Partition fail</v>
      </c>
      <c r="C269" s="55">
        <v>224</v>
      </c>
      <c r="D269" s="69" t="s">
        <v>189</v>
      </c>
      <c r="E269" s="53" t="s">
        <v>231</v>
      </c>
      <c r="F269" s="58"/>
      <c r="G269" s="58">
        <f>IFERROR(VLOOKUP(Errors_Master[[#This Row],[Functional Area]],Functional_Area[],2,FALSE),"Need Location!")</f>
        <v>4</v>
      </c>
      <c r="H269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69" s="64"/>
    </row>
    <row r="270" spans="2:10">
      <c r="B270" s="54" t="str">
        <f>CONCATENATE(Errors_Master[[#This Row],[Functional Area]],Errors_Master[[#This Row],[Error Code Name]])</f>
        <v>SWDLShow Delayed Prompt fail</v>
      </c>
      <c r="C270" s="55">
        <v>225</v>
      </c>
      <c r="D270" s="69" t="s">
        <v>189</v>
      </c>
      <c r="E270" s="53" t="s">
        <v>232</v>
      </c>
      <c r="F270" s="58"/>
      <c r="G270" s="58">
        <f>IFERROR(VLOOKUP(Errors_Master[[#This Row],[Functional Area]],Functional_Area[],2,FALSE),"Need Location!")</f>
        <v>4</v>
      </c>
      <c r="H270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70" s="64"/>
    </row>
    <row r="271" spans="2:10">
      <c r="B271" s="54" t="str">
        <f>CONCATENATE(Errors_Master[[#This Row],[Functional Area]],Errors_Master[[#This Row],[Error Code Name]])</f>
        <v>SWDLCreate Apple_KernelCore Partition fail</v>
      </c>
      <c r="C271" s="55">
        <v>226</v>
      </c>
      <c r="D271" s="69" t="s">
        <v>189</v>
      </c>
      <c r="E271" s="53" t="s">
        <v>233</v>
      </c>
      <c r="F271" s="58"/>
      <c r="G271" s="58">
        <f>IFERROR(VLOOKUP(Errors_Master[[#This Row],[Functional Area]],Functional_Area[],2,FALSE),"Need Location!")</f>
        <v>4</v>
      </c>
      <c r="H271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71" s="64"/>
    </row>
    <row r="272" spans="2:10">
      <c r="B272" s="54" t="str">
        <f>CONCATENATE(Errors_Master[[#This Row],[Functional Area]],Errors_Master[[#This Row],[Error Code Name]])</f>
        <v>SWDLVerify Disk Volume fail</v>
      </c>
      <c r="C272" s="55">
        <v>227</v>
      </c>
      <c r="D272" s="69" t="s">
        <v>189</v>
      </c>
      <c r="E272" s="53" t="s">
        <v>234</v>
      </c>
      <c r="F272" s="58"/>
      <c r="G272" s="58">
        <f>IFERROR(VLOOKUP(Errors_Master[[#This Row],[Functional Area]],Functional_Area[],2,FALSE),"Need Location!")</f>
        <v>4</v>
      </c>
      <c r="H272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72" s="64"/>
    </row>
    <row r="273" spans="2:10">
      <c r="B273" s="54" t="str">
        <f>CONCATENATE(Errors_Master[[#This Row],[Functional Area]],Errors_Master[[#This Row],[Error Code Name]])</f>
        <v>SWDLRun ASR Restore fail</v>
      </c>
      <c r="C273" s="55">
        <v>228</v>
      </c>
      <c r="D273" s="69" t="s">
        <v>189</v>
      </c>
      <c r="E273" s="53" t="s">
        <v>235</v>
      </c>
      <c r="F273" s="58"/>
      <c r="G273" s="58">
        <f>IFERROR(VLOOKUP(Errors_Master[[#This Row],[Functional Area]],Functional_Area[],2,FALSE),"Need Location!")</f>
        <v>4</v>
      </c>
      <c r="H273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73" s="64"/>
    </row>
    <row r="274" spans="2:10">
      <c r="B274" s="54" t="str">
        <f>CONCATENATE(Errors_Master[[#This Row],[Functional Area]],Errors_Master[[#This Row],[Error Code Name]])</f>
        <v>SWDLCopy Customer Image fail</v>
      </c>
      <c r="C274" s="55">
        <v>229</v>
      </c>
      <c r="D274" s="69" t="s">
        <v>189</v>
      </c>
      <c r="E274" s="53" t="s">
        <v>236</v>
      </c>
      <c r="F274" s="58"/>
      <c r="G274" s="58">
        <f>IFERROR(VLOOKUP(Errors_Master[[#This Row],[Functional Area]],Functional_Area[],2,FALSE),"Need Location!")</f>
        <v>4</v>
      </c>
      <c r="H274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74" s="64"/>
    </row>
    <row r="275" spans="2:10">
      <c r="B275" s="54" t="str">
        <f>CONCATENATE(Errors_Master[[#This Row],[Functional Area]],Errors_Master[[#This Row],[Error Code Name]])</f>
        <v>SWDLGet.UUTInfo fail</v>
      </c>
      <c r="C275" s="55">
        <v>230</v>
      </c>
      <c r="D275" s="69" t="s">
        <v>189</v>
      </c>
      <c r="E275" s="53" t="s">
        <v>237</v>
      </c>
      <c r="F275" s="58"/>
      <c r="G275" s="58">
        <f>IFERROR(VLOOKUP(Errors_Master[[#This Row],[Functional Area]],Functional_Area[],2,FALSE),"Need Location!")</f>
        <v>4</v>
      </c>
      <c r="H275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75" s="64"/>
    </row>
    <row r="276" spans="2:10">
      <c r="B276" s="54" t="str">
        <f>CONCATENATE(Errors_Master[[#This Row],[Functional Area]],Errors_Master[[#This Row],[Error Code Name]])</f>
        <v>SWDLGet.BundleList fail</v>
      </c>
      <c r="C276" s="55">
        <v>231</v>
      </c>
      <c r="D276" s="69" t="s">
        <v>189</v>
      </c>
      <c r="E276" s="53" t="s">
        <v>238</v>
      </c>
      <c r="F276" s="58"/>
      <c r="G276" s="58">
        <f>IFERROR(VLOOKUP(Errors_Master[[#This Row],[Functional Area]],Functional_Area[],2,FALSE),"Need Location!")</f>
        <v>4</v>
      </c>
      <c r="H276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76" s="64"/>
    </row>
    <row r="277" spans="2:10">
      <c r="B277" s="54" t="str">
        <f>CONCATENATE(Errors_Master[[#This Row],[Functional Area]],Errors_Master[[#This Row],[Error Code Name]])</f>
        <v>SWDLWrite Phoenix Files to Unit fail</v>
      </c>
      <c r="C277" s="55">
        <v>232</v>
      </c>
      <c r="D277" s="69" t="s">
        <v>189</v>
      </c>
      <c r="E277" s="53" t="s">
        <v>239</v>
      </c>
      <c r="F277" s="58"/>
      <c r="G277" s="58">
        <f>IFERROR(VLOOKUP(Errors_Master[[#This Row],[Functional Area]],Functional_Area[],2,FALSE),"Need Location!")</f>
        <v>4</v>
      </c>
      <c r="H277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77" s="64"/>
    </row>
    <row r="278" spans="2:10">
      <c r="B278" s="54" t="str">
        <f>CONCATENATE(Errors_Master[[#This Row],[Functional Area]],Errors_Master[[#This Row],[Error Code Name]])</f>
        <v>SWDLInstall Mac Roots  fail</v>
      </c>
      <c r="C278" s="55">
        <v>233</v>
      </c>
      <c r="D278" s="69" t="s">
        <v>189</v>
      </c>
      <c r="E278" s="53" t="s">
        <v>240</v>
      </c>
      <c r="F278" s="58"/>
      <c r="G278" s="58">
        <f>IFERROR(VLOOKUP(Errors_Master[[#This Row],[Functional Area]],Functional_Area[],2,FALSE),"Need Location!")</f>
        <v>4</v>
      </c>
      <c r="H278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78" s="64"/>
    </row>
    <row r="279" spans="2:10">
      <c r="B279" s="54" t="str">
        <f>CONCATENATE(Errors_Master[[#This Row],[Functional Area]],Errors_Master[[#This Row],[Error Code Name]])</f>
        <v>SWDLConfig Check fail</v>
      </c>
      <c r="C279" s="55">
        <v>234</v>
      </c>
      <c r="D279" s="69" t="s">
        <v>189</v>
      </c>
      <c r="E279" s="53" t="s">
        <v>241</v>
      </c>
      <c r="F279" s="58"/>
      <c r="G279" s="58">
        <f>IFERROR(VLOOKUP(Errors_Master[[#This Row],[Functional Area]],Functional_Area[],2,FALSE),"Need Location!")</f>
        <v>4</v>
      </c>
      <c r="H279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79" s="64"/>
    </row>
    <row r="280" spans="2:10">
      <c r="B280" s="54" t="str">
        <f>CONCATENATE(Errors_Master[[#This Row],[Functional Area]],Errors_Master[[#This Row],[Error Code Name]])</f>
        <v>SWDLRead and Check System Battery Level fail</v>
      </c>
      <c r="C280" s="55">
        <v>235</v>
      </c>
      <c r="D280" s="69" t="s">
        <v>189</v>
      </c>
      <c r="E280" s="53" t="s">
        <v>242</v>
      </c>
      <c r="F280" s="58"/>
      <c r="G280" s="58">
        <f>IFERROR(VLOOKUP(Errors_Master[[#This Row],[Functional Area]],Functional_Area[],2,FALSE),"Need Location!")</f>
        <v>4</v>
      </c>
      <c r="H280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80" s="64"/>
    </row>
    <row r="281" spans="2:10">
      <c r="B281" s="54" t="str">
        <f>CONCATENATE(Errors_Master[[#This Row],[Functional Area]],Errors_Master[[#This Row],[Error Code Name]])</f>
        <v>SWDLDevice Drop</v>
      </c>
      <c r="C281" s="55">
        <v>236</v>
      </c>
      <c r="D281" s="69" t="s">
        <v>189</v>
      </c>
      <c r="E281" s="53" t="s">
        <v>243</v>
      </c>
      <c r="F281" s="58"/>
      <c r="G281" s="58">
        <f>IFERROR(VLOOKUP(Errors_Master[[#This Row],[Functional Area]],Functional_Area[],2,FALSE),"Need Location!")</f>
        <v>4</v>
      </c>
      <c r="H281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81" s="64"/>
    </row>
    <row r="282" spans="2:10">
      <c r="B282" s="54" t="str">
        <f>CONCATENATE(Errors_Master[[#This Row],[Functional Area]],Errors_Master[[#This Row],[Error Code Name]])</f>
        <v>SWDLBanana light always Red Cannot SWDL</v>
      </c>
      <c r="C282" s="55">
        <v>237</v>
      </c>
      <c r="D282" s="69" t="s">
        <v>189</v>
      </c>
      <c r="E282" s="72" t="s">
        <v>805</v>
      </c>
      <c r="F282" s="58"/>
      <c r="G282" s="58">
        <f>IFERROR(VLOOKUP(Errors_Master[[#This Row],[Functional Area]],Functional_Area[],2,FALSE),"Need Location!")</f>
        <v>4</v>
      </c>
      <c r="H282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82" s="64"/>
    </row>
    <row r="283" spans="2:10">
      <c r="B283" s="54" t="str">
        <f>CONCATENATE(Errors_Master[[#This Row],[Functional Area]],Errors_Master[[#This Row],[Error Code Name]])</f>
        <v>SWDLNAND FW cannot update</v>
      </c>
      <c r="C283" s="55">
        <v>238</v>
      </c>
      <c r="D283" s="69" t="s">
        <v>189</v>
      </c>
      <c r="E283" s="54" t="s">
        <v>806</v>
      </c>
      <c r="F283" s="58"/>
      <c r="G283" s="58">
        <f>IFERROR(VLOOKUP(Errors_Master[[#This Row],[Functional Area]],Functional_Area[],2,FALSE),"Need Location!")</f>
        <v>4</v>
      </c>
      <c r="H283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83" s="64"/>
    </row>
    <row r="284" spans="2:10">
      <c r="B284" s="54" t="str">
        <f>CONCATENATE(Errors_Master[[#This Row],[Functional Area]],Errors_Master[[#This Row],[Error Code Name]])</f>
        <v>SWDLCannot show display</v>
      </c>
      <c r="C284" s="55">
        <v>239</v>
      </c>
      <c r="D284" s="69" t="s">
        <v>189</v>
      </c>
      <c r="E284" s="54" t="s">
        <v>807</v>
      </c>
      <c r="F284" s="58"/>
      <c r="G284" s="58">
        <f>IFERROR(VLOOKUP(Errors_Master[[#This Row],[Functional Area]],Functional_Area[],2,FALSE),"Need Location!")</f>
        <v>4</v>
      </c>
      <c r="H284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84" s="64"/>
    </row>
    <row r="285" spans="2:10">
      <c r="B285" s="54" t="str">
        <f>CONCATENATE(Errors_Master[[#This Row],[Functional Area]],Errors_Master[[#This Row],[Error Code Name]])</f>
        <v>SWDLNo power on</v>
      </c>
      <c r="C285" s="55">
        <v>240</v>
      </c>
      <c r="D285" s="69" t="s">
        <v>189</v>
      </c>
      <c r="E285" s="54" t="s">
        <v>780</v>
      </c>
      <c r="F285" s="58"/>
      <c r="G285" s="58">
        <f>IFERROR(VLOOKUP(Errors_Master[[#This Row],[Functional Area]],Functional_Area[],2,FALSE),"Need Location!")</f>
        <v>4</v>
      </c>
      <c r="H285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85" s="64"/>
    </row>
    <row r="286" spans="2:10">
      <c r="B286" s="54" t="str">
        <f>CONCATENATE(Errors_Master[[#This Row],[Functional Area]],Errors_Master[[#This Row],[Error Code Name]])</f>
        <v>SWDLSSD unusual</v>
      </c>
      <c r="C286" s="55">
        <v>241</v>
      </c>
      <c r="D286" s="69" t="s">
        <v>189</v>
      </c>
      <c r="E286" s="54" t="s">
        <v>808</v>
      </c>
      <c r="F286" s="58"/>
      <c r="G286" s="58">
        <f>IFERROR(VLOOKUP(Errors_Master[[#This Row],[Functional Area]],Functional_Area[],2,FALSE),"Need Location!")</f>
        <v>4</v>
      </c>
      <c r="H286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86" s="64"/>
    </row>
    <row r="287" spans="2:10">
      <c r="B287" s="54" t="str">
        <f>CONCATENATE(Errors_Master[[#This Row],[Functional Area]],Errors_Master[[#This Row],[Error Code Name]])</f>
        <v>SWDLDiag over USB fail</v>
      </c>
      <c r="C287" s="55">
        <v>242</v>
      </c>
      <c r="D287" s="69" t="s">
        <v>189</v>
      </c>
      <c r="E287" s="84" t="s">
        <v>809</v>
      </c>
      <c r="F287" s="58"/>
      <c r="G287" s="58">
        <f>IFERROR(VLOOKUP(Errors_Master[[#This Row],[Functional Area]],Functional_Area[],2,FALSE),"Need Location!")</f>
        <v>4</v>
      </c>
      <c r="H287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87" s="64"/>
    </row>
    <row r="288" spans="2:10">
      <c r="B288" s="54" t="str">
        <f>CONCATENATE(Errors_Master[[#This Row],[Functional Area]],Errors_Master[[#This Row],[Error Code Name]])</f>
        <v>SWDLOSD TO DIAG fail</v>
      </c>
      <c r="C288" s="55">
        <v>243</v>
      </c>
      <c r="D288" s="69" t="s">
        <v>189</v>
      </c>
      <c r="E288" s="84" t="s">
        <v>810</v>
      </c>
      <c r="F288" s="58"/>
      <c r="G288" s="58">
        <f>IFERROR(VLOOKUP(Errors_Master[[#This Row],[Functional Area]],Functional_Area[],2,FALSE),"Need Location!")</f>
        <v>4</v>
      </c>
      <c r="H288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88" s="64"/>
    </row>
    <row r="289" spans="2:10">
      <c r="B289" s="54" t="str">
        <f>CONCATENATE(Errors_Master[[#This Row],[Functional Area]],Errors_Master[[#This Row],[Error Code Name]])</f>
        <v>SWDLShow HD question Mark</v>
      </c>
      <c r="C289" s="55">
        <v>244</v>
      </c>
      <c r="D289" s="69" t="s">
        <v>189</v>
      </c>
      <c r="E289" s="84" t="s">
        <v>811</v>
      </c>
      <c r="F289" s="58"/>
      <c r="G289" s="58">
        <f>IFERROR(VLOOKUP(Errors_Master[[#This Row],[Functional Area]],Functional_Area[],2,FALSE),"Need Location!")</f>
        <v>4</v>
      </c>
      <c r="H289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89" s="64"/>
    </row>
    <row r="290" spans="2:10">
      <c r="B290" s="54" t="str">
        <f>CONCATENATE(Errors_Master[[#This Row],[Functional Area]],Errors_Master[[#This Row],[Error Code Name]])</f>
        <v>SWDLCan't kick DFU</v>
      </c>
      <c r="C290" s="55">
        <v>245</v>
      </c>
      <c r="D290" s="69" t="s">
        <v>189</v>
      </c>
      <c r="E290" s="84" t="s">
        <v>812</v>
      </c>
      <c r="F290" s="58"/>
      <c r="G290" s="58">
        <f>IFERROR(VLOOKUP(Errors_Master[[#This Row],[Functional Area]],Functional_Area[],2,FALSE),"Need Location!")</f>
        <v>4</v>
      </c>
      <c r="H290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90" s="64"/>
    </row>
    <row r="291" spans="2:10">
      <c r="B291" s="54" t="str">
        <f>CONCATENATE(Errors_Master[[#This Row],[Functional Area]],Errors_Master[[#This Row],[Error Code Name]])</f>
        <v>SWDLNomination issue  #3194</v>
      </c>
      <c r="C291" s="55">
        <v>246</v>
      </c>
      <c r="D291" s="69" t="s">
        <v>189</v>
      </c>
      <c r="E291" s="84" t="s">
        <v>813</v>
      </c>
      <c r="F291" s="58"/>
      <c r="G291" s="58">
        <f>IFERROR(VLOOKUP(Errors_Master[[#This Row],[Functional Area]],Functional_Area[],2,FALSE),"Need Location!")</f>
        <v>4</v>
      </c>
      <c r="H291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91" s="64"/>
    </row>
    <row r="292" spans="2:10">
      <c r="B292" s="54" t="str">
        <f>CONCATENATE(Errors_Master[[#This Row],[Functional Area]],Errors_Master[[#This Row],[Error Code Name]])</f>
        <v>SWDLPR FW can’t update</v>
      </c>
      <c r="C292" s="55">
        <v>247</v>
      </c>
      <c r="D292" s="69" t="s">
        <v>189</v>
      </c>
      <c r="E292" s="84" t="s">
        <v>814</v>
      </c>
      <c r="F292" s="58"/>
      <c r="G292" s="58">
        <f>IFERROR(VLOOKUP(Errors_Master[[#This Row],[Functional Area]],Functional_Area[],2,FALSE),"Need Location!")</f>
        <v>4</v>
      </c>
      <c r="H292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92" s="64"/>
    </row>
    <row r="293" spans="2:10">
      <c r="B293" s="54" t="str">
        <f>CONCATENATE(Errors_Master[[#This Row],[Functional Area]],Errors_Master[[#This Row],[Error Code Name]])</f>
        <v>SWDLUOP</v>
      </c>
      <c r="C293" s="55">
        <v>248</v>
      </c>
      <c r="D293" s="69" t="s">
        <v>189</v>
      </c>
      <c r="E293" s="84" t="s">
        <v>815</v>
      </c>
      <c r="F293" s="58"/>
      <c r="G293" s="58">
        <f>IFERROR(VLOOKUP(Errors_Master[[#This Row],[Functional Area]],Functional_Area[],2,FALSE),"Need Location!")</f>
        <v>4</v>
      </c>
      <c r="H293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93" s="64"/>
    </row>
    <row r="294" spans="2:10">
      <c r="B294" s="54" t="str">
        <f>CONCATENATE(Errors_Master[[#This Row],[Functional Area]],Errors_Master[[#This Row],[Error Code Name]])</f>
        <v>SWDLBattery level 0</v>
      </c>
      <c r="C294" s="55">
        <v>249</v>
      </c>
      <c r="D294" s="55" t="s">
        <v>189</v>
      </c>
      <c r="E294" s="54" t="s">
        <v>1014</v>
      </c>
      <c r="F294" s="58"/>
      <c r="G294" s="58">
        <f>IFERROR(VLOOKUP(Errors_Master[[#This Row],[Functional Area]],Functional_Area[],2,FALSE),"Need Location!")</f>
        <v>4</v>
      </c>
      <c r="H294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94" s="64"/>
    </row>
    <row r="295" spans="2:10">
      <c r="B295" s="54" t="str">
        <f>CONCATENATE(Errors_Master[[#This Row],[Functional Area]],Errors_Master[[#This Row],[Error Code Name]])</f>
        <v>SWDLSWDL found battery capacity less than 20%</v>
      </c>
      <c r="C295" s="55">
        <v>250</v>
      </c>
      <c r="D295" s="55" t="s">
        <v>189</v>
      </c>
      <c r="E295" s="54" t="s">
        <v>1013</v>
      </c>
      <c r="F295" s="58"/>
      <c r="G295" s="58">
        <f>IFERROR(VLOOKUP(Errors_Master[[#This Row],[Functional Area]],Functional_Area[],2,FALSE),"Need Location!")</f>
        <v>4</v>
      </c>
      <c r="H295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95" s="64"/>
    </row>
    <row r="296" spans="2:10">
      <c r="B296" s="54" t="str">
        <f>CONCATENATE(Errors_Master[[#This Row],[Functional Area]],Errors_Master[[#This Row],[Error Code Name]])</f>
        <v>SWDL[New Failure] SW_Download</v>
      </c>
      <c r="C296" s="55">
        <v>251</v>
      </c>
      <c r="D296" s="69" t="s">
        <v>189</v>
      </c>
      <c r="E296" s="68" t="s">
        <v>130</v>
      </c>
      <c r="F296" s="58"/>
      <c r="G296" s="58">
        <f>IFERROR(VLOOKUP(Errors_Master[[#This Row],[Functional Area]],Functional_Area[],2,FALSE),"Need Location!")</f>
        <v>4</v>
      </c>
      <c r="H296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96" s="64"/>
    </row>
    <row r="297" spans="2:10">
      <c r="B297" s="54" t="str">
        <f>CONCATENATE(Errors_Master[[#This Row],[Functional Area]],Errors_Master[[#This Row],[Error Code Name]])</f>
        <v>SWDL[New Failure] SW_Download</v>
      </c>
      <c r="C297" s="55">
        <v>252</v>
      </c>
      <c r="D297" s="69" t="s">
        <v>189</v>
      </c>
      <c r="E297" s="68" t="s">
        <v>130</v>
      </c>
      <c r="F297" s="58"/>
      <c r="G297" s="58">
        <f>IFERROR(VLOOKUP(Errors_Master[[#This Row],[Functional Area]],Functional_Area[],2,FALSE),"Need Location!")</f>
        <v>4</v>
      </c>
      <c r="H297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97" s="64"/>
    </row>
    <row r="298" spans="2:10">
      <c r="B298" s="54" t="str">
        <f>CONCATENATE(Errors_Master[[#This Row],[Functional Area]],Errors_Master[[#This Row],[Error Code Name]])</f>
        <v>SWDL[New Failure] SW_Download</v>
      </c>
      <c r="C298" s="55">
        <v>253</v>
      </c>
      <c r="D298" s="69" t="s">
        <v>189</v>
      </c>
      <c r="E298" s="68" t="s">
        <v>130</v>
      </c>
      <c r="F298" s="58"/>
      <c r="G298" s="58">
        <f>IFERROR(VLOOKUP(Errors_Master[[#This Row],[Functional Area]],Functional_Area[],2,FALSE),"Need Location!")</f>
        <v>4</v>
      </c>
      <c r="H298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98" s="64"/>
    </row>
    <row r="299" spans="2:10">
      <c r="B299" s="54" t="str">
        <f>CONCATENATE(Errors_Master[[#This Row],[Functional Area]],Errors_Master[[#This Row],[Error Code Name]])</f>
        <v>SWDL[New Failure] SW_Download</v>
      </c>
      <c r="C299" s="55">
        <v>254</v>
      </c>
      <c r="D299" s="69" t="s">
        <v>189</v>
      </c>
      <c r="E299" s="68" t="s">
        <v>130</v>
      </c>
      <c r="F299" s="58"/>
      <c r="G299" s="58">
        <f>IFERROR(VLOOKUP(Errors_Master[[#This Row],[Functional Area]],Functional_Area[],2,FALSE),"Need Location!")</f>
        <v>4</v>
      </c>
      <c r="H299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299" s="64"/>
    </row>
    <row r="300" spans="2:10">
      <c r="B300" s="54" t="str">
        <f>CONCATENATE(Errors_Master[[#This Row],[Functional Area]],Errors_Master[[#This Row],[Error Code Name]])</f>
        <v>SWDL[New Failure] SW_Download</v>
      </c>
      <c r="C300" s="55">
        <v>255</v>
      </c>
      <c r="D300" s="69" t="s">
        <v>189</v>
      </c>
      <c r="E300" s="68" t="s">
        <v>130</v>
      </c>
      <c r="F300" s="58"/>
      <c r="G300" s="58">
        <f>IFERROR(VLOOKUP(Errors_Master[[#This Row],[Functional Area]],Functional_Area[],2,FALSE),"Need Location!")</f>
        <v>4</v>
      </c>
      <c r="H300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300" s="64"/>
    </row>
    <row r="301" spans="2:10">
      <c r="B301" s="54" t="str">
        <f>CONCATENATE(Errors_Master[[#This Row],[Functional Area]],Errors_Master[[#This Row],[Error Code Name]])</f>
        <v>SWDL[New Failure] SW_Download</v>
      </c>
      <c r="C301" s="55">
        <v>256</v>
      </c>
      <c r="D301" s="69" t="s">
        <v>189</v>
      </c>
      <c r="E301" s="68" t="s">
        <v>130</v>
      </c>
      <c r="F301" s="58"/>
      <c r="G301" s="58">
        <f>IFERROR(VLOOKUP(Errors_Master[[#This Row],[Functional Area]],Functional_Area[],2,FALSE),"Need Location!")</f>
        <v>4</v>
      </c>
      <c r="H301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301" s="64"/>
    </row>
    <row r="302" spans="2:10">
      <c r="B302" s="54" t="str">
        <f>CONCATENATE(Errors_Master[[#This Row],[Functional Area]],Errors_Master[[#This Row],[Error Code Name]])</f>
        <v>SWDL[New Failure] SW_Download</v>
      </c>
      <c r="C302" s="55">
        <v>257</v>
      </c>
      <c r="D302" s="69" t="s">
        <v>189</v>
      </c>
      <c r="E302" s="68" t="s">
        <v>130</v>
      </c>
      <c r="F302" s="58"/>
      <c r="G302" s="58">
        <f>IFERROR(VLOOKUP(Errors_Master[[#This Row],[Functional Area]],Functional_Area[],2,FALSE),"Need Location!")</f>
        <v>4</v>
      </c>
      <c r="H302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302" s="64"/>
    </row>
    <row r="303" spans="2:10">
      <c r="B303" s="54" t="str">
        <f>CONCATENATE(Errors_Master[[#This Row],[Functional Area]],Errors_Master[[#This Row],[Error Code Name]])</f>
        <v>SWDL[New Failure] SW_Download</v>
      </c>
      <c r="C303" s="55">
        <v>258</v>
      </c>
      <c r="D303" s="69" t="s">
        <v>189</v>
      </c>
      <c r="E303" s="68" t="s">
        <v>130</v>
      </c>
      <c r="F303" s="58"/>
      <c r="G303" s="58">
        <f>IFERROR(VLOOKUP(Errors_Master[[#This Row],[Functional Area]],Functional_Area[],2,FALSE),"Need Location!")</f>
        <v>4</v>
      </c>
      <c r="H303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303" s="64"/>
    </row>
    <row r="304" spans="2:10">
      <c r="B304" s="54" t="str">
        <f>CONCATENATE(Errors_Master[[#This Row],[Functional Area]],Errors_Master[[#This Row],[Error Code Name]])</f>
        <v>SWDL[New Failure] SW_Download</v>
      </c>
      <c r="C304" s="55">
        <v>259</v>
      </c>
      <c r="D304" s="69" t="s">
        <v>189</v>
      </c>
      <c r="E304" s="68" t="s">
        <v>130</v>
      </c>
      <c r="F304" s="58"/>
      <c r="G304" s="58">
        <f>IFERROR(VLOOKUP(Errors_Master[[#This Row],[Functional Area]],Functional_Area[],2,FALSE),"Need Location!")</f>
        <v>4</v>
      </c>
      <c r="H304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304" s="64"/>
    </row>
    <row r="305" spans="2:10">
      <c r="B305" s="56" t="str">
        <f>CONCATENATE(Errors_Master[[#This Row],[Functional Area]],Errors_Master[[#This Row],[Error Code Name]])</f>
        <v>SWDL[New Failure] SW_Download</v>
      </c>
      <c r="C305" s="55">
        <v>260</v>
      </c>
      <c r="D305" s="69" t="s">
        <v>189</v>
      </c>
      <c r="E305" s="68" t="s">
        <v>130</v>
      </c>
      <c r="F305" s="57"/>
      <c r="G305" s="58">
        <f>IFERROR(VLOOKUP(Errors_Master[[#This Row],[Functional Area]],Functional_Area[],2,FALSE),"Need Location!")</f>
        <v>4</v>
      </c>
      <c r="H305" s="62" t="str">
        <f>IF(COUNTIFS(Errors_Master[Lookup Index],CONCATENATE(Errors_Master[[#This Row],[Functional Area]],Errors_Master[[#This Row],[Error Code Name]]),Errors_Master[Error Code Name],"&lt;&gt;*[New Failure]*")&gt;1,"Yes","")</f>
        <v/>
      </c>
      <c r="J305" s="64"/>
    </row>
    <row r="306" spans="2:10">
      <c r="B306" s="56" t="str">
        <f>CONCATENATE(Errors_Master[[#This Row],[Functional Area]],Errors_Master[[#This Row],[Error Code Name]])</f>
        <v>SWDL[New Failure] SW_Download</v>
      </c>
      <c r="C306" s="55">
        <v>261</v>
      </c>
      <c r="D306" s="69" t="s">
        <v>189</v>
      </c>
      <c r="E306" s="68" t="s">
        <v>130</v>
      </c>
      <c r="F306" s="57"/>
      <c r="G306" s="58">
        <f>IFERROR(VLOOKUP(Errors_Master[[#This Row],[Functional Area]],Functional_Area[],2,FALSE),"Need Location!")</f>
        <v>4</v>
      </c>
      <c r="H306" s="62" t="str">
        <f>IF(COUNTIFS(Errors_Master[Lookup Index],CONCATENATE(Errors_Master[[#This Row],[Functional Area]],Errors_Master[[#This Row],[Error Code Name]]),Errors_Master[Error Code Name],"&lt;&gt;*[New Failure]*")&gt;1,"Yes","")</f>
        <v/>
      </c>
      <c r="J306" s="64"/>
    </row>
    <row r="307" spans="2:10">
      <c r="B307" s="56" t="str">
        <f>CONCATENATE(Errors_Master[[#This Row],[Functional Area]],Errors_Master[[#This Row],[Error Code Name]])</f>
        <v>SWDL[New Failure] SW_Download</v>
      </c>
      <c r="C307" s="55">
        <v>262</v>
      </c>
      <c r="D307" s="69" t="s">
        <v>189</v>
      </c>
      <c r="E307" s="68" t="s">
        <v>130</v>
      </c>
      <c r="F307" s="57"/>
      <c r="G307" s="58">
        <f>IFERROR(VLOOKUP(Errors_Master[[#This Row],[Functional Area]],Functional_Area[],2,FALSE),"Need Location!")</f>
        <v>4</v>
      </c>
      <c r="H307" s="62" t="str">
        <f>IF(COUNTIFS(Errors_Master[Lookup Index],CONCATENATE(Errors_Master[[#This Row],[Functional Area]],Errors_Master[[#This Row],[Error Code Name]]),Errors_Master[Error Code Name],"&lt;&gt;*[New Failure]*")&gt;1,"Yes","")</f>
        <v/>
      </c>
      <c r="J307" s="64"/>
    </row>
    <row r="308" spans="2:10">
      <c r="B308" s="56" t="str">
        <f>CONCATENATE(Errors_Master[[#This Row],[Functional Area]],Errors_Master[[#This Row],[Error Code Name]])</f>
        <v>SWDL[New Failure] SW_Download</v>
      </c>
      <c r="C308" s="55">
        <v>263</v>
      </c>
      <c r="D308" s="69" t="s">
        <v>189</v>
      </c>
      <c r="E308" s="68" t="s">
        <v>130</v>
      </c>
      <c r="F308" s="57"/>
      <c r="G308" s="58">
        <f>IFERROR(VLOOKUP(Errors_Master[[#This Row],[Functional Area]],Functional_Area[],2,FALSE),"Need Location!")</f>
        <v>4</v>
      </c>
      <c r="H308" s="62" t="str">
        <f>IF(COUNTIFS(Errors_Master[Lookup Index],CONCATENATE(Errors_Master[[#This Row],[Functional Area]],Errors_Master[[#This Row],[Error Code Name]]),Errors_Master[Error Code Name],"&lt;&gt;*[New Failure]*")&gt;1,"Yes","")</f>
        <v/>
      </c>
      <c r="J308" s="64"/>
    </row>
    <row r="309" spans="2:10">
      <c r="B309" s="56" t="str">
        <f>CONCATENATE(Errors_Master[[#This Row],[Functional Area]],Errors_Master[[#This Row],[Error Code Name]])</f>
        <v>SWDL[New Failure] SW_Download</v>
      </c>
      <c r="C309" s="55">
        <v>264</v>
      </c>
      <c r="D309" s="69" t="s">
        <v>189</v>
      </c>
      <c r="E309" s="68" t="s">
        <v>130</v>
      </c>
      <c r="F309" s="57"/>
      <c r="G309" s="58">
        <f>IFERROR(VLOOKUP(Errors_Master[[#This Row],[Functional Area]],Functional_Area[],2,FALSE),"Need Location!")</f>
        <v>4</v>
      </c>
      <c r="H309" s="62" t="str">
        <f>IF(COUNTIFS(Errors_Master[Lookup Index],CONCATENATE(Errors_Master[[#This Row],[Functional Area]],Errors_Master[[#This Row],[Error Code Name]]),Errors_Master[Error Code Name],"&lt;&gt;*[New Failure]*")&gt;1,"Yes","")</f>
        <v/>
      </c>
      <c r="J309" s="64"/>
    </row>
    <row r="310" spans="2:10">
      <c r="B310" s="56" t="str">
        <f>CONCATENATE(Errors_Master[[#This Row],[Functional Area]],Errors_Master[[#This Row],[Error Code Name]])</f>
        <v>SWDL[New Failure] SW_Download</v>
      </c>
      <c r="C310" s="55">
        <v>265</v>
      </c>
      <c r="D310" s="69" t="s">
        <v>189</v>
      </c>
      <c r="E310" s="68" t="s">
        <v>130</v>
      </c>
      <c r="F310" s="57"/>
      <c r="G310" s="58">
        <f>IFERROR(VLOOKUP(Errors_Master[[#This Row],[Functional Area]],Functional_Area[],2,FALSE),"Need Location!")</f>
        <v>4</v>
      </c>
      <c r="H310" s="62" t="str">
        <f>IF(COUNTIFS(Errors_Master[Lookup Index],CONCATENATE(Errors_Master[[#This Row],[Functional Area]],Errors_Master[[#This Row],[Error Code Name]]),Errors_Master[Error Code Name],"&lt;&gt;*[New Failure]*")&gt;1,"Yes","")</f>
        <v/>
      </c>
      <c r="J310" s="64"/>
    </row>
    <row r="311" spans="2:10">
      <c r="B311" s="56" t="str">
        <f>CONCATENATE(Errors_Master[[#This Row],[Functional Area]],Errors_Master[[#This Row],[Error Code Name]])</f>
        <v>SWDL[New Failure] SW_Download</v>
      </c>
      <c r="C311" s="55">
        <v>266</v>
      </c>
      <c r="D311" s="69" t="s">
        <v>189</v>
      </c>
      <c r="E311" s="68" t="s">
        <v>130</v>
      </c>
      <c r="F311" s="57"/>
      <c r="G311" s="58">
        <f>IFERROR(VLOOKUP(Errors_Master[[#This Row],[Functional Area]],Functional_Area[],2,FALSE),"Need Location!")</f>
        <v>4</v>
      </c>
      <c r="H311" s="62" t="str">
        <f>IF(COUNTIFS(Errors_Master[Lookup Index],CONCATENATE(Errors_Master[[#This Row],[Functional Area]],Errors_Master[[#This Row],[Error Code Name]]),Errors_Master[Error Code Name],"&lt;&gt;*[New Failure]*")&gt;1,"Yes","")</f>
        <v/>
      </c>
      <c r="J311" s="64"/>
    </row>
    <row r="312" spans="2:10">
      <c r="B312" s="56" t="str">
        <f>CONCATENATE(Errors_Master[[#This Row],[Functional Area]],Errors_Master[[#This Row],[Error Code Name]])</f>
        <v>SWDL[New Failure] SW_Download</v>
      </c>
      <c r="C312" s="55">
        <v>267</v>
      </c>
      <c r="D312" s="69" t="s">
        <v>189</v>
      </c>
      <c r="E312" s="68" t="s">
        <v>130</v>
      </c>
      <c r="F312" s="57"/>
      <c r="G312" s="58">
        <f>IFERROR(VLOOKUP(Errors_Master[[#This Row],[Functional Area]],Functional_Area[],2,FALSE),"Need Location!")</f>
        <v>4</v>
      </c>
      <c r="H312" s="62" t="str">
        <f>IF(COUNTIFS(Errors_Master[Lookup Index],CONCATENATE(Errors_Master[[#This Row],[Functional Area]],Errors_Master[[#This Row],[Error Code Name]]),Errors_Master[Error Code Name],"&lt;&gt;*[New Failure]*")&gt;1,"Yes","")</f>
        <v/>
      </c>
      <c r="J312" s="64"/>
    </row>
    <row r="313" spans="2:10">
      <c r="B313" s="54" t="str">
        <f>CONCATENATE(Errors_Master[[#This Row],[Functional Area]],Errors_Master[[#This Row],[Error Code Name]])</f>
        <v>SWDL[New Failure] SW_Download</v>
      </c>
      <c r="C313" s="55">
        <v>268</v>
      </c>
      <c r="D313" s="69" t="s">
        <v>189</v>
      </c>
      <c r="E313" s="68" t="s">
        <v>816</v>
      </c>
      <c r="F313" s="58"/>
      <c r="G313" s="58">
        <f>IFERROR(VLOOKUP(Errors_Master[[#This Row],[Functional Area]],Functional_Area[],2,FALSE),"Need Location!")</f>
        <v>4</v>
      </c>
      <c r="H313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313" s="64"/>
    </row>
    <row r="314" spans="2:10">
      <c r="B314" s="54" t="str">
        <f>CONCATENATE(Errors_Master[[#This Row],[Functional Area]],Errors_Master[[#This Row],[Error Code Name]])</f>
        <v>SWDL[New Failure] SW_Download</v>
      </c>
      <c r="C314" s="55">
        <v>269</v>
      </c>
      <c r="D314" s="69" t="s">
        <v>189</v>
      </c>
      <c r="E314" s="68" t="s">
        <v>130</v>
      </c>
      <c r="F314" s="58"/>
      <c r="G314" s="58">
        <f>IFERROR(VLOOKUP(Errors_Master[[#This Row],[Functional Area]],Functional_Area[],2,FALSE),"Need Location!")</f>
        <v>4</v>
      </c>
      <c r="H314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314" s="64"/>
    </row>
    <row r="315" spans="2:10">
      <c r="B315" s="54" t="str">
        <f>CONCATENATE(Errors_Master[[#This Row],[Functional Area]],Errors_Master[[#This Row],[Error Code Name]])</f>
        <v>SWDL[New Failure] SW_Download</v>
      </c>
      <c r="C315" s="55">
        <v>270</v>
      </c>
      <c r="D315" s="69" t="s">
        <v>189</v>
      </c>
      <c r="E315" s="68" t="s">
        <v>130</v>
      </c>
      <c r="F315" s="58"/>
      <c r="G315" s="58">
        <f>IFERROR(VLOOKUP(Errors_Master[[#This Row],[Functional Area]],Functional_Area[],2,FALSE),"Need Location!")</f>
        <v>4</v>
      </c>
      <c r="H315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315" s="64"/>
    </row>
    <row r="316" spans="2:10">
      <c r="B316" s="54" t="str">
        <f>CONCATENATE(Errors_Master[[#This Row],[Functional Area]],Errors_Master[[#This Row],[Error Code Name]])</f>
        <v>SWDL[New Failure] SW_Download</v>
      </c>
      <c r="C316" s="55">
        <v>271</v>
      </c>
      <c r="D316" s="69" t="s">
        <v>189</v>
      </c>
      <c r="E316" s="68" t="s">
        <v>816</v>
      </c>
      <c r="F316" s="58"/>
      <c r="G316" s="58">
        <f>IFERROR(VLOOKUP(Errors_Master[[#This Row],[Functional Area]],Functional_Area[],2,FALSE),"Need Location!")</f>
        <v>4</v>
      </c>
      <c r="H316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316" s="64"/>
    </row>
    <row r="317" spans="2:10" s="94" customFormat="1">
      <c r="B317" s="94" t="str">
        <f>CONCATENATE(Errors_Master[[#This Row],[Functional Area]],Errors_Master[[#This Row],[Error Code Name]])</f>
        <v>OPASSet Global Mode:No HP cable Error 164</v>
      </c>
      <c r="C317" s="92">
        <v>272</v>
      </c>
      <c r="D317" s="92" t="s">
        <v>817</v>
      </c>
      <c r="E317" s="94" t="s">
        <v>1042</v>
      </c>
      <c r="F317" s="93"/>
      <c r="G317" s="93">
        <f>IFERROR(VLOOKUP(Errors_Master[[#This Row],[Functional Area]],Functional_Area[],2,FALSE),"Need Location!")</f>
        <v>5</v>
      </c>
      <c r="H317" s="93" t="str">
        <f>IF(COUNTIFS(Errors_Master[Lookup Index],CONCATENATE(Errors_Master[[#This Row],[Functional Area]],Errors_Master[[#This Row],[Error Code Name]]),Errors_Master[Error Code Name],"&lt;&gt;*[New Failure]*")&gt;1,"Yes","")</f>
        <v/>
      </c>
      <c r="J317" s="102"/>
    </row>
    <row r="318" spans="2:10">
      <c r="B318" s="54" t="str">
        <f>CONCATENATE(Errors_Master[[#This Row],[Functional Area]],Errors_Master[[#This Row],[Error Code Name]])</f>
        <v>OPAS[New Failure] OPAS</v>
      </c>
      <c r="C318" s="55">
        <v>273</v>
      </c>
      <c r="D318" s="69" t="s">
        <v>754</v>
      </c>
      <c r="E318" s="68" t="s">
        <v>818</v>
      </c>
      <c r="F318" s="58"/>
      <c r="G318" s="58">
        <f>IFERROR(VLOOKUP(Errors_Master[[#This Row],[Functional Area]],Functional_Area[],2,FALSE),"Need Location!")</f>
        <v>5</v>
      </c>
      <c r="H318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318" s="64"/>
    </row>
    <row r="319" spans="2:10">
      <c r="B319" s="54" t="str">
        <f>CONCATENATE(Errors_Master[[#This Row],[Functional Area]],Errors_Master[[#This Row],[Error Code Name]])</f>
        <v>OPAS[New Failure] OPAS</v>
      </c>
      <c r="C319" s="55">
        <v>274</v>
      </c>
      <c r="D319" s="69" t="s">
        <v>754</v>
      </c>
      <c r="E319" s="68" t="s">
        <v>818</v>
      </c>
      <c r="F319" s="58"/>
      <c r="G319" s="58">
        <f>IFERROR(VLOOKUP(Errors_Master[[#This Row],[Functional Area]],Functional_Area[],2,FALSE),"Need Location!")</f>
        <v>5</v>
      </c>
      <c r="H319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319" s="64"/>
    </row>
    <row r="320" spans="2:10">
      <c r="B320" s="54" t="str">
        <f>CONCATENATE(Errors_Master[[#This Row],[Functional Area]],Errors_Master[[#This Row],[Error Code Name]])</f>
        <v>OPAS[New Failure] OPAS</v>
      </c>
      <c r="C320" s="55">
        <v>275</v>
      </c>
      <c r="D320" s="69" t="s">
        <v>754</v>
      </c>
      <c r="E320" s="68" t="s">
        <v>818</v>
      </c>
      <c r="F320" s="58"/>
      <c r="G320" s="58">
        <f>IFERROR(VLOOKUP(Errors_Master[[#This Row],[Functional Area]],Functional_Area[],2,FALSE),"Need Location!")</f>
        <v>5</v>
      </c>
      <c r="H320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320" s="64"/>
    </row>
    <row r="321" spans="2:10">
      <c r="B321" s="54" t="str">
        <f>CONCATENATE(Errors_Master[[#This Row],[Functional Area]],Errors_Master[[#This Row],[Error Code Name]])</f>
        <v>OPAS[New Failure] OPAS</v>
      </c>
      <c r="C321" s="55">
        <v>276</v>
      </c>
      <c r="D321" s="69" t="s">
        <v>754</v>
      </c>
      <c r="E321" s="68" t="s">
        <v>818</v>
      </c>
      <c r="F321" s="58"/>
      <c r="G321" s="58">
        <f>IFERROR(VLOOKUP(Errors_Master[[#This Row],[Functional Area]],Functional_Area[],2,FALSE),"Need Location!")</f>
        <v>5</v>
      </c>
      <c r="H321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321" s="64"/>
    </row>
    <row r="322" spans="2:10">
      <c r="B322" s="54" t="str">
        <f>CONCATENATE(Errors_Master[[#This Row],[Functional Area]],Errors_Master[[#This Row],[Error Code Name]])</f>
        <v>OPAS[New Failure] OPAS</v>
      </c>
      <c r="C322" s="55">
        <v>277</v>
      </c>
      <c r="D322" s="69" t="s">
        <v>754</v>
      </c>
      <c r="E322" s="68" t="s">
        <v>818</v>
      </c>
      <c r="F322" s="58"/>
      <c r="G322" s="58">
        <f>IFERROR(VLOOKUP(Errors_Master[[#This Row],[Functional Area]],Functional_Area[],2,FALSE),"Need Location!")</f>
        <v>5</v>
      </c>
      <c r="H322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322" s="64"/>
    </row>
    <row r="323" spans="2:10">
      <c r="B323" s="54" t="str">
        <f>CONCATENATE(Errors_Master[[#This Row],[Functional Area]],Errors_Master[[#This Row],[Error Code Name]])</f>
        <v>OPAS[New Failure] OPAS</v>
      </c>
      <c r="C323" s="55">
        <v>278</v>
      </c>
      <c r="D323" s="69" t="s">
        <v>754</v>
      </c>
      <c r="E323" s="68" t="s">
        <v>818</v>
      </c>
      <c r="F323" s="58"/>
      <c r="G323" s="58">
        <f>IFERROR(VLOOKUP(Errors_Master[[#This Row],[Functional Area]],Functional_Area[],2,FALSE),"Need Location!")</f>
        <v>5</v>
      </c>
      <c r="H323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323" s="64"/>
    </row>
    <row r="324" spans="2:10">
      <c r="B324" s="54" t="str">
        <f>CONCATENATE(Errors_Master[[#This Row],[Functional Area]],Errors_Master[[#This Row],[Error Code Name]])</f>
        <v>OPAS[New Failure] OPAS</v>
      </c>
      <c r="C324" s="55">
        <v>279</v>
      </c>
      <c r="D324" s="69" t="s">
        <v>754</v>
      </c>
      <c r="E324" s="68" t="s">
        <v>818</v>
      </c>
      <c r="F324" s="58"/>
      <c r="G324" s="58">
        <f>IFERROR(VLOOKUP(Errors_Master[[#This Row],[Functional Area]],Functional_Area[],2,FALSE),"Need Location!")</f>
        <v>5</v>
      </c>
      <c r="H324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324" s="64"/>
    </row>
    <row r="325" spans="2:10">
      <c r="B325" s="54" t="str">
        <f>CONCATENATE(Errors_Master[[#This Row],[Functional Area]],Errors_Master[[#This Row],[Error Code Name]])</f>
        <v>OPAS[New Failure] OPAS</v>
      </c>
      <c r="C325" s="55">
        <v>280</v>
      </c>
      <c r="D325" s="69" t="s">
        <v>817</v>
      </c>
      <c r="E325" s="68" t="s">
        <v>818</v>
      </c>
      <c r="F325" s="58"/>
      <c r="G325" s="58">
        <f>IFERROR(VLOOKUP(Errors_Master[[#This Row],[Functional Area]],Functional_Area[],2,FALSE),"Need Location!")</f>
        <v>5</v>
      </c>
      <c r="H325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325" s="64"/>
    </row>
    <row r="326" spans="2:10">
      <c r="B326" s="54" t="str">
        <f>CONCATENATE(Errors_Master[[#This Row],[Functional Area]],Errors_Master[[#This Row],[Error Code Name]])</f>
        <v>OPAS[New Failure] OPAS</v>
      </c>
      <c r="C326" s="55">
        <v>281</v>
      </c>
      <c r="D326" s="69" t="s">
        <v>754</v>
      </c>
      <c r="E326" s="68" t="s">
        <v>818</v>
      </c>
      <c r="F326" s="58"/>
      <c r="G326" s="58">
        <f>IFERROR(VLOOKUP(Errors_Master[[#This Row],[Functional Area]],Functional_Area[],2,FALSE),"Need Location!")</f>
        <v>5</v>
      </c>
      <c r="H326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326" s="64"/>
    </row>
    <row r="327" spans="2:10">
      <c r="B327" s="54" t="str">
        <f>CONCATENATE(Errors_Master[[#This Row],[Functional Area]],Errors_Master[[#This Row],[Error Code Name]])</f>
        <v>OPAS[New Failure] OPAS</v>
      </c>
      <c r="C327" s="55">
        <v>282</v>
      </c>
      <c r="D327" s="69" t="s">
        <v>754</v>
      </c>
      <c r="E327" s="68" t="s">
        <v>818</v>
      </c>
      <c r="F327" s="58"/>
      <c r="G327" s="58">
        <f>IFERROR(VLOOKUP(Errors_Master[[#This Row],[Functional Area]],Functional_Area[],2,FALSE),"Need Location!")</f>
        <v>5</v>
      </c>
      <c r="H327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327" s="64"/>
    </row>
    <row r="328" spans="2:10">
      <c r="B328" s="54" t="str">
        <f>CONCATENATE(Errors_Master[[#This Row],[Functional Area]],Errors_Master[[#This Row],[Error Code Name]])</f>
        <v>OPAS[New Failure] OPAS</v>
      </c>
      <c r="C328" s="55">
        <v>283</v>
      </c>
      <c r="D328" s="69" t="s">
        <v>754</v>
      </c>
      <c r="E328" s="68" t="s">
        <v>818</v>
      </c>
      <c r="F328" s="58"/>
      <c r="G328" s="58">
        <f>IFERROR(VLOOKUP(Errors_Master[[#This Row],[Functional Area]],Functional_Area[],2,FALSE),"Need Location!")</f>
        <v>5</v>
      </c>
      <c r="H328" s="58" t="str">
        <f>IF(COUNTIFS(Errors_Master[Lookup Index],CONCATENATE(Errors_Master[[#This Row],[Functional Area]],Errors_Master[[#This Row],[Error Code Name]]),Errors_Master[Error Code Name],"&lt;&gt;*[New Failure]*")&gt;1,"Yes","")</f>
        <v/>
      </c>
      <c r="J328" s="64"/>
    </row>
    <row r="329" spans="2:10">
      <c r="B329" s="56" t="str">
        <f>CONCATENATE(Errors_Master[[#This Row],[Functional Area]],Errors_Master[[#This Row],[Error Code Name]])</f>
        <v>OPAS[New Failure] OPAS</v>
      </c>
      <c r="C329" s="55">
        <v>284</v>
      </c>
      <c r="D329" s="69" t="s">
        <v>754</v>
      </c>
      <c r="E329" s="68" t="s">
        <v>818</v>
      </c>
      <c r="F329" s="57"/>
      <c r="G329" s="58">
        <f>IFERROR(VLOOKUP(Errors_Master[[#This Row],[Functional Area]],Functional_Area[],2,FALSE),"Need Location!")</f>
        <v>5</v>
      </c>
      <c r="H32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30" spans="2:10">
      <c r="B330" s="56" t="str">
        <f>CONCATENATE(Errors_Master[[#This Row],[Functional Area]],Errors_Master[[#This Row],[Error Code Name]])</f>
        <v>OPAS[New Failure] OPAS</v>
      </c>
      <c r="C330" s="55">
        <v>285</v>
      </c>
      <c r="D330" s="69" t="s">
        <v>754</v>
      </c>
      <c r="E330" s="68" t="s">
        <v>818</v>
      </c>
      <c r="F330" s="57"/>
      <c r="G330" s="58">
        <f>IFERROR(VLOOKUP(Errors_Master[[#This Row],[Functional Area]],Functional_Area[],2,FALSE),"Need Location!")</f>
        <v>5</v>
      </c>
      <c r="H33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31" spans="2:10">
      <c r="B331" s="56" t="str">
        <f>CONCATENATE(Errors_Master[[#This Row],[Functional Area]],Errors_Master[[#This Row],[Error Code Name]])</f>
        <v>OPAS[New Failure] OPAS</v>
      </c>
      <c r="C331" s="55">
        <v>286</v>
      </c>
      <c r="D331" s="69" t="s">
        <v>754</v>
      </c>
      <c r="E331" s="68" t="s">
        <v>818</v>
      </c>
      <c r="F331" s="57"/>
      <c r="G331" s="58">
        <f>IFERROR(VLOOKUP(Errors_Master[[#This Row],[Functional Area]],Functional_Area[],2,FALSE),"Need Location!")</f>
        <v>5</v>
      </c>
      <c r="H33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32" spans="2:10">
      <c r="B332" s="56" t="str">
        <f>CONCATENATE(Errors_Master[[#This Row],[Functional Area]],Errors_Master[[#This Row],[Error Code Name]])</f>
        <v>OPAS[New Failure] OPAS</v>
      </c>
      <c r="C332" s="55">
        <v>287</v>
      </c>
      <c r="D332" s="69" t="s">
        <v>754</v>
      </c>
      <c r="E332" s="68" t="s">
        <v>818</v>
      </c>
      <c r="F332" s="57"/>
      <c r="G332" s="58">
        <f>IFERROR(VLOOKUP(Errors_Master[[#This Row],[Functional Area]],Functional_Area[],2,FALSE),"Need Location!")</f>
        <v>5</v>
      </c>
      <c r="H33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33" spans="2:10">
      <c r="B333" s="56" t="str">
        <f>CONCATENATE(Errors_Master[[#This Row],[Functional Area]],Errors_Master[[#This Row],[Error Code Name]])</f>
        <v>OPAS[New Failure] OPAS</v>
      </c>
      <c r="C333" s="55">
        <v>288</v>
      </c>
      <c r="D333" s="69" t="s">
        <v>817</v>
      </c>
      <c r="E333" s="68" t="s">
        <v>818</v>
      </c>
      <c r="F333" s="57"/>
      <c r="G333" s="58">
        <f>IFERROR(VLOOKUP(Errors_Master[[#This Row],[Functional Area]],Functional_Area[],2,FALSE),"Need Location!")</f>
        <v>5</v>
      </c>
      <c r="H33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34" spans="2:10">
      <c r="B334" s="56" t="str">
        <f>CONCATENATE(Errors_Master[[#This Row],[Functional Area]],Errors_Master[[#This Row],[Error Code Name]])</f>
        <v>OPAS[New Failure] OPAS</v>
      </c>
      <c r="C334" s="55">
        <v>289</v>
      </c>
      <c r="D334" s="69" t="s">
        <v>754</v>
      </c>
      <c r="E334" s="68" t="s">
        <v>818</v>
      </c>
      <c r="F334" s="57"/>
      <c r="G334" s="58">
        <f>IFERROR(VLOOKUP(Errors_Master[[#This Row],[Functional Area]],Functional_Area[],2,FALSE),"Need Location!")</f>
        <v>5</v>
      </c>
      <c r="H33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35" spans="2:10">
      <c r="B335" s="56" t="str">
        <f>CONCATENATE(Errors_Master[[#This Row],[Functional Area]],Errors_Master[[#This Row],[Error Code Name]])</f>
        <v>OPAS[New Failure] OPAS</v>
      </c>
      <c r="C335" s="55">
        <v>290</v>
      </c>
      <c r="D335" s="69" t="s">
        <v>754</v>
      </c>
      <c r="E335" s="68" t="s">
        <v>818</v>
      </c>
      <c r="F335" s="57"/>
      <c r="G335" s="58">
        <f>IFERROR(VLOOKUP(Errors_Master[[#This Row],[Functional Area]],Functional_Area[],2,FALSE),"Need Location!")</f>
        <v>5</v>
      </c>
      <c r="H33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36" spans="2:10">
      <c r="B336" s="56" t="str">
        <f>CONCATENATE(Errors_Master[[#This Row],[Functional Area]],Errors_Master[[#This Row],[Error Code Name]])</f>
        <v>OPAS[New Failure] OPAS</v>
      </c>
      <c r="C336" s="55">
        <v>291</v>
      </c>
      <c r="D336" s="69" t="s">
        <v>754</v>
      </c>
      <c r="E336" s="68" t="s">
        <v>818</v>
      </c>
      <c r="F336" s="57"/>
      <c r="G336" s="58">
        <f>IFERROR(VLOOKUP(Errors_Master[[#This Row],[Functional Area]],Functional_Area[],2,FALSE),"Need Location!")</f>
        <v>5</v>
      </c>
      <c r="H33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37" spans="2:8">
      <c r="B337" s="56" t="str">
        <f>CONCATENATE(Errors_Master[[#This Row],[Functional Area]],Errors_Master[[#This Row],[Error Code Name]])</f>
        <v>OPAS[New Failure] OPAS</v>
      </c>
      <c r="C337" s="55">
        <v>292</v>
      </c>
      <c r="D337" s="69" t="s">
        <v>754</v>
      </c>
      <c r="E337" s="68" t="s">
        <v>818</v>
      </c>
      <c r="F337" s="57"/>
      <c r="G337" s="58">
        <f>IFERROR(VLOOKUP(Errors_Master[[#This Row],[Functional Area]],Functional_Area[],2,FALSE),"Need Location!")</f>
        <v>5</v>
      </c>
      <c r="H33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38" spans="2:8">
      <c r="B338" s="56" t="str">
        <f>CONCATENATE(Errors_Master[[#This Row],[Functional Area]],Errors_Master[[#This Row],[Error Code Name]])</f>
        <v>OPAS[New Failure] OPAS</v>
      </c>
      <c r="C338" s="55">
        <v>293</v>
      </c>
      <c r="D338" s="69" t="s">
        <v>754</v>
      </c>
      <c r="E338" s="68" t="s">
        <v>818</v>
      </c>
      <c r="F338" s="57"/>
      <c r="G338" s="58">
        <f>IFERROR(VLOOKUP(Errors_Master[[#This Row],[Functional Area]],Functional_Area[],2,FALSE),"Need Location!")</f>
        <v>5</v>
      </c>
      <c r="H33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39" spans="2:8">
      <c r="B339" s="56" t="str">
        <f>CONCATENATE(Errors_Master[[#This Row],[Functional Area]],Errors_Master[[#This Row],[Error Code Name]])</f>
        <v>OPAS[New Failure] OPAS</v>
      </c>
      <c r="C339" s="55">
        <v>294</v>
      </c>
      <c r="D339" s="69" t="s">
        <v>754</v>
      </c>
      <c r="E339" s="68" t="s">
        <v>818</v>
      </c>
      <c r="F339" s="57"/>
      <c r="G339" s="58">
        <f>IFERROR(VLOOKUP(Errors_Master[[#This Row],[Functional Area]],Functional_Area[],2,FALSE),"Need Location!")</f>
        <v>5</v>
      </c>
      <c r="H33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40" spans="2:8">
      <c r="B340" s="56" t="str">
        <f>CONCATENATE(Errors_Master[[#This Row],[Functional Area]],Errors_Master[[#This Row],[Error Code Name]])</f>
        <v>OPAS[New Failure] OPAS</v>
      </c>
      <c r="C340" s="55">
        <v>295</v>
      </c>
      <c r="D340" s="69" t="s">
        <v>754</v>
      </c>
      <c r="E340" s="68" t="s">
        <v>818</v>
      </c>
      <c r="F340" s="57"/>
      <c r="G340" s="58">
        <f>IFERROR(VLOOKUP(Errors_Master[[#This Row],[Functional Area]],Functional_Area[],2,FALSE),"Need Location!")</f>
        <v>5</v>
      </c>
      <c r="H34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41" spans="2:8">
      <c r="B341" s="56" t="str">
        <f>CONCATENATE(Errors_Master[[#This Row],[Functional Area]],Errors_Master[[#This Row],[Error Code Name]])</f>
        <v>OPAS[New Failure] OPAS</v>
      </c>
      <c r="C341" s="55">
        <v>296</v>
      </c>
      <c r="D341" s="69" t="s">
        <v>754</v>
      </c>
      <c r="E341" s="68" t="s">
        <v>818</v>
      </c>
      <c r="F341" s="57"/>
      <c r="G341" s="58">
        <f>IFERROR(VLOOKUP(Errors_Master[[#This Row],[Functional Area]],Functional_Area[],2,FALSE),"Need Location!")</f>
        <v>5</v>
      </c>
      <c r="H34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42" spans="2:8">
      <c r="B342" s="56" t="str">
        <f>CONCATENATE(Errors_Master[[#This Row],[Functional Area]],Errors_Master[[#This Row],[Error Code Name]])</f>
        <v>OPAS[New Failure] OPAS</v>
      </c>
      <c r="C342" s="55">
        <v>297</v>
      </c>
      <c r="D342" s="69" t="s">
        <v>754</v>
      </c>
      <c r="E342" s="68" t="s">
        <v>818</v>
      </c>
      <c r="F342" s="57"/>
      <c r="G342" s="58">
        <f>IFERROR(VLOOKUP(Errors_Master[[#This Row],[Functional Area]],Functional_Area[],2,FALSE),"Need Location!")</f>
        <v>5</v>
      </c>
      <c r="H34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43" spans="2:8">
      <c r="B343" s="56" t="str">
        <f>CONCATENATE(Errors_Master[[#This Row],[Functional Area]],Errors_Master[[#This Row],[Error Code Name]])</f>
        <v>OPAS[New Failure] OPAS</v>
      </c>
      <c r="C343" s="55">
        <v>298</v>
      </c>
      <c r="D343" s="69" t="s">
        <v>754</v>
      </c>
      <c r="E343" s="68" t="s">
        <v>818</v>
      </c>
      <c r="F343" s="57"/>
      <c r="G343" s="58">
        <f>IFERROR(VLOOKUP(Errors_Master[[#This Row],[Functional Area]],Functional_Area[],2,FALSE),"Need Location!")</f>
        <v>5</v>
      </c>
      <c r="H34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44" spans="2:8">
      <c r="B344" s="56" t="str">
        <f>CONCATENATE(Errors_Master[[#This Row],[Functional Area]],Errors_Master[[#This Row],[Error Code Name]])</f>
        <v>OPAS[New Failure] OPAS</v>
      </c>
      <c r="C344" s="55">
        <v>299</v>
      </c>
      <c r="D344" s="69" t="s">
        <v>754</v>
      </c>
      <c r="E344" s="68" t="s">
        <v>818</v>
      </c>
      <c r="F344" s="57"/>
      <c r="G344" s="58">
        <f>IFERROR(VLOOKUP(Errors_Master[[#This Row],[Functional Area]],Functional_Area[],2,FALSE),"Need Location!")</f>
        <v>5</v>
      </c>
      <c r="H34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45" spans="2:8">
      <c r="B345" s="56" t="str">
        <f>CONCATENATE(Errors_Master[[#This Row],[Functional Area]],Errors_Master[[#This Row],[Error Code Name]])</f>
        <v>OPAS[New Failure] OPAS</v>
      </c>
      <c r="C345" s="55">
        <v>300</v>
      </c>
      <c r="D345" s="69" t="s">
        <v>754</v>
      </c>
      <c r="E345" s="68" t="s">
        <v>818</v>
      </c>
      <c r="F345" s="57"/>
      <c r="G345" s="58">
        <f>IFERROR(VLOOKUP(Errors_Master[[#This Row],[Functional Area]],Functional_Area[],2,FALSE),"Need Location!")</f>
        <v>5</v>
      </c>
      <c r="H34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46" spans="2:8">
      <c r="B346" s="56" t="str">
        <f>CONCATENATE(Errors_Master[[#This Row],[Functional Area]],Errors_Master[[#This Row],[Error Code Name]])</f>
        <v>OPAS[New Failure] OPAS</v>
      </c>
      <c r="C346" s="55">
        <v>301</v>
      </c>
      <c r="D346" s="69" t="s">
        <v>754</v>
      </c>
      <c r="E346" s="68" t="s">
        <v>818</v>
      </c>
      <c r="F346" s="57"/>
      <c r="G346" s="58">
        <f>IFERROR(VLOOKUP(Errors_Master[[#This Row],[Functional Area]],Functional_Area[],2,FALSE),"Need Location!")</f>
        <v>5</v>
      </c>
      <c r="H34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47" spans="2:8">
      <c r="B347" s="56" t="str">
        <f>CONCATENATE(Errors_Master[[#This Row],[Functional Area]],Errors_Master[[#This Row],[Error Code Name]])</f>
        <v>OPAS[New Failure] OPAS</v>
      </c>
      <c r="C347" s="55">
        <v>302</v>
      </c>
      <c r="D347" s="69" t="s">
        <v>754</v>
      </c>
      <c r="E347" s="68" t="s">
        <v>818</v>
      </c>
      <c r="F347" s="57"/>
      <c r="G347" s="58">
        <f>IFERROR(VLOOKUP(Errors_Master[[#This Row],[Functional Area]],Functional_Area[],2,FALSE),"Need Location!")</f>
        <v>5</v>
      </c>
      <c r="H34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48" spans="2:8">
      <c r="B348" s="56" t="str">
        <f>CONCATENATE(Errors_Master[[#This Row],[Functional Area]],Errors_Master[[#This Row],[Error Code Name]])</f>
        <v>OPAS[New Failure] OPAS</v>
      </c>
      <c r="C348" s="55">
        <v>303</v>
      </c>
      <c r="D348" s="69" t="s">
        <v>754</v>
      </c>
      <c r="E348" s="68" t="s">
        <v>818</v>
      </c>
      <c r="F348" s="57"/>
      <c r="G348" s="58">
        <f>IFERROR(VLOOKUP(Errors_Master[[#This Row],[Functional Area]],Functional_Area[],2,FALSE),"Need Location!")</f>
        <v>5</v>
      </c>
      <c r="H34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49" spans="2:8">
      <c r="B349" s="56" t="str">
        <f>CONCATENATE(Errors_Master[[#This Row],[Functional Area]],Errors_Master[[#This Row],[Error Code Name]])</f>
        <v>OPAS[New Failure] OPAS</v>
      </c>
      <c r="C349" s="55">
        <v>304</v>
      </c>
      <c r="D349" s="69" t="s">
        <v>754</v>
      </c>
      <c r="E349" s="68" t="s">
        <v>818</v>
      </c>
      <c r="F349" s="57"/>
      <c r="G349" s="58">
        <f>IFERROR(VLOOKUP(Errors_Master[[#This Row],[Functional Area]],Functional_Area[],2,FALSE),"Need Location!")</f>
        <v>5</v>
      </c>
      <c r="H34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50" spans="2:8">
      <c r="B350" s="56" t="str">
        <f>CONCATENATE(Errors_Master[[#This Row],[Functional Area]],Errors_Master[[#This Row],[Error Code Name]])</f>
        <v>OPAS[New Failure] OPAS</v>
      </c>
      <c r="C350" s="55">
        <v>305</v>
      </c>
      <c r="D350" s="69" t="s">
        <v>754</v>
      </c>
      <c r="E350" s="68" t="s">
        <v>818</v>
      </c>
      <c r="F350" s="57"/>
      <c r="G350" s="58">
        <f>IFERROR(VLOOKUP(Errors_Master[[#This Row],[Functional Area]],Functional_Area[],2,FALSE),"Need Location!")</f>
        <v>5</v>
      </c>
      <c r="H35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51" spans="2:8">
      <c r="B351" s="56" t="str">
        <f>CONCATENATE(Errors_Master[[#This Row],[Functional Area]],Errors_Master[[#This Row],[Error Code Name]])</f>
        <v>OPAS[New Failure] OPAS</v>
      </c>
      <c r="C351" s="55">
        <v>306</v>
      </c>
      <c r="D351" s="69" t="s">
        <v>754</v>
      </c>
      <c r="E351" s="68" t="s">
        <v>818</v>
      </c>
      <c r="F351" s="57"/>
      <c r="G351" s="58">
        <f>IFERROR(VLOOKUP(Errors_Master[[#This Row],[Functional Area]],Functional_Area[],2,FALSE),"Need Location!")</f>
        <v>5</v>
      </c>
      <c r="H35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52" spans="2:8">
      <c r="B352" s="56" t="str">
        <f>CONCATENATE(Errors_Master[[#This Row],[Functional Area]],Errors_Master[[#This Row],[Error Code Name]])</f>
        <v>OPAS[New Failure] OPAS</v>
      </c>
      <c r="C352" s="55">
        <v>307</v>
      </c>
      <c r="D352" s="69" t="s">
        <v>754</v>
      </c>
      <c r="E352" s="68" t="s">
        <v>818</v>
      </c>
      <c r="F352" s="57"/>
      <c r="G352" s="58">
        <f>IFERROR(VLOOKUP(Errors_Master[[#This Row],[Functional Area]],Functional_Area[],2,FALSE),"Need Location!")</f>
        <v>5</v>
      </c>
      <c r="H35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53" spans="2:8">
      <c r="B353" s="56" t="str">
        <f>CONCATENATE(Errors_Master[[#This Row],[Functional Area]],Errors_Master[[#This Row],[Error Code Name]])</f>
        <v>OPAS[New Failure] OPAS</v>
      </c>
      <c r="C353" s="55">
        <v>308</v>
      </c>
      <c r="D353" s="69" t="s">
        <v>754</v>
      </c>
      <c r="E353" s="68" t="s">
        <v>818</v>
      </c>
      <c r="F353" s="57"/>
      <c r="G353" s="58">
        <f>IFERROR(VLOOKUP(Errors_Master[[#This Row],[Functional Area]],Functional_Area[],2,FALSE),"Need Location!")</f>
        <v>5</v>
      </c>
      <c r="H35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54" spans="2:8">
      <c r="B354" s="56" t="str">
        <f>CONCATENATE(Errors_Master[[#This Row],[Functional Area]],Errors_Master[[#This Row],[Error Code Name]])</f>
        <v>OPAS[New Failure] OPAS</v>
      </c>
      <c r="C354" s="55">
        <v>309</v>
      </c>
      <c r="D354" s="69" t="s">
        <v>754</v>
      </c>
      <c r="E354" s="68" t="s">
        <v>818</v>
      </c>
      <c r="F354" s="57"/>
      <c r="G354" s="58">
        <f>IFERROR(VLOOKUP(Errors_Master[[#This Row],[Functional Area]],Functional_Area[],2,FALSE),"Need Location!")</f>
        <v>5</v>
      </c>
      <c r="H35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55" spans="2:8">
      <c r="B355" s="56" t="str">
        <f>CONCATENATE(Errors_Master[[#This Row],[Functional Area]],Errors_Master[[#This Row],[Error Code Name]])</f>
        <v>OPAS[New Failure] OPAS</v>
      </c>
      <c r="C355" s="55">
        <v>310</v>
      </c>
      <c r="D355" s="69" t="s">
        <v>754</v>
      </c>
      <c r="E355" s="68" t="s">
        <v>818</v>
      </c>
      <c r="F355" s="57"/>
      <c r="G355" s="58">
        <f>IFERROR(VLOOKUP(Errors_Master[[#This Row],[Functional Area]],Functional_Area[],2,FALSE),"Need Location!")</f>
        <v>5</v>
      </c>
      <c r="H35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56" spans="2:8">
      <c r="B356" s="56" t="str">
        <f>CONCATENATE(Errors_Master[[#This Row],[Functional Area]],Errors_Master[[#This Row],[Error Code Name]])</f>
        <v>OPAS[New Failure] OPAS</v>
      </c>
      <c r="C356" s="55">
        <v>311</v>
      </c>
      <c r="D356" s="69" t="s">
        <v>754</v>
      </c>
      <c r="E356" s="68" t="s">
        <v>818</v>
      </c>
      <c r="F356" s="57"/>
      <c r="G356" s="58">
        <f>IFERROR(VLOOKUP(Errors_Master[[#This Row],[Functional Area]],Functional_Area[],2,FALSE),"Need Location!")</f>
        <v>5</v>
      </c>
      <c r="H35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57" spans="2:8">
      <c r="B357" s="56" t="str">
        <f>CONCATENATE(Errors_Master[[#This Row],[Functional Area]],Errors_Master[[#This Row],[Error Code Name]])</f>
        <v>QT0SN/Dut-sn</v>
      </c>
      <c r="C357" s="55">
        <v>312</v>
      </c>
      <c r="D357" s="69" t="s">
        <v>190</v>
      </c>
      <c r="E357" s="73" t="s">
        <v>244</v>
      </c>
      <c r="F357" s="57"/>
      <c r="G357" s="58">
        <f>IFERROR(VLOOKUP(Errors_Master[[#This Row],[Functional Area]],Functional_Area[],2,FALSE),"Need Location!")</f>
        <v>6</v>
      </c>
      <c r="H35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58" spans="2:8">
      <c r="B358" s="56" t="str">
        <f>CONCATENATE(Errors_Master[[#This Row],[Functional Area]],Errors_Master[[#This Row],[Error Code Name]])</f>
        <v>QT0Process/Start Test Process</v>
      </c>
      <c r="C358" s="55">
        <v>313</v>
      </c>
      <c r="D358" s="69" t="s">
        <v>190</v>
      </c>
      <c r="E358" s="73" t="s">
        <v>245</v>
      </c>
      <c r="F358" s="57"/>
      <c r="G358" s="58">
        <f>IFERROR(VLOOKUP(Errors_Master[[#This Row],[Functional Area]],Functional_Area[],2,FALSE),"Need Location!")</f>
        <v>6</v>
      </c>
      <c r="H35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59" spans="2:8">
      <c r="B359" s="56" t="str">
        <f>CONCATENATE(Errors_Master[[#This Row],[Functional Area]],Errors_Master[[#This Row],[Error Code Name]])</f>
        <v>QT0Fan/ Fan-setFan[0]</v>
      </c>
      <c r="C359" s="55">
        <v>314</v>
      </c>
      <c r="D359" s="69" t="s">
        <v>190</v>
      </c>
      <c r="E359" s="73" t="s">
        <v>819</v>
      </c>
      <c r="F359" s="57"/>
      <c r="G359" s="58">
        <f>IFERROR(VLOOKUP(Errors_Master[[#This Row],[Functional Area]],Functional_Area[],2,FALSE),"Need Location!")</f>
        <v>6</v>
      </c>
      <c r="H35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60" spans="2:8">
      <c r="B360" s="56" t="str">
        <f>CONCATENATE(Errors_Master[[#This Row],[Functional Area]],Errors_Master[[#This Row],[Error Code Name]])</f>
        <v>QT0Fan/ Fan-setFan[1]</v>
      </c>
      <c r="C360" s="55">
        <v>315</v>
      </c>
      <c r="D360" s="69" t="s">
        <v>190</v>
      </c>
      <c r="E360" s="73" t="s">
        <v>246</v>
      </c>
      <c r="F360" s="57"/>
      <c r="G360" s="58">
        <f>IFERROR(VLOOKUP(Errors_Master[[#This Row],[Functional Area]],Functional_Area[],2,FALSE),"Need Location!")</f>
        <v>6</v>
      </c>
      <c r="H36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61" spans="2:8">
      <c r="B361" s="56" t="str">
        <f>CONCATENATE(Errors_Master[[#This Row],[Functional Area]],Errors_Master[[#This Row],[Error Code Name]])</f>
        <v>QT0Connectivity/Connectivity-I2C Scan</v>
      </c>
      <c r="C361" s="55">
        <v>316</v>
      </c>
      <c r="D361" s="69" t="s">
        <v>190</v>
      </c>
      <c r="E361" s="73" t="s">
        <v>247</v>
      </c>
      <c r="F361" s="57"/>
      <c r="G361" s="58">
        <f>IFERROR(VLOOKUP(Errors_Master[[#This Row],[Functional Area]],Functional_Area[],2,FALSE),"Need Location!")</f>
        <v>6</v>
      </c>
      <c r="H36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62" spans="2:8">
      <c r="B362" s="56" t="str">
        <f>CONCATENATE(Errors_Master[[#This Row],[Functional Area]],Errors_Master[[#This Row],[Error Code Name]])</f>
        <v>QT0Connectivity/Connectivity-Read SoC Info</v>
      </c>
      <c r="C362" s="55">
        <v>317</v>
      </c>
      <c r="D362" s="69" t="s">
        <v>190</v>
      </c>
      <c r="E362" s="73" t="s">
        <v>248</v>
      </c>
      <c r="F362" s="57"/>
      <c r="G362" s="58">
        <f>IFERROR(VLOOKUP(Errors_Master[[#This Row],[Functional Area]],Functional_Area[],2,FALSE),"Need Location!")</f>
        <v>6</v>
      </c>
      <c r="H36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63" spans="2:8">
      <c r="B363" s="56" t="str">
        <f>CONCATENATE(Errors_Master[[#This Row],[Functional Area]],Errors_Master[[#This Row],[Error Code Name]])</f>
        <v>QT0Connectivity/Connectivity-Read PMU Info</v>
      </c>
      <c r="C363" s="55">
        <v>318</v>
      </c>
      <c r="D363" s="69" t="s">
        <v>190</v>
      </c>
      <c r="E363" s="73" t="s">
        <v>249</v>
      </c>
      <c r="F363" s="57"/>
      <c r="G363" s="58">
        <f>IFERROR(VLOOKUP(Errors_Master[[#This Row],[Functional Area]],Functional_Area[],2,FALSE),"Need Location!")</f>
        <v>6</v>
      </c>
      <c r="H36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64" spans="2:8">
      <c r="B364" s="56" t="str">
        <f>CONCATENATE(Errors_Master[[#This Row],[Functional Area]],Errors_Master[[#This Row],[Error Code Name]])</f>
        <v>QT0DFR/DFR-DFR Presence test</v>
      </c>
      <c r="C364" s="55">
        <v>319</v>
      </c>
      <c r="D364" s="69" t="s">
        <v>190</v>
      </c>
      <c r="E364" s="73" t="s">
        <v>250</v>
      </c>
      <c r="F364" s="57"/>
      <c r="G364" s="58">
        <f>IFERROR(VLOOKUP(Errors_Master[[#This Row],[Functional Area]],Functional_Area[],2,FALSE),"Need Location!")</f>
        <v>6</v>
      </c>
      <c r="H36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65" spans="2:8">
      <c r="B365" s="56" t="str">
        <f>CONCATENATE(Errors_Master[[#This Row],[Functional Area]],Errors_Master[[#This Row],[Error Code Name]])</f>
        <v>QT0Mesa/Button-Mesa Presence test</v>
      </c>
      <c r="C365" s="55">
        <v>320</v>
      </c>
      <c r="D365" s="69" t="s">
        <v>190</v>
      </c>
      <c r="E365" s="73" t="s">
        <v>251</v>
      </c>
      <c r="F365" s="57"/>
      <c r="G365" s="58">
        <f>IFERROR(VLOOKUP(Errors_Master[[#This Row],[Functional Area]],Functional_Area[],2,FALSE),"Need Location!")</f>
        <v>6</v>
      </c>
      <c r="H36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66" spans="2:8">
      <c r="B366" s="56" t="str">
        <f>CONCATENATE(Errors_Master[[#This Row],[Functional Area]],Errors_Master[[#This Row],[Error Code Name]])</f>
        <v>QT0Accel/SAR-Accelerometer presence test</v>
      </c>
      <c r="C366" s="55">
        <v>321</v>
      </c>
      <c r="D366" s="69" t="s">
        <v>190</v>
      </c>
      <c r="E366" s="73" t="s">
        <v>252</v>
      </c>
      <c r="F366" s="57"/>
      <c r="G366" s="58">
        <f>IFERROR(VLOOKUP(Errors_Master[[#This Row],[Functional Area]],Functional_Area[],2,FALSE),"Need Location!")</f>
        <v>6</v>
      </c>
      <c r="H36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67" spans="2:8">
      <c r="B367" s="56" t="str">
        <f>CONCATENATE(Errors_Master[[#This Row],[Functional Area]],Errors_Master[[#This Row],[Error Code Name]])</f>
        <v>QT0Halle/Halleffect Sensor-Halleffect Sensor</v>
      </c>
      <c r="C367" s="55">
        <v>322</v>
      </c>
      <c r="D367" s="69" t="s">
        <v>190</v>
      </c>
      <c r="E367" s="73" t="s">
        <v>253</v>
      </c>
      <c r="F367" s="57"/>
      <c r="G367" s="58">
        <f>IFERROR(VLOOKUP(Errors_Master[[#This Row],[Functional Area]],Functional_Area[],2,FALSE),"Need Location!")</f>
        <v>6</v>
      </c>
      <c r="H36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68" spans="2:8">
      <c r="B368" s="56" t="str">
        <f>CONCATENATE(Errors_Master[[#This Row],[Functional Area]],Errors_Master[[#This Row],[Error Code Name]])</f>
        <v>QT0Fan/Fan-getFan[0]</v>
      </c>
      <c r="C368" s="55">
        <v>323</v>
      </c>
      <c r="D368" s="69" t="s">
        <v>190</v>
      </c>
      <c r="E368" s="73" t="s">
        <v>254</v>
      </c>
      <c r="F368" s="57"/>
      <c r="G368" s="58">
        <f>IFERROR(VLOOKUP(Errors_Master[[#This Row],[Functional Area]],Functional_Area[],2,FALSE),"Need Location!")</f>
        <v>6</v>
      </c>
      <c r="H36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69" spans="2:8">
      <c r="B369" s="56" t="str">
        <f>CONCATENATE(Errors_Master[[#This Row],[Functional Area]],Errors_Master[[#This Row],[Error Code Name]])</f>
        <v>QT0Fan/Fan-getFan[1]</v>
      </c>
      <c r="C369" s="55">
        <v>324</v>
      </c>
      <c r="D369" s="69" t="s">
        <v>190</v>
      </c>
      <c r="E369" s="73" t="s">
        <v>255</v>
      </c>
      <c r="F369" s="57"/>
      <c r="G369" s="58">
        <f>IFERROR(VLOOKUP(Errors_Master[[#This Row],[Functional Area]],Functional_Area[],2,FALSE),"Need Location!")</f>
        <v>6</v>
      </c>
      <c r="H36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70" spans="2:8">
      <c r="B370" s="56" t="str">
        <f>CONCATENATE(Errors_Master[[#This Row],[Functional Area]],Errors_Master[[#This Row],[Error Code Name]])</f>
        <v>QT0Storage/Storage-NAND Ident test</v>
      </c>
      <c r="C370" s="55">
        <v>325</v>
      </c>
      <c r="D370" s="69" t="s">
        <v>190</v>
      </c>
      <c r="E370" s="73" t="s">
        <v>256</v>
      </c>
      <c r="F370" s="57"/>
      <c r="G370" s="58">
        <f>IFERROR(VLOOKUP(Errors_Master[[#This Row],[Functional Area]],Functional_Area[],2,FALSE),"Need Location!")</f>
        <v>6</v>
      </c>
      <c r="H37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71" spans="2:8">
      <c r="B371" s="56" t="str">
        <f>CONCATENATE(Errors_Master[[#This Row],[Functional Area]],Errors_Master[[#This Row],[Error Code Name]])</f>
        <v>QT0Storage/Storage-Storage counters dump</v>
      </c>
      <c r="C371" s="55">
        <v>326</v>
      </c>
      <c r="D371" s="69" t="s">
        <v>190</v>
      </c>
      <c r="E371" s="73" t="s">
        <v>257</v>
      </c>
      <c r="F371" s="57"/>
      <c r="G371" s="58">
        <f>IFERROR(VLOOKUP(Errors_Master[[#This Row],[Functional Area]],Functional_Area[],2,FALSE),"Need Location!")</f>
        <v>6</v>
      </c>
      <c r="H37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72" spans="2:8">
      <c r="B372" s="56" t="str">
        <f>CONCATENATE(Errors_Master[[#This Row],[Functional Area]],Errors_Master[[#This Row],[Error Code Name]])</f>
        <v>QT0Device/Device-Power On - BT</v>
      </c>
      <c r="C372" s="55">
        <v>327</v>
      </c>
      <c r="D372" s="69" t="s">
        <v>190</v>
      </c>
      <c r="E372" s="73" t="s">
        <v>258</v>
      </c>
      <c r="F372" s="57"/>
      <c r="G372" s="58">
        <f>IFERROR(VLOOKUP(Errors_Master[[#This Row],[Functional Area]],Functional_Area[],2,FALSE),"Need Location!")</f>
        <v>6</v>
      </c>
      <c r="H37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73" spans="2:8">
      <c r="B373" s="56" t="str">
        <f>CONCATENATE(Errors_Master[[#This Row],[Functional Area]],Errors_Master[[#This Row],[Error Code Name]])</f>
        <v>QT0Device/Device-Presence Test - BT</v>
      </c>
      <c r="C373" s="55">
        <v>328</v>
      </c>
      <c r="D373" s="69" t="s">
        <v>190</v>
      </c>
      <c r="E373" s="73" t="s">
        <v>259</v>
      </c>
      <c r="F373" s="57"/>
      <c r="G373" s="58">
        <f>IFERROR(VLOOKUP(Errors_Master[[#This Row],[Functional Area]],Functional_Area[],2,FALSE),"Need Location!")</f>
        <v>6</v>
      </c>
      <c r="H37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74" spans="2:8">
      <c r="B374" s="56" t="str">
        <f>CONCATENATE(Errors_Master[[#This Row],[Functional Area]],Errors_Master[[#This Row],[Error Code Name]])</f>
        <v>QT0Device/Device-Power Off - BT</v>
      </c>
      <c r="C374" s="55">
        <v>329</v>
      </c>
      <c r="D374" s="69" t="s">
        <v>190</v>
      </c>
      <c r="E374" s="73" t="s">
        <v>260</v>
      </c>
      <c r="F374" s="57"/>
      <c r="G374" s="58">
        <f>IFERROR(VLOOKUP(Errors_Master[[#This Row],[Functional Area]],Functional_Area[],2,FALSE),"Need Location!")</f>
        <v>6</v>
      </c>
      <c r="H37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75" spans="2:8">
      <c r="B375" s="56" t="str">
        <f>CONCATENATE(Errors_Master[[#This Row],[Functional Area]],Errors_Master[[#This Row],[Error Code Name]])</f>
        <v>QT0Process/Finish Test Process</v>
      </c>
      <c r="C375" s="55">
        <v>330</v>
      </c>
      <c r="D375" s="69" t="s">
        <v>190</v>
      </c>
      <c r="E375" s="73" t="s">
        <v>261</v>
      </c>
      <c r="F375" s="57"/>
      <c r="G375" s="58">
        <f>IFERROR(VLOOKUP(Errors_Master[[#This Row],[Functional Area]],Functional_Area[],2,FALSE),"Need Location!")</f>
        <v>6</v>
      </c>
      <c r="H37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76" spans="2:8">
      <c r="B376" s="56" t="str">
        <f>CONCATENATE(Errors_Master[[#This Row],[Functional Area]],Errors_Master[[#This Row],[Error Code Name]])</f>
        <v>QT0Hang at Apple logo during 1st reboot after finish SWDL</v>
      </c>
      <c r="C376" s="55">
        <v>331</v>
      </c>
      <c r="D376" s="69" t="s">
        <v>190</v>
      </c>
      <c r="E376" s="55" t="s">
        <v>820</v>
      </c>
      <c r="F376" s="57"/>
      <c r="G376" s="58">
        <f>IFERROR(VLOOKUP(Errors_Master[[#This Row],[Functional Area]],Functional_Area[],2,FALSE),"Need Location!")</f>
        <v>6</v>
      </c>
      <c r="H37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77" spans="2:8">
      <c r="B377" s="56" t="str">
        <f>CONCATENATE(Errors_Master[[#This Row],[Functional Area]],Errors_Master[[#This Row],[Error Code Name]])</f>
        <v>QT0QT0 Fan limits fail</v>
      </c>
      <c r="C377" s="55">
        <v>332</v>
      </c>
      <c r="D377" s="69" t="s">
        <v>190</v>
      </c>
      <c r="E377" s="55" t="s">
        <v>821</v>
      </c>
      <c r="F377" s="57"/>
      <c r="G377" s="58">
        <f>IFERROR(VLOOKUP(Errors_Master[[#This Row],[Functional Area]],Functional_Area[],2,FALSE),"Need Location!")</f>
        <v>6</v>
      </c>
      <c r="H37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78" spans="2:8">
      <c r="B378" s="56" t="str">
        <f>CONCATENATE(Errors_Master[[#This Row],[Functional Area]],Errors_Master[[#This Row],[Error Code Name]])</f>
        <v>QT0Auto shut down at QT0</v>
      </c>
      <c r="C378" s="55">
        <v>333</v>
      </c>
      <c r="D378" s="69" t="s">
        <v>190</v>
      </c>
      <c r="E378" s="55" t="s">
        <v>822</v>
      </c>
      <c r="F378" s="57"/>
      <c r="G378" s="58">
        <f>IFERROR(VLOOKUP(Errors_Master[[#This Row],[Functional Area]],Functional_Area[],2,FALSE),"Need Location!")</f>
        <v>6</v>
      </c>
      <c r="H37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79" spans="2:8">
      <c r="B379" s="56" t="str">
        <f>CONCATENATE(Errors_Master[[#This Row],[Functional Area]],Errors_Master[[#This Row],[Error Code Name]])</f>
        <v>QT0[New Failure] QT0</v>
      </c>
      <c r="C379" s="55">
        <v>334</v>
      </c>
      <c r="D379" s="69" t="s">
        <v>190</v>
      </c>
      <c r="E379" s="69" t="s">
        <v>823</v>
      </c>
      <c r="F379" s="57"/>
      <c r="G379" s="58">
        <f>IFERROR(VLOOKUP(Errors_Master[[#This Row],[Functional Area]],Functional_Area[],2,FALSE),"Need Location!")</f>
        <v>6</v>
      </c>
      <c r="H37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80" spans="2:8">
      <c r="B380" s="56" t="str">
        <f>CONCATENATE(Errors_Master[[#This Row],[Functional Area]],Errors_Master[[#This Row],[Error Code Name]])</f>
        <v>QT0[New Failure] QT0</v>
      </c>
      <c r="C380" s="55">
        <v>335</v>
      </c>
      <c r="D380" s="69" t="s">
        <v>190</v>
      </c>
      <c r="E380" s="69" t="s">
        <v>823</v>
      </c>
      <c r="F380" s="57"/>
      <c r="G380" s="58">
        <f>IFERROR(VLOOKUP(Errors_Master[[#This Row],[Functional Area]],Functional_Area[],2,FALSE),"Need Location!")</f>
        <v>6</v>
      </c>
      <c r="H38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81" spans="2:8">
      <c r="B381" s="56" t="str">
        <f>CONCATENATE(Errors_Master[[#This Row],[Functional Area]],Errors_Master[[#This Row],[Error Code Name]])</f>
        <v>QT0[New Failure] QT0</v>
      </c>
      <c r="C381" s="55">
        <v>336</v>
      </c>
      <c r="D381" s="69" t="s">
        <v>190</v>
      </c>
      <c r="E381" s="69" t="s">
        <v>823</v>
      </c>
      <c r="F381" s="57"/>
      <c r="G381" s="58">
        <f>IFERROR(VLOOKUP(Errors_Master[[#This Row],[Functional Area]],Functional_Area[],2,FALSE),"Need Location!")</f>
        <v>6</v>
      </c>
      <c r="H38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82" spans="2:8">
      <c r="B382" s="56" t="str">
        <f>CONCATENATE(Errors_Master[[#This Row],[Functional Area]],Errors_Master[[#This Row],[Error Code Name]])</f>
        <v>QT0[New Failure] QT0</v>
      </c>
      <c r="C382" s="55">
        <v>337</v>
      </c>
      <c r="D382" s="69" t="s">
        <v>190</v>
      </c>
      <c r="E382" s="69" t="s">
        <v>823</v>
      </c>
      <c r="F382" s="57"/>
      <c r="G382" s="58">
        <f>IFERROR(VLOOKUP(Errors_Master[[#This Row],[Functional Area]],Functional_Area[],2,FALSE),"Need Location!")</f>
        <v>6</v>
      </c>
      <c r="H38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83" spans="2:8">
      <c r="B383" s="56" t="str">
        <f>CONCATENATE(Errors_Master[[#This Row],[Functional Area]],Errors_Master[[#This Row],[Error Code Name]])</f>
        <v>QT0[New Failure] QT0</v>
      </c>
      <c r="C383" s="55">
        <v>338</v>
      </c>
      <c r="D383" s="69" t="s">
        <v>190</v>
      </c>
      <c r="E383" s="69" t="s">
        <v>823</v>
      </c>
      <c r="F383" s="57"/>
      <c r="G383" s="58">
        <f>IFERROR(VLOOKUP(Errors_Master[[#This Row],[Functional Area]],Functional_Area[],2,FALSE),"Need Location!")</f>
        <v>6</v>
      </c>
      <c r="H38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84" spans="2:8">
      <c r="B384" s="56" t="str">
        <f>CONCATENATE(Errors_Master[[#This Row],[Functional Area]],Errors_Master[[#This Row],[Error Code Name]])</f>
        <v>QT0[New Failure] QT0</v>
      </c>
      <c r="C384" s="55">
        <v>339</v>
      </c>
      <c r="D384" s="69" t="s">
        <v>190</v>
      </c>
      <c r="E384" s="69" t="s">
        <v>823</v>
      </c>
      <c r="F384" s="57"/>
      <c r="G384" s="58">
        <f>IFERROR(VLOOKUP(Errors_Master[[#This Row],[Functional Area]],Functional_Area[],2,FALSE),"Need Location!")</f>
        <v>6</v>
      </c>
      <c r="H38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85" spans="2:8">
      <c r="B385" s="56" t="str">
        <f>CONCATENATE(Errors_Master[[#This Row],[Functional Area]],Errors_Master[[#This Row],[Error Code Name]])</f>
        <v>QT0[New Failure] QT0</v>
      </c>
      <c r="C385" s="55">
        <v>340</v>
      </c>
      <c r="D385" s="69" t="s">
        <v>190</v>
      </c>
      <c r="E385" s="69" t="s">
        <v>823</v>
      </c>
      <c r="F385" s="57"/>
      <c r="G385" s="58">
        <f>IFERROR(VLOOKUP(Errors_Master[[#This Row],[Functional Area]],Functional_Area[],2,FALSE),"Need Location!")</f>
        <v>6</v>
      </c>
      <c r="H38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86" spans="2:8">
      <c r="B386" s="56" t="str">
        <f>CONCATENATE(Errors_Master[[#This Row],[Functional Area]],Errors_Master[[#This Row],[Error Code Name]])</f>
        <v>QT0[New Failure] QT0</v>
      </c>
      <c r="C386" s="55">
        <v>341</v>
      </c>
      <c r="D386" s="69" t="s">
        <v>190</v>
      </c>
      <c r="E386" s="69" t="s">
        <v>823</v>
      </c>
      <c r="F386" s="57"/>
      <c r="G386" s="58">
        <f>IFERROR(VLOOKUP(Errors_Master[[#This Row],[Functional Area]],Functional_Area[],2,FALSE),"Need Location!")</f>
        <v>6</v>
      </c>
      <c r="H38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87" spans="2:8">
      <c r="B387" s="56" t="str">
        <f>CONCATENATE(Errors_Master[[#This Row],[Functional Area]],Errors_Master[[#This Row],[Error Code Name]])</f>
        <v>QT0[New Failure] QT0</v>
      </c>
      <c r="C387" s="55">
        <v>342</v>
      </c>
      <c r="D387" s="69" t="s">
        <v>190</v>
      </c>
      <c r="E387" s="69" t="s">
        <v>823</v>
      </c>
      <c r="F387" s="57"/>
      <c r="G387" s="58">
        <f>IFERROR(VLOOKUP(Errors_Master[[#This Row],[Functional Area]],Functional_Area[],2,FALSE),"Need Location!")</f>
        <v>6</v>
      </c>
      <c r="H38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88" spans="2:8">
      <c r="B388" s="56" t="str">
        <f>CONCATENATE(Errors_Master[[#This Row],[Functional Area]],Errors_Master[[#This Row],[Error Code Name]])</f>
        <v>QT0[New Failure] QT0</v>
      </c>
      <c r="C388" s="55">
        <v>343</v>
      </c>
      <c r="D388" s="69" t="s">
        <v>190</v>
      </c>
      <c r="E388" s="69" t="s">
        <v>823</v>
      </c>
      <c r="F388" s="57"/>
      <c r="G388" s="58">
        <f>IFERROR(VLOOKUP(Errors_Master[[#This Row],[Functional Area]],Functional_Area[],2,FALSE),"Need Location!")</f>
        <v>6</v>
      </c>
      <c r="H38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89" spans="2:8">
      <c r="B389" s="56" t="str">
        <f>CONCATENATE(Errors_Master[[#This Row],[Functional Area]],Errors_Master[[#This Row],[Error Code Name]])</f>
        <v>QT0[New Failure] QT0</v>
      </c>
      <c r="C389" s="55">
        <v>344</v>
      </c>
      <c r="D389" s="69" t="s">
        <v>190</v>
      </c>
      <c r="E389" s="69" t="s">
        <v>823</v>
      </c>
      <c r="F389" s="57"/>
      <c r="G389" s="58">
        <f>IFERROR(VLOOKUP(Errors_Master[[#This Row],[Functional Area]],Functional_Area[],2,FALSE),"Need Location!")</f>
        <v>6</v>
      </c>
      <c r="H38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90" spans="2:8">
      <c r="B390" s="56" t="str">
        <f>CONCATENATE(Errors_Master[[#This Row],[Functional Area]],Errors_Master[[#This Row],[Error Code Name]])</f>
        <v>QT0[New Failure] QT0</v>
      </c>
      <c r="C390" s="55">
        <v>345</v>
      </c>
      <c r="D390" s="69" t="s">
        <v>190</v>
      </c>
      <c r="E390" s="69" t="s">
        <v>823</v>
      </c>
      <c r="F390" s="57"/>
      <c r="G390" s="58">
        <f>IFERROR(VLOOKUP(Errors_Master[[#This Row],[Functional Area]],Functional_Area[],2,FALSE),"Need Location!")</f>
        <v>6</v>
      </c>
      <c r="H39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91" spans="2:8">
      <c r="B391" s="56" t="str">
        <f>CONCATENATE(Errors_Master[[#This Row],[Functional Area]],Errors_Master[[#This Row],[Error Code Name]])</f>
        <v>QT0[New Failure] QT0</v>
      </c>
      <c r="C391" s="55">
        <v>346</v>
      </c>
      <c r="D391" s="69" t="s">
        <v>190</v>
      </c>
      <c r="E391" s="69" t="s">
        <v>823</v>
      </c>
      <c r="F391" s="57"/>
      <c r="G391" s="58">
        <f>IFERROR(VLOOKUP(Errors_Master[[#This Row],[Functional Area]],Functional_Area[],2,FALSE),"Need Location!")</f>
        <v>6</v>
      </c>
      <c r="H39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92" spans="2:8">
      <c r="B392" s="56" t="str">
        <f>CONCATENATE(Errors_Master[[#This Row],[Functional Area]],Errors_Master[[#This Row],[Error Code Name]])</f>
        <v>QT0[New Failure] QT0</v>
      </c>
      <c r="C392" s="55">
        <v>347</v>
      </c>
      <c r="D392" s="69" t="s">
        <v>190</v>
      </c>
      <c r="E392" s="69" t="s">
        <v>823</v>
      </c>
      <c r="F392" s="57"/>
      <c r="G392" s="58">
        <f>IFERROR(VLOOKUP(Errors_Master[[#This Row],[Functional Area]],Functional_Area[],2,FALSE),"Need Location!")</f>
        <v>6</v>
      </c>
      <c r="H39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93" spans="2:8">
      <c r="B393" s="56" t="str">
        <f>CONCATENATE(Errors_Master[[#This Row],[Functional Area]],Errors_Master[[#This Row],[Error Code Name]])</f>
        <v>QT0[New Failure] QT0</v>
      </c>
      <c r="C393" s="55">
        <v>348</v>
      </c>
      <c r="D393" s="69" t="s">
        <v>190</v>
      </c>
      <c r="E393" s="69" t="s">
        <v>823</v>
      </c>
      <c r="F393" s="57"/>
      <c r="G393" s="58">
        <f>IFERROR(VLOOKUP(Errors_Master[[#This Row],[Functional Area]],Functional_Area[],2,FALSE),"Need Location!")</f>
        <v>6</v>
      </c>
      <c r="H39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94" spans="2:8">
      <c r="B394" s="56" t="str">
        <f>CONCATENATE(Errors_Master[[#This Row],[Functional Area]],Errors_Master[[#This Row],[Error Code Name]])</f>
        <v>QT0[New Failure] QT0</v>
      </c>
      <c r="C394" s="55">
        <v>349</v>
      </c>
      <c r="D394" s="69" t="s">
        <v>190</v>
      </c>
      <c r="E394" s="69" t="s">
        <v>823</v>
      </c>
      <c r="F394" s="57"/>
      <c r="G394" s="58">
        <f>IFERROR(VLOOKUP(Errors_Master[[#This Row],[Functional Area]],Functional_Area[],2,FALSE),"Need Location!")</f>
        <v>6</v>
      </c>
      <c r="H39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95" spans="2:8">
      <c r="B395" s="56" t="str">
        <f>CONCATENATE(Errors_Master[[#This Row],[Functional Area]],Errors_Master[[#This Row],[Error Code Name]])</f>
        <v>QT0[New Failure] QT0</v>
      </c>
      <c r="C395" s="55">
        <v>350</v>
      </c>
      <c r="D395" s="69" t="s">
        <v>190</v>
      </c>
      <c r="E395" s="69" t="s">
        <v>823</v>
      </c>
      <c r="F395" s="57"/>
      <c r="G395" s="58">
        <f>IFERROR(VLOOKUP(Errors_Master[[#This Row],[Functional Area]],Functional_Area[],2,FALSE),"Need Location!")</f>
        <v>6</v>
      </c>
      <c r="H39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96" spans="2:8">
      <c r="B396" s="56" t="str">
        <f>CONCATENATE(Errors_Master[[#This Row],[Functional Area]],Errors_Master[[#This Row],[Error Code Name]])</f>
        <v>QT0[New Failure] QT0</v>
      </c>
      <c r="C396" s="55">
        <v>351</v>
      </c>
      <c r="D396" s="69" t="s">
        <v>190</v>
      </c>
      <c r="E396" s="69" t="s">
        <v>823</v>
      </c>
      <c r="F396" s="57"/>
      <c r="G396" s="58">
        <f>IFERROR(VLOOKUP(Errors_Master[[#This Row],[Functional Area]],Functional_Area[],2,FALSE),"Need Location!")</f>
        <v>6</v>
      </c>
      <c r="H39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97" spans="2:8">
      <c r="B397" s="56" t="str">
        <f>CONCATENATE(Errors_Master[[#This Row],[Functional Area]],Errors_Master[[#This Row],[Error Code Name]])</f>
        <v>QT0[New Failure] QT0</v>
      </c>
      <c r="C397" s="55">
        <v>352</v>
      </c>
      <c r="D397" s="69" t="s">
        <v>190</v>
      </c>
      <c r="E397" s="69" t="s">
        <v>823</v>
      </c>
      <c r="F397" s="57"/>
      <c r="G397" s="58">
        <f>IFERROR(VLOOKUP(Errors_Master[[#This Row],[Functional Area]],Functional_Area[],2,FALSE),"Need Location!")</f>
        <v>6</v>
      </c>
      <c r="H39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98" spans="2:8">
      <c r="B398" s="56" t="str">
        <f>CONCATENATE(Errors_Master[[#This Row],[Functional Area]],Errors_Master[[#This Row],[Error Code Name]])</f>
        <v>QT0[New Failure] QT0</v>
      </c>
      <c r="C398" s="55">
        <v>353</v>
      </c>
      <c r="D398" s="69" t="s">
        <v>190</v>
      </c>
      <c r="E398" s="69" t="s">
        <v>823</v>
      </c>
      <c r="F398" s="57"/>
      <c r="G398" s="58">
        <f>IFERROR(VLOOKUP(Errors_Master[[#This Row],[Functional Area]],Functional_Area[],2,FALSE),"Need Location!")</f>
        <v>6</v>
      </c>
      <c r="H39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399" spans="2:8">
      <c r="B399" s="56" t="str">
        <f>CONCATENATE(Errors_Master[[#This Row],[Functional Area]],Errors_Master[[#This Row],[Error Code Name]])</f>
        <v>QT0[New Failure] QT0</v>
      </c>
      <c r="C399" s="55">
        <v>354</v>
      </c>
      <c r="D399" s="69" t="s">
        <v>190</v>
      </c>
      <c r="E399" s="69" t="s">
        <v>823</v>
      </c>
      <c r="F399" s="57"/>
      <c r="G399" s="58">
        <f>IFERROR(VLOOKUP(Errors_Master[[#This Row],[Functional Area]],Functional_Area[],2,FALSE),"Need Location!")</f>
        <v>6</v>
      </c>
      <c r="H39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00" spans="2:8">
      <c r="B400" s="56" t="str">
        <f>CONCATENATE(Errors_Master[[#This Row],[Functional Area]],Errors_Master[[#This Row],[Error Code Name]])</f>
        <v>QT0[New Failure] QT0</v>
      </c>
      <c r="C400" s="55">
        <v>355</v>
      </c>
      <c r="D400" s="69" t="s">
        <v>190</v>
      </c>
      <c r="E400" s="69" t="s">
        <v>823</v>
      </c>
      <c r="F400" s="57"/>
      <c r="G400" s="58">
        <f>IFERROR(VLOOKUP(Errors_Master[[#This Row],[Functional Area]],Functional_Area[],2,FALSE),"Need Location!")</f>
        <v>6</v>
      </c>
      <c r="H40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01" spans="2:8">
      <c r="B401" s="56" t="str">
        <f>CONCATENATE(Errors_Master[[#This Row],[Functional Area]],Errors_Master[[#This Row],[Error Code Name]])</f>
        <v>QT0[New Failure] QT0</v>
      </c>
      <c r="C401" s="55">
        <v>356</v>
      </c>
      <c r="D401" s="69" t="s">
        <v>190</v>
      </c>
      <c r="E401" s="69" t="s">
        <v>823</v>
      </c>
      <c r="F401" s="57"/>
      <c r="G401" s="58">
        <f>IFERROR(VLOOKUP(Errors_Master[[#This Row],[Functional Area]],Functional_Area[],2,FALSE),"Need Location!")</f>
        <v>6</v>
      </c>
      <c r="H40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02" spans="2:8">
      <c r="B402" s="56" t="str">
        <f>CONCATENATE(Errors_Master[[#This Row],[Functional Area]],Errors_Master[[#This Row],[Error Code Name]])</f>
        <v>QT0[New Failure] QT0</v>
      </c>
      <c r="C402" s="55">
        <v>357</v>
      </c>
      <c r="D402" s="69" t="s">
        <v>190</v>
      </c>
      <c r="E402" s="69" t="s">
        <v>823</v>
      </c>
      <c r="F402" s="57"/>
      <c r="G402" s="58">
        <f>IFERROR(VLOOKUP(Errors_Master[[#This Row],[Functional Area]],Functional_Area[],2,FALSE),"Need Location!")</f>
        <v>6</v>
      </c>
      <c r="H40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03" spans="2:8">
      <c r="B403" s="56" t="str">
        <f>CONCATENATE(Errors_Master[[#This Row],[Functional Area]],Errors_Master[[#This Row],[Error Code Name]])</f>
        <v>QT0[New Failure] QT0</v>
      </c>
      <c r="C403" s="55">
        <v>358</v>
      </c>
      <c r="D403" s="69" t="s">
        <v>190</v>
      </c>
      <c r="E403" s="69" t="s">
        <v>823</v>
      </c>
      <c r="F403" s="57"/>
      <c r="G403" s="58">
        <f>IFERROR(VLOOKUP(Errors_Master[[#This Row],[Functional Area]],Functional_Area[],2,FALSE),"Need Location!")</f>
        <v>6</v>
      </c>
      <c r="H40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04" spans="2:8">
      <c r="B404" s="56" t="str">
        <f>CONCATENATE(Errors_Master[[#This Row],[Functional Area]],Errors_Master[[#This Row],[Error Code Name]])</f>
        <v>QT0[New Failure] QT0</v>
      </c>
      <c r="C404" s="55">
        <v>359</v>
      </c>
      <c r="D404" s="69" t="s">
        <v>190</v>
      </c>
      <c r="E404" s="69" t="s">
        <v>823</v>
      </c>
      <c r="F404" s="57"/>
      <c r="G404" s="58">
        <f>IFERROR(VLOOKUP(Errors_Master[[#This Row],[Functional Area]],Functional_Area[],2,FALSE),"Need Location!")</f>
        <v>6</v>
      </c>
      <c r="H40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05" spans="2:8">
      <c r="B405" s="56" t="str">
        <f>CONCATENATE(Errors_Master[[#This Row],[Functional Area]],Errors_Master[[#This Row],[Error Code Name]])</f>
        <v>QT0[New Failure] QT0</v>
      </c>
      <c r="C405" s="55">
        <v>360</v>
      </c>
      <c r="D405" s="69" t="s">
        <v>190</v>
      </c>
      <c r="E405" s="69" t="s">
        <v>823</v>
      </c>
      <c r="F405" s="57"/>
      <c r="G405" s="58">
        <f>IFERROR(VLOOKUP(Errors_Master[[#This Row],[Functional Area]],Functional_Area[],2,FALSE),"Need Location!")</f>
        <v>6</v>
      </c>
      <c r="H40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06" spans="2:8">
      <c r="B406" s="56" t="str">
        <f>CONCATENATE(Errors_Master[[#This Row],[Functional Area]],Errors_Master[[#This Row],[Error Code Name]])</f>
        <v>QT0[New Failure] QT0</v>
      </c>
      <c r="C406" s="55">
        <v>361</v>
      </c>
      <c r="D406" s="69" t="s">
        <v>190</v>
      </c>
      <c r="E406" s="69" t="s">
        <v>823</v>
      </c>
      <c r="F406" s="57"/>
      <c r="G406" s="58">
        <f>IFERROR(VLOOKUP(Errors_Master[[#This Row],[Functional Area]],Functional_Area[],2,FALSE),"Need Location!")</f>
        <v>6</v>
      </c>
      <c r="H40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07" spans="2:8">
      <c r="B407" s="56" t="str">
        <f>CONCATENATE(Errors_Master[[#This Row],[Functional Area]],Errors_Master[[#This Row],[Error Code Name]])</f>
        <v>QT0[New Failure] QT0</v>
      </c>
      <c r="C407" s="55">
        <v>362</v>
      </c>
      <c r="D407" s="69" t="s">
        <v>190</v>
      </c>
      <c r="E407" s="69" t="s">
        <v>823</v>
      </c>
      <c r="F407" s="57"/>
      <c r="G407" s="58">
        <f>IFERROR(VLOOKUP(Errors_Master[[#This Row],[Functional Area]],Functional_Area[],2,FALSE),"Need Location!")</f>
        <v>6</v>
      </c>
      <c r="H40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08" spans="2:8">
      <c r="B408" s="56" t="str">
        <f>CONCATENATE(Errors_Master[[#This Row],[Functional Area]],Errors_Master[[#This Row],[Error Code Name]])</f>
        <v>QT0[New Failure] QT0</v>
      </c>
      <c r="C408" s="55">
        <v>363</v>
      </c>
      <c r="D408" s="69" t="s">
        <v>190</v>
      </c>
      <c r="E408" s="69" t="s">
        <v>823</v>
      </c>
      <c r="F408" s="57"/>
      <c r="G408" s="58">
        <f>IFERROR(VLOOKUP(Errors_Master[[#This Row],[Functional Area]],Functional_Area[],2,FALSE),"Need Location!")</f>
        <v>6</v>
      </c>
      <c r="H40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09" spans="2:8">
      <c r="B409" s="56" t="str">
        <f>CONCATENATE(Errors_Master[[#This Row],[Functional Area]],Errors_Master[[#This Row],[Error Code Name]])</f>
        <v>QT1SN/Dut-sn fail</v>
      </c>
      <c r="C409" s="55">
        <v>364</v>
      </c>
      <c r="D409" s="69" t="s">
        <v>173</v>
      </c>
      <c r="E409" s="71" t="s">
        <v>262</v>
      </c>
      <c r="F409" s="57"/>
      <c r="G409" s="58">
        <f>IFERROR(VLOOKUP(Errors_Master[[#This Row],[Functional Area]],Functional_Area[],2,FALSE),"Need Location!")</f>
        <v>7</v>
      </c>
      <c r="H40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10" spans="2:8">
      <c r="B410" s="56" t="str">
        <f>CONCATENATE(Errors_Master[[#This Row],[Functional Area]],Errors_Master[[#This Row],[Error Code Name]])</f>
        <v>QT1Process/Start Test Process fail</v>
      </c>
      <c r="C410" s="55">
        <v>365</v>
      </c>
      <c r="D410" s="69" t="s">
        <v>173</v>
      </c>
      <c r="E410" s="53" t="s">
        <v>824</v>
      </c>
      <c r="F410" s="57"/>
      <c r="G410" s="58">
        <f>IFERROR(VLOOKUP(Errors_Master[[#This Row],[Functional Area]],Functional_Area[],2,FALSE),"Need Location!")</f>
        <v>7</v>
      </c>
      <c r="H41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11" spans="2:8">
      <c r="B411" s="56" t="str">
        <f>CONCATENATE(Errors_Master[[#This Row],[Functional Area]],Errors_Master[[#This Row],[Error Code Name]])</f>
        <v>QT1Trackpad-Trackpad initialize Touch fail</v>
      </c>
      <c r="C411" s="55">
        <v>366</v>
      </c>
      <c r="D411" s="69" t="s">
        <v>173</v>
      </c>
      <c r="E411" s="53" t="s">
        <v>263</v>
      </c>
      <c r="F411" s="57"/>
      <c r="G411" s="58">
        <f>IFERROR(VLOOKUP(Errors_Master[[#This Row],[Functional Area]],Functional_Area[],2,FALSE),"Need Location!")</f>
        <v>7</v>
      </c>
      <c r="H41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12" spans="2:8">
      <c r="B412" s="56" t="str">
        <f>CONCATENATE(Errors_Master[[#This Row],[Functional Area]],Errors_Master[[#This Row],[Error Code Name]])</f>
        <v>QT1Trackpad-Trackpad Check Touch fail</v>
      </c>
      <c r="C412" s="55">
        <v>367</v>
      </c>
      <c r="D412" s="69" t="s">
        <v>173</v>
      </c>
      <c r="E412" s="53" t="s">
        <v>264</v>
      </c>
      <c r="F412" s="57"/>
      <c r="G412" s="58">
        <f>IFERROR(VLOOKUP(Errors_Master[[#This Row],[Functional Area]],Functional_Area[],2,FALSE),"Need Location!")</f>
        <v>7</v>
      </c>
      <c r="H41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13" spans="2:8">
      <c r="B413" s="56" t="str">
        <f>CONCATENATE(Errors_Master[[#This Row],[Functional Area]],Errors_Master[[#This Row],[Error Code Name]])</f>
        <v>QT1Accel/Accel-Accel fail</v>
      </c>
      <c r="C413" s="55">
        <v>368</v>
      </c>
      <c r="D413" s="69" t="s">
        <v>173</v>
      </c>
      <c r="E413" s="53" t="s">
        <v>265</v>
      </c>
      <c r="F413" s="57"/>
      <c r="G413" s="58">
        <f>IFERROR(VLOOKUP(Errors_Master[[#This Row],[Functional Area]],Functional_Area[],2,FALSE),"Need Location!")</f>
        <v>7</v>
      </c>
      <c r="H41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14" spans="2:8">
      <c r="B414" s="56" t="str">
        <f>CONCATENATE(Errors_Master[[#This Row],[Functional Area]],Errors_Master[[#This Row],[Error Code Name]])</f>
        <v>QT1Process-set Mikey mode: normal fail</v>
      </c>
      <c r="C414" s="55">
        <v>369</v>
      </c>
      <c r="D414" s="69" t="s">
        <v>173</v>
      </c>
      <c r="E414" s="53" t="s">
        <v>266</v>
      </c>
      <c r="F414" s="57"/>
      <c r="G414" s="58">
        <f>IFERROR(VLOOKUP(Errors_Master[[#This Row],[Functional Area]],Functional_Area[],2,FALSE),"Need Location!")</f>
        <v>7</v>
      </c>
      <c r="H41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15" spans="2:8">
      <c r="B415" s="56" t="str">
        <f>CONCATENATE(Errors_Master[[#This Row],[Functional Area]],Errors_Master[[#This Row],[Error Code Name]])</f>
        <v>QT1Mikey Tones Test-HeadPhone Detect fail</v>
      </c>
      <c r="C415" s="55">
        <v>370</v>
      </c>
      <c r="D415" s="69" t="s">
        <v>173</v>
      </c>
      <c r="E415" s="53" t="s">
        <v>267</v>
      </c>
      <c r="F415" s="57"/>
      <c r="G415" s="58">
        <f>IFERROR(VLOOKUP(Errors_Master[[#This Row],[Functional Area]],Functional_Area[],2,FALSE),"Need Location!")</f>
        <v>7</v>
      </c>
      <c r="H41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16" spans="2:8">
      <c r="B416" s="56" t="str">
        <f>CONCATENATE(Errors_Master[[#This Row],[Functional Area]],Errors_Master[[#This Row],[Error Code Name]])</f>
        <v>QT1Mikey Tones Test-Ext.MIC Present fail</v>
      </c>
      <c r="C416" s="55">
        <v>371</v>
      </c>
      <c r="D416" s="69" t="s">
        <v>173</v>
      </c>
      <c r="E416" s="53" t="s">
        <v>268</v>
      </c>
      <c r="F416" s="57"/>
      <c r="G416" s="58">
        <f>IFERROR(VLOOKUP(Errors_Master[[#This Row],[Functional Area]],Functional_Area[],2,FALSE),"Need Location!")</f>
        <v>7</v>
      </c>
      <c r="H41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17" spans="2:8">
      <c r="B417" s="56" t="str">
        <f>CONCATENATE(Errors_Master[[#This Row],[Functional Area]],Errors_Master[[#This Row],[Error Code Name]])</f>
        <v>QT1Mikey Tones Test-Speaker ID test fail</v>
      </c>
      <c r="C417" s="55">
        <v>372</v>
      </c>
      <c r="D417" s="69" t="s">
        <v>173</v>
      </c>
      <c r="E417" s="53" t="s">
        <v>269</v>
      </c>
      <c r="F417" s="57"/>
      <c r="G417" s="58">
        <f>IFERROR(VLOOKUP(Errors_Master[[#This Row],[Functional Area]],Functional_Area[],2,FALSE),"Need Location!")</f>
        <v>7</v>
      </c>
      <c r="H41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18" spans="2:8">
      <c r="B418" s="56" t="str">
        <f>CONCATENATE(Errors_Master[[#This Row],[Functional Area]],Errors_Master[[#This Row],[Error Code Name]])</f>
        <v>QT1Mikey Tones Test-Wait for Mikey Tone S0 Setting fail</v>
      </c>
      <c r="C418" s="55">
        <v>373</v>
      </c>
      <c r="D418" s="69" t="s">
        <v>173</v>
      </c>
      <c r="E418" s="53" t="s">
        <v>270</v>
      </c>
      <c r="F418" s="57"/>
      <c r="G418" s="58">
        <f>IFERROR(VLOOKUP(Errors_Master[[#This Row],[Functional Area]],Functional_Area[],2,FALSE),"Need Location!")</f>
        <v>7</v>
      </c>
      <c r="H41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19" spans="2:8">
      <c r="B419" s="56" t="str">
        <f>CONCATENATE(Errors_Master[[#This Row],[Functional Area]],Errors_Master[[#This Row],[Error Code Name]])</f>
        <v>QT1Mikey Tones Test-Mikey: ts0 fail</v>
      </c>
      <c r="C419" s="55">
        <v>374</v>
      </c>
      <c r="D419" s="69" t="s">
        <v>173</v>
      </c>
      <c r="E419" s="53" t="s">
        <v>271</v>
      </c>
      <c r="F419" s="57"/>
      <c r="G419" s="58">
        <f>IFERROR(VLOOKUP(Errors_Master[[#This Row],[Functional Area]],Functional_Area[],2,FALSE),"Need Location!")</f>
        <v>7</v>
      </c>
      <c r="H41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20" spans="2:8">
      <c r="B420" s="56" t="str">
        <f>CONCATENATE(Errors_Master[[#This Row],[Functional Area]],Errors_Master[[#This Row],[Error Code Name]])</f>
        <v>QT1Mikey Tones Test-Wait for Mikey Tone S0 fail</v>
      </c>
      <c r="C420" s="55">
        <v>375</v>
      </c>
      <c r="D420" s="69" t="s">
        <v>173</v>
      </c>
      <c r="E420" s="53" t="s">
        <v>272</v>
      </c>
      <c r="F420" s="57"/>
      <c r="G420" s="58">
        <f>IFERROR(VLOOKUP(Errors_Master[[#This Row],[Functional Area]],Functional_Area[],2,FALSE),"Need Location!")</f>
        <v>7</v>
      </c>
      <c r="H42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21" spans="2:8">
      <c r="B421" s="56" t="str">
        <f>CONCATENATE(Errors_Master[[#This Row],[Functional Area]],Errors_Master[[#This Row],[Error Code Name]])</f>
        <v>QT1Mikey Tones Test-Wait for Mikey Tone S1 Setting fail</v>
      </c>
      <c r="C421" s="55">
        <v>376</v>
      </c>
      <c r="D421" s="69" t="s">
        <v>173</v>
      </c>
      <c r="E421" s="53" t="s">
        <v>273</v>
      </c>
      <c r="F421" s="57"/>
      <c r="G421" s="58">
        <f>IFERROR(VLOOKUP(Errors_Master[[#This Row],[Functional Area]],Functional_Area[],2,FALSE),"Need Location!")</f>
        <v>7</v>
      </c>
      <c r="H42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22" spans="2:8">
      <c r="B422" s="56" t="str">
        <f>CONCATENATE(Errors_Master[[#This Row],[Functional Area]],Errors_Master[[#This Row],[Error Code Name]])</f>
        <v>QT1Mikey Tones Test-Mikey: ts1 fail</v>
      </c>
      <c r="C422" s="55">
        <v>377</v>
      </c>
      <c r="D422" s="69" t="s">
        <v>173</v>
      </c>
      <c r="E422" s="53" t="s">
        <v>274</v>
      </c>
      <c r="F422" s="57"/>
      <c r="G422" s="58">
        <f>IFERROR(VLOOKUP(Errors_Master[[#This Row],[Functional Area]],Functional_Area[],2,FALSE),"Need Location!")</f>
        <v>7</v>
      </c>
      <c r="H42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23" spans="2:8">
      <c r="B423" s="56" t="str">
        <f>CONCATENATE(Errors_Master[[#This Row],[Functional Area]],Errors_Master[[#This Row],[Error Code Name]])</f>
        <v>QT1Mikey Tones Test-Wait for Mikey Tone S1 fail</v>
      </c>
      <c r="C423" s="55">
        <v>378</v>
      </c>
      <c r="D423" s="69" t="s">
        <v>173</v>
      </c>
      <c r="E423" s="53" t="s">
        <v>275</v>
      </c>
      <c r="F423" s="57"/>
      <c r="G423" s="58">
        <f>IFERROR(VLOOKUP(Errors_Master[[#This Row],[Functional Area]],Functional_Area[],2,FALSE),"Need Location!")</f>
        <v>7</v>
      </c>
      <c r="H42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24" spans="2:8">
      <c r="B424" s="56" t="str">
        <f>CONCATENATE(Errors_Master[[#This Row],[Functional Area]],Errors_Master[[#This Row],[Error Code Name]])</f>
        <v>QT1Mikey Tones Test-Wait for Mikey Tone S2 Setting fail</v>
      </c>
      <c r="C424" s="55">
        <v>379</v>
      </c>
      <c r="D424" s="69" t="s">
        <v>173</v>
      </c>
      <c r="E424" s="53" t="s">
        <v>781</v>
      </c>
      <c r="F424" s="57"/>
      <c r="G424" s="58">
        <f>IFERROR(VLOOKUP(Errors_Master[[#This Row],[Functional Area]],Functional_Area[],2,FALSE),"Need Location!")</f>
        <v>7</v>
      </c>
      <c r="H42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25" spans="2:8">
      <c r="B425" s="56" t="str">
        <f>CONCATENATE(Errors_Master[[#This Row],[Functional Area]],Errors_Master[[#This Row],[Error Code Name]])</f>
        <v>QT1Mikey Tones Test-Mikey: ts2 fail</v>
      </c>
      <c r="C425" s="55">
        <v>380</v>
      </c>
      <c r="D425" s="69" t="s">
        <v>173</v>
      </c>
      <c r="E425" s="53" t="s">
        <v>276</v>
      </c>
      <c r="F425" s="57"/>
      <c r="G425" s="58">
        <f>IFERROR(VLOOKUP(Errors_Master[[#This Row],[Functional Area]],Functional_Area[],2,FALSE),"Need Location!")</f>
        <v>7</v>
      </c>
      <c r="H42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26" spans="2:8">
      <c r="B426" s="56" t="str">
        <f>CONCATENATE(Errors_Master[[#This Row],[Functional Area]],Errors_Master[[#This Row],[Error Code Name]])</f>
        <v>QT1Mikey Tones Test-Wait for Mikey Tone S2 fail</v>
      </c>
      <c r="C426" s="55">
        <v>381</v>
      </c>
      <c r="D426" s="69" t="s">
        <v>173</v>
      </c>
      <c r="E426" s="53" t="s">
        <v>277</v>
      </c>
      <c r="F426" s="57"/>
      <c r="G426" s="58">
        <f>IFERROR(VLOOKUP(Errors_Master[[#This Row],[Functional Area]],Functional_Area[],2,FALSE),"Need Location!")</f>
        <v>7</v>
      </c>
      <c r="H42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27" spans="2:8">
      <c r="B427" s="56" t="str">
        <f>CONCATENATE(Errors_Master[[#This Row],[Functional Area]],Errors_Master[[#This Row],[Error Code Name]])</f>
        <v>QT1Global Headset-Global Headset Left Loopback fail</v>
      </c>
      <c r="C427" s="55">
        <v>382</v>
      </c>
      <c r="D427" s="69" t="s">
        <v>173</v>
      </c>
      <c r="E427" s="53" t="s">
        <v>278</v>
      </c>
      <c r="F427" s="57"/>
      <c r="G427" s="58">
        <f>IFERROR(VLOOKUP(Errors_Master[[#This Row],[Functional Area]],Functional_Area[],2,FALSE),"Need Location!")</f>
        <v>7</v>
      </c>
      <c r="H42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28" spans="2:8">
      <c r="B428" s="56" t="str">
        <f>CONCATENATE(Errors_Master[[#This Row],[Functional Area]],Errors_Master[[#This Row],[Error Code Name]])</f>
        <v>QT1Global Headset-Global Headset Right Loopback fail</v>
      </c>
      <c r="C428" s="55">
        <v>383</v>
      </c>
      <c r="D428" s="69" t="s">
        <v>173</v>
      </c>
      <c r="E428" s="53" t="s">
        <v>279</v>
      </c>
      <c r="F428" s="57"/>
      <c r="G428" s="58">
        <f>IFERROR(VLOOKUP(Errors_Master[[#This Row],[Functional Area]],Functional_Area[],2,FALSE),"Need Location!")</f>
        <v>7</v>
      </c>
      <c r="H42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29" spans="2:8">
      <c r="B429" s="56" t="str">
        <f>CONCATENATE(Errors_Master[[#This Row],[Functional Area]],Errors_Master[[#This Row],[Error Code Name]])</f>
        <v>QT1Global Headset-Global RtoL Xtalk fail</v>
      </c>
      <c r="C429" s="55">
        <v>384</v>
      </c>
      <c r="D429" s="69" t="s">
        <v>173</v>
      </c>
      <c r="E429" s="53" t="s">
        <v>280</v>
      </c>
      <c r="F429" s="57"/>
      <c r="G429" s="58">
        <f>IFERROR(VLOOKUP(Errors_Master[[#This Row],[Functional Area]],Functional_Area[],2,FALSE),"Need Location!")</f>
        <v>7</v>
      </c>
      <c r="H42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30" spans="2:8">
      <c r="B430" s="56" t="str">
        <f>CONCATENATE(Errors_Master[[#This Row],[Functional Area]],Errors_Master[[#This Row],[Error Code Name]])</f>
        <v>QT1Global Headset-Global LtoR Xtalk fail</v>
      </c>
      <c r="C430" s="55">
        <v>385</v>
      </c>
      <c r="D430" s="69" t="s">
        <v>173</v>
      </c>
      <c r="E430" s="72" t="s">
        <v>281</v>
      </c>
      <c r="F430" s="57"/>
      <c r="G430" s="58">
        <f>IFERROR(VLOOKUP(Errors_Master[[#This Row],[Functional Area]],Functional_Area[],2,FALSE),"Need Location!")</f>
        <v>7</v>
      </c>
      <c r="H43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31" spans="2:8">
      <c r="B431" s="56" t="str">
        <f>CONCATENATE(Errors_Master[[#This Row],[Functional Area]],Errors_Master[[#This Row],[Error Code Name]])</f>
        <v>QT1Process-set Mikey mode: china fail</v>
      </c>
      <c r="C431" s="55">
        <v>386</v>
      </c>
      <c r="D431" s="69" t="s">
        <v>173</v>
      </c>
      <c r="E431" s="55" t="s">
        <v>282</v>
      </c>
      <c r="F431" s="57"/>
      <c r="G431" s="58">
        <f>IFERROR(VLOOKUP(Errors_Master[[#This Row],[Functional Area]],Functional_Area[],2,FALSE),"Need Location!")</f>
        <v>7</v>
      </c>
      <c r="H43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32" spans="2:8">
      <c r="B432" s="56" t="str">
        <f>CONCATENATE(Errors_Master[[#This Row],[Functional Area]],Errors_Master[[#This Row],[Error Code Name]])</f>
        <v>QT1Global Headset-China Headset Left Loopback fail</v>
      </c>
      <c r="C432" s="55">
        <v>387</v>
      </c>
      <c r="D432" s="69" t="s">
        <v>173</v>
      </c>
      <c r="E432" s="55" t="s">
        <v>283</v>
      </c>
      <c r="F432" s="57"/>
      <c r="G432" s="58">
        <f>IFERROR(VLOOKUP(Errors_Master[[#This Row],[Functional Area]],Functional_Area[],2,FALSE),"Need Location!")</f>
        <v>7</v>
      </c>
      <c r="H43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33" spans="2:8">
      <c r="B433" s="56" t="str">
        <f>CONCATENATE(Errors_Master[[#This Row],[Functional Area]],Errors_Master[[#This Row],[Error Code Name]])</f>
        <v>QT1Global Headset-China Headset Right Loopback fail</v>
      </c>
      <c r="C433" s="55">
        <v>388</v>
      </c>
      <c r="D433" s="69" t="s">
        <v>173</v>
      </c>
      <c r="E433" s="55" t="s">
        <v>284</v>
      </c>
      <c r="F433" s="57"/>
      <c r="G433" s="58">
        <f>IFERROR(VLOOKUP(Errors_Master[[#This Row],[Functional Area]],Functional_Area[],2,FALSE),"Need Location!")</f>
        <v>7</v>
      </c>
      <c r="H43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34" spans="2:8">
      <c r="B434" s="56" t="str">
        <f>CONCATENATE(Errors_Master[[#This Row],[Functional Area]],Errors_Master[[#This Row],[Error Code Name]])</f>
        <v>QT1Global Headset-China RtoL Xtalk fail</v>
      </c>
      <c r="C434" s="55">
        <v>389</v>
      </c>
      <c r="D434" s="69" t="s">
        <v>173</v>
      </c>
      <c r="E434" s="55" t="s">
        <v>285</v>
      </c>
      <c r="F434" s="57"/>
      <c r="G434" s="58">
        <f>IFERROR(VLOOKUP(Errors_Master[[#This Row],[Functional Area]],Functional_Area[],2,FALSE),"Need Location!")</f>
        <v>7</v>
      </c>
      <c r="H43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35" spans="2:8">
      <c r="B435" s="56" t="str">
        <f>CONCATENATE(Errors_Master[[#This Row],[Functional Area]],Errors_Master[[#This Row],[Error Code Name]])</f>
        <v>QT1Global Headset-China LtoR Xtalk fail</v>
      </c>
      <c r="C435" s="55">
        <v>390</v>
      </c>
      <c r="D435" s="69" t="s">
        <v>173</v>
      </c>
      <c r="E435" s="55" t="s">
        <v>286</v>
      </c>
      <c r="F435" s="57"/>
      <c r="G435" s="58">
        <f>IFERROR(VLOOKUP(Errors_Master[[#This Row],[Functional Area]],Functional_Area[],2,FALSE),"Need Location!")</f>
        <v>7</v>
      </c>
      <c r="H43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36" spans="2:8">
      <c r="B436" s="56" t="str">
        <f>CONCATENATE(Errors_Master[[#This Row],[Functional Area]],Errors_Master[[#This Row],[Error Code Name]])</f>
        <v>QT1ALS-Read ALS Uncovered Count fail</v>
      </c>
      <c r="C436" s="55">
        <v>391</v>
      </c>
      <c r="D436" s="69" t="s">
        <v>173</v>
      </c>
      <c r="E436" s="55" t="s">
        <v>287</v>
      </c>
      <c r="F436" s="57"/>
      <c r="G436" s="58">
        <f>IFERROR(VLOOKUP(Errors_Master[[#This Row],[Functional Area]],Functional_Area[],2,FALSE),"Need Location!")</f>
        <v>7</v>
      </c>
      <c r="H43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37" spans="2:8">
      <c r="B437" s="56" t="str">
        <f>CONCATENATE(Errors_Master[[#This Row],[Functional Area]],Errors_Master[[#This Row],[Error Code Name]])</f>
        <v>QT1ALS-Read ALS Covered Count fail</v>
      </c>
      <c r="C437" s="55">
        <v>392</v>
      </c>
      <c r="D437" s="69" t="s">
        <v>173</v>
      </c>
      <c r="E437" s="55" t="s">
        <v>288</v>
      </c>
      <c r="F437" s="57"/>
      <c r="G437" s="58">
        <f>IFERROR(VLOOKUP(Errors_Master[[#This Row],[Functional Area]],Functional_Area[],2,FALSE),"Need Location!")</f>
        <v>7</v>
      </c>
      <c r="H43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38" spans="2:8">
      <c r="B438" s="56" t="str">
        <f>CONCATENATE(Errors_Master[[#This Row],[Functional Area]],Errors_Master[[#This Row],[Error Code Name]])</f>
        <v>QT1Camera-Camera fail</v>
      </c>
      <c r="C438" s="55">
        <v>393</v>
      </c>
      <c r="D438" s="69" t="s">
        <v>173</v>
      </c>
      <c r="E438" s="55" t="s">
        <v>825</v>
      </c>
      <c r="F438" s="57"/>
      <c r="G438" s="58">
        <f>IFERROR(VLOOKUP(Errors_Master[[#This Row],[Functional Area]],Functional_Area[],2,FALSE),"Need Location!")</f>
        <v>7</v>
      </c>
      <c r="H43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39" spans="2:8">
      <c r="B439" s="56" t="str">
        <f>CONCATENATE(Errors_Master[[#This Row],[Functional Area]],Errors_Master[[#This Row],[Error Code Name]])</f>
        <v>QT1LED Test-LED Test fail</v>
      </c>
      <c r="C439" s="55">
        <v>394</v>
      </c>
      <c r="D439" s="69" t="s">
        <v>173</v>
      </c>
      <c r="E439" s="55" t="s">
        <v>826</v>
      </c>
      <c r="F439" s="57"/>
      <c r="G439" s="58">
        <f>IFERROR(VLOOKUP(Errors_Master[[#This Row],[Functional Area]],Functional_Area[],2,FALSE),"Need Location!")</f>
        <v>7</v>
      </c>
      <c r="H43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40" spans="2:8">
      <c r="B440" s="56" t="str">
        <f>CONCATENATE(Errors_Master[[#This Row],[Functional Area]],Errors_Master[[#This Row],[Error Code Name]])</f>
        <v>QT1Enable Power button-Enable Power button fail</v>
      </c>
      <c r="C440" s="55">
        <v>395</v>
      </c>
      <c r="D440" s="69" t="s">
        <v>173</v>
      </c>
      <c r="E440" s="55" t="s">
        <v>827</v>
      </c>
      <c r="F440" s="57"/>
      <c r="G440" s="58">
        <f>IFERROR(VLOOKUP(Errors_Master[[#This Row],[Functional Area]],Functional_Area[],2,FALSE),"Need Location!")</f>
        <v>7</v>
      </c>
      <c r="H44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41" spans="2:8">
      <c r="B441" s="56" t="str">
        <f>CONCATENATE(Errors_Master[[#This Row],[Functional Area]],Errors_Master[[#This Row],[Error Code Name]])</f>
        <v>QT1Process/Finish Test Process fail</v>
      </c>
      <c r="C441" s="55">
        <v>396</v>
      </c>
      <c r="D441" s="69" t="s">
        <v>173</v>
      </c>
      <c r="E441" s="55" t="s">
        <v>289</v>
      </c>
      <c r="F441" s="57"/>
      <c r="G441" s="58">
        <f>IFERROR(VLOOKUP(Errors_Master[[#This Row],[Functional Area]],Functional_Area[],2,FALSE),"Need Location!")</f>
        <v>7</v>
      </c>
      <c r="H44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42" spans="2:8">
      <c r="B442" s="56" t="str">
        <f>CONCATENATE(Errors_Master[[#This Row],[Functional Area]],Errors_Master[[#This Row],[Error Code Name]])</f>
        <v>QT1ATLAS SEQUENCER FAILURE fail</v>
      </c>
      <c r="C442" s="55">
        <v>397</v>
      </c>
      <c r="D442" s="69" t="s">
        <v>173</v>
      </c>
      <c r="E442" s="55" t="s">
        <v>828</v>
      </c>
      <c r="F442" s="57"/>
      <c r="G442" s="58">
        <f>IFERROR(VLOOKUP(Errors_Master[[#This Row],[Functional Area]],Functional_Area[],2,FALSE),"Need Location!")</f>
        <v>7</v>
      </c>
      <c r="H44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43" spans="2:8">
      <c r="B443" s="56" t="str">
        <f>CONCATENATE(Errors_Master[[#This Row],[Functional Area]],Errors_Master[[#This Row],[Error Code Name]])</f>
        <v>QT1Cannot catch UUT when testing QT1</v>
      </c>
      <c r="C443" s="55">
        <v>398</v>
      </c>
      <c r="D443" s="69" t="s">
        <v>173</v>
      </c>
      <c r="E443" s="69" t="s">
        <v>829</v>
      </c>
      <c r="F443" s="57"/>
      <c r="G443" s="58">
        <f>IFERROR(VLOOKUP(Errors_Master[[#This Row],[Functional Area]],Functional_Area[],2,FALSE),"Need Location!")</f>
        <v>7</v>
      </c>
      <c r="H44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44" spans="2:8">
      <c r="B444" s="56" t="str">
        <f>CONCATENATE(Errors_Master[[#This Row],[Functional Area]],Errors_Master[[#This Row],[Error Code Name]])</f>
        <v>QT1Hang IEFI</v>
      </c>
      <c r="C444" s="55">
        <v>399</v>
      </c>
      <c r="D444" s="69" t="s">
        <v>173</v>
      </c>
      <c r="E444" s="55" t="s">
        <v>782</v>
      </c>
      <c r="F444" s="57"/>
      <c r="G444" s="58">
        <f>IFERROR(VLOOKUP(Errors_Master[[#This Row],[Functional Area]],Functional_Area[],2,FALSE),"Need Location!")</f>
        <v>7</v>
      </c>
      <c r="H44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45" spans="2:8">
      <c r="B445" s="56" t="str">
        <f>CONCATENATE(Errors_Master[[#This Row],[Functional Area]],Errors_Master[[#This Row],[Error Code Name]])</f>
        <v>QT1IEFI hang panic</v>
      </c>
      <c r="C445" s="55">
        <v>400</v>
      </c>
      <c r="D445" s="69" t="s">
        <v>173</v>
      </c>
      <c r="E445" s="55" t="s">
        <v>830</v>
      </c>
      <c r="F445" s="57"/>
      <c r="G445" s="58">
        <f>IFERROR(VLOOKUP(Errors_Master[[#This Row],[Functional Area]],Functional_Area[],2,FALSE),"Need Location!")</f>
        <v>7</v>
      </c>
      <c r="H44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46" spans="2:8">
      <c r="B446" s="56" t="str">
        <f>CONCATENATE(Errors_Master[[#This Row],[Functional Area]],Errors_Master[[#This Row],[Error Code Name]])</f>
        <v>QT1Halleffect sensor fail</v>
      </c>
      <c r="C446" s="55">
        <v>401</v>
      </c>
      <c r="D446" s="55" t="s">
        <v>173</v>
      </c>
      <c r="E446" s="55" t="s">
        <v>1009</v>
      </c>
      <c r="F446" s="57"/>
      <c r="G446" s="58">
        <f>IFERROR(VLOOKUP(Errors_Master[[#This Row],[Functional Area]],Functional_Area[],2,FALSE),"Need Location!")</f>
        <v>7</v>
      </c>
      <c r="H44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47" spans="2:8">
      <c r="B447" s="56" t="str">
        <f>CONCATENATE(Errors_Master[[#This Row],[Functional Area]],Errors_Master[[#This Row],[Error Code Name]])</f>
        <v>QT1[New Failure] QT1</v>
      </c>
      <c r="C447" s="55">
        <v>402</v>
      </c>
      <c r="D447" s="69" t="s">
        <v>173</v>
      </c>
      <c r="E447" s="69" t="s">
        <v>831</v>
      </c>
      <c r="F447" s="57"/>
      <c r="G447" s="58">
        <f>IFERROR(VLOOKUP(Errors_Master[[#This Row],[Functional Area]],Functional_Area[],2,FALSE),"Need Location!")</f>
        <v>7</v>
      </c>
      <c r="H44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48" spans="2:8">
      <c r="B448" s="56" t="str">
        <f>CONCATENATE(Errors_Master[[#This Row],[Functional Area]],Errors_Master[[#This Row],[Error Code Name]])</f>
        <v>QT1[New Failure] QT1</v>
      </c>
      <c r="C448" s="55">
        <v>403</v>
      </c>
      <c r="D448" s="69" t="s">
        <v>173</v>
      </c>
      <c r="E448" s="69" t="s">
        <v>831</v>
      </c>
      <c r="F448" s="57"/>
      <c r="G448" s="58">
        <f>IFERROR(VLOOKUP(Errors_Master[[#This Row],[Functional Area]],Functional_Area[],2,FALSE),"Need Location!")</f>
        <v>7</v>
      </c>
      <c r="H44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49" spans="2:8">
      <c r="B449" s="56" t="str">
        <f>CONCATENATE(Errors_Master[[#This Row],[Functional Area]],Errors_Master[[#This Row],[Error Code Name]])</f>
        <v>QT1[New Failure] QT1</v>
      </c>
      <c r="C449" s="55">
        <v>404</v>
      </c>
      <c r="D449" s="69" t="s">
        <v>173</v>
      </c>
      <c r="E449" s="69" t="s">
        <v>831</v>
      </c>
      <c r="F449" s="57"/>
      <c r="G449" s="58">
        <f>IFERROR(VLOOKUP(Errors_Master[[#This Row],[Functional Area]],Functional_Area[],2,FALSE),"Need Location!")</f>
        <v>7</v>
      </c>
      <c r="H44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50" spans="2:8">
      <c r="B450" s="56" t="str">
        <f>CONCATENATE(Errors_Master[[#This Row],[Functional Area]],Errors_Master[[#This Row],[Error Code Name]])</f>
        <v>QT1[New Failure] QT1</v>
      </c>
      <c r="C450" s="55">
        <v>405</v>
      </c>
      <c r="D450" s="69" t="s">
        <v>173</v>
      </c>
      <c r="E450" s="69" t="s">
        <v>831</v>
      </c>
      <c r="F450" s="57"/>
      <c r="G450" s="58">
        <f>IFERROR(VLOOKUP(Errors_Master[[#This Row],[Functional Area]],Functional_Area[],2,FALSE),"Need Location!")</f>
        <v>7</v>
      </c>
      <c r="H45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51" spans="2:8">
      <c r="B451" s="56" t="str">
        <f>CONCATENATE(Errors_Master[[#This Row],[Functional Area]],Errors_Master[[#This Row],[Error Code Name]])</f>
        <v>QT1[New Failure] QT1</v>
      </c>
      <c r="C451" s="55">
        <v>406</v>
      </c>
      <c r="D451" s="69" t="s">
        <v>173</v>
      </c>
      <c r="E451" s="69" t="s">
        <v>831</v>
      </c>
      <c r="F451" s="57"/>
      <c r="G451" s="58">
        <f>IFERROR(VLOOKUP(Errors_Master[[#This Row],[Functional Area]],Functional_Area[],2,FALSE),"Need Location!")</f>
        <v>7</v>
      </c>
      <c r="H45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52" spans="2:8">
      <c r="B452" s="56" t="str">
        <f>CONCATENATE(Errors_Master[[#This Row],[Functional Area]],Errors_Master[[#This Row],[Error Code Name]])</f>
        <v>QT1[New Failure] QT1</v>
      </c>
      <c r="C452" s="55">
        <v>407</v>
      </c>
      <c r="D452" s="69" t="s">
        <v>173</v>
      </c>
      <c r="E452" s="69" t="s">
        <v>831</v>
      </c>
      <c r="F452" s="57"/>
      <c r="G452" s="58">
        <f>IFERROR(VLOOKUP(Errors_Master[[#This Row],[Functional Area]],Functional_Area[],2,FALSE),"Need Location!")</f>
        <v>7</v>
      </c>
      <c r="H45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53" spans="2:8">
      <c r="B453" s="56" t="str">
        <f>CONCATENATE(Errors_Master[[#This Row],[Functional Area]],Errors_Master[[#This Row],[Error Code Name]])</f>
        <v>QT1[New Failure] QT1</v>
      </c>
      <c r="C453" s="55">
        <v>408</v>
      </c>
      <c r="D453" s="69" t="s">
        <v>173</v>
      </c>
      <c r="E453" s="69" t="s">
        <v>831</v>
      </c>
      <c r="F453" s="57"/>
      <c r="G453" s="58">
        <f>IFERROR(VLOOKUP(Errors_Master[[#This Row],[Functional Area]],Functional_Area[],2,FALSE),"Need Location!")</f>
        <v>7</v>
      </c>
      <c r="H45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54" spans="2:8">
      <c r="B454" s="56" t="str">
        <f>CONCATENATE(Errors_Master[[#This Row],[Functional Area]],Errors_Master[[#This Row],[Error Code Name]])</f>
        <v>QT1[New Failure] QT1</v>
      </c>
      <c r="C454" s="55">
        <v>409</v>
      </c>
      <c r="D454" s="69" t="s">
        <v>173</v>
      </c>
      <c r="E454" s="69" t="s">
        <v>831</v>
      </c>
      <c r="F454" s="57"/>
      <c r="G454" s="58">
        <f>IFERROR(VLOOKUP(Errors_Master[[#This Row],[Functional Area]],Functional_Area[],2,FALSE),"Need Location!")</f>
        <v>7</v>
      </c>
      <c r="H45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55" spans="2:8">
      <c r="B455" s="56" t="str">
        <f>CONCATENATE(Errors_Master[[#This Row],[Functional Area]],Errors_Master[[#This Row],[Error Code Name]])</f>
        <v>QT1[New Failure] QT1</v>
      </c>
      <c r="C455" s="55">
        <v>410</v>
      </c>
      <c r="D455" s="69" t="s">
        <v>173</v>
      </c>
      <c r="E455" s="69" t="s">
        <v>831</v>
      </c>
      <c r="F455" s="57"/>
      <c r="G455" s="58">
        <f>IFERROR(VLOOKUP(Errors_Master[[#This Row],[Functional Area]],Functional_Area[],2,FALSE),"Need Location!")</f>
        <v>7</v>
      </c>
      <c r="H45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56" spans="2:8">
      <c r="B456" s="56" t="str">
        <f>CONCATENATE(Errors_Master[[#This Row],[Functional Area]],Errors_Master[[#This Row],[Error Code Name]])</f>
        <v>QT1[New Failure] QT1</v>
      </c>
      <c r="C456" s="55">
        <v>411</v>
      </c>
      <c r="D456" s="69" t="s">
        <v>173</v>
      </c>
      <c r="E456" s="69" t="s">
        <v>831</v>
      </c>
      <c r="F456" s="57"/>
      <c r="G456" s="58">
        <f>IFERROR(VLOOKUP(Errors_Master[[#This Row],[Functional Area]],Functional_Area[],2,FALSE),"Need Location!")</f>
        <v>7</v>
      </c>
      <c r="H45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57" spans="2:8">
      <c r="B457" s="56" t="str">
        <f>CONCATENATE(Errors_Master[[#This Row],[Functional Area]],Errors_Master[[#This Row],[Error Code Name]])</f>
        <v>QT1[New Failure] QT1</v>
      </c>
      <c r="C457" s="55">
        <v>412</v>
      </c>
      <c r="D457" s="69" t="s">
        <v>173</v>
      </c>
      <c r="E457" s="69" t="s">
        <v>831</v>
      </c>
      <c r="F457" s="57"/>
      <c r="G457" s="58">
        <f>IFERROR(VLOOKUP(Errors_Master[[#This Row],[Functional Area]],Functional_Area[],2,FALSE),"Need Location!")</f>
        <v>7</v>
      </c>
      <c r="H45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58" spans="2:8">
      <c r="B458" s="56" t="str">
        <f>CONCATENATE(Errors_Master[[#This Row],[Functional Area]],Errors_Master[[#This Row],[Error Code Name]])</f>
        <v>QT1[New Failure] QT1</v>
      </c>
      <c r="C458" s="55">
        <v>413</v>
      </c>
      <c r="D458" s="69" t="s">
        <v>173</v>
      </c>
      <c r="E458" s="69" t="s">
        <v>831</v>
      </c>
      <c r="F458" s="57"/>
      <c r="G458" s="58">
        <f>IFERROR(VLOOKUP(Errors_Master[[#This Row],[Functional Area]],Functional_Area[],2,FALSE),"Need Location!")</f>
        <v>7</v>
      </c>
      <c r="H45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59" spans="2:8">
      <c r="B459" s="56" t="str">
        <f>CONCATENATE(Errors_Master[[#This Row],[Functional Area]],Errors_Master[[#This Row],[Error Code Name]])</f>
        <v>QT1[New Failure] QT1</v>
      </c>
      <c r="C459" s="55">
        <v>414</v>
      </c>
      <c r="D459" s="69" t="s">
        <v>173</v>
      </c>
      <c r="E459" s="69" t="s">
        <v>831</v>
      </c>
      <c r="F459" s="57"/>
      <c r="G459" s="58">
        <f>IFERROR(VLOOKUP(Errors_Master[[#This Row],[Functional Area]],Functional_Area[],2,FALSE),"Need Location!")</f>
        <v>7</v>
      </c>
      <c r="H45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60" spans="2:8">
      <c r="B460" s="56" t="str">
        <f>CONCATENATE(Errors_Master[[#This Row],[Functional Area]],Errors_Master[[#This Row],[Error Code Name]])</f>
        <v>QT1[New Failure] QT1</v>
      </c>
      <c r="C460" s="55">
        <v>415</v>
      </c>
      <c r="D460" s="69" t="s">
        <v>173</v>
      </c>
      <c r="E460" s="69" t="s">
        <v>831</v>
      </c>
      <c r="F460" s="57"/>
      <c r="G460" s="58">
        <f>IFERROR(VLOOKUP(Errors_Master[[#This Row],[Functional Area]],Functional_Area[],2,FALSE),"Need Location!")</f>
        <v>7</v>
      </c>
      <c r="H46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61" spans="2:8">
      <c r="B461" s="56" t="str">
        <f>CONCATENATE(Errors_Master[[#This Row],[Functional Area]],Errors_Master[[#This Row],[Error Code Name]])</f>
        <v>QT1[New Failure] QT1</v>
      </c>
      <c r="C461" s="55">
        <v>416</v>
      </c>
      <c r="D461" s="69" t="s">
        <v>173</v>
      </c>
      <c r="E461" s="69" t="s">
        <v>831</v>
      </c>
      <c r="F461" s="57"/>
      <c r="G461" s="58">
        <f>IFERROR(VLOOKUP(Errors_Master[[#This Row],[Functional Area]],Functional_Area[],2,FALSE),"Need Location!")</f>
        <v>7</v>
      </c>
      <c r="H46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62" spans="2:8">
      <c r="B462" s="56" t="str">
        <f>CONCATENATE(Errors_Master[[#This Row],[Functional Area]],Errors_Master[[#This Row],[Error Code Name]])</f>
        <v>QT1[New Failure] QT1</v>
      </c>
      <c r="C462" s="55">
        <v>417</v>
      </c>
      <c r="D462" s="69" t="s">
        <v>173</v>
      </c>
      <c r="E462" s="69" t="s">
        <v>831</v>
      </c>
      <c r="F462" s="57"/>
      <c r="G462" s="58">
        <f>IFERROR(VLOOKUP(Errors_Master[[#This Row],[Functional Area]],Functional_Area[],2,FALSE),"Need Location!")</f>
        <v>7</v>
      </c>
      <c r="H46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63" spans="2:8">
      <c r="B463" s="56" t="str">
        <f>CONCATENATE(Errors_Master[[#This Row],[Functional Area]],Errors_Master[[#This Row],[Error Code Name]])</f>
        <v>QT1[New Failure] QT1</v>
      </c>
      <c r="C463" s="55">
        <v>418</v>
      </c>
      <c r="D463" s="69" t="s">
        <v>173</v>
      </c>
      <c r="E463" s="69" t="s">
        <v>831</v>
      </c>
      <c r="F463" s="57"/>
      <c r="G463" s="58">
        <f>IFERROR(VLOOKUP(Errors_Master[[#This Row],[Functional Area]],Functional_Area[],2,FALSE),"Need Location!")</f>
        <v>7</v>
      </c>
      <c r="H46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64" spans="2:8">
      <c r="B464" s="56" t="str">
        <f>CONCATENATE(Errors_Master[[#This Row],[Functional Area]],Errors_Master[[#This Row],[Error Code Name]])</f>
        <v>QT1[New Failure] QT1</v>
      </c>
      <c r="C464" s="55">
        <v>419</v>
      </c>
      <c r="D464" s="69" t="s">
        <v>173</v>
      </c>
      <c r="E464" s="69" t="s">
        <v>831</v>
      </c>
      <c r="F464" s="57"/>
      <c r="G464" s="58">
        <f>IFERROR(VLOOKUP(Errors_Master[[#This Row],[Functional Area]],Functional_Area[],2,FALSE),"Need Location!")</f>
        <v>7</v>
      </c>
      <c r="H46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65" spans="2:8">
      <c r="B465" s="56" t="str">
        <f>CONCATENATE(Errors_Master[[#This Row],[Functional Area]],Errors_Master[[#This Row],[Error Code Name]])</f>
        <v>QT1[New Failure] QT1</v>
      </c>
      <c r="C465" s="55">
        <v>420</v>
      </c>
      <c r="D465" s="69" t="s">
        <v>173</v>
      </c>
      <c r="E465" s="69" t="s">
        <v>831</v>
      </c>
      <c r="F465" s="57"/>
      <c r="G465" s="58">
        <f>IFERROR(VLOOKUP(Errors_Master[[#This Row],[Functional Area]],Functional_Area[],2,FALSE),"Need Location!")</f>
        <v>7</v>
      </c>
      <c r="H46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66" spans="2:8">
      <c r="B466" s="56" t="str">
        <f>CONCATENATE(Errors_Master[[#This Row],[Functional Area]],Errors_Master[[#This Row],[Error Code Name]])</f>
        <v>QT1[New Failure] QT1</v>
      </c>
      <c r="C466" s="55">
        <v>421</v>
      </c>
      <c r="D466" s="69" t="s">
        <v>173</v>
      </c>
      <c r="E466" s="69" t="s">
        <v>831</v>
      </c>
      <c r="F466" s="57"/>
      <c r="G466" s="58">
        <f>IFERROR(VLOOKUP(Errors_Master[[#This Row],[Functional Area]],Functional_Area[],2,FALSE),"Need Location!")</f>
        <v>7</v>
      </c>
      <c r="H46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67" spans="2:8">
      <c r="B467" s="56" t="str">
        <f>CONCATENATE(Errors_Master[[#This Row],[Functional Area]],Errors_Master[[#This Row],[Error Code Name]])</f>
        <v>QT1[New Failure] QT1</v>
      </c>
      <c r="C467" s="55">
        <v>422</v>
      </c>
      <c r="D467" s="69" t="s">
        <v>173</v>
      </c>
      <c r="E467" s="69" t="s">
        <v>831</v>
      </c>
      <c r="F467" s="57"/>
      <c r="G467" s="58">
        <f>IFERROR(VLOOKUP(Errors_Master[[#This Row],[Functional Area]],Functional_Area[],2,FALSE),"Need Location!")</f>
        <v>7</v>
      </c>
      <c r="H46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68" spans="2:8">
      <c r="B468" s="56" t="str">
        <f>CONCATENATE(Errors_Master[[#This Row],[Functional Area]],Errors_Master[[#This Row],[Error Code Name]])</f>
        <v>QT1[New Failure] QT1</v>
      </c>
      <c r="C468" s="55">
        <v>423</v>
      </c>
      <c r="D468" s="69" t="s">
        <v>173</v>
      </c>
      <c r="E468" s="69" t="s">
        <v>831</v>
      </c>
      <c r="F468" s="57"/>
      <c r="G468" s="58">
        <f>IFERROR(VLOOKUP(Errors_Master[[#This Row],[Functional Area]],Functional_Area[],2,FALSE),"Need Location!")</f>
        <v>7</v>
      </c>
      <c r="H46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69" spans="2:8">
      <c r="B469" s="56" t="str">
        <f>CONCATENATE(Errors_Master[[#This Row],[Functional Area]],Errors_Master[[#This Row],[Error Code Name]])</f>
        <v>QT1[New Failure] QT1</v>
      </c>
      <c r="C469" s="55">
        <v>424</v>
      </c>
      <c r="D469" s="69" t="s">
        <v>173</v>
      </c>
      <c r="E469" s="69" t="s">
        <v>831</v>
      </c>
      <c r="F469" s="57"/>
      <c r="G469" s="58">
        <f>IFERROR(VLOOKUP(Errors_Master[[#This Row],[Functional Area]],Functional_Area[],2,FALSE),"Need Location!")</f>
        <v>7</v>
      </c>
      <c r="H46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70" spans="2:8">
      <c r="B470" s="56" t="str">
        <f>CONCATENATE(Errors_Master[[#This Row],[Functional Area]],Errors_Master[[#This Row],[Error Code Name]])</f>
        <v>QT1[New Failure] QT1</v>
      </c>
      <c r="C470" s="55">
        <v>425</v>
      </c>
      <c r="D470" s="69" t="s">
        <v>173</v>
      </c>
      <c r="E470" s="69" t="s">
        <v>831</v>
      </c>
      <c r="F470" s="57"/>
      <c r="G470" s="58">
        <f>IFERROR(VLOOKUP(Errors_Master[[#This Row],[Functional Area]],Functional_Area[],2,FALSE),"Need Location!")</f>
        <v>7</v>
      </c>
      <c r="H47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71" spans="2:8">
      <c r="B471" s="56" t="str">
        <f>CONCATENATE(Errors_Master[[#This Row],[Functional Area]],Errors_Master[[#This Row],[Error Code Name]])</f>
        <v>QT1[New Failure] QT1</v>
      </c>
      <c r="C471" s="55">
        <v>426</v>
      </c>
      <c r="D471" s="69" t="s">
        <v>173</v>
      </c>
      <c r="E471" s="69" t="s">
        <v>831</v>
      </c>
      <c r="F471" s="57"/>
      <c r="G471" s="58">
        <f>IFERROR(VLOOKUP(Errors_Master[[#This Row],[Functional Area]],Functional_Area[],2,FALSE),"Need Location!")</f>
        <v>7</v>
      </c>
      <c r="H47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72" spans="2:8">
      <c r="B472" s="56" t="str">
        <f>CONCATENATE(Errors_Master[[#This Row],[Functional Area]],Errors_Master[[#This Row],[Error Code Name]])</f>
        <v>QT1[New Failure] QT1</v>
      </c>
      <c r="C472" s="55">
        <v>427</v>
      </c>
      <c r="D472" s="69" t="s">
        <v>173</v>
      </c>
      <c r="E472" s="69" t="s">
        <v>831</v>
      </c>
      <c r="F472" s="57"/>
      <c r="G472" s="58">
        <f>IFERROR(VLOOKUP(Errors_Master[[#This Row],[Functional Area]],Functional_Area[],2,FALSE),"Need Location!")</f>
        <v>7</v>
      </c>
      <c r="H47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73" spans="2:8">
      <c r="B473" s="56" t="str">
        <f>CONCATENATE(Errors_Master[[#This Row],[Functional Area]],Errors_Master[[#This Row],[Error Code Name]])</f>
        <v>QT1[New Failure] QT1</v>
      </c>
      <c r="C473" s="55">
        <v>428</v>
      </c>
      <c r="D473" s="69" t="s">
        <v>173</v>
      </c>
      <c r="E473" s="69" t="s">
        <v>831</v>
      </c>
      <c r="F473" s="57"/>
      <c r="G473" s="58">
        <f>IFERROR(VLOOKUP(Errors_Master[[#This Row],[Functional Area]],Functional_Area[],2,FALSE),"Need Location!")</f>
        <v>7</v>
      </c>
      <c r="H47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74" spans="2:8">
      <c r="B474" s="56" t="str">
        <f>CONCATENATE(Errors_Master[[#This Row],[Functional Area]],Errors_Master[[#This Row],[Error Code Name]])</f>
        <v>QT1[New Failure] QT1</v>
      </c>
      <c r="C474" s="55">
        <v>429</v>
      </c>
      <c r="D474" s="69" t="s">
        <v>173</v>
      </c>
      <c r="E474" s="69" t="s">
        <v>783</v>
      </c>
      <c r="F474" s="57"/>
      <c r="G474" s="58">
        <f>IFERROR(VLOOKUP(Errors_Master[[#This Row],[Functional Area]],Functional_Area[],2,FALSE),"Need Location!")</f>
        <v>7</v>
      </c>
      <c r="H47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75" spans="2:8">
      <c r="B475" s="56" t="str">
        <f>CONCATENATE(Errors_Master[[#This Row],[Functional Area]],Errors_Master[[#This Row],[Error Code Name]])</f>
        <v>QT1[New Failure] QT1</v>
      </c>
      <c r="C475" s="55">
        <v>430</v>
      </c>
      <c r="D475" s="69" t="s">
        <v>173</v>
      </c>
      <c r="E475" s="69" t="s">
        <v>831</v>
      </c>
      <c r="F475" s="57"/>
      <c r="G475" s="58">
        <f>IFERROR(VLOOKUP(Errors_Master[[#This Row],[Functional Area]],Functional_Area[],2,FALSE),"Need Location!")</f>
        <v>7</v>
      </c>
      <c r="H47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76" spans="2:8">
      <c r="B476" s="56" t="str">
        <f>CONCATENATE(Errors_Master[[#This Row],[Functional Area]],Errors_Master[[#This Row],[Error Code Name]])</f>
        <v>KB Tactile[New Failure] KB Tactile</v>
      </c>
      <c r="C476" s="55">
        <v>431</v>
      </c>
      <c r="D476" s="69" t="s">
        <v>756</v>
      </c>
      <c r="E476" s="69" t="s">
        <v>832</v>
      </c>
      <c r="F476" s="57"/>
      <c r="G476" s="58">
        <f>IFERROR(VLOOKUP(Errors_Master[[#This Row],[Functional Area]],Functional_Area[],2,FALSE),"Need Location!")</f>
        <v>8</v>
      </c>
      <c r="H47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77" spans="2:8">
      <c r="B477" s="56" t="str">
        <f>CONCATENATE(Errors_Master[[#This Row],[Functional Area]],Errors_Master[[#This Row],[Error Code Name]])</f>
        <v>KB Tactile[New Failure] KB Tactile</v>
      </c>
      <c r="C477" s="55">
        <v>432</v>
      </c>
      <c r="D477" s="69" t="s">
        <v>756</v>
      </c>
      <c r="E477" s="69" t="s">
        <v>832</v>
      </c>
      <c r="F477" s="57"/>
      <c r="G477" s="58">
        <f>IFERROR(VLOOKUP(Errors_Master[[#This Row],[Functional Area]],Functional_Area[],2,FALSE),"Need Location!")</f>
        <v>8</v>
      </c>
      <c r="H47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78" spans="2:8">
      <c r="B478" s="56" t="str">
        <f>CONCATENATE(Errors_Master[[#This Row],[Functional Area]],Errors_Master[[#This Row],[Error Code Name]])</f>
        <v>KB Tactile[New Failure] KB Tactile</v>
      </c>
      <c r="C478" s="55">
        <v>433</v>
      </c>
      <c r="D478" s="69" t="s">
        <v>756</v>
      </c>
      <c r="E478" s="69" t="s">
        <v>832</v>
      </c>
      <c r="F478" s="57"/>
      <c r="G478" s="58">
        <f>IFERROR(VLOOKUP(Errors_Master[[#This Row],[Functional Area]],Functional_Area[],2,FALSE),"Need Location!")</f>
        <v>8</v>
      </c>
      <c r="H47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79" spans="2:8">
      <c r="B479" s="56" t="str">
        <f>CONCATENATE(Errors_Master[[#This Row],[Functional Area]],Errors_Master[[#This Row],[Error Code Name]])</f>
        <v>KB Tactile[New Failure] KB Tactile</v>
      </c>
      <c r="C479" s="55">
        <v>434</v>
      </c>
      <c r="D479" s="69" t="s">
        <v>756</v>
      </c>
      <c r="E479" s="69" t="s">
        <v>832</v>
      </c>
      <c r="F479" s="57"/>
      <c r="G479" s="58">
        <f>IFERROR(VLOOKUP(Errors_Master[[#This Row],[Functional Area]],Functional_Area[],2,FALSE),"Need Location!")</f>
        <v>8</v>
      </c>
      <c r="H47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80" spans="2:8">
      <c r="B480" s="56" t="str">
        <f>CONCATENATE(Errors_Master[[#This Row],[Functional Area]],Errors_Master[[#This Row],[Error Code Name]])</f>
        <v>KB Tactile[New Failure] KB Tactile</v>
      </c>
      <c r="C480" s="55">
        <v>435</v>
      </c>
      <c r="D480" s="69" t="s">
        <v>756</v>
      </c>
      <c r="E480" s="69" t="s">
        <v>832</v>
      </c>
      <c r="F480" s="57"/>
      <c r="G480" s="58">
        <f>IFERROR(VLOOKUP(Errors_Master[[#This Row],[Functional Area]],Functional_Area[],2,FALSE),"Need Location!")</f>
        <v>8</v>
      </c>
      <c r="H48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81" spans="2:8">
      <c r="B481" s="56" t="str">
        <f>CONCATENATE(Errors_Master[[#This Row],[Functional Area]],Errors_Master[[#This Row],[Error Code Name]])</f>
        <v>KB Tactile[New Failure] KB Tactile</v>
      </c>
      <c r="C481" s="55">
        <v>436</v>
      </c>
      <c r="D481" s="69" t="s">
        <v>756</v>
      </c>
      <c r="E481" s="69" t="s">
        <v>832</v>
      </c>
      <c r="F481" s="57"/>
      <c r="G481" s="58">
        <f>IFERROR(VLOOKUP(Errors_Master[[#This Row],[Functional Area]],Functional_Area[],2,FALSE),"Need Location!")</f>
        <v>8</v>
      </c>
      <c r="H48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82" spans="2:8">
      <c r="B482" s="56" t="str">
        <f>CONCATENATE(Errors_Master[[#This Row],[Functional Area]],Errors_Master[[#This Row],[Error Code Name]])</f>
        <v>KB Tactile[New Failure] KB Tactile</v>
      </c>
      <c r="C482" s="55">
        <v>437</v>
      </c>
      <c r="D482" s="69" t="s">
        <v>756</v>
      </c>
      <c r="E482" s="69" t="s">
        <v>832</v>
      </c>
      <c r="F482" s="57"/>
      <c r="G482" s="58">
        <f>IFERROR(VLOOKUP(Errors_Master[[#This Row],[Functional Area]],Functional_Area[],2,FALSE),"Need Location!")</f>
        <v>8</v>
      </c>
      <c r="H48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83" spans="2:8">
      <c r="B483" s="56" t="str">
        <f>CONCATENATE(Errors_Master[[#This Row],[Functional Area]],Errors_Master[[#This Row],[Error Code Name]])</f>
        <v>KB Tactile[New Failure] KB Tactile</v>
      </c>
      <c r="C483" s="55">
        <v>438</v>
      </c>
      <c r="D483" s="69" t="s">
        <v>756</v>
      </c>
      <c r="E483" s="69" t="s">
        <v>832</v>
      </c>
      <c r="F483" s="57"/>
      <c r="G483" s="58">
        <f>IFERROR(VLOOKUP(Errors_Master[[#This Row],[Functional Area]],Functional_Area[],2,FALSE),"Need Location!")</f>
        <v>8</v>
      </c>
      <c r="H48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84" spans="2:8">
      <c r="B484" s="56" t="str">
        <f>CONCATENATE(Errors_Master[[#This Row],[Functional Area]],Errors_Master[[#This Row],[Error Code Name]])</f>
        <v>KB Tactile[New Failure] KB Tactile</v>
      </c>
      <c r="C484" s="55">
        <v>439</v>
      </c>
      <c r="D484" s="69" t="s">
        <v>756</v>
      </c>
      <c r="E484" s="69" t="s">
        <v>832</v>
      </c>
      <c r="F484" s="57"/>
      <c r="G484" s="58">
        <f>IFERROR(VLOOKUP(Errors_Master[[#This Row],[Functional Area]],Functional_Area[],2,FALSE),"Need Location!")</f>
        <v>8</v>
      </c>
      <c r="H48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85" spans="2:8">
      <c r="B485" s="56" t="str">
        <f>CONCATENATE(Errors_Master[[#This Row],[Functional Area]],Errors_Master[[#This Row],[Error Code Name]])</f>
        <v>KB Tactile[New Failure] KB Tactile</v>
      </c>
      <c r="C485" s="55">
        <v>440</v>
      </c>
      <c r="D485" s="69" t="s">
        <v>756</v>
      </c>
      <c r="E485" s="69" t="s">
        <v>832</v>
      </c>
      <c r="F485" s="57"/>
      <c r="G485" s="58">
        <f>IFERROR(VLOOKUP(Errors_Master[[#This Row],[Functional Area]],Functional_Area[],2,FALSE),"Need Location!")</f>
        <v>8</v>
      </c>
      <c r="H48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86" spans="2:8">
      <c r="B486" s="56" t="str">
        <f>CONCATENATE(Errors_Master[[#This Row],[Functional Area]],Errors_Master[[#This Row],[Error Code Name]])</f>
        <v>KB Tactile[New Failure] KB Tactile</v>
      </c>
      <c r="C486" s="55">
        <v>441</v>
      </c>
      <c r="D486" s="69" t="s">
        <v>756</v>
      </c>
      <c r="E486" s="69" t="s">
        <v>832</v>
      </c>
      <c r="F486" s="57"/>
      <c r="G486" s="58">
        <f>IFERROR(VLOOKUP(Errors_Master[[#This Row],[Functional Area]],Functional_Area[],2,FALSE),"Need Location!")</f>
        <v>8</v>
      </c>
      <c r="H48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87" spans="2:8">
      <c r="B487" s="56" t="str">
        <f>CONCATENATE(Errors_Master[[#This Row],[Functional Area]],Errors_Master[[#This Row],[Error Code Name]])</f>
        <v>KB Tactile[New Failure] KB Tactile</v>
      </c>
      <c r="C487" s="55">
        <v>442</v>
      </c>
      <c r="D487" s="69" t="s">
        <v>756</v>
      </c>
      <c r="E487" s="69" t="s">
        <v>832</v>
      </c>
      <c r="F487" s="57"/>
      <c r="G487" s="58">
        <f>IFERROR(VLOOKUP(Errors_Master[[#This Row],[Functional Area]],Functional_Area[],2,FALSE),"Need Location!")</f>
        <v>8</v>
      </c>
      <c r="H48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88" spans="2:8">
      <c r="B488" s="56" t="str">
        <f>CONCATENATE(Errors_Master[[#This Row],[Functional Area]],Errors_Master[[#This Row],[Error Code Name]])</f>
        <v>KB Tactile[New Failure] KB Tactile</v>
      </c>
      <c r="C488" s="55">
        <v>443</v>
      </c>
      <c r="D488" s="69" t="s">
        <v>756</v>
      </c>
      <c r="E488" s="69" t="s">
        <v>832</v>
      </c>
      <c r="F488" s="57"/>
      <c r="G488" s="58">
        <f>IFERROR(VLOOKUP(Errors_Master[[#This Row],[Functional Area]],Functional_Area[],2,FALSE),"Need Location!")</f>
        <v>8</v>
      </c>
      <c r="H48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89" spans="2:8">
      <c r="B489" s="56" t="str">
        <f>CONCATENATE(Errors_Master[[#This Row],[Functional Area]],Errors_Master[[#This Row],[Error Code Name]])</f>
        <v>KB Tactile[New Failure] KB Tactile</v>
      </c>
      <c r="C489" s="55">
        <v>444</v>
      </c>
      <c r="D489" s="69" t="s">
        <v>756</v>
      </c>
      <c r="E489" s="69" t="s">
        <v>832</v>
      </c>
      <c r="F489" s="57"/>
      <c r="G489" s="58">
        <f>IFERROR(VLOOKUP(Errors_Master[[#This Row],[Functional Area]],Functional_Area[],2,FALSE),"Need Location!")</f>
        <v>8</v>
      </c>
      <c r="H48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90" spans="2:8">
      <c r="B490" s="56" t="str">
        <f>CONCATENATE(Errors_Master[[#This Row],[Functional Area]],Errors_Master[[#This Row],[Error Code Name]])</f>
        <v>KB Tactile[New Failure] KB Tactile</v>
      </c>
      <c r="C490" s="55">
        <v>445</v>
      </c>
      <c r="D490" s="69" t="s">
        <v>756</v>
      </c>
      <c r="E490" s="69" t="s">
        <v>832</v>
      </c>
      <c r="F490" s="57"/>
      <c r="G490" s="58">
        <f>IFERROR(VLOOKUP(Errors_Master[[#This Row],[Functional Area]],Functional_Area[],2,FALSE),"Need Location!")</f>
        <v>8</v>
      </c>
      <c r="H49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91" spans="2:8">
      <c r="B491" s="56" t="str">
        <f>CONCATENATE(Errors_Master[[#This Row],[Functional Area]],Errors_Master[[#This Row],[Error Code Name]])</f>
        <v>KB Tactile[New Failure] KB Tactile</v>
      </c>
      <c r="C491" s="55">
        <v>446</v>
      </c>
      <c r="D491" s="69" t="s">
        <v>756</v>
      </c>
      <c r="E491" s="69" t="s">
        <v>832</v>
      </c>
      <c r="F491" s="57"/>
      <c r="G491" s="58">
        <f>IFERROR(VLOOKUP(Errors_Master[[#This Row],[Functional Area]],Functional_Area[],2,FALSE),"Need Location!")</f>
        <v>8</v>
      </c>
      <c r="H49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92" spans="2:8">
      <c r="B492" s="56" t="str">
        <f>CONCATENATE(Errors_Master[[#This Row],[Functional Area]],Errors_Master[[#This Row],[Error Code Name]])</f>
        <v>KB Tactile[New Failure] KB Tactile</v>
      </c>
      <c r="C492" s="55">
        <v>447</v>
      </c>
      <c r="D492" s="69" t="s">
        <v>756</v>
      </c>
      <c r="E492" s="69" t="s">
        <v>832</v>
      </c>
      <c r="F492" s="57"/>
      <c r="G492" s="58">
        <f>IFERROR(VLOOKUP(Errors_Master[[#This Row],[Functional Area]],Functional_Area[],2,FALSE),"Need Location!")</f>
        <v>8</v>
      </c>
      <c r="H49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93" spans="2:8">
      <c r="B493" s="56" t="str">
        <f>CONCATENATE(Errors_Master[[#This Row],[Functional Area]],Errors_Master[[#This Row],[Error Code Name]])</f>
        <v>KB Tactile[New Failure] KB Tactile</v>
      </c>
      <c r="C493" s="55">
        <v>448</v>
      </c>
      <c r="D493" s="69" t="s">
        <v>756</v>
      </c>
      <c r="E493" s="69" t="s">
        <v>832</v>
      </c>
      <c r="F493" s="57"/>
      <c r="G493" s="58">
        <f>IFERROR(VLOOKUP(Errors_Master[[#This Row],[Functional Area]],Functional_Area[],2,FALSE),"Need Location!")</f>
        <v>8</v>
      </c>
      <c r="H49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94" spans="2:8">
      <c r="B494" s="56" t="str">
        <f>CONCATENATE(Errors_Master[[#This Row],[Functional Area]],Errors_Master[[#This Row],[Error Code Name]])</f>
        <v>KB Tactile[New Failure] KB Tactile</v>
      </c>
      <c r="C494" s="55">
        <v>449</v>
      </c>
      <c r="D494" s="69" t="s">
        <v>756</v>
      </c>
      <c r="E494" s="69" t="s">
        <v>832</v>
      </c>
      <c r="F494" s="57"/>
      <c r="G494" s="58">
        <f>IFERROR(VLOOKUP(Errors_Master[[#This Row],[Functional Area]],Functional_Area[],2,FALSE),"Need Location!")</f>
        <v>8</v>
      </c>
      <c r="H49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95" spans="2:8">
      <c r="B495" s="56" t="str">
        <f>CONCATENATE(Errors_Master[[#This Row],[Functional Area]],Errors_Master[[#This Row],[Error Code Name]])</f>
        <v>KB Tactile[New Failure] KB Tactile</v>
      </c>
      <c r="C495" s="55">
        <v>450</v>
      </c>
      <c r="D495" s="69" t="s">
        <v>756</v>
      </c>
      <c r="E495" s="69" t="s">
        <v>832</v>
      </c>
      <c r="F495" s="57"/>
      <c r="G495" s="58">
        <f>IFERROR(VLOOKUP(Errors_Master[[#This Row],[Functional Area]],Functional_Area[],2,FALSE),"Need Location!")</f>
        <v>8</v>
      </c>
      <c r="H49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96" spans="2:8">
      <c r="B496" s="56" t="str">
        <f>CONCATENATE(Errors_Master[[#This Row],[Functional Area]],Errors_Master[[#This Row],[Error Code Name]])</f>
        <v>KB Tactile[New Failure] KB Tactile</v>
      </c>
      <c r="C496" s="55">
        <v>451</v>
      </c>
      <c r="D496" s="69" t="s">
        <v>756</v>
      </c>
      <c r="E496" s="69" t="s">
        <v>832</v>
      </c>
      <c r="F496" s="57"/>
      <c r="G496" s="58">
        <f>IFERROR(VLOOKUP(Errors_Master[[#This Row],[Functional Area]],Functional_Area[],2,FALSE),"Need Location!")</f>
        <v>8</v>
      </c>
      <c r="H49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97" spans="2:8">
      <c r="B497" s="56" t="str">
        <f>CONCATENATE(Errors_Master[[#This Row],[Functional Area]],Errors_Master[[#This Row],[Error Code Name]])</f>
        <v>KB Tactile[New Failure] KB Tactile</v>
      </c>
      <c r="C497" s="55">
        <v>452</v>
      </c>
      <c r="D497" s="69" t="s">
        <v>756</v>
      </c>
      <c r="E497" s="69" t="s">
        <v>832</v>
      </c>
      <c r="F497" s="57"/>
      <c r="G497" s="58">
        <f>IFERROR(VLOOKUP(Errors_Master[[#This Row],[Functional Area]],Functional_Area[],2,FALSE),"Need Location!")</f>
        <v>8</v>
      </c>
      <c r="H49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98" spans="2:8">
      <c r="B498" s="56" t="str">
        <f>CONCATENATE(Errors_Master[[#This Row],[Functional Area]],Errors_Master[[#This Row],[Error Code Name]])</f>
        <v>KB Tactile[New Failure] KB Tactile</v>
      </c>
      <c r="C498" s="55">
        <v>453</v>
      </c>
      <c r="D498" s="69" t="s">
        <v>756</v>
      </c>
      <c r="E498" s="69" t="s">
        <v>832</v>
      </c>
      <c r="F498" s="57"/>
      <c r="G498" s="58">
        <f>IFERROR(VLOOKUP(Errors_Master[[#This Row],[Functional Area]],Functional_Area[],2,FALSE),"Need Location!")</f>
        <v>8</v>
      </c>
      <c r="H49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499" spans="2:8">
      <c r="B499" s="56" t="str">
        <f>CONCATENATE(Errors_Master[[#This Row],[Functional Area]],Errors_Master[[#This Row],[Error Code Name]])</f>
        <v>KB Tactile[New Failure] KB Tactile</v>
      </c>
      <c r="C499" s="55">
        <v>454</v>
      </c>
      <c r="D499" s="69" t="s">
        <v>756</v>
      </c>
      <c r="E499" s="69" t="s">
        <v>832</v>
      </c>
      <c r="F499" s="57"/>
      <c r="G499" s="58">
        <f>IFERROR(VLOOKUP(Errors_Master[[#This Row],[Functional Area]],Functional_Area[],2,FALSE),"Need Location!")</f>
        <v>8</v>
      </c>
      <c r="H49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00" spans="2:8">
      <c r="B500" s="56" t="str">
        <f>CONCATENATE(Errors_Master[[#This Row],[Functional Area]],Errors_Master[[#This Row],[Error Code Name]])</f>
        <v>KB Tactile[New Failure] KB Tactile</v>
      </c>
      <c r="C500" s="55">
        <v>455</v>
      </c>
      <c r="D500" s="69" t="s">
        <v>756</v>
      </c>
      <c r="E500" s="69" t="s">
        <v>832</v>
      </c>
      <c r="F500" s="57"/>
      <c r="G500" s="58">
        <f>IFERROR(VLOOKUP(Errors_Master[[#This Row],[Functional Area]],Functional_Area[],2,FALSE),"Need Location!")</f>
        <v>8</v>
      </c>
      <c r="H50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01" spans="2:8">
      <c r="B501" s="56" t="str">
        <f>CONCATENATE(Errors_Master[[#This Row],[Functional Area]],Errors_Master[[#This Row],[Error Code Name]])</f>
        <v>KB Tactile[New Failure] KB Tactile</v>
      </c>
      <c r="C501" s="55">
        <v>456</v>
      </c>
      <c r="D501" s="69" t="s">
        <v>756</v>
      </c>
      <c r="E501" s="69" t="s">
        <v>832</v>
      </c>
      <c r="F501" s="57"/>
      <c r="G501" s="58">
        <f>IFERROR(VLOOKUP(Errors_Master[[#This Row],[Functional Area]],Functional_Area[],2,FALSE),"Need Location!")</f>
        <v>8</v>
      </c>
      <c r="H50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02" spans="2:8">
      <c r="B502" s="56" t="str">
        <f>CONCATENATE(Errors_Master[[#This Row],[Functional Area]],Errors_Master[[#This Row],[Error Code Name]])</f>
        <v>KB Tactile[New Failure] KB Tactile</v>
      </c>
      <c r="C502" s="55">
        <v>457</v>
      </c>
      <c r="D502" s="69" t="s">
        <v>756</v>
      </c>
      <c r="E502" s="69" t="s">
        <v>832</v>
      </c>
      <c r="F502" s="57"/>
      <c r="G502" s="58">
        <f>IFERROR(VLOOKUP(Errors_Master[[#This Row],[Functional Area]],Functional_Area[],2,FALSE),"Need Location!")</f>
        <v>8</v>
      </c>
      <c r="H50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03" spans="2:8">
      <c r="B503" s="56" t="str">
        <f>CONCATENATE(Errors_Master[[#This Row],[Functional Area]],Errors_Master[[#This Row],[Error Code Name]])</f>
        <v>KB Tactile[New Failure] KB Tactile</v>
      </c>
      <c r="C503" s="55">
        <v>458</v>
      </c>
      <c r="D503" s="69" t="s">
        <v>756</v>
      </c>
      <c r="E503" s="69" t="s">
        <v>832</v>
      </c>
      <c r="F503" s="57"/>
      <c r="G503" s="58">
        <f>IFERROR(VLOOKUP(Errors_Master[[#This Row],[Functional Area]],Functional_Area[],2,FALSE),"Need Location!")</f>
        <v>8</v>
      </c>
      <c r="H50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04" spans="2:8">
      <c r="B504" s="56" t="str">
        <f>CONCATENATE(Errors_Master[[#This Row],[Functional Area]],Errors_Master[[#This Row],[Error Code Name]])</f>
        <v>KB Tactile[New Failure] KB Tactile</v>
      </c>
      <c r="C504" s="55">
        <v>459</v>
      </c>
      <c r="D504" s="69" t="s">
        <v>756</v>
      </c>
      <c r="E504" s="69" t="s">
        <v>832</v>
      </c>
      <c r="F504" s="57"/>
      <c r="G504" s="58">
        <f>IFERROR(VLOOKUP(Errors_Master[[#This Row],[Functional Area]],Functional_Area[],2,FALSE),"Need Location!")</f>
        <v>8</v>
      </c>
      <c r="H50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05" spans="2:8">
      <c r="B505" s="56" t="str">
        <f>CONCATENATE(Errors_Master[[#This Row],[Functional Area]],Errors_Master[[#This Row],[Error Code Name]])</f>
        <v>KB Tactile[New Failure] KB Tactile</v>
      </c>
      <c r="C505" s="55">
        <v>460</v>
      </c>
      <c r="D505" s="69" t="s">
        <v>756</v>
      </c>
      <c r="E505" s="69" t="s">
        <v>832</v>
      </c>
      <c r="F505" s="57"/>
      <c r="G505" s="58">
        <f>IFERROR(VLOOKUP(Errors_Master[[#This Row],[Functional Area]],Functional_Area[],2,FALSE),"Need Location!")</f>
        <v>8</v>
      </c>
      <c r="H50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06" spans="2:8">
      <c r="B506" s="56" t="str">
        <f>CONCATENATE(Errors_Master[[#This Row],[Functional Area]],Errors_Master[[#This Row],[Error Code Name]])</f>
        <v>KB Tactile[New Failure] KB Tactile</v>
      </c>
      <c r="C506" s="55">
        <v>461</v>
      </c>
      <c r="D506" s="69" t="s">
        <v>756</v>
      </c>
      <c r="E506" s="69" t="s">
        <v>832</v>
      </c>
      <c r="F506" s="57"/>
      <c r="G506" s="58">
        <f>IFERROR(VLOOKUP(Errors_Master[[#This Row],[Functional Area]],Functional_Area[],2,FALSE),"Need Location!")</f>
        <v>8</v>
      </c>
      <c r="H50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07" spans="2:8">
      <c r="B507" s="56" t="str">
        <f>CONCATENATE(Errors_Master[[#This Row],[Functional Area]],Errors_Master[[#This Row],[Error Code Name]])</f>
        <v>KB Tactile[New Failure] KB Tactile</v>
      </c>
      <c r="C507" s="55">
        <v>462</v>
      </c>
      <c r="D507" s="69" t="s">
        <v>756</v>
      </c>
      <c r="E507" s="69" t="s">
        <v>832</v>
      </c>
      <c r="F507" s="57"/>
      <c r="G507" s="58">
        <f>IFERROR(VLOOKUP(Errors_Master[[#This Row],[Functional Area]],Functional_Area[],2,FALSE),"Need Location!")</f>
        <v>8</v>
      </c>
      <c r="H50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08" spans="2:8">
      <c r="B508" s="56" t="str">
        <f>CONCATENATE(Errors_Master[[#This Row],[Functional Area]],Errors_Master[[#This Row],[Error Code Name]])</f>
        <v>KB Tactile[New Failure] KB Tactile</v>
      </c>
      <c r="C508" s="55">
        <v>463</v>
      </c>
      <c r="D508" s="69" t="s">
        <v>756</v>
      </c>
      <c r="E508" s="69" t="s">
        <v>832</v>
      </c>
      <c r="F508" s="57"/>
      <c r="G508" s="58">
        <f>IFERROR(VLOOKUP(Errors_Master[[#This Row],[Functional Area]],Functional_Area[],2,FALSE),"Need Location!")</f>
        <v>8</v>
      </c>
      <c r="H50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09" spans="2:8">
      <c r="B509" s="56" t="str">
        <f>CONCATENATE(Errors_Master[[#This Row],[Functional Area]],Errors_Master[[#This Row],[Error Code Name]])</f>
        <v>KB Tactile[New Failure] KB Tactile</v>
      </c>
      <c r="C509" s="55">
        <v>464</v>
      </c>
      <c r="D509" s="69" t="s">
        <v>756</v>
      </c>
      <c r="E509" s="69" t="s">
        <v>832</v>
      </c>
      <c r="F509" s="57"/>
      <c r="G509" s="58">
        <f>IFERROR(VLOOKUP(Errors_Master[[#This Row],[Functional Area]],Functional_Area[],2,FALSE),"Need Location!")</f>
        <v>8</v>
      </c>
      <c r="H50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10" spans="2:8">
      <c r="B510" s="56" t="str">
        <f>CONCATENATE(Errors_Master[[#This Row],[Functional Area]],Errors_Master[[#This Row],[Error Code Name]])</f>
        <v>KB Tactile[New Failure] KB Tactile</v>
      </c>
      <c r="C510" s="55">
        <v>465</v>
      </c>
      <c r="D510" s="69" t="s">
        <v>756</v>
      </c>
      <c r="E510" s="69" t="s">
        <v>832</v>
      </c>
      <c r="F510" s="57"/>
      <c r="G510" s="58">
        <f>IFERROR(VLOOKUP(Errors_Master[[#This Row],[Functional Area]],Functional_Area[],2,FALSE),"Need Location!")</f>
        <v>8</v>
      </c>
      <c r="H51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11" spans="2:8">
      <c r="B511" s="56" t="str">
        <f>CONCATENATE(Errors_Master[[#This Row],[Functional Area]],Errors_Master[[#This Row],[Error Code Name]])</f>
        <v>KB Tactile[New Failure] KB Tactile</v>
      </c>
      <c r="C511" s="55">
        <v>466</v>
      </c>
      <c r="D511" s="69" t="s">
        <v>756</v>
      </c>
      <c r="E511" s="69" t="s">
        <v>832</v>
      </c>
      <c r="F511" s="57"/>
      <c r="G511" s="58">
        <f>IFERROR(VLOOKUP(Errors_Master[[#This Row],[Functional Area]],Functional_Area[],2,FALSE),"Need Location!")</f>
        <v>8</v>
      </c>
      <c r="H51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12" spans="2:8">
      <c r="B512" s="56" t="str">
        <f>CONCATENATE(Errors_Master[[#This Row],[Functional Area]],Errors_Master[[#This Row],[Error Code Name]])</f>
        <v>KB Tactile[New Failure] KB Tactile</v>
      </c>
      <c r="C512" s="55">
        <v>467</v>
      </c>
      <c r="D512" s="69" t="s">
        <v>756</v>
      </c>
      <c r="E512" s="69" t="s">
        <v>832</v>
      </c>
      <c r="F512" s="57"/>
      <c r="G512" s="58">
        <f>IFERROR(VLOOKUP(Errors_Master[[#This Row],[Functional Area]],Functional_Area[],2,FALSE),"Need Location!")</f>
        <v>8</v>
      </c>
      <c r="H51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13" spans="2:8">
      <c r="B513" s="56" t="str">
        <f>CONCATENATE(Errors_Master[[#This Row],[Functional Area]],Errors_Master[[#This Row],[Error Code Name]])</f>
        <v>KB Tactile[New Failure] KB Tactile</v>
      </c>
      <c r="C513" s="55">
        <v>468</v>
      </c>
      <c r="D513" s="69" t="s">
        <v>756</v>
      </c>
      <c r="E513" s="69" t="s">
        <v>832</v>
      </c>
      <c r="F513" s="57"/>
      <c r="G513" s="58">
        <f>IFERROR(VLOOKUP(Errors_Master[[#This Row],[Functional Area]],Functional_Area[],2,FALSE),"Need Location!")</f>
        <v>8</v>
      </c>
      <c r="H51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14" spans="2:8">
      <c r="B514" s="56" t="str">
        <f>CONCATENATE(Errors_Master[[#This Row],[Functional Area]],Errors_Master[[#This Row],[Error Code Name]])</f>
        <v>KB Tactile[New Failure] KB Tactile</v>
      </c>
      <c r="C514" s="55">
        <v>469</v>
      </c>
      <c r="D514" s="69" t="s">
        <v>756</v>
      </c>
      <c r="E514" s="69" t="s">
        <v>832</v>
      </c>
      <c r="F514" s="57"/>
      <c r="G514" s="58">
        <f>IFERROR(VLOOKUP(Errors_Master[[#This Row],[Functional Area]],Functional_Area[],2,FALSE),"Need Location!")</f>
        <v>8</v>
      </c>
      <c r="H51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15" spans="2:8">
      <c r="B515" s="56" t="str">
        <f>CONCATENATE(Errors_Master[[#This Row],[Functional Area]],Errors_Master[[#This Row],[Error Code Name]])</f>
        <v>KB Tactile[New Failure] KB Tactile</v>
      </c>
      <c r="C515" s="55">
        <v>470</v>
      </c>
      <c r="D515" s="69" t="s">
        <v>756</v>
      </c>
      <c r="E515" s="69" t="s">
        <v>832</v>
      </c>
      <c r="F515" s="57"/>
      <c r="G515" s="58">
        <f>IFERROR(VLOOKUP(Errors_Master[[#This Row],[Functional Area]],Functional_Area[],2,FALSE),"Need Location!")</f>
        <v>8</v>
      </c>
      <c r="H51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16" spans="2:8">
      <c r="B516" s="56" t="str">
        <f>CONCATENATE(Errors_Master[[#This Row],[Functional Area]],Errors_Master[[#This Row],[Error Code Name]])</f>
        <v>KB Tactile[New Failure] KB Tactile</v>
      </c>
      <c r="C516" s="55">
        <v>471</v>
      </c>
      <c r="D516" s="69" t="s">
        <v>756</v>
      </c>
      <c r="E516" s="69" t="s">
        <v>832</v>
      </c>
      <c r="F516" s="57"/>
      <c r="G516" s="58">
        <f>IFERROR(VLOOKUP(Errors_Master[[#This Row],[Functional Area]],Functional_Area[],2,FALSE),"Need Location!")</f>
        <v>8</v>
      </c>
      <c r="H51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17" spans="2:8">
      <c r="B517" s="56" t="str">
        <f>CONCATENATE(Errors_Master[[#This Row],[Functional Area]],Errors_Master[[#This Row],[Error Code Name]])</f>
        <v>KB Tactile[New Failure] KB Tactile</v>
      </c>
      <c r="C517" s="55">
        <v>472</v>
      </c>
      <c r="D517" s="69" t="s">
        <v>756</v>
      </c>
      <c r="E517" s="69" t="s">
        <v>832</v>
      </c>
      <c r="F517" s="57"/>
      <c r="G517" s="58">
        <f>IFERROR(VLOOKUP(Errors_Master[[#This Row],[Functional Area]],Functional_Area[],2,FALSE),"Need Location!")</f>
        <v>8</v>
      </c>
      <c r="H51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18" spans="2:8">
      <c r="B518" s="56" t="str">
        <f>CONCATENATE(Errors_Master[[#This Row],[Functional Area]],Errors_Master[[#This Row],[Error Code Name]])</f>
        <v>KB Tactile[New Failure] KB Tactile</v>
      </c>
      <c r="C518" s="55">
        <v>473</v>
      </c>
      <c r="D518" s="69" t="s">
        <v>756</v>
      </c>
      <c r="E518" s="69" t="s">
        <v>832</v>
      </c>
      <c r="F518" s="57"/>
      <c r="G518" s="58">
        <f>IFERROR(VLOOKUP(Errors_Master[[#This Row],[Functional Area]],Functional_Area[],2,FALSE),"Need Location!")</f>
        <v>8</v>
      </c>
      <c r="H51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19" spans="2:8">
      <c r="B519" s="56" t="str">
        <f>CONCATENATE(Errors_Master[[#This Row],[Functional Area]],Errors_Master[[#This Row],[Error Code Name]])</f>
        <v>KB Tactile[New Failure] KB Tactile</v>
      </c>
      <c r="C519" s="55">
        <v>474</v>
      </c>
      <c r="D519" s="69" t="s">
        <v>756</v>
      </c>
      <c r="E519" s="69" t="s">
        <v>832</v>
      </c>
      <c r="F519" s="57"/>
      <c r="G519" s="58">
        <f>IFERROR(VLOOKUP(Errors_Master[[#This Row],[Functional Area]],Functional_Area[],2,FALSE),"Need Location!")</f>
        <v>8</v>
      </c>
      <c r="H51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20" spans="2:8">
      <c r="B520" s="56" t="str">
        <f>CONCATENATE(Errors_Master[[#This Row],[Functional Area]],Errors_Master[[#This Row],[Error Code Name]])</f>
        <v>KB Tactile[New Failure] KB Tactile</v>
      </c>
      <c r="C520" s="55">
        <v>475</v>
      </c>
      <c r="D520" s="69" t="s">
        <v>756</v>
      </c>
      <c r="E520" s="69" t="s">
        <v>832</v>
      </c>
      <c r="F520" s="57"/>
      <c r="G520" s="58">
        <f>IFERROR(VLOOKUP(Errors_Master[[#This Row],[Functional Area]],Functional_Area[],2,FALSE),"Need Location!")</f>
        <v>8</v>
      </c>
      <c r="H52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21" spans="2:8">
      <c r="B521" s="56" t="str">
        <f>CONCATENATE(Errors_Master[[#This Row],[Functional Area]],Errors_Master[[#This Row],[Error Code Name]])</f>
        <v>KB Tactile[New Failure] KB Tactile</v>
      </c>
      <c r="C521" s="55">
        <v>476</v>
      </c>
      <c r="D521" s="69" t="s">
        <v>756</v>
      </c>
      <c r="E521" s="69" t="s">
        <v>832</v>
      </c>
      <c r="F521" s="57"/>
      <c r="G521" s="58">
        <f>IFERROR(VLOOKUP(Errors_Master[[#This Row],[Functional Area]],Functional_Area[],2,FALSE),"Need Location!")</f>
        <v>8</v>
      </c>
      <c r="H52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22" spans="2:8">
      <c r="B522" s="56" t="str">
        <f>CONCATENATE(Errors_Master[[#This Row],[Functional Area]],Errors_Master[[#This Row],[Error Code Name]])</f>
        <v>KB Tactile[New Failure] KB Tactile</v>
      </c>
      <c r="C522" s="55">
        <v>477</v>
      </c>
      <c r="D522" s="69" t="s">
        <v>756</v>
      </c>
      <c r="E522" s="69" t="s">
        <v>832</v>
      </c>
      <c r="F522" s="57"/>
      <c r="G522" s="58">
        <f>IFERROR(VLOOKUP(Errors_Master[[#This Row],[Functional Area]],Functional_Area[],2,FALSE),"Need Location!")</f>
        <v>8</v>
      </c>
      <c r="H52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23" spans="2:8">
      <c r="B523" s="56" t="str">
        <f>CONCATENATE(Errors_Master[[#This Row],[Functional Area]],Errors_Master[[#This Row],[Error Code Name]])</f>
        <v>KB Tactile[New Failure] KB Tactile</v>
      </c>
      <c r="C523" s="55">
        <v>478</v>
      </c>
      <c r="D523" s="69" t="s">
        <v>756</v>
      </c>
      <c r="E523" s="69" t="s">
        <v>832</v>
      </c>
      <c r="F523" s="57"/>
      <c r="G523" s="58">
        <f>IFERROR(VLOOKUP(Errors_Master[[#This Row],[Functional Area]],Functional_Area[],2,FALSE),"Need Location!")</f>
        <v>8</v>
      </c>
      <c r="H52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24" spans="2:8">
      <c r="B524" s="56" t="str">
        <f>CONCATENATE(Errors_Master[[#This Row],[Functional Area]],Errors_Master[[#This Row],[Error Code Name]])</f>
        <v>KB Tactile[New Failure] KB Tactile</v>
      </c>
      <c r="C524" s="55">
        <v>479</v>
      </c>
      <c r="D524" s="69" t="s">
        <v>756</v>
      </c>
      <c r="E524" s="69" t="s">
        <v>832</v>
      </c>
      <c r="F524" s="57"/>
      <c r="G524" s="58">
        <f>IFERROR(VLOOKUP(Errors_Master[[#This Row],[Functional Area]],Functional_Area[],2,FALSE),"Need Location!")</f>
        <v>8</v>
      </c>
      <c r="H52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25" spans="2:8">
      <c r="B525" s="56" t="str">
        <f>CONCATENATE(Errors_Master[[#This Row],[Functional Area]],Errors_Master[[#This Row],[Error Code Name]])</f>
        <v>KB Tactile[New Failure] KB Tactile</v>
      </c>
      <c r="C525" s="55">
        <v>480</v>
      </c>
      <c r="D525" s="69" t="s">
        <v>756</v>
      </c>
      <c r="E525" s="69" t="s">
        <v>832</v>
      </c>
      <c r="F525" s="57"/>
      <c r="G525" s="58">
        <f>IFERROR(VLOOKUP(Errors_Master[[#This Row],[Functional Area]],Functional_Area[],2,FALSE),"Need Location!")</f>
        <v>8</v>
      </c>
      <c r="H52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26" spans="2:8">
      <c r="B526" s="56" t="str">
        <f>CONCATENATE(Errors_Master[[#This Row],[Functional Area]],Errors_Master[[#This Row],[Error Code Name]])</f>
        <v>KB Tactile[New Failure] KB Tactile</v>
      </c>
      <c r="C526" s="55">
        <v>481</v>
      </c>
      <c r="D526" s="69" t="s">
        <v>756</v>
      </c>
      <c r="E526" s="69" t="s">
        <v>832</v>
      </c>
      <c r="F526" s="57"/>
      <c r="G526" s="58">
        <f>IFERROR(VLOOKUP(Errors_Master[[#This Row],[Functional Area]],Functional_Area[],2,FALSE),"Need Location!")</f>
        <v>8</v>
      </c>
      <c r="H52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27" spans="2:8">
      <c r="B527" s="56" t="str">
        <f>CONCATENATE(Errors_Master[[#This Row],[Functional Area]],Errors_Master[[#This Row],[Error Code Name]])</f>
        <v>KB Tactile[New Failure] KB Tactile</v>
      </c>
      <c r="C527" s="55">
        <v>482</v>
      </c>
      <c r="D527" s="69" t="s">
        <v>756</v>
      </c>
      <c r="E527" s="69" t="s">
        <v>832</v>
      </c>
      <c r="F527" s="57"/>
      <c r="G527" s="58">
        <f>IFERROR(VLOOKUP(Errors_Master[[#This Row],[Functional Area]],Functional_Area[],2,FALSE),"Need Location!")</f>
        <v>8</v>
      </c>
      <c r="H52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28" spans="2:8">
      <c r="B528" s="56" t="str">
        <f>CONCATENATE(Errors_Master[[#This Row],[Functional Area]],Errors_Master[[#This Row],[Error Code Name]])</f>
        <v>KB Tactile[New Failure] KB Tactile</v>
      </c>
      <c r="C528" s="55">
        <v>483</v>
      </c>
      <c r="D528" s="69" t="s">
        <v>756</v>
      </c>
      <c r="E528" s="69" t="s">
        <v>832</v>
      </c>
      <c r="F528" s="57"/>
      <c r="G528" s="58">
        <f>IFERROR(VLOOKUP(Errors_Master[[#This Row],[Functional Area]],Functional_Area[],2,FALSE),"Need Location!")</f>
        <v>8</v>
      </c>
      <c r="H52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29" spans="2:8">
      <c r="B529" s="56" t="str">
        <f>CONCATENATE(Errors_Master[[#This Row],[Functional Area]],Errors_Master[[#This Row],[Error Code Name]])</f>
        <v>KB Tactile[New Failure] KB Tactile</v>
      </c>
      <c r="C529" s="55">
        <v>484</v>
      </c>
      <c r="D529" s="69" t="s">
        <v>756</v>
      </c>
      <c r="E529" s="69" t="s">
        <v>832</v>
      </c>
      <c r="F529" s="57"/>
      <c r="G529" s="58">
        <f>IFERROR(VLOOKUP(Errors_Master[[#This Row],[Functional Area]],Functional_Area[],2,FALSE),"Need Location!")</f>
        <v>8</v>
      </c>
      <c r="H52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30" spans="2:8">
      <c r="B530" s="56" t="str">
        <f>CONCATENATE(Errors_Master[[#This Row],[Functional Area]],Errors_Master[[#This Row],[Error Code Name]])</f>
        <v>KB Tactile[New Failure] KB Tactile</v>
      </c>
      <c r="C530" s="55">
        <v>485</v>
      </c>
      <c r="D530" s="69" t="s">
        <v>756</v>
      </c>
      <c r="E530" s="69" t="s">
        <v>832</v>
      </c>
      <c r="F530" s="57"/>
      <c r="G530" s="58">
        <f>IFERROR(VLOOKUP(Errors_Master[[#This Row],[Functional Area]],Functional_Area[],2,FALSE),"Need Location!")</f>
        <v>8</v>
      </c>
      <c r="H53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31" spans="2:8">
      <c r="B531" s="56" t="str">
        <f>CONCATENATE(Errors_Master[[#This Row],[Functional Area]],Errors_Master[[#This Row],[Error Code Name]])</f>
        <v>KB Tactile[New Failure] KB Tactile</v>
      </c>
      <c r="C531" s="55">
        <v>486</v>
      </c>
      <c r="D531" s="69" t="s">
        <v>756</v>
      </c>
      <c r="E531" s="69" t="s">
        <v>832</v>
      </c>
      <c r="F531" s="57"/>
      <c r="G531" s="58">
        <f>IFERROR(VLOOKUP(Errors_Master[[#This Row],[Functional Area]],Functional_Area[],2,FALSE),"Need Location!")</f>
        <v>8</v>
      </c>
      <c r="H53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32" spans="2:8">
      <c r="B532" s="56" t="str">
        <f>CONCATENATE(Errors_Master[[#This Row],[Functional Area]],Errors_Master[[#This Row],[Error Code Name]])</f>
        <v>KB Tactile[New Failure] KB Tactile</v>
      </c>
      <c r="C532" s="55">
        <v>487</v>
      </c>
      <c r="D532" s="69" t="s">
        <v>756</v>
      </c>
      <c r="E532" s="69" t="s">
        <v>832</v>
      </c>
      <c r="F532" s="57"/>
      <c r="G532" s="58">
        <f>IFERROR(VLOOKUP(Errors_Master[[#This Row],[Functional Area]],Functional_Area[],2,FALSE),"Need Location!")</f>
        <v>8</v>
      </c>
      <c r="H53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33" spans="2:8">
      <c r="B533" s="56" t="str">
        <f>CONCATENATE(Errors_Master[[#This Row],[Functional Area]],Errors_Master[[#This Row],[Error Code Name]])</f>
        <v>KB Tactile[New Failure] KB Tactile</v>
      </c>
      <c r="C533" s="55">
        <v>488</v>
      </c>
      <c r="D533" s="69" t="s">
        <v>756</v>
      </c>
      <c r="E533" s="69" t="s">
        <v>832</v>
      </c>
      <c r="F533" s="57"/>
      <c r="G533" s="58">
        <f>IFERROR(VLOOKUP(Errors_Master[[#This Row],[Functional Area]],Functional_Area[],2,FALSE),"Need Location!")</f>
        <v>8</v>
      </c>
      <c r="H53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34" spans="2:8">
      <c r="B534" s="56" t="str">
        <f>CONCATENATE(Errors_Master[[#This Row],[Functional Area]],Errors_Master[[#This Row],[Error Code Name]])</f>
        <v>KB Tactile[New Failure] KB Tactile</v>
      </c>
      <c r="C534" s="55">
        <v>489</v>
      </c>
      <c r="D534" s="69" t="s">
        <v>756</v>
      </c>
      <c r="E534" s="69" t="s">
        <v>832</v>
      </c>
      <c r="F534" s="57"/>
      <c r="G534" s="58">
        <f>IFERROR(VLOOKUP(Errors_Master[[#This Row],[Functional Area]],Functional_Area[],2,FALSE),"Need Location!")</f>
        <v>8</v>
      </c>
      <c r="H53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35" spans="2:8">
      <c r="B535" s="56" t="str">
        <f>CONCATENATE(Errors_Master[[#This Row],[Functional Area]],Errors_Master[[#This Row],[Error Code Name]])</f>
        <v>KB Tactile[New Failure] KB Tactile</v>
      </c>
      <c r="C535" s="55">
        <v>490</v>
      </c>
      <c r="D535" s="69" t="s">
        <v>756</v>
      </c>
      <c r="E535" s="69" t="s">
        <v>832</v>
      </c>
      <c r="F535" s="57"/>
      <c r="G535" s="58">
        <f>IFERROR(VLOOKUP(Errors_Master[[#This Row],[Functional Area]],Functional_Area[],2,FALSE),"Need Location!")</f>
        <v>8</v>
      </c>
      <c r="H53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36" spans="2:8">
      <c r="B536" s="56" t="str">
        <f>CONCATENATE(Errors_Master[[#This Row],[Functional Area]],Errors_Master[[#This Row],[Error Code Name]])</f>
        <v>KB Tactile[New Failure] KB Tactile</v>
      </c>
      <c r="C536" s="55">
        <v>491</v>
      </c>
      <c r="D536" s="69" t="s">
        <v>756</v>
      </c>
      <c r="E536" s="69" t="s">
        <v>832</v>
      </c>
      <c r="F536" s="57"/>
      <c r="G536" s="58">
        <f>IFERROR(VLOOKUP(Errors_Master[[#This Row],[Functional Area]],Functional_Area[],2,FALSE),"Need Location!")</f>
        <v>8</v>
      </c>
      <c r="H53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37" spans="2:8">
      <c r="B537" s="56" t="str">
        <f>CONCATENATE(Errors_Master[[#This Row],[Functional Area]],Errors_Master[[#This Row],[Error Code Name]])</f>
        <v>KB Tactile[New Failure] KB Tactile</v>
      </c>
      <c r="C537" s="55">
        <v>492</v>
      </c>
      <c r="D537" s="69" t="s">
        <v>756</v>
      </c>
      <c r="E537" s="69" t="s">
        <v>832</v>
      </c>
      <c r="F537" s="57"/>
      <c r="G537" s="58">
        <f>IFERROR(VLOOKUP(Errors_Master[[#This Row],[Functional Area]],Functional_Area[],2,FALSE),"Need Location!")</f>
        <v>8</v>
      </c>
      <c r="H53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38" spans="2:8">
      <c r="B538" s="56" t="str">
        <f>CONCATENATE(Errors_Master[[#This Row],[Functional Area]],Errors_Master[[#This Row],[Error Code Name]])</f>
        <v>KB Tactile[New Failure] KB Tactile</v>
      </c>
      <c r="C538" s="55">
        <v>493</v>
      </c>
      <c r="D538" s="69" t="s">
        <v>756</v>
      </c>
      <c r="E538" s="69" t="s">
        <v>832</v>
      </c>
      <c r="F538" s="57"/>
      <c r="G538" s="58">
        <f>IFERROR(VLOOKUP(Errors_Master[[#This Row],[Functional Area]],Functional_Area[],2,FALSE),"Need Location!")</f>
        <v>8</v>
      </c>
      <c r="H53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39" spans="2:8">
      <c r="B539" s="56" t="str">
        <f>CONCATENATE(Errors_Master[[#This Row],[Functional Area]],Errors_Master[[#This Row],[Error Code Name]])</f>
        <v>KB Tactile[New Failure] KB Tactile</v>
      </c>
      <c r="C539" s="55">
        <v>494</v>
      </c>
      <c r="D539" s="69" t="s">
        <v>756</v>
      </c>
      <c r="E539" s="69" t="s">
        <v>832</v>
      </c>
      <c r="F539" s="57"/>
      <c r="G539" s="58">
        <f>IFERROR(VLOOKUP(Errors_Master[[#This Row],[Functional Area]],Functional_Area[],2,FALSE),"Need Location!")</f>
        <v>8</v>
      </c>
      <c r="H53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40" spans="2:8">
      <c r="B540" s="56" t="str">
        <f>CONCATENATE(Errors_Master[[#This Row],[Functional Area]],Errors_Master[[#This Row],[Error Code Name]])</f>
        <v>KB Tactile[New Failure] KB Tactile</v>
      </c>
      <c r="C540" s="55">
        <v>495</v>
      </c>
      <c r="D540" s="69" t="s">
        <v>756</v>
      </c>
      <c r="E540" s="69" t="s">
        <v>832</v>
      </c>
      <c r="F540" s="57"/>
      <c r="G540" s="58">
        <f>IFERROR(VLOOKUP(Errors_Master[[#This Row],[Functional Area]],Functional_Area[],2,FALSE),"Need Location!")</f>
        <v>8</v>
      </c>
      <c r="H54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41" spans="2:8">
      <c r="B541" s="56" t="str">
        <f>CONCATENATE(Errors_Master[[#This Row],[Functional Area]],Errors_Master[[#This Row],[Error Code Name]])</f>
        <v>KB Tactile[New Failure] KB Tactile</v>
      </c>
      <c r="C541" s="55">
        <v>496</v>
      </c>
      <c r="D541" s="69" t="s">
        <v>756</v>
      </c>
      <c r="E541" s="69" t="s">
        <v>832</v>
      </c>
      <c r="F541" s="57"/>
      <c r="G541" s="58">
        <f>IFERROR(VLOOKUP(Errors_Master[[#This Row],[Functional Area]],Functional_Area[],2,FALSE),"Need Location!")</f>
        <v>8</v>
      </c>
      <c r="H54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42" spans="2:8">
      <c r="B542" s="56" t="str">
        <f>CONCATENATE(Errors_Master[[#This Row],[Functional Area]],Errors_Master[[#This Row],[Error Code Name]])</f>
        <v>KB Tactile[New Failure] KB Tactile</v>
      </c>
      <c r="C542" s="55">
        <v>497</v>
      </c>
      <c r="D542" s="69" t="s">
        <v>756</v>
      </c>
      <c r="E542" s="69" t="s">
        <v>832</v>
      </c>
      <c r="F542" s="57"/>
      <c r="G542" s="58">
        <f>IFERROR(VLOOKUP(Errors_Master[[#This Row],[Functional Area]],Functional_Area[],2,FALSE),"Need Location!")</f>
        <v>8</v>
      </c>
      <c r="H54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43" spans="2:8">
      <c r="B543" s="56" t="str">
        <f>CONCATENATE(Errors_Master[[#This Row],[Functional Area]],Errors_Master[[#This Row],[Error Code Name]])</f>
        <v>KB Tactile[New Failure] KB Tactile</v>
      </c>
      <c r="C543" s="55">
        <v>498</v>
      </c>
      <c r="D543" s="69" t="s">
        <v>756</v>
      </c>
      <c r="E543" s="69" t="s">
        <v>832</v>
      </c>
      <c r="F543" s="57"/>
      <c r="G543" s="58">
        <f>IFERROR(VLOOKUP(Errors_Master[[#This Row],[Functional Area]],Functional_Area[],2,FALSE),"Need Location!")</f>
        <v>8</v>
      </c>
      <c r="H54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44" spans="2:8">
      <c r="B544" s="56" t="str">
        <f>CONCATENATE(Errors_Master[[#This Row],[Functional Area]],Errors_Master[[#This Row],[Error Code Name]])</f>
        <v>KB Tactile[New Failure] KB Tactile</v>
      </c>
      <c r="C544" s="55">
        <v>499</v>
      </c>
      <c r="D544" s="69" t="s">
        <v>756</v>
      </c>
      <c r="E544" s="69" t="s">
        <v>832</v>
      </c>
      <c r="F544" s="57"/>
      <c r="G544" s="58">
        <f>IFERROR(VLOOKUP(Errors_Master[[#This Row],[Functional Area]],Functional_Area[],2,FALSE),"Need Location!")</f>
        <v>8</v>
      </c>
      <c r="H54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45" spans="2:8">
      <c r="B545" s="56" t="str">
        <f>CONCATENATE(Errors_Master[[#This Row],[Functional Area]],Errors_Master[[#This Row],[Error Code Name]])</f>
        <v>KB Tactile[New Failure] KB Tactile</v>
      </c>
      <c r="C545" s="55">
        <v>500</v>
      </c>
      <c r="D545" s="69" t="s">
        <v>756</v>
      </c>
      <c r="E545" s="69" t="s">
        <v>832</v>
      </c>
      <c r="F545" s="57"/>
      <c r="G545" s="58">
        <f>IFERROR(VLOOKUP(Errors_Master[[#This Row],[Functional Area]],Functional_Area[],2,FALSE),"Need Location!")</f>
        <v>8</v>
      </c>
      <c r="H54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46" spans="2:8">
      <c r="B546" s="56" t="str">
        <f>CONCATENATE(Errors_Master[[#This Row],[Functional Area]],Errors_Master[[#This Row],[Error Code Name]])</f>
        <v>KB Valeria100 kErrorAudioFireNotConnected,"Sound card - Not connected"</v>
      </c>
      <c r="C546" s="55">
        <v>501</v>
      </c>
      <c r="D546" s="69" t="s">
        <v>745</v>
      </c>
      <c r="E546" s="84" t="s">
        <v>833</v>
      </c>
      <c r="F546" s="57"/>
      <c r="G546" s="58">
        <f>IFERROR(VLOOKUP(Errors_Master[[#This Row],[Functional Area]],Functional_Area[],2,FALSE),"Need Location!")</f>
        <v>9</v>
      </c>
      <c r="H54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47" spans="2:8">
      <c r="B547" s="56" t="str">
        <f>CONCATENATE(Errors_Master[[#This Row],[Functional Area]],Errors_Master[[#This Row],[Error Code Name]])</f>
        <v>KB Valeria101 kErrorDiagsCommandUnexpectedResponse,"DUT - Unexpected response from diags"</v>
      </c>
      <c r="C547" s="55">
        <v>502</v>
      </c>
      <c r="D547" s="69" t="s">
        <v>745</v>
      </c>
      <c r="E547" s="84" t="s">
        <v>834</v>
      </c>
      <c r="F547" s="57"/>
      <c r="G547" s="58">
        <f>IFERROR(VLOOKUP(Errors_Master[[#This Row],[Functional Area]],Functional_Area[],2,FALSE),"Need Location!")</f>
        <v>9</v>
      </c>
      <c r="H54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48" spans="2:8">
      <c r="B548" s="56" t="str">
        <f>CONCATENATE(Errors_Master[[#This Row],[Functional Area]],Errors_Master[[#This Row],[Error Code Name]])</f>
        <v>KB Valeria102 kErrorDigitalExtractionCommandError,"Digital extraction - Command error"</v>
      </c>
      <c r="C548" s="55">
        <v>503</v>
      </c>
      <c r="D548" s="69" t="s">
        <v>745</v>
      </c>
      <c r="E548" s="84" t="s">
        <v>791</v>
      </c>
      <c r="F548" s="57"/>
      <c r="G548" s="58">
        <f>IFERROR(VLOOKUP(Errors_Master[[#This Row],[Functional Area]],Functional_Area[],2,FALSE),"Need Location!")</f>
        <v>9</v>
      </c>
      <c r="H54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49" spans="2:8">
      <c r="B549" s="56" t="str">
        <f>CONCATENATE(Errors_Master[[#This Row],[Functional Area]],Errors_Master[[#This Row],[Error Code Name]])</f>
        <v>KB Valeria103 kErrorDigitalExtractionFileNotFound,"Digital extraction - File not found"</v>
      </c>
      <c r="C549" s="55">
        <v>504</v>
      </c>
      <c r="D549" s="69" t="s">
        <v>745</v>
      </c>
      <c r="E549" s="84" t="s">
        <v>835</v>
      </c>
      <c r="F549" s="57"/>
      <c r="G549" s="58">
        <f>IFERROR(VLOOKUP(Errors_Master[[#This Row],[Functional Area]],Functional_Area[],2,FALSE),"Need Location!")</f>
        <v>9</v>
      </c>
      <c r="H54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50" spans="2:8">
      <c r="B550" s="56" t="str">
        <f>CONCATENATE(Errors_Master[[#This Row],[Functional Area]],Errors_Master[[#This Row],[Error Code Name]])</f>
        <v>KB Valeria104 kErrorDigitalExtractionParsingError,"Digital extraction - Error parsing extracted file"</v>
      </c>
      <c r="C550" s="55">
        <v>505</v>
      </c>
      <c r="D550" s="69" t="s">
        <v>745</v>
      </c>
      <c r="E550" s="84" t="s">
        <v>836</v>
      </c>
      <c r="F550" s="57"/>
      <c r="G550" s="58">
        <f>IFERROR(VLOOKUP(Errors_Master[[#This Row],[Functional Area]],Functional_Area[],2,FALSE),"Need Location!")</f>
        <v>9</v>
      </c>
      <c r="H55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51" spans="2:8">
      <c r="B551" s="56" t="str">
        <f>CONCATENATE(Errors_Master[[#This Row],[Functional Area]],Errors_Master[[#This Row],[Error Code Name]])</f>
        <v>KB Valeria105 kErrorCannotConnectToFixture,"Fixture - Cannot connect"</v>
      </c>
      <c r="C551" s="55">
        <v>506</v>
      </c>
      <c r="D551" s="69" t="s">
        <v>745</v>
      </c>
      <c r="E551" s="84" t="s">
        <v>837</v>
      </c>
      <c r="F551" s="57"/>
      <c r="G551" s="58">
        <f>IFERROR(VLOOKUP(Errors_Master[[#This Row],[Functional Area]],Functional_Area[],2,FALSE),"Need Location!")</f>
        <v>9</v>
      </c>
      <c r="H55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52" spans="2:8">
      <c r="B552" s="56" t="str">
        <f>CONCATENATE(Errors_Master[[#This Row],[Functional Area]],Errors_Master[[#This Row],[Error Code Name]])</f>
        <v>KB Valeria106 kErrorFixtureFailure,"Fixture - General failure error"</v>
      </c>
      <c r="C552" s="55">
        <v>507</v>
      </c>
      <c r="D552" s="69" t="s">
        <v>745</v>
      </c>
      <c r="E552" s="84" t="s">
        <v>838</v>
      </c>
      <c r="F552" s="57"/>
      <c r="G552" s="58">
        <f>IFERROR(VLOOKUP(Errors_Master[[#This Row],[Functional Area]],Functional_Area[],2,FALSE),"Need Location!")</f>
        <v>9</v>
      </c>
      <c r="H55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53" spans="2:8">
      <c r="B553" s="56" t="str">
        <f>CONCATENATE(Errors_Master[[#This Row],[Functional Area]],Errors_Master[[#This Row],[Error Code Name]])</f>
        <v>KB Valeria107 kErrorFixtureCommandUnexpectedResponse,"Fixture - Unexpected response from command"</v>
      </c>
      <c r="C553" s="55">
        <v>508</v>
      </c>
      <c r="D553" s="69" t="s">
        <v>745</v>
      </c>
      <c r="E553" s="84" t="s">
        <v>784</v>
      </c>
      <c r="F553" s="57"/>
      <c r="G553" s="58">
        <f>IFERROR(VLOOKUP(Errors_Master[[#This Row],[Functional Area]],Functional_Area[],2,FALSE),"Need Location!")</f>
        <v>9</v>
      </c>
      <c r="H55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54" spans="2:8">
      <c r="B554" s="56" t="str">
        <f>CONCATENATE(Errors_Master[[#This Row],[Functional Area]],Errors_Master[[#This Row],[Error Code Name]])</f>
        <v>KB Valeria108 kErrorUnableToSetupSoundCard,"Sound card - Unable to set up"</v>
      </c>
      <c r="C554" s="55">
        <v>509</v>
      </c>
      <c r="D554" s="69" t="s">
        <v>745</v>
      </c>
      <c r="E554" s="84" t="s">
        <v>785</v>
      </c>
      <c r="F554" s="57"/>
      <c r="G554" s="58">
        <f>IFERROR(VLOOKUP(Errors_Master[[#This Row],[Functional Area]],Functional_Area[],2,FALSE),"Need Location!")</f>
        <v>9</v>
      </c>
      <c r="H55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55" spans="2:8">
      <c r="B555" s="56" t="str">
        <f>CONCATENATE(Errors_Master[[#This Row],[Functional Area]],Errors_Master[[#This Row],[Error Code Name]])</f>
        <v>KB Valeria109 kErrorUnableToRefreshDUTConnection,"DUT - Unable to refresh connection"</v>
      </c>
      <c r="C555" s="55">
        <v>510</v>
      </c>
      <c r="D555" s="69" t="s">
        <v>745</v>
      </c>
      <c r="E555" s="84" t="s">
        <v>839</v>
      </c>
      <c r="F555" s="57"/>
      <c r="G555" s="58">
        <f>IFERROR(VLOOKUP(Errors_Master[[#This Row],[Functional Area]],Functional_Area[],2,FALSE),"Need Location!")</f>
        <v>9</v>
      </c>
      <c r="H55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56" spans="2:8">
      <c r="B556" s="56" t="str">
        <f>CONCATENATE(Errors_Master[[#This Row],[Functional Area]],Errors_Master[[#This Row],[Error Code Name]])</f>
        <v>KB Valeria110 kErrorDigitalExtractionDFUSlurperError,"Digital extraction - DFU Slurper error"</v>
      </c>
      <c r="C556" s="55">
        <v>511</v>
      </c>
      <c r="D556" s="69" t="s">
        <v>745</v>
      </c>
      <c r="E556" s="84" t="s">
        <v>840</v>
      </c>
      <c r="F556" s="57"/>
      <c r="G556" s="58">
        <f>IFERROR(VLOOKUP(Errors_Master[[#This Row],[Functional Area]],Functional_Area[],2,FALSE),"Need Location!")</f>
        <v>9</v>
      </c>
      <c r="H55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57" spans="2:8">
      <c r="B557" s="56" t="str">
        <f>CONCATENATE(Errors_Master[[#This Row],[Functional Area]],Errors_Master[[#This Row],[Error Code Name]])</f>
        <v>KB Valeria111 kErrorUserInteractionError,"User interaction - Receive invalid response"</v>
      </c>
      <c r="C557" s="55">
        <v>512</v>
      </c>
      <c r="D557" s="69" t="s">
        <v>745</v>
      </c>
      <c r="E557" s="84" t="s">
        <v>841</v>
      </c>
      <c r="F557" s="57"/>
      <c r="G557" s="58">
        <f>IFERROR(VLOOKUP(Errors_Master[[#This Row],[Functional Area]],Functional_Area[],2,FALSE),"Need Location!")</f>
        <v>9</v>
      </c>
      <c r="H55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58" spans="2:8">
      <c r="B558" s="56" t="str">
        <f>CONCATENATE(Errors_Master[[#This Row],[Functional Area]],Errors_Master[[#This Row],[Error Code Name]])</f>
        <v>KB Valeria112 kErrorUnableToOpenTempSensor,"Unable to locate temperature sensor"</v>
      </c>
      <c r="C558" s="55">
        <v>513</v>
      </c>
      <c r="D558" s="69" t="s">
        <v>745</v>
      </c>
      <c r="E558" s="84" t="s">
        <v>842</v>
      </c>
      <c r="F558" s="57"/>
      <c r="G558" s="58">
        <f>IFERROR(VLOOKUP(Errors_Master[[#This Row],[Functional Area]],Functional_Area[],2,FALSE),"Need Location!")</f>
        <v>9</v>
      </c>
      <c r="H55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59" spans="2:8">
      <c r="B559" s="56" t="str">
        <f>CONCATENATE(Errors_Master[[#This Row],[Functional Area]],Errors_Master[[#This Row],[Error Code Name]])</f>
        <v>KB Valeria113 kErrorUsbFsNotRunning,"UsbFs is not running"</v>
      </c>
      <c r="C559" s="55">
        <v>514</v>
      </c>
      <c r="D559" s="69" t="s">
        <v>745</v>
      </c>
      <c r="E559" s="84" t="s">
        <v>843</v>
      </c>
      <c r="F559" s="57"/>
      <c r="G559" s="58">
        <f>IFERROR(VLOOKUP(Errors_Master[[#This Row],[Functional Area]],Functional_Area[],2,FALSE),"Need Location!")</f>
        <v>9</v>
      </c>
      <c r="H55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60" spans="2:8">
      <c r="B560" s="56" t="str">
        <f>CONCATENATE(Errors_Master[[#This Row],[Functional Area]],Errors_Master[[#This Row],[Error Code Name]])</f>
        <v>KB Valeria114 kErrorSFCError,"Error getting information from SFC"</v>
      </c>
      <c r="C560" s="55">
        <v>515</v>
      </c>
      <c r="D560" s="69" t="s">
        <v>745</v>
      </c>
      <c r="E560" s="84" t="s">
        <v>844</v>
      </c>
      <c r="F560" s="57"/>
      <c r="G560" s="58">
        <f>IFERROR(VLOOKUP(Errors_Master[[#This Row],[Functional Area]],Functional_Area[],2,FALSE),"Need Location!")</f>
        <v>9</v>
      </c>
      <c r="H56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61" spans="2:8">
      <c r="B561" s="56" t="str">
        <f>CONCATENATE(Errors_Master[[#This Row],[Functional Area]],Errors_Master[[#This Row],[Error Code Name]])</f>
        <v>KB Valeria115 kErrorImpedanceNotFound,"Error reading R &amp; L values"</v>
      </c>
      <c r="C561" s="55">
        <v>516</v>
      </c>
      <c r="D561" s="69" t="s">
        <v>745</v>
      </c>
      <c r="E561" s="84" t="s">
        <v>845</v>
      </c>
      <c r="F561" s="57"/>
      <c r="G561" s="58">
        <f>IFERROR(VLOOKUP(Errors_Master[[#This Row],[Functional Area]],Functional_Area[],2,FALSE),"Need Location!")</f>
        <v>9</v>
      </c>
      <c r="H56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62" spans="2:8">
      <c r="B562" s="56" t="str">
        <f>CONCATENATE(Errors_Master[[#This Row],[Functional Area]],Errors_Master[[#This Row],[Error Code Name]])</f>
        <v>KB Valeria116 kErrorBoundsCheckError,"Unrecoverable bounds check error"</v>
      </c>
      <c r="C562" s="55">
        <v>517</v>
      </c>
      <c r="D562" s="69" t="s">
        <v>745</v>
      </c>
      <c r="E562" s="84" t="s">
        <v>846</v>
      </c>
      <c r="F562" s="57"/>
      <c r="G562" s="58">
        <f>IFERROR(VLOOKUP(Errors_Master[[#This Row],[Functional Area]],Functional_Area[],2,FALSE),"Need Location!")</f>
        <v>9</v>
      </c>
      <c r="H56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63" spans="2:8">
      <c r="B563" s="56" t="str">
        <f>CONCATENATE(Errors_Master[[#This Row],[Functional Area]],Errors_Master[[#This Row],[Error Code Name]])</f>
        <v>KB Valeria117 kErrorCouldNotFindKeys,"Could not find one of the specified keys"</v>
      </c>
      <c r="C563" s="55">
        <v>518</v>
      </c>
      <c r="D563" s="69" t="s">
        <v>745</v>
      </c>
      <c r="E563" s="84" t="s">
        <v>786</v>
      </c>
      <c r="F563" s="57"/>
      <c r="G563" s="58">
        <f>IFERROR(VLOOKUP(Errors_Master[[#This Row],[Functional Area]],Functional_Area[],2,FALSE),"Need Location!")</f>
        <v>9</v>
      </c>
      <c r="H56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64" spans="2:8">
      <c r="B564" s="56" t="str">
        <f>CONCATENATE(Errors_Master[[#This Row],[Functional Area]],Errors_Master[[#This Row],[Error Code Name]])</f>
        <v>KB Valeria200 kErrorErrorReadingCalibration,"Error reading calibration from syscfg"</v>
      </c>
      <c r="C564" s="55">
        <v>519</v>
      </c>
      <c r="D564" s="69" t="s">
        <v>745</v>
      </c>
      <c r="E564" s="84" t="s">
        <v>847</v>
      </c>
      <c r="F564" s="57"/>
      <c r="G564" s="58">
        <f>IFERROR(VLOOKUP(Errors_Master[[#This Row],[Functional Area]],Functional_Area[],2,FALSE),"Need Location!")</f>
        <v>9</v>
      </c>
      <c r="H56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65" spans="2:8">
      <c r="B565" s="56" t="str">
        <f>CONCATENATE(Errors_Master[[#This Row],[Functional Area]],Errors_Master[[#This Row],[Error Code Name]])</f>
        <v>KB Valeria201 kErrorImpossibleValue,"Parameter has impossible value"</v>
      </c>
      <c r="C565" s="55">
        <v>520</v>
      </c>
      <c r="D565" s="69" t="s">
        <v>745</v>
      </c>
      <c r="E565" s="84" t="s">
        <v>848</v>
      </c>
      <c r="F565" s="57"/>
      <c r="G565" s="58">
        <f>IFERROR(VLOOKUP(Errors_Master[[#This Row],[Functional Area]],Functional_Area[],2,FALSE),"Need Location!")</f>
        <v>9</v>
      </c>
      <c r="H56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66" spans="2:8">
      <c r="B566" s="56" t="str">
        <f>CONCATENATE(Errors_Master[[#This Row],[Functional Area]],Errors_Master[[#This Row],[Error Code Name]])</f>
        <v>KB Valeria202 kErrorAutoAlignError,"Unable to autoalign the signal"</v>
      </c>
      <c r="C566" s="55">
        <v>521</v>
      </c>
      <c r="D566" s="69" t="s">
        <v>745</v>
      </c>
      <c r="E566" s="84" t="s">
        <v>744</v>
      </c>
      <c r="F566" s="57"/>
      <c r="G566" s="58">
        <f>IFERROR(VLOOKUP(Errors_Master[[#This Row],[Functional Area]],Functional_Area[],2,FALSE),"Need Location!")</f>
        <v>9</v>
      </c>
      <c r="H56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67" spans="2:8">
      <c r="B567" s="56" t="str">
        <f>CONCATENATE(Errors_Master[[#This Row],[Functional Area]],Errors_Master[[#This Row],[Error Code Name]])</f>
        <v>KB Valeria203 kErrorControllerBinOutOfRange,"Unable to find selected controller coefficient bin"</v>
      </c>
      <c r="C567" s="55">
        <v>522</v>
      </c>
      <c r="D567" s="69" t="s">
        <v>745</v>
      </c>
      <c r="E567" s="84" t="s">
        <v>787</v>
      </c>
      <c r="F567" s="57"/>
      <c r="G567" s="58">
        <f>IFERROR(VLOOKUP(Errors_Master[[#This Row],[Functional Area]],Functional_Area[],2,FALSE),"Need Location!")</f>
        <v>9</v>
      </c>
      <c r="H56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68" spans="2:8">
      <c r="B568" s="56" t="str">
        <f>CONCATENATE(Errors_Master[[#This Row],[Functional Area]],Errors_Master[[#This Row],[Error Code Name]])</f>
        <v>KB Valeria204 kErrorUnableToReadEEPROM,"Unable to read module EEPROM"</v>
      </c>
      <c r="C568" s="55">
        <v>523</v>
      </c>
      <c r="D568" s="69" t="s">
        <v>745</v>
      </c>
      <c r="E568" s="84" t="s">
        <v>849</v>
      </c>
      <c r="F568" s="57"/>
      <c r="G568" s="58">
        <f>IFERROR(VLOOKUP(Errors_Master[[#This Row],[Functional Area]],Functional_Area[],2,FALSE),"Need Location!")</f>
        <v>9</v>
      </c>
      <c r="H56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69" spans="2:8">
      <c r="B569" s="56" t="str">
        <f>CONCATENATE(Errors_Master[[#This Row],[Functional Area]],Errors_Master[[#This Row],[Error Code Name]])</f>
        <v>KB Valeria205 kErrorSystemIdentificationFailedToConverge,"System identification failed to converge"</v>
      </c>
      <c r="C569" s="55">
        <v>524</v>
      </c>
      <c r="D569" s="69" t="s">
        <v>745</v>
      </c>
      <c r="E569" s="84" t="s">
        <v>850</v>
      </c>
      <c r="F569" s="57"/>
      <c r="G569" s="58">
        <f>IFERROR(VLOOKUP(Errors_Master[[#This Row],[Functional Area]],Functional_Area[],2,FALSE),"Need Location!")</f>
        <v>9</v>
      </c>
      <c r="H56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70" spans="2:8">
      <c r="B570" s="56" t="str">
        <f>CONCATENATE(Errors_Master[[#This Row],[Functional Area]],Errors_Master[[#This Row],[Error Code Name]])</f>
        <v>KB Valeria206 kErrorUnableToTransferCalibrationFromEEPROM,"EEPROM to Syscfg transfer failed"</v>
      </c>
      <c r="C570" s="55">
        <v>525</v>
      </c>
      <c r="D570" s="69" t="s">
        <v>745</v>
      </c>
      <c r="E570" s="84" t="s">
        <v>851</v>
      </c>
      <c r="F570" s="57"/>
      <c r="G570" s="58">
        <f>IFERROR(VLOOKUP(Errors_Master[[#This Row],[Functional Area]],Functional_Area[],2,FALSE),"Need Location!")</f>
        <v>9</v>
      </c>
      <c r="H57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71" spans="2:8" ht="32">
      <c r="B571" s="56" t="str">
        <f>CONCATENATE(Errors_Master[[#This Row],[Functional Area]],Errors_Master[[#This Row],[Error Code Name]])</f>
        <v>KB Valeria207 kErrorDigitalExtractionIdenticalDataAcrossChannels,"Digital extraction - Identical data extracted across multiple DUT microphones"</v>
      </c>
      <c r="C571" s="55">
        <v>526</v>
      </c>
      <c r="D571" s="69" t="s">
        <v>745</v>
      </c>
      <c r="E571" s="85" t="s">
        <v>788</v>
      </c>
      <c r="F571" s="57"/>
      <c r="G571" s="58">
        <f>IFERROR(VLOOKUP(Errors_Master[[#This Row],[Functional Area]],Functional_Area[],2,FALSE),"Need Location!")</f>
        <v>9</v>
      </c>
      <c r="H57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72" spans="2:8">
      <c r="B572" s="56" t="str">
        <f>CONCATENATE(Errors_Master[[#This Row],[Functional Area]],Errors_Master[[#This Row],[Error Code Name]])</f>
        <v>KB Valeriaspace key fail</v>
      </c>
      <c r="C572" s="55">
        <v>527</v>
      </c>
      <c r="D572" s="69" t="s">
        <v>745</v>
      </c>
      <c r="E572" s="86" t="s">
        <v>789</v>
      </c>
      <c r="F572" s="57"/>
      <c r="G572" s="58">
        <f>IFERROR(VLOOKUP(Errors_Master[[#This Row],[Functional Area]],Functional_Area[],2,FALSE),"Need Location!")</f>
        <v>9</v>
      </c>
      <c r="H57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73" spans="2:8">
      <c r="B573" s="56" t="str">
        <f>CONCATENATE(Errors_Master[[#This Row],[Functional Area]],Errors_Master[[#This Row],[Error Code Name]])</f>
        <v>KB Valeria1x1 key fail</v>
      </c>
      <c r="C573" s="55">
        <v>528</v>
      </c>
      <c r="D573" s="69" t="s">
        <v>745</v>
      </c>
      <c r="E573" s="86" t="s">
        <v>852</v>
      </c>
      <c r="F573" s="57"/>
      <c r="G573" s="58">
        <f>IFERROR(VLOOKUP(Errors_Master[[#This Row],[Functional Area]],Functional_Area[],2,FALSE),"Need Location!")</f>
        <v>9</v>
      </c>
      <c r="H57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74" spans="2:8">
      <c r="B574" s="56" t="str">
        <f>CONCATENATE(Errors_Master[[#This Row],[Functional Area]],Errors_Master[[#This Row],[Error Code Name]])</f>
        <v>KB Valeriashift key fail</v>
      </c>
      <c r="C574" s="55">
        <v>529</v>
      </c>
      <c r="D574" s="69" t="s">
        <v>745</v>
      </c>
      <c r="E574" s="86" t="s">
        <v>853</v>
      </c>
      <c r="F574" s="57"/>
      <c r="G574" s="58">
        <f>IFERROR(VLOOKUP(Errors_Master[[#This Row],[Functional Area]],Functional_Area[],2,FALSE),"Need Location!")</f>
        <v>9</v>
      </c>
      <c r="H57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75" spans="2:8">
      <c r="B575" s="56" t="str">
        <f>CONCATENATE(Errors_Master[[#This Row],[Functional Area]],Errors_Master[[#This Row],[Error Code Name]])</f>
        <v>KB Valeriacaps lock key fail</v>
      </c>
      <c r="C575" s="55">
        <v>530</v>
      </c>
      <c r="D575" s="69" t="s">
        <v>745</v>
      </c>
      <c r="E575" s="86" t="s">
        <v>854</v>
      </c>
      <c r="F575" s="57"/>
      <c r="G575" s="58">
        <f>IFERROR(VLOOKUP(Errors_Master[[#This Row],[Functional Area]],Functional_Area[],2,FALSE),"Need Location!")</f>
        <v>9</v>
      </c>
      <c r="H57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76" spans="2:8">
      <c r="B576" s="56" t="str">
        <f>CONCATENATE(Errors_Master[[#This Row],[Functional Area]],Errors_Master[[#This Row],[Error Code Name]])</f>
        <v>KB Valeriacommand key fail</v>
      </c>
      <c r="C576" s="55">
        <v>531</v>
      </c>
      <c r="D576" s="69" t="s">
        <v>745</v>
      </c>
      <c r="E576" s="82" t="s">
        <v>790</v>
      </c>
      <c r="F576" s="57"/>
      <c r="G576" s="58">
        <f>IFERROR(VLOOKUP(Errors_Master[[#This Row],[Functional Area]],Functional_Area[],2,FALSE),"Need Location!")</f>
        <v>9</v>
      </c>
      <c r="H57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77" spans="2:8">
      <c r="B577" s="56" t="str">
        <f>CONCATENATE(Errors_Master[[#This Row],[Functional Area]],Errors_Master[[#This Row],[Error Code Name]])</f>
        <v>KB ValeriaTest space key crash</v>
      </c>
      <c r="C577" s="55">
        <v>532</v>
      </c>
      <c r="D577" s="69" t="s">
        <v>745</v>
      </c>
      <c r="E577" s="82" t="s">
        <v>855</v>
      </c>
      <c r="F577" s="57"/>
      <c r="G577" s="58">
        <f>IFERROR(VLOOKUP(Errors_Master[[#This Row],[Functional Area]],Functional_Area[],2,FALSE),"Need Location!")</f>
        <v>9</v>
      </c>
      <c r="H57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78" spans="2:8" s="94" customFormat="1">
      <c r="B578" s="95" t="str">
        <f>CONCATENATE(Errors_Master[[#This Row],[Functional Area]],Errors_Master[[#This Row],[Error Code Name]])</f>
        <v>KB ValeriaKB Valeria test fail</v>
      </c>
      <c r="C578" s="92">
        <v>533</v>
      </c>
      <c r="D578" s="92" t="s">
        <v>745</v>
      </c>
      <c r="E578" s="92" t="s">
        <v>1052</v>
      </c>
      <c r="F578" s="96"/>
      <c r="G578" s="93">
        <f>IFERROR(VLOOKUP(Errors_Master[[#This Row],[Functional Area]],Functional_Area[],2,FALSE),"Need Location!")</f>
        <v>9</v>
      </c>
      <c r="H578" s="93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79" spans="2:8">
      <c r="B579" s="56" t="str">
        <f>CONCATENATE(Errors_Master[[#This Row],[Functional Area]],Errors_Master[[#This Row],[Error Code Name]])</f>
        <v>KB Valeria[New Failure] KB Valeria</v>
      </c>
      <c r="C579" s="55">
        <v>534</v>
      </c>
      <c r="D579" s="69" t="s">
        <v>745</v>
      </c>
      <c r="E579" s="69" t="s">
        <v>856</v>
      </c>
      <c r="F579" s="57"/>
      <c r="G579" s="58">
        <f>IFERROR(VLOOKUP(Errors_Master[[#This Row],[Functional Area]],Functional_Area[],2,FALSE),"Need Location!")</f>
        <v>9</v>
      </c>
      <c r="H57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80" spans="2:8">
      <c r="B580" s="56" t="str">
        <f>CONCATENATE(Errors_Master[[#This Row],[Functional Area]],Errors_Master[[#This Row],[Error Code Name]])</f>
        <v>KB Valeria[New Failure] KB Valeria</v>
      </c>
      <c r="C580" s="55">
        <v>535</v>
      </c>
      <c r="D580" s="69" t="s">
        <v>745</v>
      </c>
      <c r="E580" s="69" t="s">
        <v>856</v>
      </c>
      <c r="F580" s="57"/>
      <c r="G580" s="58">
        <f>IFERROR(VLOOKUP(Errors_Master[[#This Row],[Functional Area]],Functional_Area[],2,FALSE),"Need Location!")</f>
        <v>9</v>
      </c>
      <c r="H58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81" spans="2:8">
      <c r="B581" s="56" t="str">
        <f>CONCATENATE(Errors_Master[[#This Row],[Functional Area]],Errors_Master[[#This Row],[Error Code Name]])</f>
        <v>KB Valeria[New Failure] KB Valeria</v>
      </c>
      <c r="C581" s="55">
        <v>536</v>
      </c>
      <c r="D581" s="69" t="s">
        <v>745</v>
      </c>
      <c r="E581" s="69" t="s">
        <v>856</v>
      </c>
      <c r="F581" s="57"/>
      <c r="G581" s="58">
        <f>IFERROR(VLOOKUP(Errors_Master[[#This Row],[Functional Area]],Functional_Area[],2,FALSE),"Need Location!")</f>
        <v>9</v>
      </c>
      <c r="H58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82" spans="2:8">
      <c r="B582" s="56" t="str">
        <f>CONCATENATE(Errors_Master[[#This Row],[Functional Area]],Errors_Master[[#This Row],[Error Code Name]])</f>
        <v>KB Valeria[New Failure] KB Valeria</v>
      </c>
      <c r="C582" s="55">
        <v>537</v>
      </c>
      <c r="D582" s="69" t="s">
        <v>745</v>
      </c>
      <c r="E582" s="69" t="s">
        <v>856</v>
      </c>
      <c r="F582" s="57"/>
      <c r="G582" s="58">
        <f>IFERROR(VLOOKUP(Errors_Master[[#This Row],[Functional Area]],Functional_Area[],2,FALSE),"Need Location!")</f>
        <v>9</v>
      </c>
      <c r="H58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83" spans="2:8">
      <c r="B583" s="56" t="str">
        <f>CONCATENATE(Errors_Master[[#This Row],[Functional Area]],Errors_Master[[#This Row],[Error Code Name]])</f>
        <v>KB Valeria[New Failure] KB Valeria</v>
      </c>
      <c r="C583" s="55">
        <v>538</v>
      </c>
      <c r="D583" s="69" t="s">
        <v>745</v>
      </c>
      <c r="E583" s="69" t="s">
        <v>856</v>
      </c>
      <c r="F583" s="57"/>
      <c r="G583" s="58">
        <f>IFERROR(VLOOKUP(Errors_Master[[#This Row],[Functional Area]],Functional_Area[],2,FALSE),"Need Location!")</f>
        <v>9</v>
      </c>
      <c r="H58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84" spans="2:8">
      <c r="B584" s="56" t="str">
        <f>CONCATENATE(Errors_Master[[#This Row],[Functional Area]],Errors_Master[[#This Row],[Error Code Name]])</f>
        <v>KB Valeria[New Failure] KB Valeria</v>
      </c>
      <c r="C584" s="55">
        <v>539</v>
      </c>
      <c r="D584" s="69" t="s">
        <v>745</v>
      </c>
      <c r="E584" s="69" t="s">
        <v>856</v>
      </c>
      <c r="F584" s="57"/>
      <c r="G584" s="58">
        <f>IFERROR(VLOOKUP(Errors_Master[[#This Row],[Functional Area]],Functional_Area[],2,FALSE),"Need Location!")</f>
        <v>9</v>
      </c>
      <c r="H58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85" spans="2:8">
      <c r="B585" s="56" t="str">
        <f>CONCATENATE(Errors_Master[[#This Row],[Functional Area]],Errors_Master[[#This Row],[Error Code Name]])</f>
        <v>KB Valeria[New Failure] KB Valeria</v>
      </c>
      <c r="C585" s="55">
        <v>540</v>
      </c>
      <c r="D585" s="69" t="s">
        <v>745</v>
      </c>
      <c r="E585" s="69" t="s">
        <v>856</v>
      </c>
      <c r="F585" s="57"/>
      <c r="G585" s="58">
        <f>IFERROR(VLOOKUP(Errors_Master[[#This Row],[Functional Area]],Functional_Area[],2,FALSE),"Need Location!")</f>
        <v>9</v>
      </c>
      <c r="H58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86" spans="2:8">
      <c r="B586" s="56" t="str">
        <f>CONCATENATE(Errors_Master[[#This Row],[Functional Area]],Errors_Master[[#This Row],[Error Code Name]])</f>
        <v>KB Valeria[New Failure] KB Valeria</v>
      </c>
      <c r="C586" s="55">
        <v>541</v>
      </c>
      <c r="D586" s="69" t="s">
        <v>745</v>
      </c>
      <c r="E586" s="69" t="s">
        <v>856</v>
      </c>
      <c r="F586" s="57"/>
      <c r="G586" s="58">
        <f>IFERROR(VLOOKUP(Errors_Master[[#This Row],[Functional Area]],Functional_Area[],2,FALSE),"Need Location!")</f>
        <v>9</v>
      </c>
      <c r="H58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87" spans="2:8">
      <c r="B587" s="56" t="str">
        <f>CONCATENATE(Errors_Master[[#This Row],[Functional Area]],Errors_Master[[#This Row],[Error Code Name]])</f>
        <v>KB Valeria[New Failure] KB Valeria</v>
      </c>
      <c r="C587" s="55">
        <v>542</v>
      </c>
      <c r="D587" s="69" t="s">
        <v>745</v>
      </c>
      <c r="E587" s="69" t="s">
        <v>856</v>
      </c>
      <c r="F587" s="57"/>
      <c r="G587" s="58">
        <f>IFERROR(VLOOKUP(Errors_Master[[#This Row],[Functional Area]],Functional_Area[],2,FALSE),"Need Location!")</f>
        <v>9</v>
      </c>
      <c r="H58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88" spans="2:8">
      <c r="B588" s="56" t="str">
        <f>CONCATENATE(Errors_Master[[#This Row],[Functional Area]],Errors_Master[[#This Row],[Error Code Name]])</f>
        <v>KB Valeria[New Failure] KB Valeria</v>
      </c>
      <c r="C588" s="55">
        <v>543</v>
      </c>
      <c r="D588" s="69" t="s">
        <v>745</v>
      </c>
      <c r="E588" s="69" t="s">
        <v>856</v>
      </c>
      <c r="F588" s="57"/>
      <c r="G588" s="58">
        <f>IFERROR(VLOOKUP(Errors_Master[[#This Row],[Functional Area]],Functional_Area[],2,FALSE),"Need Location!")</f>
        <v>9</v>
      </c>
      <c r="H58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89" spans="2:8">
      <c r="B589" s="56" t="str">
        <f>CONCATENATE(Errors_Master[[#This Row],[Functional Area]],Errors_Master[[#This Row],[Error Code Name]])</f>
        <v>KB Valeria[New Failure] KB Valeria</v>
      </c>
      <c r="C589" s="55">
        <v>544</v>
      </c>
      <c r="D589" s="69" t="s">
        <v>745</v>
      </c>
      <c r="E589" s="69" t="s">
        <v>856</v>
      </c>
      <c r="F589" s="57"/>
      <c r="G589" s="58">
        <f>IFERROR(VLOOKUP(Errors_Master[[#This Row],[Functional Area]],Functional_Area[],2,FALSE),"Need Location!")</f>
        <v>9</v>
      </c>
      <c r="H58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90" spans="2:8">
      <c r="B590" s="56" t="str">
        <f>CONCATENATE(Errors_Master[[#This Row],[Functional Area]],Errors_Master[[#This Row],[Error Code Name]])</f>
        <v>KB Valeria[New Failure] KB Valeria</v>
      </c>
      <c r="C590" s="55">
        <v>545</v>
      </c>
      <c r="D590" s="69" t="s">
        <v>745</v>
      </c>
      <c r="E590" s="69" t="s">
        <v>856</v>
      </c>
      <c r="F590" s="57"/>
      <c r="G590" s="58">
        <f>IFERROR(VLOOKUP(Errors_Master[[#This Row],[Functional Area]],Functional_Area[],2,FALSE),"Need Location!")</f>
        <v>9</v>
      </c>
      <c r="H59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91" spans="2:8">
      <c r="B591" s="56" t="str">
        <f>CONCATENATE(Errors_Master[[#This Row],[Functional Area]],Errors_Master[[#This Row],[Error Code Name]])</f>
        <v>KB Valeria[New Failure] KB Valeria</v>
      </c>
      <c r="C591" s="55">
        <v>546</v>
      </c>
      <c r="D591" s="69" t="s">
        <v>745</v>
      </c>
      <c r="E591" s="69" t="s">
        <v>856</v>
      </c>
      <c r="F591" s="57"/>
      <c r="G591" s="58">
        <f>IFERROR(VLOOKUP(Errors_Master[[#This Row],[Functional Area]],Functional_Area[],2,FALSE),"Need Location!")</f>
        <v>9</v>
      </c>
      <c r="H59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92" spans="2:8">
      <c r="B592" s="56" t="str">
        <f>CONCATENATE(Errors_Master[[#This Row],[Functional Area]],Errors_Master[[#This Row],[Error Code Name]])</f>
        <v>KB Valeria[New Failure] KB Valeria</v>
      </c>
      <c r="C592" s="55">
        <v>547</v>
      </c>
      <c r="D592" s="69" t="s">
        <v>745</v>
      </c>
      <c r="E592" s="69" t="s">
        <v>856</v>
      </c>
      <c r="F592" s="57"/>
      <c r="G592" s="58">
        <f>IFERROR(VLOOKUP(Errors_Master[[#This Row],[Functional Area]],Functional_Area[],2,FALSE),"Need Location!")</f>
        <v>9</v>
      </c>
      <c r="H59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93" spans="2:8">
      <c r="B593" s="56" t="str">
        <f>CONCATENATE(Errors_Master[[#This Row],[Functional Area]],Errors_Master[[#This Row],[Error Code Name]])</f>
        <v>KB Valeria[New Failure] KB Valeria</v>
      </c>
      <c r="C593" s="55">
        <v>548</v>
      </c>
      <c r="D593" s="69" t="s">
        <v>745</v>
      </c>
      <c r="E593" s="69" t="s">
        <v>856</v>
      </c>
      <c r="F593" s="57"/>
      <c r="G593" s="58">
        <f>IFERROR(VLOOKUP(Errors_Master[[#This Row],[Functional Area]],Functional_Area[],2,FALSE),"Need Location!")</f>
        <v>9</v>
      </c>
      <c r="H59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94" spans="2:8">
      <c r="B594" s="56" t="str">
        <f>CONCATENATE(Errors_Master[[#This Row],[Functional Area]],Errors_Master[[#This Row],[Error Code Name]])</f>
        <v>KB Valeria[New Failure] KB Valeria</v>
      </c>
      <c r="C594" s="55">
        <v>549</v>
      </c>
      <c r="D594" s="69" t="s">
        <v>745</v>
      </c>
      <c r="E594" s="69" t="s">
        <v>856</v>
      </c>
      <c r="F594" s="57"/>
      <c r="G594" s="58">
        <f>IFERROR(VLOOKUP(Errors_Master[[#This Row],[Functional Area]],Functional_Area[],2,FALSE),"Need Location!")</f>
        <v>9</v>
      </c>
      <c r="H59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95" spans="2:8">
      <c r="B595" s="56" t="str">
        <f>CONCATENATE(Errors_Master[[#This Row],[Functional Area]],Errors_Master[[#This Row],[Error Code Name]])</f>
        <v>KB Valeria[New Failure] KB Valeria</v>
      </c>
      <c r="C595" s="55">
        <v>550</v>
      </c>
      <c r="D595" s="69" t="s">
        <v>745</v>
      </c>
      <c r="E595" s="69" t="s">
        <v>856</v>
      </c>
      <c r="F595" s="57"/>
      <c r="G595" s="58">
        <f>IFERROR(VLOOKUP(Errors_Master[[#This Row],[Functional Area]],Functional_Area[],2,FALSE),"Need Location!")</f>
        <v>9</v>
      </c>
      <c r="H59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96" spans="2:8">
      <c r="B596" s="56" t="str">
        <f>CONCATENATE(Errors_Master[[#This Row],[Functional Area]],Errors_Master[[#This Row],[Error Code Name]])</f>
        <v>KB Valeria[New Failure] KB Valeria</v>
      </c>
      <c r="C596" s="55">
        <v>551</v>
      </c>
      <c r="D596" s="69" t="s">
        <v>745</v>
      </c>
      <c r="E596" s="69" t="s">
        <v>856</v>
      </c>
      <c r="F596" s="57"/>
      <c r="G596" s="58">
        <f>IFERROR(VLOOKUP(Errors_Master[[#This Row],[Functional Area]],Functional_Area[],2,FALSE),"Need Location!")</f>
        <v>9</v>
      </c>
      <c r="H59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97" spans="2:8">
      <c r="B597" s="56" t="str">
        <f>CONCATENATE(Errors_Master[[#This Row],[Functional Area]],Errors_Master[[#This Row],[Error Code Name]])</f>
        <v>KB Valeria[New Failure] KB Valeria</v>
      </c>
      <c r="C597" s="55">
        <v>552</v>
      </c>
      <c r="D597" s="69" t="s">
        <v>745</v>
      </c>
      <c r="E597" s="69" t="s">
        <v>856</v>
      </c>
      <c r="F597" s="57"/>
      <c r="G597" s="58">
        <f>IFERROR(VLOOKUP(Errors_Master[[#This Row],[Functional Area]],Functional_Area[],2,FALSE),"Need Location!")</f>
        <v>9</v>
      </c>
      <c r="H59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98" spans="2:8">
      <c r="B598" s="56" t="str">
        <f>CONCATENATE(Errors_Master[[#This Row],[Functional Area]],Errors_Master[[#This Row],[Error Code Name]])</f>
        <v>KB Valeria[New Failure] KB Valeria</v>
      </c>
      <c r="C598" s="55">
        <v>553</v>
      </c>
      <c r="D598" s="69" t="s">
        <v>745</v>
      </c>
      <c r="E598" s="69" t="s">
        <v>856</v>
      </c>
      <c r="F598" s="57"/>
      <c r="G598" s="58">
        <f>IFERROR(VLOOKUP(Errors_Master[[#This Row],[Functional Area]],Functional_Area[],2,FALSE),"Need Location!")</f>
        <v>9</v>
      </c>
      <c r="H59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599" spans="2:8">
      <c r="B599" s="56" t="str">
        <f>CONCATENATE(Errors_Master[[#This Row],[Functional Area]],Errors_Master[[#This Row],[Error Code Name]])</f>
        <v>KB Valeria[New Failure] KB Valeria</v>
      </c>
      <c r="C599" s="55">
        <v>554</v>
      </c>
      <c r="D599" s="69" t="s">
        <v>745</v>
      </c>
      <c r="E599" s="69" t="s">
        <v>856</v>
      </c>
      <c r="F599" s="57"/>
      <c r="G599" s="58">
        <f>IFERROR(VLOOKUP(Errors_Master[[#This Row],[Functional Area]],Functional_Area[],2,FALSE),"Need Location!")</f>
        <v>9</v>
      </c>
      <c r="H59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00" spans="2:8">
      <c r="B600" s="56" t="str">
        <f>CONCATENATE(Errors_Master[[#This Row],[Functional Area]],Errors_Master[[#This Row],[Error Code Name]])</f>
        <v>KB Valeria[New Failure] KB Valeria</v>
      </c>
      <c r="C600" s="55">
        <v>555</v>
      </c>
      <c r="D600" s="69" t="s">
        <v>745</v>
      </c>
      <c r="E600" s="69" t="s">
        <v>856</v>
      </c>
      <c r="F600" s="57"/>
      <c r="G600" s="58">
        <f>IFERROR(VLOOKUP(Errors_Master[[#This Row],[Functional Area]],Functional_Area[],2,FALSE),"Need Location!")</f>
        <v>9</v>
      </c>
      <c r="H60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01" spans="2:8">
      <c r="B601" s="56" t="str">
        <f>CONCATENATE(Errors_Master[[#This Row],[Functional Area]],Errors_Master[[#This Row],[Error Code Name]])</f>
        <v>KB Valeria[New Failure] KB Valeria</v>
      </c>
      <c r="C601" s="55">
        <v>556</v>
      </c>
      <c r="D601" s="69" t="s">
        <v>745</v>
      </c>
      <c r="E601" s="69" t="s">
        <v>856</v>
      </c>
      <c r="F601" s="57"/>
      <c r="G601" s="58">
        <f>IFERROR(VLOOKUP(Errors_Master[[#This Row],[Functional Area]],Functional_Area[],2,FALSE),"Need Location!")</f>
        <v>9</v>
      </c>
      <c r="H60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02" spans="2:8">
      <c r="B602" s="56" t="str">
        <f>CONCATENATE(Errors_Master[[#This Row],[Functional Area]],Errors_Master[[#This Row],[Error Code Name]])</f>
        <v>KB Valeria[New Failure] KB Valeria</v>
      </c>
      <c r="C602" s="55">
        <v>557</v>
      </c>
      <c r="D602" s="69" t="s">
        <v>745</v>
      </c>
      <c r="E602" s="69" t="s">
        <v>856</v>
      </c>
      <c r="F602" s="57"/>
      <c r="G602" s="58">
        <f>IFERROR(VLOOKUP(Errors_Master[[#This Row],[Functional Area]],Functional_Area[],2,FALSE),"Need Location!")</f>
        <v>9</v>
      </c>
      <c r="H60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03" spans="2:8">
      <c r="B603" s="56" t="str">
        <f>CONCATENATE(Errors_Master[[#This Row],[Functional Area]],Errors_Master[[#This Row],[Error Code Name]])</f>
        <v>KB Valeria[New Failure] KB Valeria</v>
      </c>
      <c r="C603" s="55">
        <v>558</v>
      </c>
      <c r="D603" s="69" t="s">
        <v>745</v>
      </c>
      <c r="E603" s="69" t="s">
        <v>856</v>
      </c>
      <c r="F603" s="57"/>
      <c r="G603" s="58">
        <f>IFERROR(VLOOKUP(Errors_Master[[#This Row],[Functional Area]],Functional_Area[],2,FALSE),"Need Location!")</f>
        <v>9</v>
      </c>
      <c r="H60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04" spans="2:8">
      <c r="B604" s="56" t="str">
        <f>CONCATENATE(Errors_Master[[#This Row],[Functional Area]],Errors_Master[[#This Row],[Error Code Name]])</f>
        <v>KB Valeria[New Failure] KB Valeria</v>
      </c>
      <c r="C604" s="55">
        <v>559</v>
      </c>
      <c r="D604" s="69" t="s">
        <v>745</v>
      </c>
      <c r="E604" s="69" t="s">
        <v>856</v>
      </c>
      <c r="F604" s="57"/>
      <c r="G604" s="58">
        <f>IFERROR(VLOOKUP(Errors_Master[[#This Row],[Functional Area]],Functional_Area[],2,FALSE),"Need Location!")</f>
        <v>9</v>
      </c>
      <c r="H60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05" spans="2:8">
      <c r="B605" s="56" t="str">
        <f>CONCATENATE(Errors_Master[[#This Row],[Functional Area]],Errors_Master[[#This Row],[Error Code Name]])</f>
        <v>KB Valeria[New Failure] KB Valeria</v>
      </c>
      <c r="C605" s="55">
        <v>560</v>
      </c>
      <c r="D605" s="69" t="s">
        <v>745</v>
      </c>
      <c r="E605" s="69" t="s">
        <v>856</v>
      </c>
      <c r="F605" s="57"/>
      <c r="G605" s="58">
        <f>IFERROR(VLOOKUP(Errors_Master[[#This Row],[Functional Area]],Functional_Area[],2,FALSE),"Need Location!")</f>
        <v>9</v>
      </c>
      <c r="H60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06" spans="2:8">
      <c r="B606" s="56" t="str">
        <f>CONCATENATE(Errors_Master[[#This Row],[Functional Area]],Errors_Master[[#This Row],[Error Code Name]])</f>
        <v>KB Valeria[New Failure] KB Valeria</v>
      </c>
      <c r="C606" s="55">
        <v>561</v>
      </c>
      <c r="D606" s="69" t="s">
        <v>745</v>
      </c>
      <c r="E606" s="69" t="s">
        <v>856</v>
      </c>
      <c r="F606" s="57"/>
      <c r="G606" s="58">
        <f>IFERROR(VLOOKUP(Errors_Master[[#This Row],[Functional Area]],Functional_Area[],2,FALSE),"Need Location!")</f>
        <v>9</v>
      </c>
      <c r="H60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07" spans="2:8">
      <c r="B607" s="56" t="str">
        <f>CONCATENATE(Errors_Master[[#This Row],[Functional Area]],Errors_Master[[#This Row],[Error Code Name]])</f>
        <v>KB Valeria[New Failure] KB Valeria</v>
      </c>
      <c r="C607" s="55">
        <v>562</v>
      </c>
      <c r="D607" s="69" t="s">
        <v>745</v>
      </c>
      <c r="E607" s="69" t="s">
        <v>856</v>
      </c>
      <c r="F607" s="57"/>
      <c r="G607" s="58">
        <f>IFERROR(VLOOKUP(Errors_Master[[#This Row],[Functional Area]],Functional_Area[],2,FALSE),"Need Location!")</f>
        <v>9</v>
      </c>
      <c r="H60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08" spans="2:8">
      <c r="B608" s="56" t="str">
        <f>CONCATENATE(Errors_Master[[#This Row],[Functional Area]],Errors_Master[[#This Row],[Error Code Name]])</f>
        <v>KB Noise100 kErrorAudioFireNotConnected,"Sound card - Not connected"</v>
      </c>
      <c r="C608" s="55">
        <v>563</v>
      </c>
      <c r="D608" s="69" t="s">
        <v>747</v>
      </c>
      <c r="E608" s="84" t="s">
        <v>833</v>
      </c>
      <c r="F608" s="57"/>
      <c r="G608" s="58">
        <f>IFERROR(VLOOKUP(Errors_Master[[#This Row],[Functional Area]],Functional_Area[],2,FALSE),"Need Location!")</f>
        <v>10</v>
      </c>
      <c r="H60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09" spans="2:8">
      <c r="B609" s="56" t="str">
        <f>CONCATENATE(Errors_Master[[#This Row],[Functional Area]],Errors_Master[[#This Row],[Error Code Name]])</f>
        <v>KB Noise101 kErrorDiagsCommandUnexpectedResponse,"DUT - Unexpected response from diags"</v>
      </c>
      <c r="C609" s="55">
        <v>564</v>
      </c>
      <c r="D609" s="69" t="s">
        <v>747</v>
      </c>
      <c r="E609" s="84" t="s">
        <v>834</v>
      </c>
      <c r="F609" s="57"/>
      <c r="G609" s="58">
        <f>IFERROR(VLOOKUP(Errors_Master[[#This Row],[Functional Area]],Functional_Area[],2,FALSE),"Need Location!")</f>
        <v>10</v>
      </c>
      <c r="H60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10" spans="2:8">
      <c r="B610" s="56" t="str">
        <f>CONCATENATE(Errors_Master[[#This Row],[Functional Area]],Errors_Master[[#This Row],[Error Code Name]])</f>
        <v>KB Noise102 kErrorDigitalExtractionCommandError,"Digital extraction - Command error"</v>
      </c>
      <c r="C610" s="55">
        <v>565</v>
      </c>
      <c r="D610" s="69" t="s">
        <v>747</v>
      </c>
      <c r="E610" s="84" t="s">
        <v>791</v>
      </c>
      <c r="F610" s="57"/>
      <c r="G610" s="58">
        <f>IFERROR(VLOOKUP(Errors_Master[[#This Row],[Functional Area]],Functional_Area[],2,FALSE),"Need Location!")</f>
        <v>10</v>
      </c>
      <c r="H61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11" spans="2:8">
      <c r="B611" s="56" t="str">
        <f>CONCATENATE(Errors_Master[[#This Row],[Functional Area]],Errors_Master[[#This Row],[Error Code Name]])</f>
        <v>KB Noise103 kErrorDigitalExtractionFileNotFound,"Digital extraction - File not found"</v>
      </c>
      <c r="C611" s="55">
        <v>566</v>
      </c>
      <c r="D611" s="69" t="s">
        <v>747</v>
      </c>
      <c r="E611" s="84" t="s">
        <v>835</v>
      </c>
      <c r="F611" s="57"/>
      <c r="G611" s="58">
        <f>IFERROR(VLOOKUP(Errors_Master[[#This Row],[Functional Area]],Functional_Area[],2,FALSE),"Need Location!")</f>
        <v>10</v>
      </c>
      <c r="H61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12" spans="2:8">
      <c r="B612" s="56" t="str">
        <f>CONCATENATE(Errors_Master[[#This Row],[Functional Area]],Errors_Master[[#This Row],[Error Code Name]])</f>
        <v>KB Noise104 kErrorDigitalExtractionParsingError,"Digital extraction - Error parsing extracted file"</v>
      </c>
      <c r="C612" s="55">
        <v>567</v>
      </c>
      <c r="D612" s="69" t="s">
        <v>747</v>
      </c>
      <c r="E612" s="84" t="s">
        <v>836</v>
      </c>
      <c r="F612" s="57"/>
      <c r="G612" s="58">
        <f>IFERROR(VLOOKUP(Errors_Master[[#This Row],[Functional Area]],Functional_Area[],2,FALSE),"Need Location!")</f>
        <v>10</v>
      </c>
      <c r="H61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13" spans="2:8">
      <c r="B613" s="56" t="str">
        <f>CONCATENATE(Errors_Master[[#This Row],[Functional Area]],Errors_Master[[#This Row],[Error Code Name]])</f>
        <v>KB Noise105 kErrorCannotConnectToFixture,"Fixture - Cannot connect"</v>
      </c>
      <c r="C613" s="55">
        <v>568</v>
      </c>
      <c r="D613" s="69" t="s">
        <v>747</v>
      </c>
      <c r="E613" s="84" t="s">
        <v>837</v>
      </c>
      <c r="F613" s="57"/>
      <c r="G613" s="58">
        <f>IFERROR(VLOOKUP(Errors_Master[[#This Row],[Functional Area]],Functional_Area[],2,FALSE),"Need Location!")</f>
        <v>10</v>
      </c>
      <c r="H61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14" spans="2:8">
      <c r="B614" s="56" t="str">
        <f>CONCATENATE(Errors_Master[[#This Row],[Functional Area]],Errors_Master[[#This Row],[Error Code Name]])</f>
        <v>KB Noise106 kErrorFixtureFailure,"Fixture - General failure error"</v>
      </c>
      <c r="C614" s="55">
        <v>569</v>
      </c>
      <c r="D614" s="69" t="s">
        <v>747</v>
      </c>
      <c r="E614" s="84" t="s">
        <v>838</v>
      </c>
      <c r="F614" s="57"/>
      <c r="G614" s="58">
        <f>IFERROR(VLOOKUP(Errors_Master[[#This Row],[Functional Area]],Functional_Area[],2,FALSE),"Need Location!")</f>
        <v>10</v>
      </c>
      <c r="H61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15" spans="2:8">
      <c r="B615" s="56" t="str">
        <f>CONCATENATE(Errors_Master[[#This Row],[Functional Area]],Errors_Master[[#This Row],[Error Code Name]])</f>
        <v>KB Noise107 kErrorFixtureCommandUnexpectedResponse,"Fixture - Unexpected response from command"</v>
      </c>
      <c r="C615" s="55">
        <v>570</v>
      </c>
      <c r="D615" s="69" t="s">
        <v>747</v>
      </c>
      <c r="E615" s="84" t="s">
        <v>784</v>
      </c>
      <c r="F615" s="57"/>
      <c r="G615" s="58">
        <f>IFERROR(VLOOKUP(Errors_Master[[#This Row],[Functional Area]],Functional_Area[],2,FALSE),"Need Location!")</f>
        <v>10</v>
      </c>
      <c r="H61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16" spans="2:8">
      <c r="B616" s="56" t="str">
        <f>CONCATENATE(Errors_Master[[#This Row],[Functional Area]],Errors_Master[[#This Row],[Error Code Name]])</f>
        <v>KB Noise108 kErrorUnableToSetupSoundCard,"Sound card - Unable to set up"</v>
      </c>
      <c r="C616" s="55">
        <v>571</v>
      </c>
      <c r="D616" s="69" t="s">
        <v>747</v>
      </c>
      <c r="E616" s="84" t="s">
        <v>785</v>
      </c>
      <c r="F616" s="57"/>
      <c r="G616" s="58">
        <f>IFERROR(VLOOKUP(Errors_Master[[#This Row],[Functional Area]],Functional_Area[],2,FALSE),"Need Location!")</f>
        <v>10</v>
      </c>
      <c r="H61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17" spans="2:8">
      <c r="B617" s="56" t="str">
        <f>CONCATENATE(Errors_Master[[#This Row],[Functional Area]],Errors_Master[[#This Row],[Error Code Name]])</f>
        <v>KB Noise109 kErrorUnableToRefreshDUTConnection,"DUT - Unable to refresh connection"</v>
      </c>
      <c r="C617" s="55">
        <v>572</v>
      </c>
      <c r="D617" s="69" t="s">
        <v>747</v>
      </c>
      <c r="E617" s="84" t="s">
        <v>839</v>
      </c>
      <c r="F617" s="57"/>
      <c r="G617" s="58">
        <f>IFERROR(VLOOKUP(Errors_Master[[#This Row],[Functional Area]],Functional_Area[],2,FALSE),"Need Location!")</f>
        <v>10</v>
      </c>
      <c r="H61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18" spans="2:8">
      <c r="B618" s="56" t="str">
        <f>CONCATENATE(Errors_Master[[#This Row],[Functional Area]],Errors_Master[[#This Row],[Error Code Name]])</f>
        <v>KB Noise110 kErrorDigitalExtractionDFUSlurperError,"Digital extraction - DFU Slurper error"</v>
      </c>
      <c r="C618" s="55">
        <v>573</v>
      </c>
      <c r="D618" s="69" t="s">
        <v>747</v>
      </c>
      <c r="E618" s="84" t="s">
        <v>840</v>
      </c>
      <c r="F618" s="57"/>
      <c r="G618" s="58">
        <f>IFERROR(VLOOKUP(Errors_Master[[#This Row],[Functional Area]],Functional_Area[],2,FALSE),"Need Location!")</f>
        <v>10</v>
      </c>
      <c r="H61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19" spans="2:8">
      <c r="B619" s="56" t="str">
        <f>CONCATENATE(Errors_Master[[#This Row],[Functional Area]],Errors_Master[[#This Row],[Error Code Name]])</f>
        <v>KB Noise111 kErrorUserInteractionError,"User interaction - Receive invalid response"</v>
      </c>
      <c r="C619" s="55">
        <v>574</v>
      </c>
      <c r="D619" s="69" t="s">
        <v>747</v>
      </c>
      <c r="E619" s="84" t="s">
        <v>841</v>
      </c>
      <c r="F619" s="57"/>
      <c r="G619" s="58">
        <f>IFERROR(VLOOKUP(Errors_Master[[#This Row],[Functional Area]],Functional_Area[],2,FALSE),"Need Location!")</f>
        <v>10</v>
      </c>
      <c r="H61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20" spans="2:8">
      <c r="B620" s="56" t="str">
        <f>CONCATENATE(Errors_Master[[#This Row],[Functional Area]],Errors_Master[[#This Row],[Error Code Name]])</f>
        <v>KB Noise112 kErrorUnableToOpenTempSensor,"Unable to locate temperature sensor"</v>
      </c>
      <c r="C620" s="55">
        <v>575</v>
      </c>
      <c r="D620" s="69" t="s">
        <v>747</v>
      </c>
      <c r="E620" s="84" t="s">
        <v>842</v>
      </c>
      <c r="F620" s="57"/>
      <c r="G620" s="58">
        <f>IFERROR(VLOOKUP(Errors_Master[[#This Row],[Functional Area]],Functional_Area[],2,FALSE),"Need Location!")</f>
        <v>10</v>
      </c>
      <c r="H62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21" spans="2:8">
      <c r="B621" s="56" t="str">
        <f>CONCATENATE(Errors_Master[[#This Row],[Functional Area]],Errors_Master[[#This Row],[Error Code Name]])</f>
        <v>KB Noise113 kErrorUsbFsNotRunning,"UsbFs is not running"</v>
      </c>
      <c r="C621" s="55">
        <v>576</v>
      </c>
      <c r="D621" s="69" t="s">
        <v>747</v>
      </c>
      <c r="E621" s="84" t="s">
        <v>843</v>
      </c>
      <c r="F621" s="57"/>
      <c r="G621" s="58">
        <f>IFERROR(VLOOKUP(Errors_Master[[#This Row],[Functional Area]],Functional_Area[],2,FALSE),"Need Location!")</f>
        <v>10</v>
      </c>
      <c r="H62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22" spans="2:8">
      <c r="B622" s="56" t="str">
        <f>CONCATENATE(Errors_Master[[#This Row],[Functional Area]],Errors_Master[[#This Row],[Error Code Name]])</f>
        <v>KB Noise114 kErrorSFCError,"Error getting information from SFC"</v>
      </c>
      <c r="C622" s="55">
        <v>577</v>
      </c>
      <c r="D622" s="69" t="s">
        <v>747</v>
      </c>
      <c r="E622" s="84" t="s">
        <v>844</v>
      </c>
      <c r="F622" s="57"/>
      <c r="G622" s="58">
        <f>IFERROR(VLOOKUP(Errors_Master[[#This Row],[Functional Area]],Functional_Area[],2,FALSE),"Need Location!")</f>
        <v>10</v>
      </c>
      <c r="H62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23" spans="2:8">
      <c r="B623" s="56" t="str">
        <f>CONCATENATE(Errors_Master[[#This Row],[Functional Area]],Errors_Master[[#This Row],[Error Code Name]])</f>
        <v>KB Noise115 kErrorImpedanceNotFound,"Error reading R &amp; L values"</v>
      </c>
      <c r="C623" s="55">
        <v>578</v>
      </c>
      <c r="D623" s="69" t="s">
        <v>747</v>
      </c>
      <c r="E623" s="84" t="s">
        <v>845</v>
      </c>
      <c r="F623" s="57"/>
      <c r="G623" s="58">
        <f>IFERROR(VLOOKUP(Errors_Master[[#This Row],[Functional Area]],Functional_Area[],2,FALSE),"Need Location!")</f>
        <v>10</v>
      </c>
      <c r="H62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24" spans="2:8">
      <c r="B624" s="56" t="str">
        <f>CONCATENATE(Errors_Master[[#This Row],[Functional Area]],Errors_Master[[#This Row],[Error Code Name]])</f>
        <v>KB Noise116 kErrorBoundsCheckError,"Unrecoverable bounds check error"</v>
      </c>
      <c r="C624" s="55">
        <v>579</v>
      </c>
      <c r="D624" s="69" t="s">
        <v>747</v>
      </c>
      <c r="E624" s="84" t="s">
        <v>846</v>
      </c>
      <c r="F624" s="57"/>
      <c r="G624" s="58">
        <f>IFERROR(VLOOKUP(Errors_Master[[#This Row],[Functional Area]],Functional_Area[],2,FALSE),"Need Location!")</f>
        <v>10</v>
      </c>
      <c r="H62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25" spans="2:8">
      <c r="B625" s="56" t="str">
        <f>CONCATENATE(Errors_Master[[#This Row],[Functional Area]],Errors_Master[[#This Row],[Error Code Name]])</f>
        <v>KB Noise117 kErrorCouldNotFindKeys,"Could not find one of the specified keys"</v>
      </c>
      <c r="C625" s="55">
        <v>580</v>
      </c>
      <c r="D625" s="69" t="s">
        <v>747</v>
      </c>
      <c r="E625" s="84" t="s">
        <v>786</v>
      </c>
      <c r="F625" s="57"/>
      <c r="G625" s="58">
        <f>IFERROR(VLOOKUP(Errors_Master[[#This Row],[Functional Area]],Functional_Area[],2,FALSE),"Need Location!")</f>
        <v>10</v>
      </c>
      <c r="H62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26" spans="2:8">
      <c r="B626" s="56" t="str">
        <f>CONCATENATE(Errors_Master[[#This Row],[Functional Area]],Errors_Master[[#This Row],[Error Code Name]])</f>
        <v>KB Noise200 kErrorErrorReadingCalibration,"Error reading calibration from syscfg"</v>
      </c>
      <c r="C626" s="55">
        <v>581</v>
      </c>
      <c r="D626" s="69" t="s">
        <v>747</v>
      </c>
      <c r="E626" s="84" t="s">
        <v>847</v>
      </c>
      <c r="F626" s="57"/>
      <c r="G626" s="58">
        <f>IFERROR(VLOOKUP(Errors_Master[[#This Row],[Functional Area]],Functional_Area[],2,FALSE),"Need Location!")</f>
        <v>10</v>
      </c>
      <c r="H62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27" spans="2:8">
      <c r="B627" s="56" t="str">
        <f>CONCATENATE(Errors_Master[[#This Row],[Functional Area]],Errors_Master[[#This Row],[Error Code Name]])</f>
        <v>KB Noise201 kErrorImpossibleValue,"Parameter has impossible value"</v>
      </c>
      <c r="C627" s="55">
        <v>582</v>
      </c>
      <c r="D627" s="69" t="s">
        <v>747</v>
      </c>
      <c r="E627" s="84" t="s">
        <v>848</v>
      </c>
      <c r="F627" s="57"/>
      <c r="G627" s="58">
        <f>IFERROR(VLOOKUP(Errors_Master[[#This Row],[Functional Area]],Functional_Area[],2,FALSE),"Need Location!")</f>
        <v>10</v>
      </c>
      <c r="H62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28" spans="2:8">
      <c r="B628" s="56" t="str">
        <f>CONCATENATE(Errors_Master[[#This Row],[Functional Area]],Errors_Master[[#This Row],[Error Code Name]])</f>
        <v>KB Noise202 kErrorAutoAlignError,"Unable to autoalign the signal"</v>
      </c>
      <c r="C628" s="55">
        <v>583</v>
      </c>
      <c r="D628" s="69" t="s">
        <v>747</v>
      </c>
      <c r="E628" s="84" t="s">
        <v>744</v>
      </c>
      <c r="F628" s="57"/>
      <c r="G628" s="58">
        <f>IFERROR(VLOOKUP(Errors_Master[[#This Row],[Functional Area]],Functional_Area[],2,FALSE),"Need Location!")</f>
        <v>10</v>
      </c>
      <c r="H62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29" spans="2:8">
      <c r="B629" s="56" t="str">
        <f>CONCATENATE(Errors_Master[[#This Row],[Functional Area]],Errors_Master[[#This Row],[Error Code Name]])</f>
        <v>KB Noise203 kErrorControllerBinOutOfRange,"Unable to find selected controller coefficient bin"</v>
      </c>
      <c r="C629" s="55">
        <v>584</v>
      </c>
      <c r="D629" s="69" t="s">
        <v>747</v>
      </c>
      <c r="E629" s="84" t="s">
        <v>787</v>
      </c>
      <c r="F629" s="57"/>
      <c r="G629" s="58">
        <f>IFERROR(VLOOKUP(Errors_Master[[#This Row],[Functional Area]],Functional_Area[],2,FALSE),"Need Location!")</f>
        <v>10</v>
      </c>
      <c r="H62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30" spans="2:8">
      <c r="B630" s="56" t="str">
        <f>CONCATENATE(Errors_Master[[#This Row],[Functional Area]],Errors_Master[[#This Row],[Error Code Name]])</f>
        <v>KB Noise204 kErrorUnableToReadEEPROM,"Unable to read module EEPROM"</v>
      </c>
      <c r="C630" s="55">
        <v>585</v>
      </c>
      <c r="D630" s="69" t="s">
        <v>747</v>
      </c>
      <c r="E630" s="84" t="s">
        <v>849</v>
      </c>
      <c r="F630" s="57"/>
      <c r="G630" s="58">
        <f>IFERROR(VLOOKUP(Errors_Master[[#This Row],[Functional Area]],Functional_Area[],2,FALSE),"Need Location!")</f>
        <v>10</v>
      </c>
      <c r="H63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31" spans="2:8">
      <c r="B631" s="56" t="str">
        <f>CONCATENATE(Errors_Master[[#This Row],[Functional Area]],Errors_Master[[#This Row],[Error Code Name]])</f>
        <v>KB Noise205 kErrorSystemIdentificationFailedToConverge,"System identification failed to converge"</v>
      </c>
      <c r="C631" s="55">
        <v>586</v>
      </c>
      <c r="D631" s="69" t="s">
        <v>747</v>
      </c>
      <c r="E631" s="84" t="s">
        <v>850</v>
      </c>
      <c r="F631" s="57"/>
      <c r="G631" s="58">
        <f>IFERROR(VLOOKUP(Errors_Master[[#This Row],[Functional Area]],Functional_Area[],2,FALSE),"Need Location!")</f>
        <v>10</v>
      </c>
      <c r="H63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32" spans="2:8">
      <c r="B632" s="56" t="str">
        <f>CONCATENATE(Errors_Master[[#This Row],[Functional Area]],Errors_Master[[#This Row],[Error Code Name]])</f>
        <v>KB Noise206 kErrorUnableToTransferCalibrationFromEEPROM,"EEPROM to Syscfg transfer failed"</v>
      </c>
      <c r="C632" s="55">
        <v>587</v>
      </c>
      <c r="D632" s="69" t="s">
        <v>747</v>
      </c>
      <c r="E632" s="84" t="s">
        <v>851</v>
      </c>
      <c r="F632" s="57"/>
      <c r="G632" s="58">
        <f>IFERROR(VLOOKUP(Errors_Master[[#This Row],[Functional Area]],Functional_Area[],2,FALSE),"Need Location!")</f>
        <v>10</v>
      </c>
      <c r="H63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33" spans="2:8" ht="32">
      <c r="B633" s="56" t="str">
        <f>CONCATENATE(Errors_Master[[#This Row],[Functional Area]],Errors_Master[[#This Row],[Error Code Name]])</f>
        <v>KB Noise207 kErrorDigitalExtractionIdenticalDataAcrossChannels,"Digital extraction - Identical data extracted across multiple DUT microphones"</v>
      </c>
      <c r="C633" s="55">
        <v>588</v>
      </c>
      <c r="D633" s="69" t="s">
        <v>747</v>
      </c>
      <c r="E633" s="85" t="s">
        <v>788</v>
      </c>
      <c r="F633" s="57"/>
      <c r="G633" s="58">
        <f>IFERROR(VLOOKUP(Errors_Master[[#This Row],[Functional Area]],Functional_Area[],2,FALSE),"Need Location!")</f>
        <v>10</v>
      </c>
      <c r="H63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34" spans="2:8">
      <c r="B634" s="56" t="str">
        <f>CONCATENATE(Errors_Master[[#This Row],[Functional Area]],Errors_Master[[#This Row],[Error Code Name]])</f>
        <v>KB NoiseKB Noise test fail</v>
      </c>
      <c r="C634" s="55">
        <v>589</v>
      </c>
      <c r="D634" s="69" t="s">
        <v>747</v>
      </c>
      <c r="E634" s="82" t="s">
        <v>857</v>
      </c>
      <c r="F634" s="57"/>
      <c r="G634" s="58">
        <f>IFERROR(VLOOKUP(Errors_Master[[#This Row],[Functional Area]],Functional_Area[],2,FALSE),"Need Location!")</f>
        <v>10</v>
      </c>
      <c r="H63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35" spans="2:8">
      <c r="B635" s="56" t="str">
        <f>CONCATENATE(Errors_Master[[#This Row],[Functional Area]],Errors_Master[[#This Row],[Error Code Name]])</f>
        <v>KB Noise[New Failure] KB Noise</v>
      </c>
      <c r="C635" s="55">
        <v>590</v>
      </c>
      <c r="D635" s="69" t="s">
        <v>747</v>
      </c>
      <c r="E635" s="69" t="s">
        <v>858</v>
      </c>
      <c r="F635" s="57"/>
      <c r="G635" s="58">
        <f>IFERROR(VLOOKUP(Errors_Master[[#This Row],[Functional Area]],Functional_Area[],2,FALSE),"Need Location!")</f>
        <v>10</v>
      </c>
      <c r="H63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36" spans="2:8">
      <c r="B636" s="56" t="str">
        <f>CONCATENATE(Errors_Master[[#This Row],[Functional Area]],Errors_Master[[#This Row],[Error Code Name]])</f>
        <v>KB Noise[New Failure] KB Noise</v>
      </c>
      <c r="C636" s="55">
        <v>591</v>
      </c>
      <c r="D636" s="69" t="s">
        <v>747</v>
      </c>
      <c r="E636" s="69" t="s">
        <v>858</v>
      </c>
      <c r="F636" s="57"/>
      <c r="G636" s="58">
        <f>IFERROR(VLOOKUP(Errors_Master[[#This Row],[Functional Area]],Functional_Area[],2,FALSE),"Need Location!")</f>
        <v>10</v>
      </c>
      <c r="H63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37" spans="2:8">
      <c r="B637" s="56" t="str">
        <f>CONCATENATE(Errors_Master[[#This Row],[Functional Area]],Errors_Master[[#This Row],[Error Code Name]])</f>
        <v>KB Noise[New Failure] KB Noise</v>
      </c>
      <c r="C637" s="55">
        <v>592</v>
      </c>
      <c r="D637" s="69" t="s">
        <v>747</v>
      </c>
      <c r="E637" s="69" t="s">
        <v>858</v>
      </c>
      <c r="F637" s="57"/>
      <c r="G637" s="58">
        <f>IFERROR(VLOOKUP(Errors_Master[[#This Row],[Functional Area]],Functional_Area[],2,FALSE),"Need Location!")</f>
        <v>10</v>
      </c>
      <c r="H63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38" spans="2:8">
      <c r="B638" s="56" t="str">
        <f>CONCATENATE(Errors_Master[[#This Row],[Functional Area]],Errors_Master[[#This Row],[Error Code Name]])</f>
        <v>KB Noise[New Failure] KB Noise</v>
      </c>
      <c r="C638" s="55">
        <v>593</v>
      </c>
      <c r="D638" s="69" t="s">
        <v>747</v>
      </c>
      <c r="E638" s="69" t="s">
        <v>858</v>
      </c>
      <c r="F638" s="57"/>
      <c r="G638" s="58">
        <f>IFERROR(VLOOKUP(Errors_Master[[#This Row],[Functional Area]],Functional_Area[],2,FALSE),"Need Location!")</f>
        <v>10</v>
      </c>
      <c r="H63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39" spans="2:8">
      <c r="B639" s="56" t="str">
        <f>CONCATENATE(Errors_Master[[#This Row],[Functional Area]],Errors_Master[[#This Row],[Error Code Name]])</f>
        <v>KB Noise[New Failure] KB Noise</v>
      </c>
      <c r="C639" s="55">
        <v>594</v>
      </c>
      <c r="D639" s="69" t="s">
        <v>747</v>
      </c>
      <c r="E639" s="69" t="s">
        <v>858</v>
      </c>
      <c r="F639" s="57"/>
      <c r="G639" s="58">
        <f>IFERROR(VLOOKUP(Errors_Master[[#This Row],[Functional Area]],Functional_Area[],2,FALSE),"Need Location!")</f>
        <v>10</v>
      </c>
      <c r="H63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40" spans="2:8">
      <c r="B640" s="56" t="str">
        <f>CONCATENATE(Errors_Master[[#This Row],[Functional Area]],Errors_Master[[#This Row],[Error Code Name]])</f>
        <v>KB Noise[New Failure] KB Noise</v>
      </c>
      <c r="C640" s="55">
        <v>595</v>
      </c>
      <c r="D640" s="69" t="s">
        <v>747</v>
      </c>
      <c r="E640" s="69" t="s">
        <v>858</v>
      </c>
      <c r="F640" s="57"/>
      <c r="G640" s="58">
        <f>IFERROR(VLOOKUP(Errors_Master[[#This Row],[Functional Area]],Functional_Area[],2,FALSE),"Need Location!")</f>
        <v>10</v>
      </c>
      <c r="H64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41" spans="2:8">
      <c r="B641" s="56" t="str">
        <f>CONCATENATE(Errors_Master[[#This Row],[Functional Area]],Errors_Master[[#This Row],[Error Code Name]])</f>
        <v>KB Noise[New Failure] KB Noise</v>
      </c>
      <c r="C641" s="55">
        <v>596</v>
      </c>
      <c r="D641" s="69" t="s">
        <v>747</v>
      </c>
      <c r="E641" s="69" t="s">
        <v>858</v>
      </c>
      <c r="F641" s="57"/>
      <c r="G641" s="58">
        <f>IFERROR(VLOOKUP(Errors_Master[[#This Row],[Functional Area]],Functional_Area[],2,FALSE),"Need Location!")</f>
        <v>10</v>
      </c>
      <c r="H64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42" spans="2:8">
      <c r="B642" s="56" t="str">
        <f>CONCATENATE(Errors_Master[[#This Row],[Functional Area]],Errors_Master[[#This Row],[Error Code Name]])</f>
        <v>KB Noise[New Failure] KB Noise</v>
      </c>
      <c r="C642" s="55">
        <v>597</v>
      </c>
      <c r="D642" s="69" t="s">
        <v>747</v>
      </c>
      <c r="E642" s="69" t="s">
        <v>858</v>
      </c>
      <c r="F642" s="57"/>
      <c r="G642" s="58">
        <f>IFERROR(VLOOKUP(Errors_Master[[#This Row],[Functional Area]],Functional_Area[],2,FALSE),"Need Location!")</f>
        <v>10</v>
      </c>
      <c r="H64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43" spans="2:8">
      <c r="B643" s="56" t="str">
        <f>CONCATENATE(Errors_Master[[#This Row],[Functional Area]],Errors_Master[[#This Row],[Error Code Name]])</f>
        <v>KB Noise[New Failure] KB Noise</v>
      </c>
      <c r="C643" s="55">
        <v>598</v>
      </c>
      <c r="D643" s="69" t="s">
        <v>747</v>
      </c>
      <c r="E643" s="69" t="s">
        <v>858</v>
      </c>
      <c r="F643" s="57"/>
      <c r="G643" s="58">
        <f>IFERROR(VLOOKUP(Errors_Master[[#This Row],[Functional Area]],Functional_Area[],2,FALSE),"Need Location!")</f>
        <v>10</v>
      </c>
      <c r="H64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44" spans="2:8">
      <c r="B644" s="56" t="str">
        <f>CONCATENATE(Errors_Master[[#This Row],[Functional Area]],Errors_Master[[#This Row],[Error Code Name]])</f>
        <v>KB Noise[New Failure] KB Noise</v>
      </c>
      <c r="C644" s="55">
        <v>599</v>
      </c>
      <c r="D644" s="69" t="s">
        <v>859</v>
      </c>
      <c r="E644" s="69" t="s">
        <v>858</v>
      </c>
      <c r="F644" s="57"/>
      <c r="G644" s="58">
        <f>IFERROR(VLOOKUP(Errors_Master[[#This Row],[Functional Area]],Functional_Area[],2,FALSE),"Need Location!")</f>
        <v>10</v>
      </c>
      <c r="H64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45" spans="2:8">
      <c r="B645" s="56" t="str">
        <f>CONCATENATE(Errors_Master[[#This Row],[Functional Area]],Errors_Master[[#This Row],[Error Code Name]])</f>
        <v>KB Noise[New Failure] KB Noise</v>
      </c>
      <c r="C645" s="55">
        <v>600</v>
      </c>
      <c r="D645" s="69" t="s">
        <v>747</v>
      </c>
      <c r="E645" s="69" t="s">
        <v>858</v>
      </c>
      <c r="F645" s="57"/>
      <c r="G645" s="58">
        <f>IFERROR(VLOOKUP(Errors_Master[[#This Row],[Functional Area]],Functional_Area[],2,FALSE),"Need Location!")</f>
        <v>10</v>
      </c>
      <c r="H64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46" spans="2:8">
      <c r="B646" s="56" t="str">
        <f>CONCATENATE(Errors_Master[[#This Row],[Functional Area]],Errors_Master[[#This Row],[Error Code Name]])</f>
        <v>KB Noise[New Failure] KB Noise</v>
      </c>
      <c r="C646" s="55">
        <v>601</v>
      </c>
      <c r="D646" s="69" t="s">
        <v>747</v>
      </c>
      <c r="E646" s="69" t="s">
        <v>858</v>
      </c>
      <c r="F646" s="57"/>
      <c r="G646" s="58">
        <f>IFERROR(VLOOKUP(Errors_Master[[#This Row],[Functional Area]],Functional_Area[],2,FALSE),"Need Location!")</f>
        <v>10</v>
      </c>
      <c r="H64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47" spans="2:8">
      <c r="B647" s="56" t="str">
        <f>CONCATENATE(Errors_Master[[#This Row],[Functional Area]],Errors_Master[[#This Row],[Error Code Name]])</f>
        <v>KB Noise[New Failure] KB Noise</v>
      </c>
      <c r="C647" s="55">
        <v>602</v>
      </c>
      <c r="D647" s="69" t="s">
        <v>747</v>
      </c>
      <c r="E647" s="69" t="s">
        <v>858</v>
      </c>
      <c r="F647" s="57"/>
      <c r="G647" s="58">
        <f>IFERROR(VLOOKUP(Errors_Master[[#This Row],[Functional Area]],Functional_Area[],2,FALSE),"Need Location!")</f>
        <v>10</v>
      </c>
      <c r="H64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48" spans="2:8">
      <c r="B648" s="56" t="str">
        <f>CONCATENATE(Errors_Master[[#This Row],[Functional Area]],Errors_Master[[#This Row],[Error Code Name]])</f>
        <v>KB Noise[New Failure] KB Noise</v>
      </c>
      <c r="C648" s="55">
        <v>603</v>
      </c>
      <c r="D648" s="69" t="s">
        <v>747</v>
      </c>
      <c r="E648" s="69" t="s">
        <v>858</v>
      </c>
      <c r="F648" s="57"/>
      <c r="G648" s="58">
        <f>IFERROR(VLOOKUP(Errors_Master[[#This Row],[Functional Area]],Functional_Area[],2,FALSE),"Need Location!")</f>
        <v>10</v>
      </c>
      <c r="H64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49" spans="2:8">
      <c r="B649" s="56" t="str">
        <f>CONCATENATE(Errors_Master[[#This Row],[Functional Area]],Errors_Master[[#This Row],[Error Code Name]])</f>
        <v>KB Noise[New Failure] KB Noise</v>
      </c>
      <c r="C649" s="55">
        <v>604</v>
      </c>
      <c r="D649" s="69" t="s">
        <v>747</v>
      </c>
      <c r="E649" s="69" t="s">
        <v>858</v>
      </c>
      <c r="F649" s="57"/>
      <c r="G649" s="58">
        <f>IFERROR(VLOOKUP(Errors_Master[[#This Row],[Functional Area]],Functional_Area[],2,FALSE),"Need Location!")</f>
        <v>10</v>
      </c>
      <c r="H64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50" spans="2:8">
      <c r="B650" s="56" t="str">
        <f>CONCATENATE(Errors_Master[[#This Row],[Functional Area]],Errors_Master[[#This Row],[Error Code Name]])</f>
        <v>KB Noise[New Failure] KB Noise</v>
      </c>
      <c r="C650" s="55">
        <v>605</v>
      </c>
      <c r="D650" s="69" t="s">
        <v>747</v>
      </c>
      <c r="E650" s="69" t="s">
        <v>858</v>
      </c>
      <c r="F650" s="57"/>
      <c r="G650" s="58">
        <f>IFERROR(VLOOKUP(Errors_Master[[#This Row],[Functional Area]],Functional_Area[],2,FALSE),"Need Location!")</f>
        <v>10</v>
      </c>
      <c r="H65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51" spans="2:8">
      <c r="B651" s="56" t="str">
        <f>CONCATENATE(Errors_Master[[#This Row],[Functional Area]],Errors_Master[[#This Row],[Error Code Name]])</f>
        <v>KB Noise[New Failure] KB Noise</v>
      </c>
      <c r="C651" s="55">
        <v>606</v>
      </c>
      <c r="D651" s="69" t="s">
        <v>747</v>
      </c>
      <c r="E651" s="69" t="s">
        <v>858</v>
      </c>
      <c r="F651" s="57"/>
      <c r="G651" s="58">
        <f>IFERROR(VLOOKUP(Errors_Master[[#This Row],[Functional Area]],Functional_Area[],2,FALSE),"Need Location!")</f>
        <v>10</v>
      </c>
      <c r="H65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52" spans="2:8">
      <c r="B652" s="56" t="str">
        <f>CONCATENATE(Errors_Master[[#This Row],[Functional Area]],Errors_Master[[#This Row],[Error Code Name]])</f>
        <v>KB Noise[New Failure] KB Noise</v>
      </c>
      <c r="C652" s="55">
        <v>607</v>
      </c>
      <c r="D652" s="69" t="s">
        <v>747</v>
      </c>
      <c r="E652" s="69" t="s">
        <v>858</v>
      </c>
      <c r="F652" s="57"/>
      <c r="G652" s="58">
        <f>IFERROR(VLOOKUP(Errors_Master[[#This Row],[Functional Area]],Functional_Area[],2,FALSE),"Need Location!")</f>
        <v>10</v>
      </c>
      <c r="H65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53" spans="2:8">
      <c r="B653" s="56" t="str">
        <f>CONCATENATE(Errors_Master[[#This Row],[Functional Area]],Errors_Master[[#This Row],[Error Code Name]])</f>
        <v>KB Noise[New Failure] KB Noise</v>
      </c>
      <c r="C653" s="55">
        <v>608</v>
      </c>
      <c r="D653" s="69" t="s">
        <v>747</v>
      </c>
      <c r="E653" s="69" t="s">
        <v>858</v>
      </c>
      <c r="F653" s="57"/>
      <c r="G653" s="58">
        <f>IFERROR(VLOOKUP(Errors_Master[[#This Row],[Functional Area]],Functional_Area[],2,FALSE),"Need Location!")</f>
        <v>10</v>
      </c>
      <c r="H65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54" spans="2:8">
      <c r="B654" s="56" t="str">
        <f>CONCATENATE(Errors_Master[[#This Row],[Functional Area]],Errors_Master[[#This Row],[Error Code Name]])</f>
        <v>KB Noise[New Failure] KB Noise</v>
      </c>
      <c r="C654" s="55">
        <v>609</v>
      </c>
      <c r="D654" s="69" t="s">
        <v>747</v>
      </c>
      <c r="E654" s="69" t="s">
        <v>858</v>
      </c>
      <c r="F654" s="57"/>
      <c r="G654" s="58">
        <f>IFERROR(VLOOKUP(Errors_Master[[#This Row],[Functional Area]],Functional_Area[],2,FALSE),"Need Location!")</f>
        <v>10</v>
      </c>
      <c r="H65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55" spans="2:8">
      <c r="B655" s="56" t="str">
        <f>CONCATENATE(Errors_Master[[#This Row],[Functional Area]],Errors_Master[[#This Row],[Error Code Name]])</f>
        <v>KB Noise[New Failure] KB Noise</v>
      </c>
      <c r="C655" s="55">
        <v>610</v>
      </c>
      <c r="D655" s="69" t="s">
        <v>747</v>
      </c>
      <c r="E655" s="69" t="s">
        <v>858</v>
      </c>
      <c r="F655" s="57"/>
      <c r="G655" s="58">
        <f>IFERROR(VLOOKUP(Errors_Master[[#This Row],[Functional Area]],Functional_Area[],2,FALSE),"Need Location!")</f>
        <v>10</v>
      </c>
      <c r="H65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56" spans="2:8">
      <c r="B656" s="56" t="str">
        <f>CONCATENATE(Errors_Master[[#This Row],[Functional Area]],Errors_Master[[#This Row],[Error Code Name]])</f>
        <v>KB Noise[New Failure] KB Noise</v>
      </c>
      <c r="C656" s="55">
        <v>611</v>
      </c>
      <c r="D656" s="69" t="s">
        <v>747</v>
      </c>
      <c r="E656" s="69" t="s">
        <v>858</v>
      </c>
      <c r="F656" s="57"/>
      <c r="G656" s="58">
        <f>IFERROR(VLOOKUP(Errors_Master[[#This Row],[Functional Area]],Functional_Area[],2,FALSE),"Need Location!")</f>
        <v>10</v>
      </c>
      <c r="H65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57" spans="2:8">
      <c r="B657" s="56" t="str">
        <f>CONCATENATE(Errors_Master[[#This Row],[Functional Area]],Errors_Master[[#This Row],[Error Code Name]])</f>
        <v>KB Noise[New Failure] KB Noise</v>
      </c>
      <c r="C657" s="55">
        <v>612</v>
      </c>
      <c r="D657" s="69" t="s">
        <v>747</v>
      </c>
      <c r="E657" s="69" t="s">
        <v>858</v>
      </c>
      <c r="F657" s="57"/>
      <c r="G657" s="58">
        <f>IFERROR(VLOOKUP(Errors_Master[[#This Row],[Functional Area]],Functional_Area[],2,FALSE),"Need Location!")</f>
        <v>10</v>
      </c>
      <c r="H65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58" spans="2:8">
      <c r="B658" s="56" t="str">
        <f>CONCATENATE(Errors_Master[[#This Row],[Functional Area]],Errors_Master[[#This Row],[Error Code Name]])</f>
        <v>KB Noise[New Failure] KB Noise</v>
      </c>
      <c r="C658" s="55">
        <v>613</v>
      </c>
      <c r="D658" s="69" t="s">
        <v>747</v>
      </c>
      <c r="E658" s="69" t="s">
        <v>858</v>
      </c>
      <c r="F658" s="57"/>
      <c r="G658" s="58">
        <f>IFERROR(VLOOKUP(Errors_Master[[#This Row],[Functional Area]],Functional_Area[],2,FALSE),"Need Location!")</f>
        <v>10</v>
      </c>
      <c r="H65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59" spans="2:8">
      <c r="B659" s="56" t="str">
        <f>CONCATENATE(Errors_Master[[#This Row],[Functional Area]],Errors_Master[[#This Row],[Error Code Name]])</f>
        <v>KB Noise[New Failure] KB Noise</v>
      </c>
      <c r="C659" s="55">
        <v>614</v>
      </c>
      <c r="D659" s="69" t="s">
        <v>747</v>
      </c>
      <c r="E659" s="69" t="s">
        <v>858</v>
      </c>
      <c r="F659" s="57"/>
      <c r="G659" s="58">
        <f>IFERROR(VLOOKUP(Errors_Master[[#This Row],[Functional Area]],Functional_Area[],2,FALSE),"Need Location!")</f>
        <v>10</v>
      </c>
      <c r="H65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60" spans="2:8">
      <c r="B660" s="56" t="str">
        <f>CONCATENATE(Errors_Master[[#This Row],[Functional Area]],Errors_Master[[#This Row],[Error Code Name]])</f>
        <v>KB Noise[New Failure] KB Noise</v>
      </c>
      <c r="C660" s="55">
        <v>615</v>
      </c>
      <c r="D660" s="69" t="s">
        <v>747</v>
      </c>
      <c r="E660" s="69" t="s">
        <v>858</v>
      </c>
      <c r="F660" s="57"/>
      <c r="G660" s="58">
        <f>IFERROR(VLOOKUP(Errors_Master[[#This Row],[Functional Area]],Functional_Area[],2,FALSE),"Need Location!")</f>
        <v>10</v>
      </c>
      <c r="H66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61" spans="2:8">
      <c r="B661" s="56" t="str">
        <f>CONCATENATE(Errors_Master[[#This Row],[Functional Area]],Errors_Master[[#This Row],[Error Code Name]])</f>
        <v>KB Noise[New Failure] KB Noise</v>
      </c>
      <c r="C661" s="55">
        <v>616</v>
      </c>
      <c r="D661" s="69" t="s">
        <v>747</v>
      </c>
      <c r="E661" s="69" t="s">
        <v>858</v>
      </c>
      <c r="F661" s="57"/>
      <c r="G661" s="58">
        <f>IFERROR(VLOOKUP(Errors_Master[[#This Row],[Functional Area]],Functional_Area[],2,FALSE),"Need Location!")</f>
        <v>10</v>
      </c>
      <c r="H66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62" spans="2:8">
      <c r="B662" s="56" t="str">
        <f>CONCATENATE(Errors_Master[[#This Row],[Functional Area]],Errors_Master[[#This Row],[Error Code Name]])</f>
        <v>KB Noise[New Failure] KB Noise</v>
      </c>
      <c r="C662" s="55">
        <v>617</v>
      </c>
      <c r="D662" s="69" t="s">
        <v>747</v>
      </c>
      <c r="E662" s="69" t="s">
        <v>858</v>
      </c>
      <c r="F662" s="57"/>
      <c r="G662" s="58">
        <f>IFERROR(VLOOKUP(Errors_Master[[#This Row],[Functional Area]],Functional_Area[],2,FALSE),"Need Location!")</f>
        <v>10</v>
      </c>
      <c r="H66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63" spans="2:8">
      <c r="B663" s="56" t="str">
        <f>CONCATENATE(Errors_Master[[#This Row],[Functional Area]],Errors_Master[[#This Row],[Error Code Name]])</f>
        <v>KB Noise[New Failure] KB Noise</v>
      </c>
      <c r="C663" s="55">
        <v>618</v>
      </c>
      <c r="D663" s="69" t="s">
        <v>747</v>
      </c>
      <c r="E663" s="69" t="s">
        <v>858</v>
      </c>
      <c r="F663" s="57"/>
      <c r="G663" s="58">
        <f>IFERROR(VLOOKUP(Errors_Master[[#This Row],[Functional Area]],Functional_Area[],2,FALSE),"Need Location!")</f>
        <v>10</v>
      </c>
      <c r="H66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64" spans="2:8">
      <c r="B664" s="56" t="str">
        <f>CONCATENATE(Errors_Master[[#This Row],[Functional Area]],Errors_Master[[#This Row],[Error Code Name]])</f>
        <v>KB Noise[New Failure] KB Noise</v>
      </c>
      <c r="C664" s="55">
        <v>619</v>
      </c>
      <c r="D664" s="69" t="s">
        <v>747</v>
      </c>
      <c r="E664" s="69" t="s">
        <v>858</v>
      </c>
      <c r="F664" s="57"/>
      <c r="G664" s="58">
        <f>IFERROR(VLOOKUP(Errors_Master[[#This Row],[Functional Area]],Functional_Area[],2,FALSE),"Need Location!")</f>
        <v>10</v>
      </c>
      <c r="H66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65" spans="2:8">
      <c r="B665" s="56" t="str">
        <f>CONCATENATE(Errors_Master[[#This Row],[Functional Area]],Errors_Master[[#This Row],[Error Code Name]])</f>
        <v>FACTFRMask/LeftTweeterTest FRMask test fail</v>
      </c>
      <c r="C665" s="55">
        <v>620</v>
      </c>
      <c r="D665" s="69" t="s">
        <v>38</v>
      </c>
      <c r="E665" s="91" t="s">
        <v>860</v>
      </c>
      <c r="F665" s="57"/>
      <c r="G665" s="58">
        <f>IFERROR(VLOOKUP(Errors_Master[[#This Row],[Functional Area]],Functional_Area[],2,FALSE),"Need Location!")</f>
        <v>11</v>
      </c>
      <c r="H66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66" spans="2:8">
      <c r="B666" s="56" t="str">
        <f>CONCATENATE(Errors_Master[[#This Row],[Functional Area]],Errors_Master[[#This Row],[Error Code Name]])</f>
        <v>FACTFRMask/RightTweeterTest FRMask test fail</v>
      </c>
      <c r="C666" s="55">
        <v>621</v>
      </c>
      <c r="D666" s="69" t="s">
        <v>38</v>
      </c>
      <c r="E666" s="91" t="s">
        <v>861</v>
      </c>
      <c r="F666" s="57"/>
      <c r="G666" s="58">
        <f>IFERROR(VLOOKUP(Errors_Master[[#This Row],[Functional Area]],Functional_Area[],2,FALSE),"Need Location!")</f>
        <v>11</v>
      </c>
      <c r="H66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67" spans="2:8">
      <c r="B667" s="56" t="str">
        <f>CONCATENATE(Errors_Master[[#This Row],[Functional Area]],Errors_Master[[#This Row],[Error Code Name]])</f>
        <v>FACTFRMask/LeftWooferTest FRMask test fail</v>
      </c>
      <c r="C667" s="55">
        <v>622</v>
      </c>
      <c r="D667" s="69" t="s">
        <v>38</v>
      </c>
      <c r="E667" s="91" t="s">
        <v>862</v>
      </c>
      <c r="F667" s="57"/>
      <c r="G667" s="58">
        <f>IFERROR(VLOOKUP(Errors_Master[[#This Row],[Functional Area]],Functional_Area[],2,FALSE),"Need Location!")</f>
        <v>11</v>
      </c>
      <c r="H66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68" spans="2:8">
      <c r="B668" s="56" t="str">
        <f>CONCATENATE(Errors_Master[[#This Row],[Functional Area]],Errors_Master[[#This Row],[Error Code Name]])</f>
        <v>FACTFRMask/RightWooferTest FRMask test fail</v>
      </c>
      <c r="C668" s="55">
        <v>623</v>
      </c>
      <c r="D668" s="69" t="s">
        <v>38</v>
      </c>
      <c r="E668" s="91" t="s">
        <v>863</v>
      </c>
      <c r="F668" s="57"/>
      <c r="G668" s="58">
        <f>IFERROR(VLOOKUP(Errors_Master[[#This Row],[Functional Area]],Functional_Area[],2,FALSE),"Need Location!")</f>
        <v>11</v>
      </c>
      <c r="H66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69" spans="2:8">
      <c r="B669" s="56" t="str">
        <f>CONCATENATE(Errors_Master[[#This Row],[Functional Area]],Errors_Master[[#This Row],[Error Code Name]])</f>
        <v>FACTTHDMask/LeftTweeterTest THDMask test fail</v>
      </c>
      <c r="C669" s="55">
        <v>624</v>
      </c>
      <c r="D669" s="69" t="s">
        <v>38</v>
      </c>
      <c r="E669" s="91" t="s">
        <v>864</v>
      </c>
      <c r="F669" s="57"/>
      <c r="G669" s="58">
        <f>IFERROR(VLOOKUP(Errors_Master[[#This Row],[Functional Area]],Functional_Area[],2,FALSE),"Need Location!")</f>
        <v>11</v>
      </c>
      <c r="H66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70" spans="2:8">
      <c r="B670" s="56" t="str">
        <f>CONCATENATE(Errors_Master[[#This Row],[Functional Area]],Errors_Master[[#This Row],[Error Code Name]])</f>
        <v>FACTTHDMask/RightTweeterTest THDMask test fail</v>
      </c>
      <c r="C670" s="55">
        <v>625</v>
      </c>
      <c r="D670" s="69" t="s">
        <v>38</v>
      </c>
      <c r="E670" s="91" t="s">
        <v>865</v>
      </c>
      <c r="F670" s="57"/>
      <c r="G670" s="58">
        <f>IFERROR(VLOOKUP(Errors_Master[[#This Row],[Functional Area]],Functional_Area[],2,FALSE),"Need Location!")</f>
        <v>11</v>
      </c>
      <c r="H67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71" spans="2:8">
      <c r="B671" s="56" t="str">
        <f>CONCATENATE(Errors_Master[[#This Row],[Functional Area]],Errors_Master[[#This Row],[Error Code Name]])</f>
        <v>FACTTHDMask/LeftWooferTest THDMask test fail</v>
      </c>
      <c r="C671" s="55">
        <v>626</v>
      </c>
      <c r="D671" s="69" t="s">
        <v>38</v>
      </c>
      <c r="E671" s="91" t="s">
        <v>866</v>
      </c>
      <c r="F671" s="57"/>
      <c r="G671" s="58">
        <f>IFERROR(VLOOKUP(Errors_Master[[#This Row],[Functional Area]],Functional_Area[],2,FALSE),"Need Location!")</f>
        <v>11</v>
      </c>
      <c r="H67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72" spans="2:8">
      <c r="B672" s="56" t="str">
        <f>CONCATENATE(Errors_Master[[#This Row],[Functional Area]],Errors_Master[[#This Row],[Error Code Name]])</f>
        <v>FACTTHDMask/RightWooferTest THDMask test fail</v>
      </c>
      <c r="C672" s="55">
        <v>627</v>
      </c>
      <c r="D672" s="69" t="s">
        <v>38</v>
      </c>
      <c r="E672" s="91" t="s">
        <v>867</v>
      </c>
      <c r="F672" s="57"/>
      <c r="G672" s="58">
        <f>IFERROR(VLOOKUP(Errors_Master[[#This Row],[Functional Area]],Functional_Area[],2,FALSE),"Need Location!")</f>
        <v>11</v>
      </c>
      <c r="H67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73" spans="2:8">
      <c r="B673" s="56" t="str">
        <f>CONCATENATE(Errors_Master[[#This Row],[Functional Area]],Errors_Master[[#This Row],[Error Code Name]])</f>
        <v>FACTRBMask/LeftTweeterTest RBMask test fail</v>
      </c>
      <c r="C673" s="55">
        <v>628</v>
      </c>
      <c r="D673" s="69" t="s">
        <v>38</v>
      </c>
      <c r="E673" s="91" t="s">
        <v>868</v>
      </c>
      <c r="F673" s="57"/>
      <c r="G673" s="58">
        <f>IFERROR(VLOOKUP(Errors_Master[[#This Row],[Functional Area]],Functional_Area[],2,FALSE),"Need Location!")</f>
        <v>11</v>
      </c>
      <c r="H67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74" spans="2:8">
      <c r="B674" s="56" t="str">
        <f>CONCATENATE(Errors_Master[[#This Row],[Functional Area]],Errors_Master[[#This Row],[Error Code Name]])</f>
        <v>FACTRBMask/RightTweeterTest RBMask test fail</v>
      </c>
      <c r="C674" s="55">
        <v>629</v>
      </c>
      <c r="D674" s="69" t="s">
        <v>38</v>
      </c>
      <c r="E674" s="91" t="s">
        <v>869</v>
      </c>
      <c r="F674" s="57"/>
      <c r="G674" s="58">
        <f>IFERROR(VLOOKUP(Errors_Master[[#This Row],[Functional Area]],Functional_Area[],2,FALSE),"Need Location!")</f>
        <v>11</v>
      </c>
      <c r="H67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75" spans="2:8">
      <c r="B675" s="56" t="str">
        <f>CONCATENATE(Errors_Master[[#This Row],[Functional Area]],Errors_Master[[#This Row],[Error Code Name]])</f>
        <v>FACTRBMask/LeftWooferTest RBMask test fail</v>
      </c>
      <c r="C675" s="55">
        <v>630</v>
      </c>
      <c r="D675" s="69" t="s">
        <v>38</v>
      </c>
      <c r="E675" s="91" t="s">
        <v>870</v>
      </c>
      <c r="F675" s="57"/>
      <c r="G675" s="58">
        <f>IFERROR(VLOOKUP(Errors_Master[[#This Row],[Functional Area]],Functional_Area[],2,FALSE),"Need Location!")</f>
        <v>11</v>
      </c>
      <c r="H67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76" spans="2:8">
      <c r="B676" s="56" t="str">
        <f>CONCATENATE(Errors_Master[[#This Row],[Functional Area]],Errors_Master[[#This Row],[Error Code Name]])</f>
        <v>FACTRBMask/RightWooferTest RBMask test fail</v>
      </c>
      <c r="C676" s="55">
        <v>631</v>
      </c>
      <c r="D676" s="69" t="s">
        <v>38</v>
      </c>
      <c r="E676" s="91" t="s">
        <v>871</v>
      </c>
      <c r="F676" s="57"/>
      <c r="G676" s="58">
        <f>IFERROR(VLOOKUP(Errors_Master[[#This Row],[Functional Area]],Functional_Area[],2,FALSE),"Need Location!")</f>
        <v>11</v>
      </c>
      <c r="H67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77" spans="2:8">
      <c r="B677" s="56" t="str">
        <f>CONCATENATE(Errors_Master[[#This Row],[Functional Area]],Errors_Master[[#This Row],[Error Code Name]])</f>
        <v>FACTTD1Mask/LeftTweeterTest TD1Mask test fail</v>
      </c>
      <c r="C677" s="55">
        <v>632</v>
      </c>
      <c r="D677" s="69" t="s">
        <v>38</v>
      </c>
      <c r="E677" s="91" t="s">
        <v>872</v>
      </c>
      <c r="F677" s="57"/>
      <c r="G677" s="58">
        <f>IFERROR(VLOOKUP(Errors_Master[[#This Row],[Functional Area]],Functional_Area[],2,FALSE),"Need Location!")</f>
        <v>11</v>
      </c>
      <c r="H67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78" spans="2:8">
      <c r="B678" s="56" t="str">
        <f>CONCATENATE(Errors_Master[[#This Row],[Functional Area]],Errors_Master[[#This Row],[Error Code Name]])</f>
        <v>FACTTD1Mask/RightTweeterTest TD1Mask test fail</v>
      </c>
      <c r="C678" s="55">
        <v>633</v>
      </c>
      <c r="D678" s="69" t="s">
        <v>38</v>
      </c>
      <c r="E678" s="91" t="s">
        <v>873</v>
      </c>
      <c r="F678" s="57"/>
      <c r="G678" s="58">
        <f>IFERROR(VLOOKUP(Errors_Master[[#This Row],[Functional Area]],Functional_Area[],2,FALSE),"Need Location!")</f>
        <v>11</v>
      </c>
      <c r="H67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79" spans="2:8">
      <c r="B679" s="56" t="str">
        <f>CONCATENATE(Errors_Master[[#This Row],[Functional Area]],Errors_Master[[#This Row],[Error Code Name]])</f>
        <v>FACTTD1Mask/LeftWooferTest TD1Mask test fail</v>
      </c>
      <c r="C679" s="55">
        <v>634</v>
      </c>
      <c r="D679" s="69" t="s">
        <v>38</v>
      </c>
      <c r="E679" s="91" t="s">
        <v>874</v>
      </c>
      <c r="F679" s="57"/>
      <c r="G679" s="58">
        <f>IFERROR(VLOOKUP(Errors_Master[[#This Row],[Functional Area]],Functional_Area[],2,FALSE),"Need Location!")</f>
        <v>11</v>
      </c>
      <c r="H67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80" spans="2:8">
      <c r="B680" s="56" t="str">
        <f>CONCATENATE(Errors_Master[[#This Row],[Functional Area]],Errors_Master[[#This Row],[Error Code Name]])</f>
        <v>FACTTD1Mask/RightWooferTest TD1Mask test fail</v>
      </c>
      <c r="C680" s="55">
        <v>635</v>
      </c>
      <c r="D680" s="69" t="s">
        <v>38</v>
      </c>
      <c r="E680" s="91" t="s">
        <v>875</v>
      </c>
      <c r="F680" s="57"/>
      <c r="G680" s="58">
        <f>IFERROR(VLOOKUP(Errors_Master[[#This Row],[Functional Area]],Functional_Area[],2,FALSE),"Need Location!")</f>
        <v>11</v>
      </c>
      <c r="H68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81" spans="2:8">
      <c r="B681" s="56" t="str">
        <f>CONCATENATE(Errors_Master[[#This Row],[Functional Area]],Errors_Master[[#This Row],[Error Code Name]])</f>
        <v>FACTTD2Mask/LeftTweeterTest TD2Mask test fail</v>
      </c>
      <c r="C681" s="55">
        <v>636</v>
      </c>
      <c r="D681" s="69" t="s">
        <v>38</v>
      </c>
      <c r="E681" s="91" t="s">
        <v>876</v>
      </c>
      <c r="F681" s="57"/>
      <c r="G681" s="58">
        <f>IFERROR(VLOOKUP(Errors_Master[[#This Row],[Functional Area]],Functional_Area[],2,FALSE),"Need Location!")</f>
        <v>11</v>
      </c>
      <c r="H68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82" spans="2:8">
      <c r="B682" s="56" t="str">
        <f>CONCATENATE(Errors_Master[[#This Row],[Functional Area]],Errors_Master[[#This Row],[Error Code Name]])</f>
        <v>FACTTD2Mask/RightTweeterTest TD2Mask test fail</v>
      </c>
      <c r="C682" s="55">
        <v>637</v>
      </c>
      <c r="D682" s="69" t="s">
        <v>38</v>
      </c>
      <c r="E682" s="91" t="s">
        <v>877</v>
      </c>
      <c r="F682" s="57"/>
      <c r="G682" s="58">
        <f>IFERROR(VLOOKUP(Errors_Master[[#This Row],[Functional Area]],Functional_Area[],2,FALSE),"Need Location!")</f>
        <v>11</v>
      </c>
      <c r="H68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83" spans="2:8">
      <c r="B683" s="56" t="str">
        <f>CONCATENATE(Errors_Master[[#This Row],[Functional Area]],Errors_Master[[#This Row],[Error Code Name]])</f>
        <v>FACTTD2Mask/LeftWooferTest TD2Mask test fail</v>
      </c>
      <c r="C683" s="55">
        <v>638</v>
      </c>
      <c r="D683" s="69" t="s">
        <v>38</v>
      </c>
      <c r="E683" s="91" t="s">
        <v>878</v>
      </c>
      <c r="F683" s="57"/>
      <c r="G683" s="58">
        <f>IFERROR(VLOOKUP(Errors_Master[[#This Row],[Functional Area]],Functional_Area[],2,FALSE),"Need Location!")</f>
        <v>11</v>
      </c>
      <c r="H68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84" spans="2:8">
      <c r="B684" s="56" t="str">
        <f>CONCATENATE(Errors_Master[[#This Row],[Functional Area]],Errors_Master[[#This Row],[Error Code Name]])</f>
        <v>FACTTD2Mask/RightWooferTest TD2Mask test fail</v>
      </c>
      <c r="C684" s="55">
        <v>639</v>
      </c>
      <c r="D684" s="69" t="s">
        <v>38</v>
      </c>
      <c r="E684" s="91" t="s">
        <v>879</v>
      </c>
      <c r="F684" s="57"/>
      <c r="G684" s="58">
        <f>IFERROR(VLOOKUP(Errors_Master[[#This Row],[Functional Area]],Functional_Area[],2,FALSE),"Need Location!")</f>
        <v>11</v>
      </c>
      <c r="H68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85" spans="2:8">
      <c r="B685" s="56" t="str">
        <f>CONCATENATE(Errors_Master[[#This Row],[Functional Area]],Errors_Master[[#This Row],[Error Code Name]])</f>
        <v>FACTFRMask/ Mic1Test FRMask test fail</v>
      </c>
      <c r="C685" s="55">
        <v>640</v>
      </c>
      <c r="D685" s="69" t="s">
        <v>38</v>
      </c>
      <c r="E685" s="91" t="s">
        <v>880</v>
      </c>
      <c r="F685" s="57"/>
      <c r="G685" s="58">
        <f>IFERROR(VLOOKUP(Errors_Master[[#This Row],[Functional Area]],Functional_Area[],2,FALSE),"Need Location!")</f>
        <v>11</v>
      </c>
      <c r="H68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86" spans="2:8">
      <c r="B686" s="56" t="str">
        <f>CONCATENATE(Errors_Master[[#This Row],[Functional Area]],Errors_Master[[#This Row],[Error Code Name]])</f>
        <v>FACTFRMask/ Mic2Test FRMask test fail</v>
      </c>
      <c r="C686" s="55">
        <v>641</v>
      </c>
      <c r="D686" s="69" t="s">
        <v>38</v>
      </c>
      <c r="E686" s="91" t="s">
        <v>881</v>
      </c>
      <c r="F686" s="57"/>
      <c r="G686" s="58">
        <f>IFERROR(VLOOKUP(Errors_Master[[#This Row],[Functional Area]],Functional_Area[],2,FALSE),"Need Location!")</f>
        <v>11</v>
      </c>
      <c r="H68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87" spans="2:8">
      <c r="B687" s="56" t="str">
        <f>CONCATENATE(Errors_Master[[#This Row],[Functional Area]],Errors_Master[[#This Row],[Error Code Name]])</f>
        <v>FACTFRMask/ Mic3Test FRMask test fail</v>
      </c>
      <c r="C687" s="55">
        <v>642</v>
      </c>
      <c r="D687" s="69" t="s">
        <v>38</v>
      </c>
      <c r="E687" s="91" t="s">
        <v>882</v>
      </c>
      <c r="F687" s="57"/>
      <c r="G687" s="58">
        <f>IFERROR(VLOOKUP(Errors_Master[[#This Row],[Functional Area]],Functional_Area[],2,FALSE),"Need Location!")</f>
        <v>11</v>
      </c>
      <c r="H68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88" spans="2:8">
      <c r="B688" s="56" t="str">
        <f>CONCATENATE(Errors_Master[[#This Row],[Functional Area]],Errors_Master[[#This Row],[Error Code Name]])</f>
        <v>FACTFR@1000/Mic1Test FR@1000 test fail</v>
      </c>
      <c r="C688" s="55">
        <v>643</v>
      </c>
      <c r="D688" s="69" t="s">
        <v>38</v>
      </c>
      <c r="E688" s="91" t="s">
        <v>883</v>
      </c>
      <c r="F688" s="57"/>
      <c r="G688" s="58">
        <f>IFERROR(VLOOKUP(Errors_Master[[#This Row],[Functional Area]],Functional_Area[],2,FALSE),"Need Location!")</f>
        <v>11</v>
      </c>
      <c r="H68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89" spans="2:8">
      <c r="B689" s="56" t="str">
        <f>CONCATENATE(Errors_Master[[#This Row],[Functional Area]],Errors_Master[[#This Row],[Error Code Name]])</f>
        <v>FACTFR@1000/ Mic2Test FR@1000 test fail</v>
      </c>
      <c r="C689" s="55">
        <v>644</v>
      </c>
      <c r="D689" s="69" t="s">
        <v>38</v>
      </c>
      <c r="E689" s="91" t="s">
        <v>884</v>
      </c>
      <c r="F689" s="57"/>
      <c r="G689" s="58">
        <f>IFERROR(VLOOKUP(Errors_Master[[#This Row],[Functional Area]],Functional_Area[],2,FALSE),"Need Location!")</f>
        <v>11</v>
      </c>
      <c r="H68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90" spans="2:8">
      <c r="B690" s="56" t="str">
        <f>CONCATENATE(Errors_Master[[#This Row],[Functional Area]],Errors_Master[[#This Row],[Error Code Name]])</f>
        <v>FACTFR@1000/Mic3Test FR@1000 test fail</v>
      </c>
      <c r="C690" s="55">
        <v>645</v>
      </c>
      <c r="D690" s="69" t="s">
        <v>38</v>
      </c>
      <c r="E690" s="91" t="s">
        <v>885</v>
      </c>
      <c r="F690" s="57"/>
      <c r="G690" s="58">
        <f>IFERROR(VLOOKUP(Errors_Master[[#This Row],[Functional Area]],Functional_Area[],2,FALSE),"Need Location!")</f>
        <v>11</v>
      </c>
      <c r="H69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91" spans="2:8">
      <c r="B691" s="56" t="str">
        <f>CONCATENATE(Errors_Master[[#This Row],[Functional Area]],Errors_Master[[#This Row],[Error Code Name]])</f>
        <v>FACTFRMask/Mic1SealTest FRMask test fail</v>
      </c>
      <c r="C691" s="55">
        <v>646</v>
      </c>
      <c r="D691" s="69" t="s">
        <v>38</v>
      </c>
      <c r="E691" s="91" t="s">
        <v>886</v>
      </c>
      <c r="F691" s="57"/>
      <c r="G691" s="58">
        <f>IFERROR(VLOOKUP(Errors_Master[[#This Row],[Functional Area]],Functional_Area[],2,FALSE),"Need Location!")</f>
        <v>11</v>
      </c>
      <c r="H69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92" spans="2:8">
      <c r="B692" s="56" t="str">
        <f>CONCATENATE(Errors_Master[[#This Row],[Functional Area]],Errors_Master[[#This Row],[Error Code Name]])</f>
        <v>FACTFRMask/Mic2SealTest FRMask test fail</v>
      </c>
      <c r="C692" s="55">
        <v>647</v>
      </c>
      <c r="D692" s="69" t="s">
        <v>38</v>
      </c>
      <c r="E692" s="91" t="s">
        <v>887</v>
      </c>
      <c r="F692" s="57"/>
      <c r="G692" s="58">
        <f>IFERROR(VLOOKUP(Errors_Master[[#This Row],[Functional Area]],Functional_Area[],2,FALSE),"Need Location!")</f>
        <v>11</v>
      </c>
      <c r="H69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93" spans="2:8">
      <c r="B693" s="56" t="str">
        <f>CONCATENATE(Errors_Master[[#This Row],[Functional Area]],Errors_Master[[#This Row],[Error Code Name]])</f>
        <v>FACTComparative /Mic Comparative  test fail</v>
      </c>
      <c r="C693" s="55">
        <v>648</v>
      </c>
      <c r="D693" s="69" t="s">
        <v>38</v>
      </c>
      <c r="E693" s="91" t="s">
        <v>290</v>
      </c>
      <c r="F693" s="57"/>
      <c r="G693" s="58">
        <f>IFERROR(VLOOKUP(Errors_Master[[#This Row],[Functional Area]],Functional_Area[],2,FALSE),"Need Location!")</f>
        <v>11</v>
      </c>
      <c r="H69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94" spans="2:8">
      <c r="B694" s="56" t="str">
        <f>CONCATENATE(Errors_Master[[#This Row],[Functional Area]],Errors_Master[[#This Row],[Error Code Name]])</f>
        <v>FACTPhase/Speaker Phase test fail</v>
      </c>
      <c r="C694" s="55">
        <v>649</v>
      </c>
      <c r="D694" s="69" t="s">
        <v>38</v>
      </c>
      <c r="E694" s="91" t="s">
        <v>888</v>
      </c>
      <c r="F694" s="57"/>
      <c r="G694" s="58">
        <f>IFERROR(VLOOKUP(Errors_Master[[#This Row],[Functional Area]],Functional_Area[],2,FALSE),"Need Location!")</f>
        <v>11</v>
      </c>
      <c r="H69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95" spans="2:8">
      <c r="B695" s="56" t="str">
        <f>CONCATENATE(Errors_Master[[#This Row],[Functional Area]],Errors_Master[[#This Row],[Error Code Name]])</f>
        <v>FACTTHDMask/Mic1Test THDMask test fail</v>
      </c>
      <c r="C695" s="55">
        <v>650</v>
      </c>
      <c r="D695" s="69" t="s">
        <v>38</v>
      </c>
      <c r="E695" s="91" t="s">
        <v>889</v>
      </c>
      <c r="F695" s="57"/>
      <c r="G695" s="58">
        <f>IFERROR(VLOOKUP(Errors_Master[[#This Row],[Functional Area]],Functional_Area[],2,FALSE),"Need Location!")</f>
        <v>11</v>
      </c>
      <c r="H69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96" spans="2:8">
      <c r="B696" s="56" t="str">
        <f>CONCATENATE(Errors_Master[[#This Row],[Functional Area]],Errors_Master[[#This Row],[Error Code Name]])</f>
        <v>FACTTHDMask/Mic2Test THDMask test fail</v>
      </c>
      <c r="C696" s="55">
        <v>651</v>
      </c>
      <c r="D696" s="69" t="s">
        <v>38</v>
      </c>
      <c r="E696" s="91" t="s">
        <v>890</v>
      </c>
      <c r="F696" s="57"/>
      <c r="G696" s="58">
        <f>IFERROR(VLOOKUP(Errors_Master[[#This Row],[Functional Area]],Functional_Area[],2,FALSE),"Need Location!")</f>
        <v>11</v>
      </c>
      <c r="H69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97" spans="2:8">
      <c r="B697" s="56" t="str">
        <f>CONCATENATE(Errors_Master[[#This Row],[Functional Area]],Errors_Master[[#This Row],[Error Code Name]])</f>
        <v>FACTTHDMask/Mic3Test THDMask test fail</v>
      </c>
      <c r="C697" s="55">
        <v>652</v>
      </c>
      <c r="D697" s="69" t="s">
        <v>38</v>
      </c>
      <c r="E697" s="91" t="s">
        <v>891</v>
      </c>
      <c r="F697" s="57"/>
      <c r="G697" s="58">
        <f>IFERROR(VLOOKUP(Errors_Master[[#This Row],[Functional Area]],Functional_Area[],2,FALSE),"Need Location!")</f>
        <v>11</v>
      </c>
      <c r="H69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98" spans="2:8">
      <c r="B698" s="56" t="str">
        <f>CONCATENATE(Errors_Master[[#This Row],[Functional Area]],Errors_Master[[#This Row],[Error Code Name]])</f>
        <v>FACTFRMask/HOTDStepSineTest FRMask test fail</v>
      </c>
      <c r="C698" s="55">
        <v>653</v>
      </c>
      <c r="D698" s="69" t="s">
        <v>38</v>
      </c>
      <c r="E698" s="91" t="s">
        <v>892</v>
      </c>
      <c r="F698" s="57"/>
      <c r="G698" s="58">
        <f>IFERROR(VLOOKUP(Errors_Master[[#This Row],[Functional Area]],Functional_Area[],2,FALSE),"Need Location!")</f>
        <v>11</v>
      </c>
      <c r="H69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699" spans="2:8">
      <c r="B699" s="56" t="str">
        <f>CONCATENATE(Errors_Master[[#This Row],[Functional Area]],Errors_Master[[#This Row],[Error Code Name]])</f>
        <v>FACTFarfield Speaker Test TEmask</v>
      </c>
      <c r="C699" s="55">
        <v>654</v>
      </c>
      <c r="D699" s="69" t="s">
        <v>38</v>
      </c>
      <c r="E699" s="91" t="s">
        <v>893</v>
      </c>
      <c r="F699" s="57"/>
      <c r="G699" s="58">
        <f>IFERROR(VLOOKUP(Errors_Master[[#This Row],[Functional Area]],Functional_Area[],2,FALSE),"Need Location!")</f>
        <v>11</v>
      </c>
      <c r="H69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00" spans="2:8">
      <c r="B700" s="56" t="str">
        <f>CONCATENATE(Errors_Master[[#This Row],[Functional Area]],Errors_Master[[#This Row],[Error Code Name]])</f>
        <v>FACTiEFI/Not boot into iEFI test fail</v>
      </c>
      <c r="C700" s="55">
        <v>655</v>
      </c>
      <c r="D700" s="69" t="s">
        <v>38</v>
      </c>
      <c r="E700" s="91" t="s">
        <v>894</v>
      </c>
      <c r="F700" s="57"/>
      <c r="G700" s="58">
        <f>IFERROR(VLOOKUP(Errors_Master[[#This Row],[Functional Area]],Functional_Area[],2,FALSE),"Need Location!")</f>
        <v>11</v>
      </c>
      <c r="H70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01" spans="2:8">
      <c r="B701" s="56" t="str">
        <f>CONCATENATE(Errors_Master[[#This Row],[Functional Area]],Errors_Master[[#This Row],[Error Code Name]])</f>
        <v>FACTErrorCode/ErrorCode100 test fail</v>
      </c>
      <c r="C701" s="55">
        <v>656</v>
      </c>
      <c r="D701" s="69" t="s">
        <v>38</v>
      </c>
      <c r="E701" s="91" t="s">
        <v>895</v>
      </c>
      <c r="F701" s="57"/>
      <c r="G701" s="58">
        <f>IFERROR(VLOOKUP(Errors_Master[[#This Row],[Functional Area]],Functional_Area[],2,FALSE),"Need Location!")</f>
        <v>11</v>
      </c>
      <c r="H70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02" spans="2:8">
      <c r="B702" s="56" t="str">
        <f>CONCATENATE(Errors_Master[[#This Row],[Functional Area]],Errors_Master[[#This Row],[Error Code Name]])</f>
        <v>FACTCB Error/CB Error test fail</v>
      </c>
      <c r="C702" s="55">
        <v>657</v>
      </c>
      <c r="D702" s="69" t="s">
        <v>38</v>
      </c>
      <c r="E702" s="91" t="s">
        <v>896</v>
      </c>
      <c r="F702" s="57"/>
      <c r="G702" s="58">
        <f>IFERROR(VLOOKUP(Errors_Master[[#This Row],[Functional Area]],Functional_Area[],2,FALSE),"Need Location!")</f>
        <v>11</v>
      </c>
      <c r="H70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03" spans="2:8">
      <c r="B703" s="56" t="str">
        <f>CONCATENATE(Errors_Master[[#This Row],[Functional Area]],Errors_Master[[#This Row],[Error Code Name]])</f>
        <v>FACTErrorCode/ErrorCode101 test fail</v>
      </c>
      <c r="C703" s="55">
        <v>658</v>
      </c>
      <c r="D703" s="69" t="s">
        <v>38</v>
      </c>
      <c r="E703" s="91" t="s">
        <v>897</v>
      </c>
      <c r="F703" s="57"/>
      <c r="G703" s="58">
        <f>IFERROR(VLOOKUP(Errors_Master[[#This Row],[Functional Area]],Functional_Area[],2,FALSE),"Need Location!")</f>
        <v>11</v>
      </c>
      <c r="H70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04" spans="2:8">
      <c r="B704" s="56" t="str">
        <f>CONCATENATE(Errors_Master[[#This Row],[Functional Area]],Errors_Master[[#This Row],[Error Code Name]])</f>
        <v>FACTErrorCode/ErrorCode103 test fail</v>
      </c>
      <c r="C704" s="55">
        <v>659</v>
      </c>
      <c r="D704" s="69" t="s">
        <v>38</v>
      </c>
      <c r="E704" s="91" t="s">
        <v>898</v>
      </c>
      <c r="F704" s="57"/>
      <c r="G704" s="58">
        <f>IFERROR(VLOOKUP(Errors_Master[[#This Row],[Functional Area]],Functional_Area[],2,FALSE),"Need Location!")</f>
        <v>11</v>
      </c>
      <c r="H70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05" spans="2:8">
      <c r="B705" s="56" t="str">
        <f>CONCATENATE(Errors_Master[[#This Row],[Functional Area]],Errors_Master[[#This Row],[Error Code Name]])</f>
        <v>FACTErrorCode/ErrorCode104 test fail</v>
      </c>
      <c r="C705" s="55">
        <v>660</v>
      </c>
      <c r="D705" s="69" t="s">
        <v>38</v>
      </c>
      <c r="E705" s="91" t="s">
        <v>899</v>
      </c>
      <c r="F705" s="57"/>
      <c r="G705" s="58">
        <f>IFERROR(VLOOKUP(Errors_Master[[#This Row],[Functional Area]],Functional_Area[],2,FALSE),"Need Location!")</f>
        <v>11</v>
      </c>
      <c r="H70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06" spans="2:8">
      <c r="B706" s="56" t="str">
        <f>CONCATENATE(Errors_Master[[#This Row],[Functional Area]],Errors_Master[[#This Row],[Error Code Name]])</f>
        <v>FACTErrorCode/ErrorCode107 test fail</v>
      </c>
      <c r="C706" s="55">
        <v>661</v>
      </c>
      <c r="D706" s="69" t="s">
        <v>38</v>
      </c>
      <c r="E706" s="91" t="s">
        <v>900</v>
      </c>
      <c r="F706" s="57"/>
      <c r="G706" s="58">
        <f>IFERROR(VLOOKUP(Errors_Master[[#This Row],[Functional Area]],Functional_Area[],2,FALSE),"Need Location!")</f>
        <v>11</v>
      </c>
      <c r="H70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07" spans="2:8">
      <c r="B707" s="56" t="str">
        <f>CONCATENATE(Errors_Master[[#This Row],[Functional Area]],Errors_Master[[#This Row],[Error Code Name]])</f>
        <v>FACTErrorCode/ErrorCode108 test fail</v>
      </c>
      <c r="C707" s="55">
        <v>662</v>
      </c>
      <c r="D707" s="69" t="s">
        <v>38</v>
      </c>
      <c r="E707" s="91" t="s">
        <v>901</v>
      </c>
      <c r="F707" s="57"/>
      <c r="G707" s="58">
        <f>IFERROR(VLOOKUP(Errors_Master[[#This Row],[Functional Area]],Functional_Area[],2,FALSE),"Need Location!")</f>
        <v>11</v>
      </c>
      <c r="H70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08" spans="2:8">
      <c r="B708" s="56" t="str">
        <f>CONCATENATE(Errors_Master[[#This Row],[Functional Area]],Errors_Master[[#This Row],[Error Code Name]])</f>
        <v>FACTErrorCode/ErrorCode114 test fail</v>
      </c>
      <c r="C708" s="55">
        <v>663</v>
      </c>
      <c r="D708" s="69" t="s">
        <v>38</v>
      </c>
      <c r="E708" s="91" t="s">
        <v>902</v>
      </c>
      <c r="F708" s="57"/>
      <c r="G708" s="58">
        <f>IFERROR(VLOOKUP(Errors_Master[[#This Row],[Functional Area]],Functional_Area[],2,FALSE),"Need Location!")</f>
        <v>11</v>
      </c>
      <c r="H70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09" spans="2:8">
      <c r="B709" s="56" t="str">
        <f>CONCATENATE(Errors_Master[[#This Row],[Functional Area]],Errors_Master[[#This Row],[Error Code Name]])</f>
        <v>FACTErrorCode/ErrorCode207 test fail</v>
      </c>
      <c r="C709" s="55">
        <v>664</v>
      </c>
      <c r="D709" s="69" t="s">
        <v>38</v>
      </c>
      <c r="E709" s="91" t="s">
        <v>903</v>
      </c>
      <c r="F709" s="57"/>
      <c r="G709" s="58">
        <f>IFERROR(VLOOKUP(Errors_Master[[#This Row],[Functional Area]],Functional_Area[],2,FALSE),"Need Location!")</f>
        <v>11</v>
      </c>
      <c r="H70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10" spans="2:8">
      <c r="B710" s="56" t="str">
        <f>CONCATENATE(Errors_Master[[#This Row],[Functional Area]],Errors_Master[[#This Row],[Error Code Name]])</f>
        <v>FACT[New Failure] FACT</v>
      </c>
      <c r="C710" s="55">
        <v>665</v>
      </c>
      <c r="D710" s="69" t="s">
        <v>38</v>
      </c>
      <c r="E710" s="69" t="s">
        <v>904</v>
      </c>
      <c r="F710" s="57"/>
      <c r="G710" s="58">
        <f>IFERROR(VLOOKUP(Errors_Master[[#This Row],[Functional Area]],Functional_Area[],2,FALSE),"Need Location!")</f>
        <v>11</v>
      </c>
      <c r="H71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11" spans="2:8">
      <c r="B711" s="56" t="str">
        <f>CONCATENATE(Errors_Master[[#This Row],[Functional Area]],Errors_Master[[#This Row],[Error Code Name]])</f>
        <v>FACT[New Failure] FACT</v>
      </c>
      <c r="C711" s="55">
        <v>666</v>
      </c>
      <c r="D711" s="69" t="s">
        <v>38</v>
      </c>
      <c r="E711" s="69" t="s">
        <v>904</v>
      </c>
      <c r="F711" s="57"/>
      <c r="G711" s="58">
        <f>IFERROR(VLOOKUP(Errors_Master[[#This Row],[Functional Area]],Functional_Area[],2,FALSE),"Need Location!")</f>
        <v>11</v>
      </c>
      <c r="H71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12" spans="2:8">
      <c r="B712" s="56" t="str">
        <f>CONCATENATE(Errors_Master[[#This Row],[Functional Area]],Errors_Master[[#This Row],[Error Code Name]])</f>
        <v>FACT[New Failure] FACT</v>
      </c>
      <c r="C712" s="55">
        <v>667</v>
      </c>
      <c r="D712" s="69" t="s">
        <v>38</v>
      </c>
      <c r="E712" s="69" t="s">
        <v>904</v>
      </c>
      <c r="F712" s="57"/>
      <c r="G712" s="58">
        <f>IFERROR(VLOOKUP(Errors_Master[[#This Row],[Functional Area]],Functional_Area[],2,FALSE),"Need Location!")</f>
        <v>11</v>
      </c>
      <c r="H71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13" spans="2:8">
      <c r="B713" s="56" t="str">
        <f>CONCATENATE(Errors_Master[[#This Row],[Functional Area]],Errors_Master[[#This Row],[Error Code Name]])</f>
        <v>FACT[New Failure] FACT</v>
      </c>
      <c r="C713" s="55">
        <v>668</v>
      </c>
      <c r="D713" s="69" t="s">
        <v>38</v>
      </c>
      <c r="E713" s="69" t="s">
        <v>904</v>
      </c>
      <c r="F713" s="57"/>
      <c r="G713" s="58">
        <f>IFERROR(VLOOKUP(Errors_Master[[#This Row],[Functional Area]],Functional_Area[],2,FALSE),"Need Location!")</f>
        <v>11</v>
      </c>
      <c r="H71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14" spans="2:8">
      <c r="B714" s="56" t="str">
        <f>CONCATENATE(Errors_Master[[#This Row],[Functional Area]],Errors_Master[[#This Row],[Error Code Name]])</f>
        <v>FACT[New Failure] FACT</v>
      </c>
      <c r="C714" s="55">
        <v>669</v>
      </c>
      <c r="D714" s="69" t="s">
        <v>38</v>
      </c>
      <c r="E714" s="69" t="s">
        <v>904</v>
      </c>
      <c r="F714" s="57"/>
      <c r="G714" s="58">
        <f>IFERROR(VLOOKUP(Errors_Master[[#This Row],[Functional Area]],Functional_Area[],2,FALSE),"Need Location!")</f>
        <v>11</v>
      </c>
      <c r="H71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15" spans="2:8">
      <c r="B715" s="56" t="str">
        <f>CONCATENATE(Errors_Master[[#This Row],[Functional Area]],Errors_Master[[#This Row],[Error Code Name]])</f>
        <v>FACT[New Failure] FACT</v>
      </c>
      <c r="C715" s="55">
        <v>670</v>
      </c>
      <c r="D715" s="69" t="s">
        <v>38</v>
      </c>
      <c r="E715" s="69" t="s">
        <v>904</v>
      </c>
      <c r="F715" s="57"/>
      <c r="G715" s="58">
        <f>IFERROR(VLOOKUP(Errors_Master[[#This Row],[Functional Area]],Functional_Area[],2,FALSE),"Need Location!")</f>
        <v>11</v>
      </c>
      <c r="H71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16" spans="2:8">
      <c r="B716" s="56" t="str">
        <f>CONCATENATE(Errors_Master[[#This Row],[Functional Area]],Errors_Master[[#This Row],[Error Code Name]])</f>
        <v>FACT[New Failure] FACT</v>
      </c>
      <c r="C716" s="55">
        <v>671</v>
      </c>
      <c r="D716" s="69" t="s">
        <v>38</v>
      </c>
      <c r="E716" s="69" t="s">
        <v>904</v>
      </c>
      <c r="F716" s="57"/>
      <c r="G716" s="58">
        <f>IFERROR(VLOOKUP(Errors_Master[[#This Row],[Functional Area]],Functional_Area[],2,FALSE),"Need Location!")</f>
        <v>11</v>
      </c>
      <c r="H71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17" spans="2:8">
      <c r="B717" s="56" t="str">
        <f>CONCATENATE(Errors_Master[[#This Row],[Functional Area]],Errors_Master[[#This Row],[Error Code Name]])</f>
        <v>FACT[New Failure] FACT</v>
      </c>
      <c r="C717" s="55">
        <v>672</v>
      </c>
      <c r="D717" s="69" t="s">
        <v>38</v>
      </c>
      <c r="E717" s="69" t="s">
        <v>904</v>
      </c>
      <c r="F717" s="57"/>
      <c r="G717" s="58">
        <f>IFERROR(VLOOKUP(Errors_Master[[#This Row],[Functional Area]],Functional_Area[],2,FALSE),"Need Location!")</f>
        <v>11</v>
      </c>
      <c r="H71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18" spans="2:8">
      <c r="B718" s="56" t="str">
        <f>CONCATENATE(Errors_Master[[#This Row],[Functional Area]],Errors_Master[[#This Row],[Error Code Name]])</f>
        <v>FACT[New Failure] FACT</v>
      </c>
      <c r="C718" s="55">
        <v>673</v>
      </c>
      <c r="D718" s="69" t="s">
        <v>38</v>
      </c>
      <c r="E718" s="69" t="s">
        <v>904</v>
      </c>
      <c r="F718" s="57"/>
      <c r="G718" s="58">
        <f>IFERROR(VLOOKUP(Errors_Master[[#This Row],[Functional Area]],Functional_Area[],2,FALSE),"Need Location!")</f>
        <v>11</v>
      </c>
      <c r="H71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19" spans="2:8">
      <c r="B719" s="56" t="str">
        <f>CONCATENATE(Errors_Master[[#This Row],[Functional Area]],Errors_Master[[#This Row],[Error Code Name]])</f>
        <v>FACT[New Failure] FACT</v>
      </c>
      <c r="C719" s="55">
        <v>674</v>
      </c>
      <c r="D719" s="69" t="s">
        <v>38</v>
      </c>
      <c r="E719" s="69" t="s">
        <v>904</v>
      </c>
      <c r="F719" s="57"/>
      <c r="G719" s="58">
        <f>IFERROR(VLOOKUP(Errors_Master[[#This Row],[Functional Area]],Functional_Area[],2,FALSE),"Need Location!")</f>
        <v>11</v>
      </c>
      <c r="H71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20" spans="2:8">
      <c r="B720" s="56" t="str">
        <f>CONCATENATE(Errors_Master[[#This Row],[Functional Area]],Errors_Master[[#This Row],[Error Code Name]])</f>
        <v>FACT[New Failure] FACT</v>
      </c>
      <c r="C720" s="55">
        <v>675</v>
      </c>
      <c r="D720" s="69" t="s">
        <v>38</v>
      </c>
      <c r="E720" s="69" t="s">
        <v>904</v>
      </c>
      <c r="F720" s="57"/>
      <c r="G720" s="58">
        <f>IFERROR(VLOOKUP(Errors_Master[[#This Row],[Functional Area]],Functional_Area[],2,FALSE),"Need Location!")</f>
        <v>11</v>
      </c>
      <c r="H72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21" spans="2:8">
      <c r="B721" s="56" t="str">
        <f>CONCATENATE(Errors_Master[[#This Row],[Functional Area]],Errors_Master[[#This Row],[Error Code Name]])</f>
        <v>FACT[New Failure] FACT</v>
      </c>
      <c r="C721" s="55">
        <v>676</v>
      </c>
      <c r="D721" s="69" t="s">
        <v>38</v>
      </c>
      <c r="E721" s="69" t="s">
        <v>904</v>
      </c>
      <c r="F721" s="57"/>
      <c r="G721" s="58">
        <f>IFERROR(VLOOKUP(Errors_Master[[#This Row],[Functional Area]],Functional_Area[],2,FALSE),"Need Location!")</f>
        <v>11</v>
      </c>
      <c r="H72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22" spans="2:8">
      <c r="B722" s="56" t="str">
        <f>CONCATENATE(Errors_Master[[#This Row],[Functional Area]],Errors_Master[[#This Row],[Error Code Name]])</f>
        <v>FACT[New Failure] FACT</v>
      </c>
      <c r="C722" s="55">
        <v>677</v>
      </c>
      <c r="D722" s="69" t="s">
        <v>38</v>
      </c>
      <c r="E722" s="69" t="s">
        <v>904</v>
      </c>
      <c r="F722" s="57"/>
      <c r="G722" s="58">
        <f>IFERROR(VLOOKUP(Errors_Master[[#This Row],[Functional Area]],Functional_Area[],2,FALSE),"Need Location!")</f>
        <v>11</v>
      </c>
      <c r="H72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23" spans="2:8">
      <c r="B723" s="56" t="str">
        <f>CONCATENATE(Errors_Master[[#This Row],[Functional Area]],Errors_Master[[#This Row],[Error Code Name]])</f>
        <v>FACT[New Failure] FACT</v>
      </c>
      <c r="C723" s="55">
        <v>678</v>
      </c>
      <c r="D723" s="69" t="s">
        <v>38</v>
      </c>
      <c r="E723" s="69" t="s">
        <v>904</v>
      </c>
      <c r="F723" s="57"/>
      <c r="G723" s="58">
        <f>IFERROR(VLOOKUP(Errors_Master[[#This Row],[Functional Area]],Functional_Area[],2,FALSE),"Need Location!")</f>
        <v>11</v>
      </c>
      <c r="H72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24" spans="2:8">
      <c r="B724" s="56" t="str">
        <f>CONCATENATE(Errors_Master[[#This Row],[Functional Area]],Errors_Master[[#This Row],[Error Code Name]])</f>
        <v>FACT[New Failure] FACT</v>
      </c>
      <c r="C724" s="55">
        <v>679</v>
      </c>
      <c r="D724" s="69" t="s">
        <v>38</v>
      </c>
      <c r="E724" s="69" t="s">
        <v>904</v>
      </c>
      <c r="F724" s="57"/>
      <c r="G724" s="58">
        <f>IFERROR(VLOOKUP(Errors_Master[[#This Row],[Functional Area]],Functional_Area[],2,FALSE),"Need Location!")</f>
        <v>11</v>
      </c>
      <c r="H72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25" spans="2:8">
      <c r="B725" s="56" t="str">
        <f>CONCATENATE(Errors_Master[[#This Row],[Functional Area]],Errors_Master[[#This Row],[Error Code Name]])</f>
        <v>FACT[New Failure] FACT</v>
      </c>
      <c r="C725" s="55">
        <v>680</v>
      </c>
      <c r="D725" s="69" t="s">
        <v>38</v>
      </c>
      <c r="E725" s="69" t="s">
        <v>904</v>
      </c>
      <c r="F725" s="57"/>
      <c r="G725" s="58">
        <f>IFERROR(VLOOKUP(Errors_Master[[#This Row],[Functional Area]],Functional_Area[],2,FALSE),"Need Location!")</f>
        <v>11</v>
      </c>
      <c r="H72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26" spans="2:8">
      <c r="B726" s="56" t="str">
        <f>CONCATENATE(Errors_Master[[#This Row],[Functional Area]],Errors_Master[[#This Row],[Error Code Name]])</f>
        <v>FACT[New Failure] FACT</v>
      </c>
      <c r="C726" s="55">
        <v>681</v>
      </c>
      <c r="D726" s="69" t="s">
        <v>38</v>
      </c>
      <c r="E726" s="69" t="s">
        <v>904</v>
      </c>
      <c r="F726" s="57"/>
      <c r="G726" s="58">
        <f>IFERROR(VLOOKUP(Errors_Master[[#This Row],[Functional Area]],Functional_Area[],2,FALSE),"Need Location!")</f>
        <v>11</v>
      </c>
      <c r="H72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27" spans="2:8">
      <c r="B727" s="56" t="str">
        <f>CONCATENATE(Errors_Master[[#This Row],[Functional Area]],Errors_Master[[#This Row],[Error Code Name]])</f>
        <v>FACT[New Failure] FACT</v>
      </c>
      <c r="C727" s="55">
        <v>682</v>
      </c>
      <c r="D727" s="69" t="s">
        <v>38</v>
      </c>
      <c r="E727" s="69" t="s">
        <v>904</v>
      </c>
      <c r="F727" s="57"/>
      <c r="G727" s="58">
        <f>IFERROR(VLOOKUP(Errors_Master[[#This Row],[Functional Area]],Functional_Area[],2,FALSE),"Need Location!")</f>
        <v>11</v>
      </c>
      <c r="H72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28" spans="2:8">
      <c r="B728" s="56" t="str">
        <f>CONCATENATE(Errors_Master[[#This Row],[Functional Area]],Errors_Master[[#This Row],[Error Code Name]])</f>
        <v>FACT[New Failure] FACT</v>
      </c>
      <c r="C728" s="55">
        <v>683</v>
      </c>
      <c r="D728" s="69" t="s">
        <v>38</v>
      </c>
      <c r="E728" s="69" t="s">
        <v>904</v>
      </c>
      <c r="F728" s="57"/>
      <c r="G728" s="58">
        <f>IFERROR(VLOOKUP(Errors_Master[[#This Row],[Functional Area]],Functional_Area[],2,FALSE),"Need Location!")</f>
        <v>11</v>
      </c>
      <c r="H72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29" spans="2:8">
      <c r="B729" s="56" t="str">
        <f>CONCATENATE(Errors_Master[[#This Row],[Functional Area]],Errors_Master[[#This Row],[Error Code Name]])</f>
        <v>FACT[New Failure] FACT</v>
      </c>
      <c r="C729" s="55">
        <v>684</v>
      </c>
      <c r="D729" s="69" t="s">
        <v>38</v>
      </c>
      <c r="E729" s="69" t="s">
        <v>904</v>
      </c>
      <c r="F729" s="57"/>
      <c r="G729" s="58">
        <f>IFERROR(VLOOKUP(Errors_Master[[#This Row],[Functional Area]],Functional_Area[],2,FALSE),"Need Location!")</f>
        <v>11</v>
      </c>
      <c r="H72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30" spans="2:8">
      <c r="B730" s="56" t="str">
        <f>CONCATENATE(Errors_Master[[#This Row],[Functional Area]],Errors_Master[[#This Row],[Error Code Name]])</f>
        <v>FACT[New Failure] FACT</v>
      </c>
      <c r="C730" s="55">
        <v>685</v>
      </c>
      <c r="D730" s="69" t="s">
        <v>38</v>
      </c>
      <c r="E730" s="69" t="s">
        <v>904</v>
      </c>
      <c r="F730" s="57"/>
      <c r="G730" s="58">
        <f>IFERROR(VLOOKUP(Errors_Master[[#This Row],[Functional Area]],Functional_Area[],2,FALSE),"Need Location!")</f>
        <v>11</v>
      </c>
      <c r="H73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31" spans="2:8">
      <c r="B731" s="56" t="str">
        <f>CONCATENATE(Errors_Master[[#This Row],[Functional Area]],Errors_Master[[#This Row],[Error Code Name]])</f>
        <v>FACT[New Failure] FACT</v>
      </c>
      <c r="C731" s="55">
        <v>686</v>
      </c>
      <c r="D731" s="69" t="s">
        <v>38</v>
      </c>
      <c r="E731" s="69" t="s">
        <v>904</v>
      </c>
      <c r="F731" s="57"/>
      <c r="G731" s="58">
        <f>IFERROR(VLOOKUP(Errors_Master[[#This Row],[Functional Area]],Functional_Area[],2,FALSE),"Need Location!")</f>
        <v>11</v>
      </c>
      <c r="H73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32" spans="2:8">
      <c r="B732" s="56" t="str">
        <f>CONCATENATE(Errors_Master[[#This Row],[Functional Area]],Errors_Master[[#This Row],[Error Code Name]])</f>
        <v>FACT[New Failure] FACT</v>
      </c>
      <c r="C732" s="55">
        <v>687</v>
      </c>
      <c r="D732" s="69" t="s">
        <v>38</v>
      </c>
      <c r="E732" s="69" t="s">
        <v>904</v>
      </c>
      <c r="F732" s="57"/>
      <c r="G732" s="58">
        <f>IFERROR(VLOOKUP(Errors_Master[[#This Row],[Functional Area]],Functional_Area[],2,FALSE),"Need Location!")</f>
        <v>11</v>
      </c>
      <c r="H73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33" spans="2:8">
      <c r="B733" s="56" t="str">
        <f>CONCATENATE(Errors_Master[[#This Row],[Functional Area]],Errors_Master[[#This Row],[Error Code Name]])</f>
        <v>FACT[New Failure] FACT</v>
      </c>
      <c r="C733" s="55">
        <v>688</v>
      </c>
      <c r="D733" s="69" t="s">
        <v>38</v>
      </c>
      <c r="E733" s="69" t="s">
        <v>904</v>
      </c>
      <c r="F733" s="57"/>
      <c r="G733" s="58">
        <f>IFERROR(VLOOKUP(Errors_Master[[#This Row],[Functional Area]],Functional_Area[],2,FALSE),"Need Location!")</f>
        <v>11</v>
      </c>
      <c r="H73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34" spans="2:8">
      <c r="B734" s="56" t="str">
        <f>CONCATENATE(Errors_Master[[#This Row],[Functional Area]],Errors_Master[[#This Row],[Error Code Name]])</f>
        <v>FACT[New Failure] FACT</v>
      </c>
      <c r="C734" s="55">
        <v>689</v>
      </c>
      <c r="D734" s="69" t="s">
        <v>38</v>
      </c>
      <c r="E734" s="69" t="s">
        <v>905</v>
      </c>
      <c r="F734" s="57"/>
      <c r="G734" s="58">
        <f>IFERROR(VLOOKUP(Errors_Master[[#This Row],[Functional Area]],Functional_Area[],2,FALSE),"Need Location!")</f>
        <v>11</v>
      </c>
      <c r="H73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35" spans="2:8">
      <c r="B735" s="56" t="str">
        <f>CONCATENATE(Errors_Master[[#This Row],[Functional Area]],Errors_Master[[#This Row],[Error Code Name]])</f>
        <v>FACT[New Failure] FACT</v>
      </c>
      <c r="C735" s="55">
        <v>690</v>
      </c>
      <c r="D735" s="69" t="s">
        <v>38</v>
      </c>
      <c r="E735" s="69" t="s">
        <v>905</v>
      </c>
      <c r="F735" s="57"/>
      <c r="G735" s="58">
        <f>IFERROR(VLOOKUP(Errors_Master[[#This Row],[Functional Area]],Functional_Area[],2,FALSE),"Need Location!")</f>
        <v>11</v>
      </c>
      <c r="H73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36" spans="2:8">
      <c r="B736" s="56" t="str">
        <f>CONCATENATE(Errors_Master[[#This Row],[Functional Area]],Errors_Master[[#This Row],[Error Code Name]])</f>
        <v>FACT[New Failure] FACT</v>
      </c>
      <c r="C736" s="55">
        <v>691</v>
      </c>
      <c r="D736" s="69" t="s">
        <v>38</v>
      </c>
      <c r="E736" s="69" t="s">
        <v>905</v>
      </c>
      <c r="F736" s="57"/>
      <c r="G736" s="58">
        <f>IFERROR(VLOOKUP(Errors_Master[[#This Row],[Functional Area]],Functional_Area[],2,FALSE),"Need Location!")</f>
        <v>11</v>
      </c>
      <c r="H73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37" spans="2:8">
      <c r="B737" s="56" t="str">
        <f>CONCATENATE(Errors_Master[[#This Row],[Functional Area]],Errors_Master[[#This Row],[Error Code Name]])</f>
        <v>ALS_CalALS-CAL Unable to add test item</v>
      </c>
      <c r="C737" s="55">
        <v>692</v>
      </c>
      <c r="D737" s="69" t="s">
        <v>41</v>
      </c>
      <c r="E737" s="71" t="s">
        <v>291</v>
      </c>
      <c r="F737" s="57"/>
      <c r="G737" s="58">
        <f>IFERROR(VLOOKUP(Errors_Master[[#This Row],[Functional Area]],Functional_Area[],2,FALSE),"Need Location!")</f>
        <v>12</v>
      </c>
      <c r="H73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38" spans="2:8">
      <c r="B738" s="56" t="str">
        <f>CONCATENATE(Errors_Master[[#This Row],[Functional Area]],Errors_Master[[#This Row],[Error Code Name]])</f>
        <v>ALS_CalALS-CAL 85-PEAR test fail</v>
      </c>
      <c r="C738" s="55">
        <v>693</v>
      </c>
      <c r="D738" s="69" t="s">
        <v>41</v>
      </c>
      <c r="E738" s="72" t="s">
        <v>292</v>
      </c>
      <c r="F738" s="57"/>
      <c r="G738" s="58">
        <f>IFERROR(VLOOKUP(Errors_Master[[#This Row],[Functional Area]],Functional_Area[],2,FALSE),"Need Location!")</f>
        <v>12</v>
      </c>
      <c r="H73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39" spans="2:8">
      <c r="B739" s="56" t="str">
        <f>CONCATENATE(Errors_Master[[#This Row],[Functional Area]],Errors_Master[[#This Row],[Error Code Name]])</f>
        <v>ALS_CalALS_Cal 21_monitor Value  test fail</v>
      </c>
      <c r="C739" s="55">
        <v>694</v>
      </c>
      <c r="D739" s="69" t="s">
        <v>41</v>
      </c>
      <c r="E739" s="55" t="s">
        <v>293</v>
      </c>
      <c r="F739" s="57"/>
      <c r="G739" s="58">
        <f>IFERROR(VLOOKUP(Errors_Master[[#This Row],[Functional Area]],Functional_Area[],2,FALSE),"Need Location!")</f>
        <v>12</v>
      </c>
      <c r="H73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40" spans="2:8">
      <c r="B740" s="56" t="str">
        <f>CONCATENATE(Errors_Master[[#This Row],[Functional Area]],Errors_Master[[#This Row],[Error Code Name]])</f>
        <v>ALS_CalALS_Cal 22_peak Wave length  test fail</v>
      </c>
      <c r="C740" s="55">
        <v>695</v>
      </c>
      <c r="D740" s="69" t="s">
        <v>41</v>
      </c>
      <c r="E740" s="55" t="s">
        <v>294</v>
      </c>
      <c r="F740" s="57"/>
      <c r="G740" s="58">
        <f>IFERROR(VLOOKUP(Errors_Master[[#This Row],[Functional Area]],Functional_Area[],2,FALSE),"Need Location!")</f>
        <v>12</v>
      </c>
      <c r="H74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41" spans="2:8">
      <c r="B741" s="56" t="str">
        <f>CONCATENATE(Errors_Master[[#This Row],[Functional Area]],Errors_Master[[#This Row],[Error Code Name]])</f>
        <v>ALS_CalALS_Cal 25_ICASCom test fail</v>
      </c>
      <c r="C741" s="55">
        <v>696</v>
      </c>
      <c r="D741" s="69" t="s">
        <v>41</v>
      </c>
      <c r="E741" s="55" t="s">
        <v>295</v>
      </c>
      <c r="F741" s="57"/>
      <c r="G741" s="58">
        <f>IFERROR(VLOOKUP(Errors_Master[[#This Row],[Functional Area]],Functional_Area[],2,FALSE),"Need Location!")</f>
        <v>12</v>
      </c>
      <c r="H74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42" spans="2:8">
      <c r="B742" s="56" t="str">
        <f>CONCATENATE(Errors_Master[[#This Row],[Functional Area]],Errors_Master[[#This Row],[Error Code Name]])</f>
        <v>ALS_CalALS_Cal 30_dutCom test fail</v>
      </c>
      <c r="C742" s="55">
        <v>697</v>
      </c>
      <c r="D742" s="69" t="s">
        <v>41</v>
      </c>
      <c r="E742" s="55" t="s">
        <v>1011</v>
      </c>
      <c r="F742" s="57"/>
      <c r="G742" s="58">
        <f>IFERROR(VLOOKUP(Errors_Master[[#This Row],[Functional Area]],Functional_Area[],2,FALSE),"Need Location!")</f>
        <v>12</v>
      </c>
      <c r="H74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43" spans="2:8">
      <c r="B743" s="56" t="str">
        <f>CONCATENATE(Errors_Master[[#This Row],[Functional Area]],Errors_Master[[#This Row],[Error Code Name]])</f>
        <v>ALS_CalALS_Cal 31_dutI2C test fail</v>
      </c>
      <c r="C743" s="55">
        <v>698</v>
      </c>
      <c r="D743" s="69" t="s">
        <v>41</v>
      </c>
      <c r="E743" s="55" t="s">
        <v>296</v>
      </c>
      <c r="F743" s="57"/>
      <c r="G743" s="58">
        <f>IFERROR(VLOOKUP(Errors_Master[[#This Row],[Functional Area]],Functional_Area[],2,FALSE),"Need Location!")</f>
        <v>12</v>
      </c>
      <c r="H74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44" spans="2:8">
      <c r="B744" s="56" t="str">
        <f>CONCATENATE(Errors_Master[[#This Row],[Functional Area]],Errors_Master[[#This Row],[Error Code Name]])</f>
        <v>ALS_CalALS_Cal 32_dutPowerON test fail</v>
      </c>
      <c r="C744" s="55">
        <v>699</v>
      </c>
      <c r="D744" s="69" t="s">
        <v>41</v>
      </c>
      <c r="E744" s="55" t="s">
        <v>297</v>
      </c>
      <c r="F744" s="57"/>
      <c r="G744" s="58">
        <f>IFERROR(VLOOKUP(Errors_Master[[#This Row],[Functional Area]],Functional_Area[],2,FALSE),"Need Location!")</f>
        <v>12</v>
      </c>
      <c r="H74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45" spans="2:8">
      <c r="B745" s="56" t="str">
        <f>CONCATENATE(Errors_Master[[#This Row],[Functional Area]],Errors_Master[[#This Row],[Error Code Name]])</f>
        <v>ALS_CalALS_Cal 32_dutSampling test fail</v>
      </c>
      <c r="C745" s="55">
        <v>700</v>
      </c>
      <c r="D745" s="69" t="s">
        <v>41</v>
      </c>
      <c r="E745" s="55" t="s">
        <v>298</v>
      </c>
      <c r="F745" s="57"/>
      <c r="G745" s="58">
        <f>IFERROR(VLOOKUP(Errors_Master[[#This Row],[Functional Area]],Functional_Area[],2,FALSE),"Need Location!")</f>
        <v>12</v>
      </c>
      <c r="H74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46" spans="2:8">
      <c r="B746" s="56" t="str">
        <f>CONCATENATE(Errors_Master[[#This Row],[Functional Area]],Errors_Master[[#This Row],[Error Code Name]])</f>
        <v>ALS_CalALS_Cal 45_FDRCommunication test fail</v>
      </c>
      <c r="C746" s="55">
        <v>701</v>
      </c>
      <c r="D746" s="69" t="s">
        <v>41</v>
      </c>
      <c r="E746" s="55" t="s">
        <v>299</v>
      </c>
      <c r="F746" s="57"/>
      <c r="G746" s="58">
        <f>IFERROR(VLOOKUP(Errors_Master[[#This Row],[Functional Area]],Functional_Area[],2,FALSE),"Need Location!")</f>
        <v>12</v>
      </c>
      <c r="H74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47" spans="2:8">
      <c r="B747" s="56" t="str">
        <f>CONCATENATE(Errors_Master[[#This Row],[Functional Area]],Errors_Master[[#This Row],[Error Code Name]])</f>
        <v>ALS_CalALS_Cal 48_USBFSError test fail</v>
      </c>
      <c r="C747" s="55">
        <v>702</v>
      </c>
      <c r="D747" s="69" t="s">
        <v>41</v>
      </c>
      <c r="E747" s="55" t="s">
        <v>300</v>
      </c>
      <c r="F747" s="57"/>
      <c r="G747" s="58">
        <f>IFERROR(VLOOKUP(Errors_Master[[#This Row],[Functional Area]],Functional_Area[],2,FALSE),"Need Location!")</f>
        <v>12</v>
      </c>
      <c r="H74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48" spans="2:8">
      <c r="B748" s="56" t="str">
        <f>CONCATENATE(Errors_Master[[#This Row],[Functional Area]],Errors_Master[[#This Row],[Error Code Name]])</f>
        <v>ALS_CalALS_Cal 50_DarkCount test fail</v>
      </c>
      <c r="C748" s="55">
        <v>703</v>
      </c>
      <c r="D748" s="69" t="s">
        <v>41</v>
      </c>
      <c r="E748" s="55" t="s">
        <v>301</v>
      </c>
      <c r="F748" s="57"/>
      <c r="G748" s="58">
        <f>IFERROR(VLOOKUP(Errors_Master[[#This Row],[Functional Area]],Functional_Area[],2,FALSE),"Need Location!")</f>
        <v>12</v>
      </c>
      <c r="H74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49" spans="2:8">
      <c r="B749" s="56" t="str">
        <f>CONCATENATE(Errors_Master[[#This Row],[Functional Area]],Errors_Master[[#This Row],[Error Code Name]])</f>
        <v>ALS_CalALS_Cal 51_BackLight test fail</v>
      </c>
      <c r="C749" s="55">
        <v>704</v>
      </c>
      <c r="D749" s="69" t="s">
        <v>41</v>
      </c>
      <c r="E749" s="55" t="s">
        <v>906</v>
      </c>
      <c r="F749" s="57"/>
      <c r="G749" s="58">
        <f>IFERROR(VLOOKUP(Errors_Master[[#This Row],[Functional Area]],Functional_Area[],2,FALSE),"Need Location!")</f>
        <v>12</v>
      </c>
      <c r="H74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50" spans="2:8">
      <c r="B750" s="56" t="str">
        <f>CONCATENATE(Errors_Master[[#This Row],[Functional Area]],Errors_Master[[#This Row],[Error Code Name]])</f>
        <v>ALS_CalALS_Cal 52_cre test fail</v>
      </c>
      <c r="C750" s="55">
        <v>705</v>
      </c>
      <c r="D750" s="69" t="s">
        <v>41</v>
      </c>
      <c r="E750" s="55" t="s">
        <v>302</v>
      </c>
      <c r="F750" s="57"/>
      <c r="G750" s="58">
        <f>IFERROR(VLOOKUP(Errors_Master[[#This Row],[Functional Area]],Functional_Area[],2,FALSE),"Need Location!")</f>
        <v>12</v>
      </c>
      <c r="H75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51" spans="2:8">
      <c r="B751" s="56" t="str">
        <f>CONCATENATE(Errors_Master[[#This Row],[Functional Area]],Errors_Master[[#This Row],[Error Code Name]])</f>
        <v>ALS_CalALS_Cal 81_LED test fail</v>
      </c>
      <c r="C751" s="55">
        <v>706</v>
      </c>
      <c r="D751" s="69" t="s">
        <v>41</v>
      </c>
      <c r="E751" s="55" t="s">
        <v>303</v>
      </c>
      <c r="F751" s="57"/>
      <c r="G751" s="58">
        <f>IFERROR(VLOOKUP(Errors_Master[[#This Row],[Functional Area]],Functional_Area[],2,FALSE),"Need Location!")</f>
        <v>12</v>
      </c>
      <c r="H75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52" spans="2:8">
      <c r="B752" s="56" t="str">
        <f>CONCATENATE(Errors_Master[[#This Row],[Functional Area]],Errors_Master[[#This Row],[Error Code Name]])</f>
        <v>ALS_CalALS_Cal 94_PEAK test fail</v>
      </c>
      <c r="C752" s="55">
        <v>707</v>
      </c>
      <c r="D752" s="69" t="s">
        <v>41</v>
      </c>
      <c r="E752" s="55" t="s">
        <v>304</v>
      </c>
      <c r="F752" s="57"/>
      <c r="G752" s="58">
        <f>IFERROR(VLOOKUP(Errors_Master[[#This Row],[Functional Area]],Functional_Area[],2,FALSE),"Need Location!")</f>
        <v>12</v>
      </c>
      <c r="H75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53" spans="2:8">
      <c r="B753" s="56" t="str">
        <f>CONCATENATE(Errors_Master[[#This Row],[Functional Area]],Errors_Master[[#This Row],[Error Code Name]])</f>
        <v>ALS_CalALS_Cal cannot power ALS</v>
      </c>
      <c r="C753" s="55">
        <v>708</v>
      </c>
      <c r="D753" s="69" t="s">
        <v>41</v>
      </c>
      <c r="E753" s="55" t="s">
        <v>907</v>
      </c>
      <c r="F753" s="57"/>
      <c r="G753" s="58">
        <f>IFERROR(VLOOKUP(Errors_Master[[#This Row],[Functional Area]],Functional_Area[],2,FALSE),"Need Location!")</f>
        <v>12</v>
      </c>
      <c r="H75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54" spans="2:8">
      <c r="B754" s="56" t="str">
        <f>CONCATENATE(Errors_Master[[#This Row],[Functional Area]],Errors_Master[[#This Row],[Error Code Name]])</f>
        <v>ALS_CalALS_Cal CB error</v>
      </c>
      <c r="C754" s="55">
        <v>709</v>
      </c>
      <c r="D754" s="69" t="s">
        <v>41</v>
      </c>
      <c r="E754" s="55" t="s">
        <v>908</v>
      </c>
      <c r="F754" s="57"/>
      <c r="G754" s="58">
        <f>IFERROR(VLOOKUP(Errors_Master[[#This Row],[Functional Area]],Functional_Area[],2,FALSE),"Need Location!")</f>
        <v>12</v>
      </c>
      <c r="H75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55" spans="2:8">
      <c r="B755" s="56" t="str">
        <f>CONCATENATE(Errors_Master[[#This Row],[Functional Area]],Errors_Master[[#This Row],[Error Code Name]])</f>
        <v>ALS_CalALS_Cal cannot turn backlight off</v>
      </c>
      <c r="C755" s="55">
        <v>710</v>
      </c>
      <c r="D755" s="69" t="s">
        <v>41</v>
      </c>
      <c r="E755" s="55" t="s">
        <v>909</v>
      </c>
      <c r="F755" s="57"/>
      <c r="G755" s="58">
        <f>IFERROR(VLOOKUP(Errors_Master[[#This Row],[Functional Area]],Functional_Area[],2,FALSE),"Need Location!")</f>
        <v>12</v>
      </c>
      <c r="H75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56" spans="2:8">
      <c r="B756" s="56" t="str">
        <f>CONCATENATE(Errors_Master[[#This Row],[Functional Area]],Errors_Master[[#This Row],[Error Code Name]])</f>
        <v>ALS_CalCNT_LED_D0_B fail</v>
      </c>
      <c r="C756" s="55">
        <v>711</v>
      </c>
      <c r="D756" s="55" t="s">
        <v>41</v>
      </c>
      <c r="E756" s="55" t="s">
        <v>1010</v>
      </c>
      <c r="F756" s="57"/>
      <c r="G756" s="58">
        <f>IFERROR(VLOOKUP(Errors_Master[[#This Row],[Functional Area]],Functional_Area[],2,FALSE),"Need Location!")</f>
        <v>12</v>
      </c>
      <c r="H75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57" spans="2:8">
      <c r="B757" s="56" t="str">
        <f>CONCATENATE(Errors_Master[[#This Row],[Functional Area]],Errors_Master[[#This Row],[Error Code Name]])</f>
        <v>ALS_CalALS_Cal TEST_RUNER fail</v>
      </c>
      <c r="C757" s="55">
        <v>712</v>
      </c>
      <c r="D757" s="55" t="s">
        <v>41</v>
      </c>
      <c r="E757" s="55" t="s">
        <v>1012</v>
      </c>
      <c r="F757" s="57"/>
      <c r="G757" s="58">
        <f>IFERROR(VLOOKUP(Errors_Master[[#This Row],[Functional Area]],Functional_Area[],2,FALSE),"Need Location!")</f>
        <v>12</v>
      </c>
      <c r="H75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58" spans="2:8">
      <c r="B758" s="56" t="str">
        <f>CONCATENATE(Errors_Master[[#This Row],[Functional Area]],Errors_Master[[#This Row],[Error Code Name]])</f>
        <v>ALS_CalALS_Cal DUT panic</v>
      </c>
      <c r="C758" s="55">
        <v>713</v>
      </c>
      <c r="D758" s="55" t="s">
        <v>41</v>
      </c>
      <c r="E758" s="55" t="s">
        <v>1015</v>
      </c>
      <c r="F758" s="57"/>
      <c r="G758" s="58">
        <f>IFERROR(VLOOKUP(Errors_Master[[#This Row],[Functional Area]],Functional_Area[],2,FALSE),"Need Location!")</f>
        <v>12</v>
      </c>
      <c r="H75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59" spans="2:8">
      <c r="B759" s="56" t="str">
        <f>CONCATENATE(Errors_Master[[#This Row],[Functional Area]],Errors_Master[[#This Row],[Error Code Name]])</f>
        <v>ALS_Cal[New Failure] ALS_Cal</v>
      </c>
      <c r="C759" s="55">
        <v>714</v>
      </c>
      <c r="D759" s="69" t="s">
        <v>41</v>
      </c>
      <c r="E759" s="69" t="s">
        <v>910</v>
      </c>
      <c r="F759" s="57"/>
      <c r="G759" s="58">
        <f>IFERROR(VLOOKUP(Errors_Master[[#This Row],[Functional Area]],Functional_Area[],2,FALSE),"Need Location!")</f>
        <v>12</v>
      </c>
      <c r="H75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60" spans="2:8">
      <c r="B760" s="56" t="str">
        <f>CONCATENATE(Errors_Master[[#This Row],[Functional Area]],Errors_Master[[#This Row],[Error Code Name]])</f>
        <v>ALS_Cal[New Failure] ALS_Cal</v>
      </c>
      <c r="C760" s="55">
        <v>715</v>
      </c>
      <c r="D760" s="69" t="s">
        <v>41</v>
      </c>
      <c r="E760" s="69" t="s">
        <v>910</v>
      </c>
      <c r="F760" s="57"/>
      <c r="G760" s="58">
        <f>IFERROR(VLOOKUP(Errors_Master[[#This Row],[Functional Area]],Functional_Area[],2,FALSE),"Need Location!")</f>
        <v>12</v>
      </c>
      <c r="H76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61" spans="2:8">
      <c r="B761" s="56" t="str">
        <f>CONCATENATE(Errors_Master[[#This Row],[Functional Area]],Errors_Master[[#This Row],[Error Code Name]])</f>
        <v>ALS_Cal[New Failure] ALS_Cal</v>
      </c>
      <c r="C761" s="55">
        <v>716</v>
      </c>
      <c r="D761" s="69" t="s">
        <v>41</v>
      </c>
      <c r="E761" s="69" t="s">
        <v>910</v>
      </c>
      <c r="F761" s="57"/>
      <c r="G761" s="58">
        <f>IFERROR(VLOOKUP(Errors_Master[[#This Row],[Functional Area]],Functional_Area[],2,FALSE),"Need Location!")</f>
        <v>12</v>
      </c>
      <c r="H76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62" spans="2:8">
      <c r="B762" s="56" t="str">
        <f>CONCATENATE(Errors_Master[[#This Row],[Functional Area]],Errors_Master[[#This Row],[Error Code Name]])</f>
        <v>ALS_Cal[New Failure] ALS_Cal</v>
      </c>
      <c r="C762" s="55">
        <v>717</v>
      </c>
      <c r="D762" s="69" t="s">
        <v>41</v>
      </c>
      <c r="E762" s="69" t="s">
        <v>910</v>
      </c>
      <c r="F762" s="57"/>
      <c r="G762" s="58">
        <f>IFERROR(VLOOKUP(Errors_Master[[#This Row],[Functional Area]],Functional_Area[],2,FALSE),"Need Location!")</f>
        <v>12</v>
      </c>
      <c r="H76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63" spans="2:8">
      <c r="B763" s="56" t="str">
        <f>CONCATENATE(Errors_Master[[#This Row],[Functional Area]],Errors_Master[[#This Row],[Error Code Name]])</f>
        <v>ALS_Cal[New Failure] ALS_Cal</v>
      </c>
      <c r="C763" s="55">
        <v>718</v>
      </c>
      <c r="D763" s="69" t="s">
        <v>41</v>
      </c>
      <c r="E763" s="69" t="s">
        <v>910</v>
      </c>
      <c r="F763" s="57"/>
      <c r="G763" s="58">
        <f>IFERROR(VLOOKUP(Errors_Master[[#This Row],[Functional Area]],Functional_Area[],2,FALSE),"Need Location!")</f>
        <v>12</v>
      </c>
      <c r="H76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64" spans="2:8">
      <c r="B764" s="56" t="str">
        <f>CONCATENATE(Errors_Master[[#This Row],[Functional Area]],Errors_Master[[#This Row],[Error Code Name]])</f>
        <v>ALS_Cal[New Failure] ALS_Cal</v>
      </c>
      <c r="C764" s="55">
        <v>719</v>
      </c>
      <c r="D764" s="69" t="s">
        <v>41</v>
      </c>
      <c r="E764" s="69" t="s">
        <v>910</v>
      </c>
      <c r="F764" s="57"/>
      <c r="G764" s="58">
        <f>IFERROR(VLOOKUP(Errors_Master[[#This Row],[Functional Area]],Functional_Area[],2,FALSE),"Need Location!")</f>
        <v>12</v>
      </c>
      <c r="H76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65" spans="2:8">
      <c r="B765" s="56" t="str">
        <f>CONCATENATE(Errors_Master[[#This Row],[Functional Area]],Errors_Master[[#This Row],[Error Code Name]])</f>
        <v>ALS_Cal[New Failure] ALS_Cal</v>
      </c>
      <c r="C765" s="55">
        <v>720</v>
      </c>
      <c r="D765" s="69" t="s">
        <v>41</v>
      </c>
      <c r="E765" s="69" t="s">
        <v>910</v>
      </c>
      <c r="F765" s="57"/>
      <c r="G765" s="58">
        <f>IFERROR(VLOOKUP(Errors_Master[[#This Row],[Functional Area]],Functional_Area[],2,FALSE),"Need Location!")</f>
        <v>12</v>
      </c>
      <c r="H76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66" spans="2:8">
      <c r="B766" s="56" t="str">
        <f>CONCATENATE(Errors_Master[[#This Row],[Functional Area]],Errors_Master[[#This Row],[Error Code Name]])</f>
        <v>ALS_Cal[New Failure] ALS_Cal</v>
      </c>
      <c r="C766" s="55">
        <v>721</v>
      </c>
      <c r="D766" s="69" t="s">
        <v>41</v>
      </c>
      <c r="E766" s="69" t="s">
        <v>910</v>
      </c>
      <c r="F766" s="57"/>
      <c r="G766" s="58">
        <f>IFERROR(VLOOKUP(Errors_Master[[#This Row],[Functional Area]],Functional_Area[],2,FALSE),"Need Location!")</f>
        <v>12</v>
      </c>
      <c r="H76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67" spans="2:8">
      <c r="B767" s="56" t="str">
        <f>CONCATENATE(Errors_Master[[#This Row],[Functional Area]],Errors_Master[[#This Row],[Error Code Name]])</f>
        <v>ALS_Cal[New Failure] ALS_Cal</v>
      </c>
      <c r="C767" s="55">
        <v>722</v>
      </c>
      <c r="D767" s="69" t="s">
        <v>41</v>
      </c>
      <c r="E767" s="69" t="s">
        <v>910</v>
      </c>
      <c r="F767" s="57"/>
      <c r="G767" s="58">
        <f>IFERROR(VLOOKUP(Errors_Master[[#This Row],[Functional Area]],Functional_Area[],2,FALSE),"Need Location!")</f>
        <v>12</v>
      </c>
      <c r="H76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68" spans="2:8">
      <c r="B768" s="56" t="str">
        <f>CONCATENATE(Errors_Master[[#This Row],[Functional Area]],Errors_Master[[#This Row],[Error Code Name]])</f>
        <v>ALS_Cal[New Failure] ALS_Cal</v>
      </c>
      <c r="C768" s="55">
        <v>723</v>
      </c>
      <c r="D768" s="69" t="s">
        <v>41</v>
      </c>
      <c r="E768" s="69" t="s">
        <v>910</v>
      </c>
      <c r="F768" s="57"/>
      <c r="G768" s="58">
        <f>IFERROR(VLOOKUP(Errors_Master[[#This Row],[Functional Area]],Functional_Area[],2,FALSE),"Need Location!")</f>
        <v>12</v>
      </c>
      <c r="H76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69" spans="2:8">
      <c r="B769" s="56" t="str">
        <f>CONCATENATE(Errors_Master[[#This Row],[Functional Area]],Errors_Master[[#This Row],[Error Code Name]])</f>
        <v>ALS_Cal[New Failure] ALS_Cal</v>
      </c>
      <c r="C769" s="55">
        <v>724</v>
      </c>
      <c r="D769" s="69" t="s">
        <v>41</v>
      </c>
      <c r="E769" s="69" t="s">
        <v>910</v>
      </c>
      <c r="F769" s="57"/>
      <c r="G769" s="58">
        <f>IFERROR(VLOOKUP(Errors_Master[[#This Row],[Functional Area]],Functional_Area[],2,FALSE),"Need Location!")</f>
        <v>12</v>
      </c>
      <c r="H76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70" spans="2:8">
      <c r="B770" s="56" t="str">
        <f>CONCATENATE(Errors_Master[[#This Row],[Functional Area]],Errors_Master[[#This Row],[Error Code Name]])</f>
        <v>ALS_Cal[New Failure] ALS_Cal</v>
      </c>
      <c r="C770" s="55">
        <v>725</v>
      </c>
      <c r="D770" s="69" t="s">
        <v>41</v>
      </c>
      <c r="E770" s="69" t="s">
        <v>910</v>
      </c>
      <c r="F770" s="57"/>
      <c r="G770" s="58">
        <f>IFERROR(VLOOKUP(Errors_Master[[#This Row],[Functional Area]],Functional_Area[],2,FALSE),"Need Location!")</f>
        <v>12</v>
      </c>
      <c r="H77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71" spans="2:8">
      <c r="B771" s="56" t="str">
        <f>CONCATENATE(Errors_Master[[#This Row],[Functional Area]],Errors_Master[[#This Row],[Error Code Name]])</f>
        <v>ALS_Cal[New Failure] ALS_Cal</v>
      </c>
      <c r="C771" s="55">
        <v>726</v>
      </c>
      <c r="D771" s="69" t="s">
        <v>41</v>
      </c>
      <c r="E771" s="69" t="s">
        <v>910</v>
      </c>
      <c r="F771" s="57"/>
      <c r="G771" s="58">
        <f>IFERROR(VLOOKUP(Errors_Master[[#This Row],[Functional Area]],Functional_Area[],2,FALSE),"Need Location!")</f>
        <v>12</v>
      </c>
      <c r="H77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72" spans="2:8">
      <c r="B772" s="56" t="str">
        <f>CONCATENATE(Errors_Master[[#This Row],[Functional Area]],Errors_Master[[#This Row],[Error Code Name]])</f>
        <v>ALS_Cal[New Failure] ALS_Cal</v>
      </c>
      <c r="C772" s="55">
        <v>727</v>
      </c>
      <c r="D772" s="69" t="s">
        <v>41</v>
      </c>
      <c r="E772" s="69" t="s">
        <v>910</v>
      </c>
      <c r="F772" s="57"/>
      <c r="G772" s="58">
        <f>IFERROR(VLOOKUP(Errors_Master[[#This Row],[Functional Area]],Functional_Area[],2,FALSE),"Need Location!")</f>
        <v>12</v>
      </c>
      <c r="H77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73" spans="2:8" ht="15" customHeight="1">
      <c r="B773" s="56" t="str">
        <f>CONCATENATE(Errors_Master[[#This Row],[Functional Area]],Errors_Master[[#This Row],[Error Code Name]])</f>
        <v>ALS_Cal[New Failure] ALS_Cal</v>
      </c>
      <c r="C773" s="55">
        <v>728</v>
      </c>
      <c r="D773" s="69" t="s">
        <v>41</v>
      </c>
      <c r="E773" s="69" t="s">
        <v>910</v>
      </c>
      <c r="F773" s="57"/>
      <c r="G773" s="58">
        <f>IFERROR(VLOOKUP(Errors_Master[[#This Row],[Functional Area]],Functional_Area[],2,FALSE),"Need Location!")</f>
        <v>12</v>
      </c>
      <c r="H77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74" spans="2:8">
      <c r="B774" s="56" t="str">
        <f>CONCATENATE(Errors_Master[[#This Row],[Functional Area]],Errors_Master[[#This Row],[Error Code Name]])</f>
        <v>ALS_Cal[New Failure] ALS_Cal</v>
      </c>
      <c r="C774" s="55">
        <v>729</v>
      </c>
      <c r="D774" s="69" t="s">
        <v>41</v>
      </c>
      <c r="E774" s="69" t="s">
        <v>910</v>
      </c>
      <c r="F774" s="57"/>
      <c r="G774" s="58">
        <f>IFERROR(VLOOKUP(Errors_Master[[#This Row],[Functional Area]],Functional_Area[],2,FALSE),"Need Location!")</f>
        <v>12</v>
      </c>
      <c r="H77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75" spans="2:8">
      <c r="B775" s="56" t="str">
        <f>CONCATENATE(Errors_Master[[#This Row],[Functional Area]],Errors_Master[[#This Row],[Error Code Name]])</f>
        <v>ALS_Cal[New Failure] ALS_Cal</v>
      </c>
      <c r="C775" s="55">
        <v>730</v>
      </c>
      <c r="D775" s="69" t="s">
        <v>41</v>
      </c>
      <c r="E775" s="69" t="s">
        <v>910</v>
      </c>
      <c r="F775" s="57"/>
      <c r="G775" s="58">
        <f>IFERROR(VLOOKUP(Errors_Master[[#This Row],[Functional Area]],Functional_Area[],2,FALSE),"Need Location!")</f>
        <v>12</v>
      </c>
      <c r="H77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76" spans="2:8">
      <c r="B776" s="56" t="str">
        <f>CONCATENATE(Errors_Master[[#This Row],[Functional Area]],Errors_Master[[#This Row],[Error Code Name]])</f>
        <v>ALS_Cal[New Failure] ALS_Cal</v>
      </c>
      <c r="C776" s="55">
        <v>731</v>
      </c>
      <c r="D776" s="69" t="s">
        <v>41</v>
      </c>
      <c r="E776" s="69" t="s">
        <v>910</v>
      </c>
      <c r="F776" s="57"/>
      <c r="G776" s="58">
        <f>IFERROR(VLOOKUP(Errors_Master[[#This Row],[Functional Area]],Functional_Area[],2,FALSE),"Need Location!")</f>
        <v>12</v>
      </c>
      <c r="H77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77" spans="2:8">
      <c r="B777" s="56" t="str">
        <f>CONCATENATE(Errors_Master[[#This Row],[Functional Area]],Errors_Master[[#This Row],[Error Code Name]])</f>
        <v>ALS_Cal[New Failure] ALS_Cal</v>
      </c>
      <c r="C777" s="55">
        <v>732</v>
      </c>
      <c r="D777" s="69" t="s">
        <v>41</v>
      </c>
      <c r="E777" s="69" t="s">
        <v>910</v>
      </c>
      <c r="F777" s="57"/>
      <c r="G777" s="58">
        <f>IFERROR(VLOOKUP(Errors_Master[[#This Row],[Functional Area]],Functional_Area[],2,FALSE),"Need Location!")</f>
        <v>12</v>
      </c>
      <c r="H77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78" spans="2:8">
      <c r="B778" s="56" t="str">
        <f>CONCATENATE(Errors_Master[[#This Row],[Functional Area]],Errors_Master[[#This Row],[Error Code Name]])</f>
        <v>ALS_Cal[New Failure] ALS_Cal</v>
      </c>
      <c r="C778" s="55">
        <v>733</v>
      </c>
      <c r="D778" s="69" t="s">
        <v>41</v>
      </c>
      <c r="E778" s="69" t="s">
        <v>910</v>
      </c>
      <c r="F778" s="57"/>
      <c r="G778" s="58">
        <f>IFERROR(VLOOKUP(Errors_Master[[#This Row],[Functional Area]],Functional_Area[],2,FALSE),"Need Location!")</f>
        <v>12</v>
      </c>
      <c r="H77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79" spans="2:8">
      <c r="B779" s="56" t="str">
        <f>CONCATENATE(Errors_Master[[#This Row],[Functional Area]],Errors_Master[[#This Row],[Error Code Name]])</f>
        <v>ALS_Cal[New Failure] ALS_Cal</v>
      </c>
      <c r="C779" s="55">
        <v>734</v>
      </c>
      <c r="D779" s="69" t="s">
        <v>41</v>
      </c>
      <c r="E779" s="69" t="s">
        <v>910</v>
      </c>
      <c r="F779" s="57"/>
      <c r="G779" s="58">
        <f>IFERROR(VLOOKUP(Errors_Master[[#This Row],[Functional Area]],Functional_Area[],2,FALSE),"Need Location!")</f>
        <v>12</v>
      </c>
      <c r="H77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80" spans="2:8">
      <c r="B780" s="56" t="str">
        <f>CONCATENATE(Errors_Master[[#This Row],[Functional Area]],Errors_Master[[#This Row],[Error Code Name]])</f>
        <v>ALS_Cal[New Failure] ALS_Cal</v>
      </c>
      <c r="C780" s="55">
        <v>735</v>
      </c>
      <c r="D780" s="69" t="s">
        <v>41</v>
      </c>
      <c r="E780" s="69" t="s">
        <v>910</v>
      </c>
      <c r="F780" s="57"/>
      <c r="G780" s="58">
        <f>IFERROR(VLOOKUP(Errors_Master[[#This Row],[Functional Area]],Functional_Area[],2,FALSE),"Need Location!")</f>
        <v>12</v>
      </c>
      <c r="H78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81" spans="2:8">
      <c r="B781" s="56" t="str">
        <f>CONCATENATE(Errors_Master[[#This Row],[Functional Area]],Errors_Master[[#This Row],[Error Code Name]])</f>
        <v>ALS_Cal[New Failure] ALS_Cal</v>
      </c>
      <c r="C781" s="55">
        <v>736</v>
      </c>
      <c r="D781" s="69" t="s">
        <v>41</v>
      </c>
      <c r="E781" s="69" t="s">
        <v>910</v>
      </c>
      <c r="F781" s="57"/>
      <c r="G781" s="58">
        <f>IFERROR(VLOOKUP(Errors_Master[[#This Row],[Functional Area]],Functional_Area[],2,FALSE),"Need Location!")</f>
        <v>12</v>
      </c>
      <c r="H78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82" spans="2:8">
      <c r="B782" s="56" t="str">
        <f>CONCATENATE(Errors_Master[[#This Row],[Functional Area]],Errors_Master[[#This Row],[Error Code Name]])</f>
        <v>ALS_Cal[New Failure] ALS_Cal</v>
      </c>
      <c r="C782" s="55">
        <v>737</v>
      </c>
      <c r="D782" s="69" t="s">
        <v>41</v>
      </c>
      <c r="E782" s="69" t="s">
        <v>910</v>
      </c>
      <c r="F782" s="57"/>
      <c r="G782" s="58">
        <f>IFERROR(VLOOKUP(Errors_Master[[#This Row],[Functional Area]],Functional_Area[],2,FALSE),"Need Location!")</f>
        <v>12</v>
      </c>
      <c r="H78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83" spans="2:8">
      <c r="B783" s="56" t="str">
        <f>CONCATENATE(Errors_Master[[#This Row],[Functional Area]],Errors_Master[[#This Row],[Error Code Name]])</f>
        <v>ALS_Cal[New Failure] ALS_Cal</v>
      </c>
      <c r="C783" s="55">
        <v>738</v>
      </c>
      <c r="D783" s="69" t="s">
        <v>41</v>
      </c>
      <c r="E783" s="69" t="s">
        <v>910</v>
      </c>
      <c r="F783" s="57"/>
      <c r="G783" s="58">
        <f>IFERROR(VLOOKUP(Errors_Master[[#This Row],[Functional Area]],Functional_Area[],2,FALSE),"Need Location!")</f>
        <v>12</v>
      </c>
      <c r="H78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84" spans="2:8">
      <c r="B784" s="56" t="str">
        <f>CONCATENATE(Errors_Master[[#This Row],[Functional Area]],Errors_Master[[#This Row],[Error Code Name]])</f>
        <v>ALS_Cal[New Failure] ALS_Cal</v>
      </c>
      <c r="C784" s="55">
        <v>739</v>
      </c>
      <c r="D784" s="69" t="s">
        <v>41</v>
      </c>
      <c r="E784" s="69" t="s">
        <v>910</v>
      </c>
      <c r="F784" s="57"/>
      <c r="G784" s="58">
        <f>IFERROR(VLOOKUP(Errors_Master[[#This Row],[Functional Area]],Functional_Area[],2,FALSE),"Need Location!")</f>
        <v>12</v>
      </c>
      <c r="H78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85" spans="2:8">
      <c r="B785" s="56" t="str">
        <f>CONCATENATE(Errors_Master[[#This Row],[Functional Area]],Errors_Master[[#This Row],[Error Code Name]])</f>
        <v>ALS_Cal[New Failure] ALS_Cal</v>
      </c>
      <c r="C785" s="55">
        <v>740</v>
      </c>
      <c r="D785" s="69" t="s">
        <v>41</v>
      </c>
      <c r="E785" s="69" t="s">
        <v>910</v>
      </c>
      <c r="F785" s="57"/>
      <c r="G785" s="58">
        <f>IFERROR(VLOOKUP(Errors_Master[[#This Row],[Functional Area]],Functional_Area[],2,FALSE),"Need Location!")</f>
        <v>12</v>
      </c>
      <c r="H78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86" spans="2:8">
      <c r="B786" s="56" t="str">
        <f>CONCATENATE(Errors_Master[[#This Row],[Functional Area]],Errors_Master[[#This Row],[Error Code Name]])</f>
        <v>ALS_ARALS-AR 52-cre test fail</v>
      </c>
      <c r="C786" s="55">
        <v>741</v>
      </c>
      <c r="D786" s="69" t="s">
        <v>911</v>
      </c>
      <c r="E786" s="71" t="s">
        <v>305</v>
      </c>
      <c r="F786" s="57"/>
      <c r="G786" s="58">
        <f>IFERROR(VLOOKUP(Errors_Master[[#This Row],[Functional Area]],Functional_Area[],2,FALSE),"Need Location!")</f>
        <v>13</v>
      </c>
      <c r="H78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87" spans="2:8">
      <c r="B787" s="56" t="str">
        <f>CONCATENATE(Errors_Master[[#This Row],[Functional Area]],Errors_Master[[#This Row],[Error Code Name]])</f>
        <v>ALS_ARALS_AR Test 57-HMCL test fail</v>
      </c>
      <c r="C787" s="55">
        <v>742</v>
      </c>
      <c r="D787" s="69" t="s">
        <v>911</v>
      </c>
      <c r="E787" s="53" t="s">
        <v>306</v>
      </c>
      <c r="F787" s="57"/>
      <c r="G787" s="58">
        <f>IFERROR(VLOOKUP(Errors_Master[[#This Row],[Functional Area]],Functional_Area[],2,FALSE),"Need Location!")</f>
        <v>13</v>
      </c>
      <c r="H78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88" spans="2:8">
      <c r="B788" s="56" t="str">
        <f>CONCATENATE(Errors_Master[[#This Row],[Functional Area]],Errors_Master[[#This Row],[Error Code Name]])</f>
        <v>ALS_ARALS_AR Can't Get Valid Device ID</v>
      </c>
      <c r="C788" s="55">
        <v>743</v>
      </c>
      <c r="D788" s="69" t="s">
        <v>911</v>
      </c>
      <c r="E788" s="72" t="s">
        <v>307</v>
      </c>
      <c r="F788" s="57"/>
      <c r="G788" s="58">
        <f>IFERROR(VLOOKUP(Errors_Master[[#This Row],[Functional Area]],Functional_Area[],2,FALSE),"Need Location!")</f>
        <v>13</v>
      </c>
      <c r="H78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89" spans="2:8">
      <c r="B789" s="56" t="str">
        <f>CONCATENATE(Errors_Master[[#This Row],[Functional Area]],Errors_Master[[#This Row],[Error Code Name]])</f>
        <v>ALS_ARALS_AR 22_peak Wave length  test fail</v>
      </c>
      <c r="C789" s="55">
        <v>744</v>
      </c>
      <c r="D789" s="69" t="s">
        <v>911</v>
      </c>
      <c r="E789" s="55" t="s">
        <v>308</v>
      </c>
      <c r="F789" s="57"/>
      <c r="G789" s="58">
        <f>IFERROR(VLOOKUP(Errors_Master[[#This Row],[Functional Area]],Functional_Area[],2,FALSE),"Need Location!")</f>
        <v>13</v>
      </c>
      <c r="H78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90" spans="2:8">
      <c r="B790" s="56" t="str">
        <f>CONCATENATE(Errors_Master[[#This Row],[Functional Area]],Errors_Master[[#This Row],[Error Code Name]])</f>
        <v>ALS_ARALS_AR 48_USBFSError test fail</v>
      </c>
      <c r="C790" s="55">
        <v>745</v>
      </c>
      <c r="D790" s="69" t="s">
        <v>911</v>
      </c>
      <c r="E790" s="55" t="s">
        <v>309</v>
      </c>
      <c r="F790" s="57"/>
      <c r="G790" s="58">
        <f>IFERROR(VLOOKUP(Errors_Master[[#This Row],[Functional Area]],Functional_Area[],2,FALSE),"Need Location!")</f>
        <v>13</v>
      </c>
      <c r="H79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91" spans="2:8">
      <c r="B791" s="56" t="str">
        <f>CONCATENATE(Errors_Master[[#This Row],[Functional Area]],Errors_Master[[#This Row],[Error Code Name]])</f>
        <v>ALS_ARALS_AR 67_HmCI test fail</v>
      </c>
      <c r="C791" s="55">
        <v>746</v>
      </c>
      <c r="D791" s="69" t="s">
        <v>911</v>
      </c>
      <c r="E791" s="55" t="s">
        <v>310</v>
      </c>
      <c r="F791" s="57"/>
      <c r="G791" s="58">
        <f>IFERROR(VLOOKUP(Errors_Master[[#This Row],[Functional Area]],Functional_Area[],2,FALSE),"Need Location!")</f>
        <v>13</v>
      </c>
      <c r="H79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92" spans="2:8">
      <c r="B792" s="56" t="str">
        <f>CONCATENATE(Errors_Master[[#This Row],[Functional Area]],Errors_Master[[#This Row],[Error Code Name]])</f>
        <v>ALS_ARALS_AR cannot turn backlight off</v>
      </c>
      <c r="C792" s="55">
        <v>747</v>
      </c>
      <c r="D792" s="69" t="s">
        <v>911</v>
      </c>
      <c r="E792" s="55" t="s">
        <v>912</v>
      </c>
      <c r="F792" s="57"/>
      <c r="G792" s="58">
        <f>IFERROR(VLOOKUP(Errors_Master[[#This Row],[Functional Area]],Functional_Area[],2,FALSE),"Need Location!")</f>
        <v>13</v>
      </c>
      <c r="H79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93" spans="2:8">
      <c r="B793" s="56" t="str">
        <f>CONCATENATE(Errors_Master[[#This Row],[Functional Area]],Errors_Master[[#This Row],[Error Code Name]])</f>
        <v>ALS_ARALS_AR cannot power ALS</v>
      </c>
      <c r="C793" s="55">
        <v>748</v>
      </c>
      <c r="D793" s="69" t="s">
        <v>913</v>
      </c>
      <c r="E793" s="69" t="s">
        <v>914</v>
      </c>
      <c r="F793" s="57"/>
      <c r="G793" s="58">
        <f>IFERROR(VLOOKUP(Errors_Master[[#This Row],[Functional Area]],Functional_Area[],2,FALSE),"Need Location!")</f>
        <v>13</v>
      </c>
      <c r="H79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94" spans="2:8">
      <c r="B794" s="56" t="str">
        <f>CONCATENATE(Errors_Master[[#This Row],[Functional Area]],Errors_Master[[#This Row],[Error Code Name]])</f>
        <v>ALS_ARALS_AR CB error</v>
      </c>
      <c r="C794" s="55">
        <v>749</v>
      </c>
      <c r="D794" s="69" t="s">
        <v>913</v>
      </c>
      <c r="E794" s="69" t="s">
        <v>915</v>
      </c>
      <c r="F794" s="57"/>
      <c r="G794" s="58">
        <f>IFERROR(VLOOKUP(Errors_Master[[#This Row],[Functional Area]],Functional_Area[],2,FALSE),"Need Location!")</f>
        <v>13</v>
      </c>
      <c r="H79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95" spans="2:8">
      <c r="B795" s="56" t="str">
        <f>CONCATENATE(Errors_Master[[#This Row],[Functional Area]],Errors_Master[[#This Row],[Error Code Name]])</f>
        <v>ALS_ARALS_AR cannot test</v>
      </c>
      <c r="C795" s="55">
        <v>750</v>
      </c>
      <c r="D795" s="69" t="s">
        <v>913</v>
      </c>
      <c r="E795" s="55" t="s">
        <v>916</v>
      </c>
      <c r="F795" s="57"/>
      <c r="G795" s="58">
        <f>IFERROR(VLOOKUP(Errors_Master[[#This Row],[Functional Area]],Functional_Area[],2,FALSE),"Need Location!")</f>
        <v>13</v>
      </c>
      <c r="H79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96" spans="2:8">
      <c r="B796" s="56" t="str">
        <f>CONCATENATE(Errors_Master[[#This Row],[Functional Area]],Errors_Master[[#This Row],[Error Code Name]])</f>
        <v>ALS_ARALS_AR IEFI panic</v>
      </c>
      <c r="C796" s="55">
        <v>751</v>
      </c>
      <c r="D796" s="55" t="s">
        <v>913</v>
      </c>
      <c r="E796" s="55" t="s">
        <v>1020</v>
      </c>
      <c r="F796" s="57"/>
      <c r="G796" s="58">
        <f>IFERROR(VLOOKUP(Errors_Master[[#This Row],[Functional Area]],Functional_Area[],2,FALSE),"Need Location!")</f>
        <v>13</v>
      </c>
      <c r="H79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97" spans="2:8">
      <c r="B797" s="56" t="str">
        <f>CONCATENATE(Errors_Master[[#This Row],[Functional Area]],Errors_Master[[#This Row],[Error Code Name]])</f>
        <v>ALS_ARALS_AR 81_LED fail</v>
      </c>
      <c r="C797" s="55">
        <v>752</v>
      </c>
      <c r="D797" s="55" t="s">
        <v>913</v>
      </c>
      <c r="E797" s="55" t="s">
        <v>1021</v>
      </c>
      <c r="F797" s="57"/>
      <c r="G797" s="58">
        <f>IFERROR(VLOOKUP(Errors_Master[[#This Row],[Functional Area]],Functional_Area[],2,FALSE),"Need Location!")</f>
        <v>13</v>
      </c>
      <c r="H79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98" spans="2:8" s="94" customFormat="1">
      <c r="B798" s="95" t="str">
        <f>CONCATENATE(Errors_Master[[#This Row],[Functional Area]],Errors_Master[[#This Row],[Error Code Name]])</f>
        <v>ALS_ARALS_AR 25_iASCOM test fail</v>
      </c>
      <c r="C798" s="92">
        <v>753</v>
      </c>
      <c r="D798" s="92" t="s">
        <v>913</v>
      </c>
      <c r="E798" s="92" t="s">
        <v>1035</v>
      </c>
      <c r="F798" s="96"/>
      <c r="G798" s="93">
        <f>IFERROR(VLOOKUP(Errors_Master[[#This Row],[Functional Area]],Functional_Area[],2,FALSE),"Need Location!")</f>
        <v>13</v>
      </c>
      <c r="H798" s="97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799" spans="2:8" s="94" customFormat="1">
      <c r="B799" s="95" t="str">
        <f>CONCATENATE(Errors_Master[[#This Row],[Functional Area]],Errors_Master[[#This Row],[Error Code Name]])</f>
        <v>ALS_ARWhen ALS_AR test pass cannot power on</v>
      </c>
      <c r="C799" s="92">
        <v>754</v>
      </c>
      <c r="D799" s="92" t="s">
        <v>913</v>
      </c>
      <c r="E799" s="92" t="s">
        <v>1036</v>
      </c>
      <c r="F799" s="96"/>
      <c r="G799" s="93">
        <f>IFERROR(VLOOKUP(Errors_Master[[#This Row],[Functional Area]],Functional_Area[],2,FALSE),"Need Location!")</f>
        <v>13</v>
      </c>
      <c r="H799" s="97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00" spans="2:8">
      <c r="B800" s="56" t="str">
        <f>CONCATENATE(Errors_Master[[#This Row],[Functional Area]],Errors_Master[[#This Row],[Error Code Name]])</f>
        <v>ALS_AR[New Failure] ALS_AR</v>
      </c>
      <c r="C800" s="55">
        <v>755</v>
      </c>
      <c r="D800" s="69" t="s">
        <v>913</v>
      </c>
      <c r="E800" s="69" t="s">
        <v>917</v>
      </c>
      <c r="F800" s="57"/>
      <c r="G800" s="58">
        <f>IFERROR(VLOOKUP(Errors_Master[[#This Row],[Functional Area]],Functional_Area[],2,FALSE),"Need Location!")</f>
        <v>13</v>
      </c>
      <c r="H80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01" spans="2:8">
      <c r="B801" s="56" t="str">
        <f>CONCATENATE(Errors_Master[[#This Row],[Functional Area]],Errors_Master[[#This Row],[Error Code Name]])</f>
        <v>ALS_AR[New Failure] ALS_AR</v>
      </c>
      <c r="C801" s="55">
        <v>756</v>
      </c>
      <c r="D801" s="69" t="s">
        <v>913</v>
      </c>
      <c r="E801" s="69" t="s">
        <v>917</v>
      </c>
      <c r="F801" s="57"/>
      <c r="G801" s="58">
        <f>IFERROR(VLOOKUP(Errors_Master[[#This Row],[Functional Area]],Functional_Area[],2,FALSE),"Need Location!")</f>
        <v>13</v>
      </c>
      <c r="H80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02" spans="2:8">
      <c r="B802" s="56" t="str">
        <f>CONCATENATE(Errors_Master[[#This Row],[Functional Area]],Errors_Master[[#This Row],[Error Code Name]])</f>
        <v>ALS_AR[New Failure] ALS_AR</v>
      </c>
      <c r="C802" s="55">
        <v>757</v>
      </c>
      <c r="D802" s="69" t="s">
        <v>918</v>
      </c>
      <c r="E802" s="69" t="s">
        <v>919</v>
      </c>
      <c r="F802" s="57"/>
      <c r="G802" s="58">
        <f>IFERROR(VLOOKUP(Errors_Master[[#This Row],[Functional Area]],Functional_Area[],2,FALSE),"Need Location!")</f>
        <v>13</v>
      </c>
      <c r="H80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03" spans="2:8">
      <c r="B803" s="56" t="str">
        <f>CONCATENATE(Errors_Master[[#This Row],[Functional Area]],Errors_Master[[#This Row],[Error Code Name]])</f>
        <v>ALS_AR[New Failure] ALS_AR</v>
      </c>
      <c r="C803" s="55">
        <v>758</v>
      </c>
      <c r="D803" s="69" t="s">
        <v>918</v>
      </c>
      <c r="E803" s="69" t="s">
        <v>919</v>
      </c>
      <c r="F803" s="57"/>
      <c r="G803" s="58">
        <f>IFERROR(VLOOKUP(Errors_Master[[#This Row],[Functional Area]],Functional_Area[],2,FALSE),"Need Location!")</f>
        <v>13</v>
      </c>
      <c r="H80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04" spans="2:8">
      <c r="B804" s="56" t="str">
        <f>CONCATENATE(Errors_Master[[#This Row],[Functional Area]],Errors_Master[[#This Row],[Error Code Name]])</f>
        <v>ALS_AR[New Failure] ALS_AR</v>
      </c>
      <c r="C804" s="55">
        <v>759</v>
      </c>
      <c r="D804" s="69" t="s">
        <v>918</v>
      </c>
      <c r="E804" s="69" t="s">
        <v>919</v>
      </c>
      <c r="F804" s="57"/>
      <c r="G804" s="58">
        <f>IFERROR(VLOOKUP(Errors_Master[[#This Row],[Functional Area]],Functional_Area[],2,FALSE),"Need Location!")</f>
        <v>13</v>
      </c>
      <c r="H80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05" spans="2:8">
      <c r="B805" s="56" t="str">
        <f>CONCATENATE(Errors_Master[[#This Row],[Functional Area]],Errors_Master[[#This Row],[Error Code Name]])</f>
        <v>ALS_AR[New Failure] ALS_AR</v>
      </c>
      <c r="C805" s="55">
        <v>760</v>
      </c>
      <c r="D805" s="69" t="s">
        <v>918</v>
      </c>
      <c r="E805" s="69" t="s">
        <v>919</v>
      </c>
      <c r="F805" s="57"/>
      <c r="G805" s="58">
        <f>IFERROR(VLOOKUP(Errors_Master[[#This Row],[Functional Area]],Functional_Area[],2,FALSE),"Need Location!")</f>
        <v>13</v>
      </c>
      <c r="H80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06" spans="2:8">
      <c r="B806" s="56" t="str">
        <f>CONCATENATE(Errors_Master[[#This Row],[Functional Area]],Errors_Master[[#This Row],[Error Code Name]])</f>
        <v>ALS_AR[New Failure] ALS_AR</v>
      </c>
      <c r="C806" s="55">
        <v>761</v>
      </c>
      <c r="D806" s="69" t="s">
        <v>918</v>
      </c>
      <c r="E806" s="69" t="s">
        <v>919</v>
      </c>
      <c r="F806" s="57"/>
      <c r="G806" s="58">
        <f>IFERROR(VLOOKUP(Errors_Master[[#This Row],[Functional Area]],Functional_Area[],2,FALSE),"Need Location!")</f>
        <v>13</v>
      </c>
      <c r="H80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07" spans="2:8">
      <c r="B807" s="56" t="str">
        <f>CONCATENATE(Errors_Master[[#This Row],[Functional Area]],Errors_Master[[#This Row],[Error Code Name]])</f>
        <v>ALS_AR[New Failure] ALS_AR</v>
      </c>
      <c r="C807" s="55">
        <v>762</v>
      </c>
      <c r="D807" s="69" t="s">
        <v>918</v>
      </c>
      <c r="E807" s="69" t="s">
        <v>919</v>
      </c>
      <c r="F807" s="57"/>
      <c r="G807" s="58">
        <f>IFERROR(VLOOKUP(Errors_Master[[#This Row],[Functional Area]],Functional_Area[],2,FALSE),"Need Location!")</f>
        <v>13</v>
      </c>
      <c r="H80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08" spans="2:8">
      <c r="B808" s="56" t="str">
        <f>CONCATENATE(Errors_Master[[#This Row],[Functional Area]],Errors_Master[[#This Row],[Error Code Name]])</f>
        <v>ALS_AR[New Failure] ALS_AR</v>
      </c>
      <c r="C808" s="55">
        <v>763</v>
      </c>
      <c r="D808" s="69" t="s">
        <v>918</v>
      </c>
      <c r="E808" s="69" t="s">
        <v>919</v>
      </c>
      <c r="F808" s="57"/>
      <c r="G808" s="58">
        <f>IFERROR(VLOOKUP(Errors_Master[[#This Row],[Functional Area]],Functional_Area[],2,FALSE),"Need Location!")</f>
        <v>13</v>
      </c>
      <c r="H80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09" spans="2:8">
      <c r="B809" s="56" t="str">
        <f>CONCATENATE(Errors_Master[[#This Row],[Functional Area]],Errors_Master[[#This Row],[Error Code Name]])</f>
        <v>ALS_AR[New Failure] ALS_AR</v>
      </c>
      <c r="C809" s="55">
        <v>764</v>
      </c>
      <c r="D809" s="69" t="s">
        <v>918</v>
      </c>
      <c r="E809" s="69" t="s">
        <v>917</v>
      </c>
      <c r="F809" s="57"/>
      <c r="G809" s="58">
        <f>IFERROR(VLOOKUP(Errors_Master[[#This Row],[Functional Area]],Functional_Area[],2,FALSE),"Need Location!")</f>
        <v>13</v>
      </c>
      <c r="H80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10" spans="2:8">
      <c r="B810" s="56" t="str">
        <f>CONCATENATE(Errors_Master[[#This Row],[Functional Area]],Errors_Master[[#This Row],[Error Code Name]])</f>
        <v>ALS_AR[New Failure] ALS_AR</v>
      </c>
      <c r="C810" s="55">
        <v>765</v>
      </c>
      <c r="D810" s="69" t="s">
        <v>913</v>
      </c>
      <c r="E810" s="69" t="s">
        <v>917</v>
      </c>
      <c r="F810" s="57"/>
      <c r="G810" s="58">
        <f>IFERROR(VLOOKUP(Errors_Master[[#This Row],[Functional Area]],Functional_Area[],2,FALSE),"Need Location!")</f>
        <v>13</v>
      </c>
      <c r="H81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11" spans="2:8">
      <c r="B811" s="56" t="str">
        <f>CONCATENATE(Errors_Master[[#This Row],[Functional Area]],Errors_Master[[#This Row],[Error Code Name]])</f>
        <v>ALS_AR[New Failure] ALS_AR</v>
      </c>
      <c r="C811" s="55">
        <v>766</v>
      </c>
      <c r="D811" s="69" t="s">
        <v>913</v>
      </c>
      <c r="E811" s="69" t="s">
        <v>917</v>
      </c>
      <c r="F811" s="57"/>
      <c r="G811" s="58">
        <f>IFERROR(VLOOKUP(Errors_Master[[#This Row],[Functional Area]],Functional_Area[],2,FALSE),"Need Location!")</f>
        <v>13</v>
      </c>
      <c r="H81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12" spans="2:8">
      <c r="B812" s="56" t="str">
        <f>CONCATENATE(Errors_Master[[#This Row],[Functional Area]],Errors_Master[[#This Row],[Error Code Name]])</f>
        <v>ALS_AR[New Failure] ALS_AR</v>
      </c>
      <c r="C812" s="55">
        <v>767</v>
      </c>
      <c r="D812" s="69" t="s">
        <v>913</v>
      </c>
      <c r="E812" s="69" t="s">
        <v>917</v>
      </c>
      <c r="F812" s="57"/>
      <c r="G812" s="58">
        <f>IFERROR(VLOOKUP(Errors_Master[[#This Row],[Functional Area]],Functional_Area[],2,FALSE),"Need Location!")</f>
        <v>13</v>
      </c>
      <c r="H81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13" spans="2:8">
      <c r="B813" s="56" t="str">
        <f>CONCATENATE(Errors_Master[[#This Row],[Functional Area]],Errors_Master[[#This Row],[Error Code Name]])</f>
        <v>ALS_AR[New Failure] ALS_AR</v>
      </c>
      <c r="C813" s="55">
        <v>768</v>
      </c>
      <c r="D813" s="69" t="s">
        <v>913</v>
      </c>
      <c r="E813" s="69" t="s">
        <v>917</v>
      </c>
      <c r="F813" s="57"/>
      <c r="G813" s="58">
        <f>IFERROR(VLOOKUP(Errors_Master[[#This Row],[Functional Area]],Functional_Area[],2,FALSE),"Need Location!")</f>
        <v>13</v>
      </c>
      <c r="H81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14" spans="2:8">
      <c r="B814" s="56" t="str">
        <f>CONCATENATE(Errors_Master[[#This Row],[Functional Area]],Errors_Master[[#This Row],[Error Code Name]])</f>
        <v>ALS_AR[New Failure] ALS_AR</v>
      </c>
      <c r="C814" s="55">
        <v>769</v>
      </c>
      <c r="D814" s="69" t="s">
        <v>913</v>
      </c>
      <c r="E814" s="69" t="s">
        <v>917</v>
      </c>
      <c r="F814" s="57"/>
      <c r="G814" s="58">
        <f>IFERROR(VLOOKUP(Errors_Master[[#This Row],[Functional Area]],Functional_Area[],2,FALSE),"Need Location!")</f>
        <v>13</v>
      </c>
      <c r="H81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15" spans="2:8">
      <c r="B815" s="56" t="str">
        <f>CONCATENATE(Errors_Master[[#This Row],[Functional Area]],Errors_Master[[#This Row],[Error Code Name]])</f>
        <v>ALS_AR[New Failure] ALS_AR</v>
      </c>
      <c r="C815" s="55">
        <v>770</v>
      </c>
      <c r="D815" s="69" t="s">
        <v>913</v>
      </c>
      <c r="E815" s="69" t="s">
        <v>917</v>
      </c>
      <c r="F815" s="57"/>
      <c r="G815" s="58">
        <f>IFERROR(VLOOKUP(Errors_Master[[#This Row],[Functional Area]],Functional_Area[],2,FALSE),"Need Location!")</f>
        <v>13</v>
      </c>
      <c r="H81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16" spans="2:8">
      <c r="B816" s="56" t="str">
        <f>CONCATENATE(Errors_Master[[#This Row],[Functional Area]],Errors_Master[[#This Row],[Error Code Name]])</f>
        <v>ALS_AR[New Failure] ALS_AR</v>
      </c>
      <c r="C816" s="55">
        <v>771</v>
      </c>
      <c r="D816" s="69" t="s">
        <v>913</v>
      </c>
      <c r="E816" s="69" t="s">
        <v>917</v>
      </c>
      <c r="F816" s="57"/>
      <c r="G816" s="58">
        <f>IFERROR(VLOOKUP(Errors_Master[[#This Row],[Functional Area]],Functional_Area[],2,FALSE),"Need Location!")</f>
        <v>13</v>
      </c>
      <c r="H81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17" spans="2:8">
      <c r="B817" s="56" t="str">
        <f>CONCATENATE(Errors_Master[[#This Row],[Functional Area]],Errors_Master[[#This Row],[Error Code Name]])</f>
        <v>ALS_AR[New Failure] ALS_AR</v>
      </c>
      <c r="C817" s="55">
        <v>772</v>
      </c>
      <c r="D817" s="69" t="s">
        <v>913</v>
      </c>
      <c r="E817" s="69" t="s">
        <v>917</v>
      </c>
      <c r="F817" s="57"/>
      <c r="G817" s="58">
        <f>IFERROR(VLOOKUP(Errors_Master[[#This Row],[Functional Area]],Functional_Area[],2,FALSE),"Need Location!")</f>
        <v>13</v>
      </c>
      <c r="H81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18" spans="2:8">
      <c r="B818" s="56" t="str">
        <f>CONCATENATE(Errors_Master[[#This Row],[Functional Area]],Errors_Master[[#This Row],[Error Code Name]])</f>
        <v>ALS_AR[New Failure] ALS_AR</v>
      </c>
      <c r="C818" s="55">
        <v>773</v>
      </c>
      <c r="D818" s="69" t="s">
        <v>913</v>
      </c>
      <c r="E818" s="69" t="s">
        <v>917</v>
      </c>
      <c r="F818" s="57"/>
      <c r="G818" s="58">
        <f>IFERROR(VLOOKUP(Errors_Master[[#This Row],[Functional Area]],Functional_Area[],2,FALSE),"Need Location!")</f>
        <v>13</v>
      </c>
      <c r="H81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19" spans="2:8">
      <c r="B819" s="56" t="str">
        <f>CONCATENATE(Errors_Master[[#This Row],[Functional Area]],Errors_Master[[#This Row],[Error Code Name]])</f>
        <v>ALS_AR[New Failure] ALS_AR</v>
      </c>
      <c r="C819" s="55">
        <v>774</v>
      </c>
      <c r="D819" s="69" t="s">
        <v>913</v>
      </c>
      <c r="E819" s="69" t="s">
        <v>917</v>
      </c>
      <c r="F819" s="57"/>
      <c r="G819" s="58">
        <f>IFERROR(VLOOKUP(Errors_Master[[#This Row],[Functional Area]],Functional_Area[],2,FALSE),"Need Location!")</f>
        <v>13</v>
      </c>
      <c r="H81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20" spans="2:8">
      <c r="B820" s="56" t="str">
        <f>CONCATENATE(Errors_Master[[#This Row],[Functional Area]],Errors_Master[[#This Row],[Error Code Name]])</f>
        <v>ALS_AR[New Failure] ALS_AR</v>
      </c>
      <c r="C820" s="55">
        <v>775</v>
      </c>
      <c r="D820" s="69" t="s">
        <v>913</v>
      </c>
      <c r="E820" s="69" t="s">
        <v>917</v>
      </c>
      <c r="F820" s="57"/>
      <c r="G820" s="58">
        <f>IFERROR(VLOOKUP(Errors_Master[[#This Row],[Functional Area]],Functional_Area[],2,FALSE),"Need Location!")</f>
        <v>13</v>
      </c>
      <c r="H82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21" spans="2:8">
      <c r="B821" s="56" t="str">
        <f>CONCATENATE(Errors_Master[[#This Row],[Functional Area]],Errors_Master[[#This Row],[Error Code Name]])</f>
        <v>ALS_AR[New Failure] ALS_AR</v>
      </c>
      <c r="C821" s="55">
        <v>776</v>
      </c>
      <c r="D821" s="69" t="s">
        <v>913</v>
      </c>
      <c r="E821" s="69" t="s">
        <v>917</v>
      </c>
      <c r="F821" s="57"/>
      <c r="G821" s="58">
        <f>IFERROR(VLOOKUP(Errors_Master[[#This Row],[Functional Area]],Functional_Area[],2,FALSE),"Need Location!")</f>
        <v>13</v>
      </c>
      <c r="H82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22" spans="2:8">
      <c r="B822" s="56" t="str">
        <f>CONCATENATE(Errors_Master[[#This Row],[Functional Area]],Errors_Master[[#This Row],[Error Code Name]])</f>
        <v>ALS_AR[New Failure] ALS_AR</v>
      </c>
      <c r="C822" s="55">
        <v>777</v>
      </c>
      <c r="D822" s="69" t="s">
        <v>913</v>
      </c>
      <c r="E822" s="69" t="s">
        <v>917</v>
      </c>
      <c r="F822" s="57"/>
      <c r="G822" s="58">
        <f>IFERROR(VLOOKUP(Errors_Master[[#This Row],[Functional Area]],Functional_Area[],2,FALSE),"Need Location!")</f>
        <v>13</v>
      </c>
      <c r="H82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23" spans="2:8">
      <c r="B823" s="56" t="str">
        <f>CONCATENATE(Errors_Master[[#This Row],[Functional Area]],Errors_Master[[#This Row],[Error Code Name]])</f>
        <v>ALS_AR[New Failure] ALS_AR</v>
      </c>
      <c r="C823" s="55">
        <v>778</v>
      </c>
      <c r="D823" s="69" t="s">
        <v>913</v>
      </c>
      <c r="E823" s="69" t="s">
        <v>917</v>
      </c>
      <c r="F823" s="57"/>
      <c r="G823" s="58">
        <f>IFERROR(VLOOKUP(Errors_Master[[#This Row],[Functional Area]],Functional_Area[],2,FALSE),"Need Location!")</f>
        <v>13</v>
      </c>
      <c r="H82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24" spans="2:8">
      <c r="B824" s="56" t="str">
        <f>CONCATENATE(Errors_Master[[#This Row],[Functional Area]],Errors_Master[[#This Row],[Error Code Name]])</f>
        <v>ALS_AR[New Failure] ALS_AR</v>
      </c>
      <c r="C824" s="55">
        <v>779</v>
      </c>
      <c r="D824" s="69" t="s">
        <v>913</v>
      </c>
      <c r="E824" s="69" t="s">
        <v>917</v>
      </c>
      <c r="F824" s="57"/>
      <c r="G824" s="58">
        <f>IFERROR(VLOOKUP(Errors_Master[[#This Row],[Functional Area]],Functional_Area[],2,FALSE),"Need Location!")</f>
        <v>13</v>
      </c>
      <c r="H82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25" spans="2:8">
      <c r="B825" s="56" t="str">
        <f>CONCATENATE(Errors_Master[[#This Row],[Functional Area]],Errors_Master[[#This Row],[Error Code Name]])</f>
        <v>ALS_AR[New Failure] ALS_AR</v>
      </c>
      <c r="C825" s="55">
        <v>780</v>
      </c>
      <c r="D825" s="69" t="s">
        <v>913</v>
      </c>
      <c r="E825" s="69" t="s">
        <v>917</v>
      </c>
      <c r="F825" s="57"/>
      <c r="G825" s="58">
        <f>IFERROR(VLOOKUP(Errors_Master[[#This Row],[Functional Area]],Functional_Area[],2,FALSE),"Need Location!")</f>
        <v>13</v>
      </c>
      <c r="H82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26" spans="2:8">
      <c r="B826" s="56" t="str">
        <f>CONCATENATE(Errors_Master[[#This Row],[Functional Area]],Errors_Master[[#This Row],[Error Code Name]])</f>
        <v>Trackpad ForceTrackpad #2692 Force calibration Fail</v>
      </c>
      <c r="C826" s="55">
        <v>781</v>
      </c>
      <c r="D826" s="69" t="s">
        <v>191</v>
      </c>
      <c r="E826" s="74" t="s">
        <v>311</v>
      </c>
      <c r="F826" s="57"/>
      <c r="G826" s="58">
        <f>IFERROR(VLOOKUP(Errors_Master[[#This Row],[Functional Area]],Functional_Area[],2,FALSE),"Need Location!")</f>
        <v>14</v>
      </c>
      <c r="H82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27" spans="2:8">
      <c r="B827" s="56" t="str">
        <f>CONCATENATE(Errors_Master[[#This Row],[Functional Area]],Errors_Master[[#This Row],[Error Code Name]])</f>
        <v>Trackpad ForceTrackpad #3402 Force calibration verification Serial Fixture Fail</v>
      </c>
      <c r="C827" s="55">
        <v>782</v>
      </c>
      <c r="D827" s="69" t="s">
        <v>191</v>
      </c>
      <c r="E827" s="75" t="s">
        <v>312</v>
      </c>
      <c r="F827" s="57"/>
      <c r="G827" s="58">
        <f>IFERROR(VLOOKUP(Errors_Master[[#This Row],[Functional Area]],Functional_Area[],2,FALSE),"Need Location!")</f>
        <v>14</v>
      </c>
      <c r="H82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28" spans="2:8">
      <c r="B828" s="56" t="str">
        <f>CONCATENATE(Errors_Master[[#This Row],[Functional Area]],Errors_Master[[#This Row],[Error Code Name]])</f>
        <v>Trackpad ForceLCD Backlight auto off</v>
      </c>
      <c r="C828" s="55">
        <v>783</v>
      </c>
      <c r="D828" s="69" t="s">
        <v>191</v>
      </c>
      <c r="E828" s="55" t="s">
        <v>313</v>
      </c>
      <c r="F828" s="57"/>
      <c r="G828" s="58">
        <f>IFERROR(VLOOKUP(Errors_Master[[#This Row],[Functional Area]],Functional_Area[],2,FALSE),"Need Location!")</f>
        <v>14</v>
      </c>
      <c r="H82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29" spans="2:8">
      <c r="B829" s="56" t="str">
        <f>CONCATENATE(Errors_Master[[#This Row],[Functional Area]],Errors_Master[[#This Row],[Error Code Name]])</f>
        <v>Trackpad ForceTrackpad/Hang at Trackpad #2692 test</v>
      </c>
      <c r="C829" s="55">
        <v>784</v>
      </c>
      <c r="D829" s="55" t="s">
        <v>191</v>
      </c>
      <c r="E829" s="55" t="s">
        <v>1016</v>
      </c>
      <c r="F829" s="57"/>
      <c r="G829" s="58">
        <f>IFERROR(VLOOKUP(Errors_Master[[#This Row],[Functional Area]],Functional_Area[],2,FALSE),"Need Location!")</f>
        <v>14</v>
      </c>
      <c r="H82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30" spans="2:8">
      <c r="B830" s="56" t="str">
        <f>CONCATENATE(Errors_Master[[#This Row],[Functional Area]],Errors_Master[[#This Row],[Error Code Name]])</f>
        <v>Trackpad ForceTrackpad/Error writing control bit</v>
      </c>
      <c r="C830" s="55">
        <v>785</v>
      </c>
      <c r="D830" s="55" t="s">
        <v>191</v>
      </c>
      <c r="E830" s="55" t="s">
        <v>1017</v>
      </c>
      <c r="F830" s="57"/>
      <c r="G830" s="58">
        <f>IFERROR(VLOOKUP(Errors_Master[[#This Row],[Functional Area]],Functional_Area[],2,FALSE),"Need Location!")</f>
        <v>14</v>
      </c>
      <c r="H83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31" spans="2:8">
      <c r="B831" s="56" t="str">
        <f>CONCATENATE(Errors_Master[[#This Row],[Functional Area]],Errors_Master[[#This Row],[Error Code Name]])</f>
        <v>Trackpad Force[New Failure] Trackpad Force</v>
      </c>
      <c r="C831" s="55">
        <v>786</v>
      </c>
      <c r="D831" s="69" t="s">
        <v>191</v>
      </c>
      <c r="E831" s="69" t="s">
        <v>920</v>
      </c>
      <c r="F831" s="57"/>
      <c r="G831" s="58">
        <f>IFERROR(VLOOKUP(Errors_Master[[#This Row],[Functional Area]],Functional_Area[],2,FALSE),"Need Location!")</f>
        <v>14</v>
      </c>
      <c r="H83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32" spans="2:8">
      <c r="B832" s="56" t="str">
        <f>CONCATENATE(Errors_Master[[#This Row],[Functional Area]],Errors_Master[[#This Row],[Error Code Name]])</f>
        <v>Trackpad Force[New Failure] Trackpad Force</v>
      </c>
      <c r="C832" s="55">
        <v>787</v>
      </c>
      <c r="D832" s="69" t="s">
        <v>191</v>
      </c>
      <c r="E832" s="69" t="s">
        <v>920</v>
      </c>
      <c r="F832" s="57"/>
      <c r="G832" s="58">
        <f>IFERROR(VLOOKUP(Errors_Master[[#This Row],[Functional Area]],Functional_Area[],2,FALSE),"Need Location!")</f>
        <v>14</v>
      </c>
      <c r="H83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33" spans="2:8">
      <c r="B833" s="56" t="str">
        <f>CONCATENATE(Errors_Master[[#This Row],[Functional Area]],Errors_Master[[#This Row],[Error Code Name]])</f>
        <v>Trackpad Force[New Failure] Trackpad Force</v>
      </c>
      <c r="C833" s="55">
        <v>788</v>
      </c>
      <c r="D833" s="69" t="s">
        <v>191</v>
      </c>
      <c r="E833" s="69" t="s">
        <v>920</v>
      </c>
      <c r="F833" s="57"/>
      <c r="G833" s="58">
        <f>IFERROR(VLOOKUP(Errors_Master[[#This Row],[Functional Area]],Functional_Area[],2,FALSE),"Need Location!")</f>
        <v>14</v>
      </c>
      <c r="H83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34" spans="2:8">
      <c r="B834" s="56" t="str">
        <f>CONCATENATE(Errors_Master[[#This Row],[Functional Area]],Errors_Master[[#This Row],[Error Code Name]])</f>
        <v>Trackpad Force[New Failure] Trackpad Force</v>
      </c>
      <c r="C834" s="55">
        <v>789</v>
      </c>
      <c r="D834" s="69" t="s">
        <v>191</v>
      </c>
      <c r="E834" s="69" t="s">
        <v>920</v>
      </c>
      <c r="F834" s="57"/>
      <c r="G834" s="58">
        <f>IFERROR(VLOOKUP(Errors_Master[[#This Row],[Functional Area]],Functional_Area[],2,FALSE),"Need Location!")</f>
        <v>14</v>
      </c>
      <c r="H83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35" spans="2:8">
      <c r="B835" s="56" t="str">
        <f>CONCATENATE(Errors_Master[[#This Row],[Functional Area]],Errors_Master[[#This Row],[Error Code Name]])</f>
        <v>Trackpad Force[New Failure] Trackpad Force</v>
      </c>
      <c r="C835" s="55">
        <v>790</v>
      </c>
      <c r="D835" s="69" t="s">
        <v>191</v>
      </c>
      <c r="E835" s="69" t="s">
        <v>920</v>
      </c>
      <c r="F835" s="57"/>
      <c r="G835" s="58">
        <f>IFERROR(VLOOKUP(Errors_Master[[#This Row],[Functional Area]],Functional_Area[],2,FALSE),"Need Location!")</f>
        <v>14</v>
      </c>
      <c r="H83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36" spans="2:8">
      <c r="B836" s="56" t="str">
        <f>CONCATENATE(Errors_Master[[#This Row],[Functional Area]],Errors_Master[[#This Row],[Error Code Name]])</f>
        <v>Trackpad Force[New Failure] Trackpad Force</v>
      </c>
      <c r="C836" s="55">
        <v>791</v>
      </c>
      <c r="D836" s="69" t="s">
        <v>191</v>
      </c>
      <c r="E836" s="69" t="s">
        <v>920</v>
      </c>
      <c r="F836" s="57"/>
      <c r="G836" s="58">
        <f>IFERROR(VLOOKUP(Errors_Master[[#This Row],[Functional Area]],Functional_Area[],2,FALSE),"Need Location!")</f>
        <v>14</v>
      </c>
      <c r="H83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37" spans="2:8">
      <c r="B837" s="56" t="str">
        <f>CONCATENATE(Errors_Master[[#This Row],[Functional Area]],Errors_Master[[#This Row],[Error Code Name]])</f>
        <v>Trackpad Force[New Failure] Trackpad Force</v>
      </c>
      <c r="C837" s="55">
        <v>792</v>
      </c>
      <c r="D837" s="69" t="s">
        <v>191</v>
      </c>
      <c r="E837" s="69" t="s">
        <v>920</v>
      </c>
      <c r="F837" s="57"/>
      <c r="G837" s="58">
        <f>IFERROR(VLOOKUP(Errors_Master[[#This Row],[Functional Area]],Functional_Area[],2,FALSE),"Need Location!")</f>
        <v>14</v>
      </c>
      <c r="H83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38" spans="2:8">
      <c r="B838" s="56" t="str">
        <f>CONCATENATE(Errors_Master[[#This Row],[Functional Area]],Errors_Master[[#This Row],[Error Code Name]])</f>
        <v>Trackpad Force[New Failure] Trackpad Force</v>
      </c>
      <c r="C838" s="55">
        <v>793</v>
      </c>
      <c r="D838" s="69" t="s">
        <v>191</v>
      </c>
      <c r="E838" s="69" t="s">
        <v>920</v>
      </c>
      <c r="F838" s="57"/>
      <c r="G838" s="58">
        <f>IFERROR(VLOOKUP(Errors_Master[[#This Row],[Functional Area]],Functional_Area[],2,FALSE),"Need Location!")</f>
        <v>14</v>
      </c>
      <c r="H83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39" spans="2:8">
      <c r="B839" s="56" t="str">
        <f>CONCATENATE(Errors_Master[[#This Row],[Functional Area]],Errors_Master[[#This Row],[Error Code Name]])</f>
        <v>Trackpad Force[New Failure] Trackpad Force</v>
      </c>
      <c r="C839" s="55">
        <v>794</v>
      </c>
      <c r="D839" s="69" t="s">
        <v>191</v>
      </c>
      <c r="E839" s="69" t="s">
        <v>920</v>
      </c>
      <c r="F839" s="57"/>
      <c r="G839" s="58">
        <f>IFERROR(VLOOKUP(Errors_Master[[#This Row],[Functional Area]],Functional_Area[],2,FALSE),"Need Location!")</f>
        <v>14</v>
      </c>
      <c r="H83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40" spans="2:8">
      <c r="B840" s="56" t="str">
        <f>CONCATENATE(Errors_Master[[#This Row],[Functional Area]],Errors_Master[[#This Row],[Error Code Name]])</f>
        <v>Trackpad Force[New Failure] Trackpad Force</v>
      </c>
      <c r="C840" s="55">
        <v>795</v>
      </c>
      <c r="D840" s="69" t="s">
        <v>191</v>
      </c>
      <c r="E840" s="69" t="s">
        <v>920</v>
      </c>
      <c r="F840" s="57"/>
      <c r="G840" s="58">
        <f>IFERROR(VLOOKUP(Errors_Master[[#This Row],[Functional Area]],Functional_Area[],2,FALSE),"Need Location!")</f>
        <v>14</v>
      </c>
      <c r="H84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41" spans="2:8">
      <c r="B841" s="56" t="str">
        <f>CONCATENATE(Errors_Master[[#This Row],[Functional Area]],Errors_Master[[#This Row],[Error Code Name]])</f>
        <v>Trackpad Force[New Failure] Trackpad Force</v>
      </c>
      <c r="C841" s="55">
        <v>796</v>
      </c>
      <c r="D841" s="69" t="s">
        <v>191</v>
      </c>
      <c r="E841" s="69" t="s">
        <v>920</v>
      </c>
      <c r="F841" s="57"/>
      <c r="G841" s="58">
        <f>IFERROR(VLOOKUP(Errors_Master[[#This Row],[Functional Area]],Functional_Area[],2,FALSE),"Need Location!")</f>
        <v>14</v>
      </c>
      <c r="H84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42" spans="2:8">
      <c r="B842" s="56" t="str">
        <f>CONCATENATE(Errors_Master[[#This Row],[Functional Area]],Errors_Master[[#This Row],[Error Code Name]])</f>
        <v>Trackpad Force[New Failure] Trackpad Force</v>
      </c>
      <c r="C842" s="55">
        <v>797</v>
      </c>
      <c r="D842" s="69" t="s">
        <v>191</v>
      </c>
      <c r="E842" s="69" t="s">
        <v>920</v>
      </c>
      <c r="F842" s="57"/>
      <c r="G842" s="58">
        <f>IFERROR(VLOOKUP(Errors_Master[[#This Row],[Functional Area]],Functional_Area[],2,FALSE),"Need Location!")</f>
        <v>14</v>
      </c>
      <c r="H84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43" spans="2:8">
      <c r="B843" s="56" t="str">
        <f>CONCATENATE(Errors_Master[[#This Row],[Functional Area]],Errors_Master[[#This Row],[Error Code Name]])</f>
        <v>Trackpad Force[New Failure] Trackpad Force</v>
      </c>
      <c r="C843" s="55">
        <v>798</v>
      </c>
      <c r="D843" s="69" t="s">
        <v>191</v>
      </c>
      <c r="E843" s="69" t="s">
        <v>920</v>
      </c>
      <c r="F843" s="57"/>
      <c r="G843" s="58">
        <f>IFERROR(VLOOKUP(Errors_Master[[#This Row],[Functional Area]],Functional_Area[],2,FALSE),"Need Location!")</f>
        <v>14</v>
      </c>
      <c r="H84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44" spans="2:8">
      <c r="B844" s="56" t="str">
        <f>CONCATENATE(Errors_Master[[#This Row],[Functional Area]],Errors_Master[[#This Row],[Error Code Name]])</f>
        <v>Trackpad Force[New Failure] Trackpad Force</v>
      </c>
      <c r="C844" s="55">
        <v>799</v>
      </c>
      <c r="D844" s="69" t="s">
        <v>191</v>
      </c>
      <c r="E844" s="69" t="s">
        <v>920</v>
      </c>
      <c r="F844" s="57"/>
      <c r="G844" s="58">
        <f>IFERROR(VLOOKUP(Errors_Master[[#This Row],[Functional Area]],Functional_Area[],2,FALSE),"Need Location!")</f>
        <v>14</v>
      </c>
      <c r="H84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45" spans="2:8">
      <c r="B845" s="56" t="str">
        <f>CONCATENATE(Errors_Master[[#This Row],[Functional Area]],Errors_Master[[#This Row],[Error Code Name]])</f>
        <v>Trackpad Force[New Failure] Trackpad Force</v>
      </c>
      <c r="C845" s="55">
        <v>800</v>
      </c>
      <c r="D845" s="69" t="s">
        <v>191</v>
      </c>
      <c r="E845" s="69" t="s">
        <v>920</v>
      </c>
      <c r="F845" s="57"/>
      <c r="G845" s="58">
        <f>IFERROR(VLOOKUP(Errors_Master[[#This Row],[Functional Area]],Functional_Area[],2,FALSE),"Need Location!")</f>
        <v>14</v>
      </c>
      <c r="H84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46" spans="2:8">
      <c r="B846" s="56" t="str">
        <f>CONCATENATE(Errors_Master[[#This Row],[Functional Area]],Errors_Master[[#This Row],[Error Code Name]])</f>
        <v>Trackpad Force[New Failure] Trackpad Force</v>
      </c>
      <c r="C846" s="55">
        <v>801</v>
      </c>
      <c r="D846" s="69" t="s">
        <v>191</v>
      </c>
      <c r="E846" s="69" t="s">
        <v>920</v>
      </c>
      <c r="F846" s="57"/>
      <c r="G846" s="58">
        <f>IFERROR(VLOOKUP(Errors_Master[[#This Row],[Functional Area]],Functional_Area[],2,FALSE),"Need Location!")</f>
        <v>14</v>
      </c>
      <c r="H84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47" spans="2:8">
      <c r="B847" s="56" t="str">
        <f>CONCATENATE(Errors_Master[[#This Row],[Functional Area]],Errors_Master[[#This Row],[Error Code Name]])</f>
        <v>Trackpad Force[New Failure] Trackpad Force</v>
      </c>
      <c r="C847" s="55">
        <v>802</v>
      </c>
      <c r="D847" s="69" t="s">
        <v>191</v>
      </c>
      <c r="E847" s="69" t="s">
        <v>920</v>
      </c>
      <c r="F847" s="57"/>
      <c r="G847" s="58">
        <f>IFERROR(VLOOKUP(Errors_Master[[#This Row],[Functional Area]],Functional_Area[],2,FALSE),"Need Location!")</f>
        <v>14</v>
      </c>
      <c r="H84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48" spans="2:8">
      <c r="B848" s="56" t="str">
        <f>CONCATENATE(Errors_Master[[#This Row],[Functional Area]],Errors_Master[[#This Row],[Error Code Name]])</f>
        <v>Trackpad Force[New Failure] Trackpad Force</v>
      </c>
      <c r="C848" s="55">
        <v>803</v>
      </c>
      <c r="D848" s="69" t="s">
        <v>191</v>
      </c>
      <c r="E848" s="69" t="s">
        <v>920</v>
      </c>
      <c r="F848" s="57"/>
      <c r="G848" s="58">
        <f>IFERROR(VLOOKUP(Errors_Master[[#This Row],[Functional Area]],Functional_Area[],2,FALSE),"Need Location!")</f>
        <v>14</v>
      </c>
      <c r="H84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49" spans="2:8">
      <c r="B849" s="56" t="str">
        <f>CONCATENATE(Errors_Master[[#This Row],[Functional Area]],Errors_Master[[#This Row],[Error Code Name]])</f>
        <v>Trackpad Force[New Failure] Trackpad Force</v>
      </c>
      <c r="C849" s="55">
        <v>804</v>
      </c>
      <c r="D849" s="69" t="s">
        <v>191</v>
      </c>
      <c r="E849" s="69" t="s">
        <v>920</v>
      </c>
      <c r="F849" s="57"/>
      <c r="G849" s="58">
        <f>IFERROR(VLOOKUP(Errors_Master[[#This Row],[Functional Area]],Functional_Area[],2,FALSE),"Need Location!")</f>
        <v>14</v>
      </c>
      <c r="H84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50" spans="2:8">
      <c r="B850" s="56" t="str">
        <f>CONCATENATE(Errors_Master[[#This Row],[Functional Area]],Errors_Master[[#This Row],[Error Code Name]])</f>
        <v>Trackpad Force[New Failure] Trackpad Force</v>
      </c>
      <c r="C850" s="55">
        <v>805</v>
      </c>
      <c r="D850" s="69" t="s">
        <v>191</v>
      </c>
      <c r="E850" s="69" t="s">
        <v>920</v>
      </c>
      <c r="F850" s="57"/>
      <c r="G850" s="58">
        <f>IFERROR(VLOOKUP(Errors_Master[[#This Row],[Functional Area]],Functional_Area[],2,FALSE),"Need Location!")</f>
        <v>14</v>
      </c>
      <c r="H85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51" spans="2:8">
      <c r="B851" s="56" t="str">
        <f>CONCATENATE(Errors_Master[[#This Row],[Functional Area]],Errors_Master[[#This Row],[Error Code Name]])</f>
        <v>Trackpad Force[New Failure] Trackpad Force</v>
      </c>
      <c r="C851" s="55">
        <v>806</v>
      </c>
      <c r="D851" s="69" t="s">
        <v>191</v>
      </c>
      <c r="E851" s="69" t="s">
        <v>920</v>
      </c>
      <c r="F851" s="57"/>
      <c r="G851" s="58">
        <f>IFERROR(VLOOKUP(Errors_Master[[#This Row],[Functional Area]],Functional_Area[],2,FALSE),"Need Location!")</f>
        <v>14</v>
      </c>
      <c r="H85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52" spans="2:8">
      <c r="B852" s="56" t="str">
        <f>CONCATENATE(Errors_Master[[#This Row],[Functional Area]],Errors_Master[[#This Row],[Error Code Name]])</f>
        <v>Trackpad Force[New Failure] Trackpad Force</v>
      </c>
      <c r="C852" s="55">
        <v>807</v>
      </c>
      <c r="D852" s="69" t="s">
        <v>191</v>
      </c>
      <c r="E852" s="69" t="s">
        <v>920</v>
      </c>
      <c r="F852" s="57"/>
      <c r="G852" s="58">
        <f>IFERROR(VLOOKUP(Errors_Master[[#This Row],[Functional Area]],Functional_Area[],2,FALSE),"Need Location!")</f>
        <v>14</v>
      </c>
      <c r="H85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53" spans="2:8">
      <c r="B853" s="56" t="str">
        <f>CONCATENATE(Errors_Master[[#This Row],[Functional Area]],Errors_Master[[#This Row],[Error Code Name]])</f>
        <v>Trackpad Force[New Failure] Trackpad Force</v>
      </c>
      <c r="C853" s="55">
        <v>808</v>
      </c>
      <c r="D853" s="69" t="s">
        <v>191</v>
      </c>
      <c r="E853" s="69" t="s">
        <v>920</v>
      </c>
      <c r="F853" s="57"/>
      <c r="G853" s="58">
        <f>IFERROR(VLOOKUP(Errors_Master[[#This Row],[Functional Area]],Functional_Area[],2,FALSE),"Need Location!")</f>
        <v>14</v>
      </c>
      <c r="H85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54" spans="2:8">
      <c r="B854" s="56" t="str">
        <f>CONCATENATE(Errors_Master[[#This Row],[Functional Area]],Errors_Master[[#This Row],[Error Code Name]])</f>
        <v>Trackpad Force[New Failure] Trackpad Force</v>
      </c>
      <c r="C854" s="55">
        <v>809</v>
      </c>
      <c r="D854" s="69" t="s">
        <v>191</v>
      </c>
      <c r="E854" s="69" t="s">
        <v>920</v>
      </c>
      <c r="F854" s="57"/>
      <c r="G854" s="58">
        <f>IFERROR(VLOOKUP(Errors_Master[[#This Row],[Functional Area]],Functional_Area[],2,FALSE),"Need Location!")</f>
        <v>14</v>
      </c>
      <c r="H85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55" spans="2:8">
      <c r="B855" s="56" t="str">
        <f>CONCATENATE(Errors_Master[[#This Row],[Functional Area]],Errors_Master[[#This Row],[Error Code Name]])</f>
        <v>Trackpad Force[New Failure] Trackpad Force</v>
      </c>
      <c r="C855" s="55">
        <v>810</v>
      </c>
      <c r="D855" s="69" t="s">
        <v>191</v>
      </c>
      <c r="E855" s="69" t="s">
        <v>920</v>
      </c>
      <c r="F855" s="57"/>
      <c r="G855" s="58">
        <f>IFERROR(VLOOKUP(Errors_Master[[#This Row],[Functional Area]],Functional_Area[],2,FALSE),"Need Location!")</f>
        <v>14</v>
      </c>
      <c r="H85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56" spans="2:8">
      <c r="B856" s="56" t="str">
        <f>CONCATENATE(Errors_Master[[#This Row],[Functional Area]],Errors_Master[[#This Row],[Error Code Name]])</f>
        <v>Trackpad Force[New Failure] Trackpad Force</v>
      </c>
      <c r="C856" s="55">
        <v>811</v>
      </c>
      <c r="D856" s="69" t="s">
        <v>191</v>
      </c>
      <c r="E856" s="69" t="s">
        <v>920</v>
      </c>
      <c r="F856" s="57"/>
      <c r="G856" s="58">
        <f>IFERROR(VLOOKUP(Errors_Master[[#This Row],[Functional Area]],Functional_Area[],2,FALSE),"Need Location!")</f>
        <v>14</v>
      </c>
      <c r="H85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57" spans="2:8">
      <c r="B857" s="56" t="str">
        <f>CONCATENATE(Errors_Master[[#This Row],[Functional Area]],Errors_Master[[#This Row],[Error Code Name]])</f>
        <v>Trackpad Force[New Failure] Trackpad Force</v>
      </c>
      <c r="C857" s="55">
        <v>812</v>
      </c>
      <c r="D857" s="69" t="s">
        <v>191</v>
      </c>
      <c r="E857" s="69" t="s">
        <v>920</v>
      </c>
      <c r="F857" s="57"/>
      <c r="G857" s="58">
        <f>IFERROR(VLOOKUP(Errors_Master[[#This Row],[Functional Area]],Functional_Area[],2,FALSE),"Need Location!")</f>
        <v>14</v>
      </c>
      <c r="H85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58" spans="2:8">
      <c r="B858" s="56" t="str">
        <f>CONCATENATE(Errors_Master[[#This Row],[Functional Area]],Errors_Master[[#This Row],[Error Code Name]])</f>
        <v>Trackpad Force[New Failure] Trackpad Force</v>
      </c>
      <c r="C858" s="55">
        <v>813</v>
      </c>
      <c r="D858" s="69" t="s">
        <v>191</v>
      </c>
      <c r="E858" s="69" t="s">
        <v>920</v>
      </c>
      <c r="F858" s="57"/>
      <c r="G858" s="58">
        <f>IFERROR(VLOOKUP(Errors_Master[[#This Row],[Functional Area]],Functional_Area[],2,FALSE),"Need Location!")</f>
        <v>14</v>
      </c>
      <c r="H85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59" spans="2:8">
      <c r="B859" s="56" t="str">
        <f>CONCATENATE(Errors_Master[[#This Row],[Functional Area]],Errors_Master[[#This Row],[Error Code Name]])</f>
        <v>Trackpad ActutorTrackpad #2690 Actuator Calibration Fail</v>
      </c>
      <c r="C859" s="55">
        <v>814</v>
      </c>
      <c r="D859" s="69" t="s">
        <v>192</v>
      </c>
      <c r="E859" s="74" t="s">
        <v>314</v>
      </c>
      <c r="F859" s="57"/>
      <c r="G859" s="58">
        <f>IFERROR(VLOOKUP(Errors_Master[[#This Row],[Functional Area]],Functional_Area[],2,FALSE),"Need Location!")</f>
        <v>15</v>
      </c>
      <c r="H85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60" spans="2:8">
      <c r="B860" s="56" t="str">
        <f>CONCATENATE(Errors_Master[[#This Row],[Functional Area]],Errors_Master[[#This Row],[Error Code Name]])</f>
        <v>Trackpad ActutorTrackpad #2691 Actuator calibration verification Fail</v>
      </c>
      <c r="C860" s="55">
        <v>815</v>
      </c>
      <c r="D860" s="69" t="s">
        <v>192</v>
      </c>
      <c r="E860" s="75" t="s">
        <v>315</v>
      </c>
      <c r="F860" s="57"/>
      <c r="G860" s="58">
        <f>IFERROR(VLOOKUP(Errors_Master[[#This Row],[Functional Area]],Functional_Area[],2,FALSE),"Need Location!")</f>
        <v>15</v>
      </c>
      <c r="H86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61" spans="2:8">
      <c r="B861" s="56" t="str">
        <f>CONCATENATE(Errors_Master[[#This Row],[Functional Area]],Errors_Master[[#This Row],[Error Code Name]])</f>
        <v>Trackpad ActutorTrackpad pointer feeling NG</v>
      </c>
      <c r="C861" s="55">
        <v>816</v>
      </c>
      <c r="D861" s="69" t="s">
        <v>192</v>
      </c>
      <c r="E861" s="69" t="s">
        <v>921</v>
      </c>
      <c r="F861" s="57"/>
      <c r="G861" s="58">
        <f>IFERROR(VLOOKUP(Errors_Master[[#This Row],[Functional Area]],Functional_Area[],2,FALSE),"Need Location!")</f>
        <v>15</v>
      </c>
      <c r="H86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62" spans="2:8">
      <c r="B862" s="56" t="str">
        <f>CONCATENATE(Errors_Master[[#This Row],[Functional Area]],Errors_Master[[#This Row],[Error Code Name]])</f>
        <v>Trackpad ActutorHang at Trackpad Actuator test</v>
      </c>
      <c r="C862" s="55">
        <v>817</v>
      </c>
      <c r="D862" s="69" t="s">
        <v>192</v>
      </c>
      <c r="E862" s="69" t="s">
        <v>792</v>
      </c>
      <c r="F862" s="57"/>
      <c r="G862" s="58">
        <f>IFERROR(VLOOKUP(Errors_Master[[#This Row],[Functional Area]],Functional_Area[],2,FALSE),"Need Location!")</f>
        <v>15</v>
      </c>
      <c r="H86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63" spans="2:8">
      <c r="B863" s="56" t="str">
        <f>CONCATENATE(Errors_Master[[#This Row],[Functional Area]],Errors_Master[[#This Row],[Error Code Name]])</f>
        <v>Trackpad ActutorTrackpad Actuator/Hang at verbose mode</v>
      </c>
      <c r="C863" s="55">
        <v>818</v>
      </c>
      <c r="D863" s="55" t="s">
        <v>192</v>
      </c>
      <c r="E863" s="55" t="s">
        <v>1026</v>
      </c>
      <c r="F863" s="57"/>
      <c r="G863" s="58">
        <f>IFERROR(VLOOKUP(Errors_Master[[#This Row],[Functional Area]],Functional_Area[],2,FALSE),"Need Location!")</f>
        <v>15</v>
      </c>
      <c r="H86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64" spans="2:8">
      <c r="B864" s="56" t="str">
        <f>CONCATENATE(Errors_Master[[#This Row],[Functional Area]],Errors_Master[[#This Row],[Error Code Name]])</f>
        <v>Trackpad Actutor[New Failure] Trackpad Actutor</v>
      </c>
      <c r="C864" s="55">
        <v>819</v>
      </c>
      <c r="D864" s="69" t="s">
        <v>192</v>
      </c>
      <c r="E864" s="69" t="s">
        <v>922</v>
      </c>
      <c r="F864" s="57"/>
      <c r="G864" s="58">
        <f>IFERROR(VLOOKUP(Errors_Master[[#This Row],[Functional Area]],Functional_Area[],2,FALSE),"Need Location!")</f>
        <v>15</v>
      </c>
      <c r="H86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65" spans="2:8">
      <c r="B865" s="56" t="str">
        <f>CONCATENATE(Errors_Master[[#This Row],[Functional Area]],Errors_Master[[#This Row],[Error Code Name]])</f>
        <v>Trackpad Actutor[New Failure] Trackpad Actutor</v>
      </c>
      <c r="C865" s="55">
        <v>820</v>
      </c>
      <c r="D865" s="69" t="s">
        <v>192</v>
      </c>
      <c r="E865" s="69" t="s">
        <v>922</v>
      </c>
      <c r="F865" s="57"/>
      <c r="G865" s="58">
        <f>IFERROR(VLOOKUP(Errors_Master[[#This Row],[Functional Area]],Functional_Area[],2,FALSE),"Need Location!")</f>
        <v>15</v>
      </c>
      <c r="H86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66" spans="2:8">
      <c r="B866" s="56" t="str">
        <f>CONCATENATE(Errors_Master[[#This Row],[Functional Area]],Errors_Master[[#This Row],[Error Code Name]])</f>
        <v>Trackpad Actutor[New Failure] Trackpad Actutor</v>
      </c>
      <c r="C866" s="55">
        <v>821</v>
      </c>
      <c r="D866" s="69" t="s">
        <v>192</v>
      </c>
      <c r="E866" s="69" t="s">
        <v>922</v>
      </c>
      <c r="F866" s="57"/>
      <c r="G866" s="58">
        <f>IFERROR(VLOOKUP(Errors_Master[[#This Row],[Functional Area]],Functional_Area[],2,FALSE),"Need Location!")</f>
        <v>15</v>
      </c>
      <c r="H86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67" spans="2:8">
      <c r="B867" s="56" t="str">
        <f>CONCATENATE(Errors_Master[[#This Row],[Functional Area]],Errors_Master[[#This Row],[Error Code Name]])</f>
        <v>Trackpad Actutor[New Failure] Trackpad Actutor</v>
      </c>
      <c r="C867" s="55">
        <v>822</v>
      </c>
      <c r="D867" s="69" t="s">
        <v>192</v>
      </c>
      <c r="E867" s="69" t="s">
        <v>922</v>
      </c>
      <c r="F867" s="57"/>
      <c r="G867" s="58">
        <f>IFERROR(VLOOKUP(Errors_Master[[#This Row],[Functional Area]],Functional_Area[],2,FALSE),"Need Location!")</f>
        <v>15</v>
      </c>
      <c r="H86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68" spans="2:8">
      <c r="B868" s="56" t="str">
        <f>CONCATENATE(Errors_Master[[#This Row],[Functional Area]],Errors_Master[[#This Row],[Error Code Name]])</f>
        <v>Trackpad Actutor[New Failure] Trackpad Actutor</v>
      </c>
      <c r="C868" s="55">
        <v>823</v>
      </c>
      <c r="D868" s="69" t="s">
        <v>192</v>
      </c>
      <c r="E868" s="69" t="s">
        <v>922</v>
      </c>
      <c r="F868" s="57"/>
      <c r="G868" s="58">
        <f>IFERROR(VLOOKUP(Errors_Master[[#This Row],[Functional Area]],Functional_Area[],2,FALSE),"Need Location!")</f>
        <v>15</v>
      </c>
      <c r="H86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69" spans="2:8">
      <c r="B869" s="56" t="str">
        <f>CONCATENATE(Errors_Master[[#This Row],[Functional Area]],Errors_Master[[#This Row],[Error Code Name]])</f>
        <v>Trackpad Actutor[New Failure] Trackpad Actutor</v>
      </c>
      <c r="C869" s="55">
        <v>824</v>
      </c>
      <c r="D869" s="69" t="s">
        <v>192</v>
      </c>
      <c r="E869" s="69" t="s">
        <v>922</v>
      </c>
      <c r="F869" s="57"/>
      <c r="G869" s="58">
        <f>IFERROR(VLOOKUP(Errors_Master[[#This Row],[Functional Area]],Functional_Area[],2,FALSE),"Need Location!")</f>
        <v>15</v>
      </c>
      <c r="H86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70" spans="2:8">
      <c r="B870" s="56" t="str">
        <f>CONCATENATE(Errors_Master[[#This Row],[Functional Area]],Errors_Master[[#This Row],[Error Code Name]])</f>
        <v>Trackpad Actutor[New Failure] Trackpad Actutor</v>
      </c>
      <c r="C870" s="55">
        <v>825</v>
      </c>
      <c r="D870" s="69" t="s">
        <v>192</v>
      </c>
      <c r="E870" s="69" t="s">
        <v>922</v>
      </c>
      <c r="F870" s="57"/>
      <c r="G870" s="58">
        <f>IFERROR(VLOOKUP(Errors_Master[[#This Row],[Functional Area]],Functional_Area[],2,FALSE),"Need Location!")</f>
        <v>15</v>
      </c>
      <c r="H87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71" spans="2:8">
      <c r="B871" s="56" t="str">
        <f>CONCATENATE(Errors_Master[[#This Row],[Functional Area]],Errors_Master[[#This Row],[Error Code Name]])</f>
        <v>Trackpad Actutor[New Failure] Trackpad Actutor</v>
      </c>
      <c r="C871" s="55">
        <v>826</v>
      </c>
      <c r="D871" s="69" t="s">
        <v>192</v>
      </c>
      <c r="E871" s="69" t="s">
        <v>922</v>
      </c>
      <c r="F871" s="57"/>
      <c r="G871" s="58">
        <f>IFERROR(VLOOKUP(Errors_Master[[#This Row],[Functional Area]],Functional_Area[],2,FALSE),"Need Location!")</f>
        <v>15</v>
      </c>
      <c r="H87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72" spans="2:8">
      <c r="B872" s="56" t="str">
        <f>CONCATENATE(Errors_Master[[#This Row],[Functional Area]],Errors_Master[[#This Row],[Error Code Name]])</f>
        <v>Trackpad Actutor[New Failure] Trackpad Actutor</v>
      </c>
      <c r="C872" s="55">
        <v>827</v>
      </c>
      <c r="D872" s="69" t="s">
        <v>192</v>
      </c>
      <c r="E872" s="69" t="s">
        <v>922</v>
      </c>
      <c r="F872" s="57"/>
      <c r="G872" s="58">
        <f>IFERROR(VLOOKUP(Errors_Master[[#This Row],[Functional Area]],Functional_Area[],2,FALSE),"Need Location!")</f>
        <v>15</v>
      </c>
      <c r="H87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73" spans="2:8">
      <c r="B873" s="56" t="str">
        <f>CONCATENATE(Errors_Master[[#This Row],[Functional Area]],Errors_Master[[#This Row],[Error Code Name]])</f>
        <v>Trackpad Actutor[New Failure] Trackpad Actutor</v>
      </c>
      <c r="C873" s="55">
        <v>828</v>
      </c>
      <c r="D873" s="69" t="s">
        <v>192</v>
      </c>
      <c r="E873" s="69" t="s">
        <v>922</v>
      </c>
      <c r="F873" s="57"/>
      <c r="G873" s="58">
        <f>IFERROR(VLOOKUP(Errors_Master[[#This Row],[Functional Area]],Functional_Area[],2,FALSE),"Need Location!")</f>
        <v>15</v>
      </c>
      <c r="H87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74" spans="2:8">
      <c r="B874" s="56" t="str">
        <f>CONCATENATE(Errors_Master[[#This Row],[Functional Area]],Errors_Master[[#This Row],[Error Code Name]])</f>
        <v>Trackpad Actutor[New Failure] Trackpad Actutor</v>
      </c>
      <c r="C874" s="55">
        <v>829</v>
      </c>
      <c r="D874" s="69" t="s">
        <v>192</v>
      </c>
      <c r="E874" s="69" t="s">
        <v>922</v>
      </c>
      <c r="F874" s="57"/>
      <c r="G874" s="58">
        <f>IFERROR(VLOOKUP(Errors_Master[[#This Row],[Functional Area]],Functional_Area[],2,FALSE),"Need Location!")</f>
        <v>15</v>
      </c>
      <c r="H87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75" spans="2:8">
      <c r="B875" s="56" t="str">
        <f>CONCATENATE(Errors_Master[[#This Row],[Functional Area]],Errors_Master[[#This Row],[Error Code Name]])</f>
        <v>Trackpad Actutor[New Failure] Trackpad Actutor</v>
      </c>
      <c r="C875" s="55">
        <v>830</v>
      </c>
      <c r="D875" s="69" t="s">
        <v>192</v>
      </c>
      <c r="E875" s="69" t="s">
        <v>922</v>
      </c>
      <c r="F875" s="57"/>
      <c r="G875" s="58">
        <f>IFERROR(VLOOKUP(Errors_Master[[#This Row],[Functional Area]],Functional_Area[],2,FALSE),"Need Location!")</f>
        <v>15</v>
      </c>
      <c r="H87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76" spans="2:8">
      <c r="B876" s="56" t="str">
        <f>CONCATENATE(Errors_Master[[#This Row],[Functional Area]],Errors_Master[[#This Row],[Error Code Name]])</f>
        <v>Trackpad Actutor[New Failure] Trackpad Actutor</v>
      </c>
      <c r="C876" s="55">
        <v>831</v>
      </c>
      <c r="D876" s="69" t="s">
        <v>192</v>
      </c>
      <c r="E876" s="69" t="s">
        <v>922</v>
      </c>
      <c r="F876" s="57"/>
      <c r="G876" s="58">
        <f>IFERROR(VLOOKUP(Errors_Master[[#This Row],[Functional Area]],Functional_Area[],2,FALSE),"Need Location!")</f>
        <v>15</v>
      </c>
      <c r="H87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77" spans="2:8">
      <c r="B877" s="56" t="str">
        <f>CONCATENATE(Errors_Master[[#This Row],[Functional Area]],Errors_Master[[#This Row],[Error Code Name]])</f>
        <v>Trackpad Actutor[New Failure] Trackpad Actutor</v>
      </c>
      <c r="C877" s="55">
        <v>832</v>
      </c>
      <c r="D877" s="69" t="s">
        <v>192</v>
      </c>
      <c r="E877" s="69" t="s">
        <v>922</v>
      </c>
      <c r="F877" s="57"/>
      <c r="G877" s="58">
        <f>IFERROR(VLOOKUP(Errors_Master[[#This Row],[Functional Area]],Functional_Area[],2,FALSE),"Need Location!")</f>
        <v>15</v>
      </c>
      <c r="H87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78" spans="2:8">
      <c r="B878" s="56" t="str">
        <f>CONCATENATE(Errors_Master[[#This Row],[Functional Area]],Errors_Master[[#This Row],[Error Code Name]])</f>
        <v>Trackpad Actutor[New Failure] Trackpad Actutor</v>
      </c>
      <c r="C878" s="55">
        <v>833</v>
      </c>
      <c r="D878" s="69" t="s">
        <v>192</v>
      </c>
      <c r="E878" s="69" t="s">
        <v>922</v>
      </c>
      <c r="F878" s="57"/>
      <c r="G878" s="58">
        <f>IFERROR(VLOOKUP(Errors_Master[[#This Row],[Functional Area]],Functional_Area[],2,FALSE),"Need Location!")</f>
        <v>15</v>
      </c>
      <c r="H87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79" spans="2:8">
      <c r="B879" s="56" t="str">
        <f>CONCATENATE(Errors_Master[[#This Row],[Functional Area]],Errors_Master[[#This Row],[Error Code Name]])</f>
        <v>Trackpad Actutor[New Failure] Trackpad Actutor</v>
      </c>
      <c r="C879" s="55">
        <v>834</v>
      </c>
      <c r="D879" s="69" t="s">
        <v>192</v>
      </c>
      <c r="E879" s="69" t="s">
        <v>922</v>
      </c>
      <c r="F879" s="57"/>
      <c r="G879" s="58">
        <f>IFERROR(VLOOKUP(Errors_Master[[#This Row],[Functional Area]],Functional_Area[],2,FALSE),"Need Location!")</f>
        <v>15</v>
      </c>
      <c r="H87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80" spans="2:8">
      <c r="B880" s="56" t="str">
        <f>CONCATENATE(Errors_Master[[#This Row],[Functional Area]],Errors_Master[[#This Row],[Error Code Name]])</f>
        <v>Trackpad Actutor[New Failure] Trackpad Actutor</v>
      </c>
      <c r="C880" s="55">
        <v>835</v>
      </c>
      <c r="D880" s="69" t="s">
        <v>192</v>
      </c>
      <c r="E880" s="69" t="s">
        <v>922</v>
      </c>
      <c r="F880" s="57"/>
      <c r="G880" s="58">
        <f>IFERROR(VLOOKUP(Errors_Master[[#This Row],[Functional Area]],Functional_Area[],2,FALSE),"Need Location!")</f>
        <v>15</v>
      </c>
      <c r="H88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81" spans="2:8">
      <c r="B881" s="56" t="str">
        <f>CONCATENATE(Errors_Master[[#This Row],[Functional Area]],Errors_Master[[#This Row],[Error Code Name]])</f>
        <v>Trackpad Actutor[New Failure] Trackpad Actutor</v>
      </c>
      <c r="C881" s="55">
        <v>836</v>
      </c>
      <c r="D881" s="69" t="s">
        <v>192</v>
      </c>
      <c r="E881" s="69" t="s">
        <v>922</v>
      </c>
      <c r="F881" s="57"/>
      <c r="G881" s="58">
        <f>IFERROR(VLOOKUP(Errors_Master[[#This Row],[Functional Area]],Functional_Area[],2,FALSE),"Need Location!")</f>
        <v>15</v>
      </c>
      <c r="H88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82" spans="2:8">
      <c r="B882" s="56" t="str">
        <f>CONCATENATE(Errors_Master[[#This Row],[Functional Area]],Errors_Master[[#This Row],[Error Code Name]])</f>
        <v>Trackpad Actutor[New Failure] Trackpad Actutor</v>
      </c>
      <c r="C882" s="55">
        <v>837</v>
      </c>
      <c r="D882" s="69" t="s">
        <v>192</v>
      </c>
      <c r="E882" s="69" t="s">
        <v>922</v>
      </c>
      <c r="F882" s="57"/>
      <c r="G882" s="58">
        <f>IFERROR(VLOOKUP(Errors_Master[[#This Row],[Functional Area]],Functional_Area[],2,FALSE),"Need Location!")</f>
        <v>15</v>
      </c>
      <c r="H88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83" spans="2:8">
      <c r="B883" s="56" t="str">
        <f>CONCATENATE(Errors_Master[[#This Row],[Functional Area]],Errors_Master[[#This Row],[Error Code Name]])</f>
        <v>Trackpad Actutor[New Failure] Trackpad Actutor</v>
      </c>
      <c r="C883" s="55">
        <v>838</v>
      </c>
      <c r="D883" s="69" t="s">
        <v>192</v>
      </c>
      <c r="E883" s="69" t="s">
        <v>922</v>
      </c>
      <c r="F883" s="57"/>
      <c r="G883" s="58">
        <f>IFERROR(VLOOKUP(Errors_Master[[#This Row],[Functional Area]],Functional_Area[],2,FALSE),"Need Location!")</f>
        <v>15</v>
      </c>
      <c r="H88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84" spans="2:8">
      <c r="B884" s="56" t="str">
        <f>CONCATENATE(Errors_Master[[#This Row],[Functional Area]],Errors_Master[[#This Row],[Error Code Name]])</f>
        <v>Trackpad Actutor[New Failure] Trackpad Actutor</v>
      </c>
      <c r="C884" s="55">
        <v>839</v>
      </c>
      <c r="D884" s="69" t="s">
        <v>192</v>
      </c>
      <c r="E884" s="69" t="s">
        <v>922</v>
      </c>
      <c r="F884" s="57"/>
      <c r="G884" s="58">
        <f>IFERROR(VLOOKUP(Errors_Master[[#This Row],[Functional Area]],Functional_Area[],2,FALSE),"Need Location!")</f>
        <v>15</v>
      </c>
      <c r="H88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85" spans="2:8">
      <c r="B885" s="56" t="str">
        <f>CONCATENATE(Errors_Master[[#This Row],[Functional Area]],Errors_Master[[#This Row],[Error Code Name]])</f>
        <v>Trackpad Actutor[New Failure] Trackpad Actutor</v>
      </c>
      <c r="C885" s="55">
        <v>840</v>
      </c>
      <c r="D885" s="69" t="s">
        <v>192</v>
      </c>
      <c r="E885" s="69" t="s">
        <v>922</v>
      </c>
      <c r="F885" s="57"/>
      <c r="G885" s="58">
        <f>IFERROR(VLOOKUP(Errors_Master[[#This Row],[Functional Area]],Functional_Area[],2,FALSE),"Need Location!")</f>
        <v>15</v>
      </c>
      <c r="H88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86" spans="2:8">
      <c r="B886" s="56" t="str">
        <f>CONCATENATE(Errors_Master[[#This Row],[Functional Area]],Errors_Master[[#This Row],[Error Code Name]])</f>
        <v>Trackpad Actutor[New Failure] Trackpad Actutor</v>
      </c>
      <c r="C886" s="55">
        <v>841</v>
      </c>
      <c r="D886" s="69" t="s">
        <v>192</v>
      </c>
      <c r="E886" s="69" t="s">
        <v>922</v>
      </c>
      <c r="F886" s="57"/>
      <c r="G886" s="58">
        <f>IFERROR(VLOOKUP(Errors_Master[[#This Row],[Functional Area]],Functional_Area[],2,FALSE),"Need Location!")</f>
        <v>15</v>
      </c>
      <c r="H88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87" spans="2:8">
      <c r="B887" s="56" t="str">
        <f>CONCATENATE(Errors_Master[[#This Row],[Functional Area]],Errors_Master[[#This Row],[Error Code Name]])</f>
        <v>Trackpad Actutor[New Failure] Trackpad Actutor</v>
      </c>
      <c r="C887" s="55">
        <v>842</v>
      </c>
      <c r="D887" s="69" t="s">
        <v>192</v>
      </c>
      <c r="E887" s="69" t="s">
        <v>922</v>
      </c>
      <c r="F887" s="57"/>
      <c r="G887" s="58">
        <f>IFERROR(VLOOKUP(Errors_Master[[#This Row],[Functional Area]],Functional_Area[],2,FALSE),"Need Location!")</f>
        <v>15</v>
      </c>
      <c r="H88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88" spans="2:8">
      <c r="B888" s="56" t="str">
        <f>CONCATENATE(Errors_Master[[#This Row],[Functional Area]],Errors_Master[[#This Row],[Error Code Name]])</f>
        <v>ButtonSN Invalid Character test fail</v>
      </c>
      <c r="C888" s="55">
        <v>843</v>
      </c>
      <c r="D888" s="69" t="s">
        <v>193</v>
      </c>
      <c r="E888" s="70" t="s">
        <v>316</v>
      </c>
      <c r="F888" s="57"/>
      <c r="G888" s="58">
        <f>IFERROR(VLOOKUP(Errors_Master[[#This Row],[Functional Area]],Functional_Area[],2,FALSE),"Need Location!")</f>
        <v>16</v>
      </c>
      <c r="H88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89" spans="2:8">
      <c r="B889" s="56" t="str">
        <f>CONCATENATE(Errors_Master[[#This Row],[Functional Area]],Errors_Master[[#This Row],[Error Code Name]])</f>
        <v>ButtonPostCal OOS_resP2P test fail</v>
      </c>
      <c r="C889" s="55">
        <v>844</v>
      </c>
      <c r="D889" s="55" t="s">
        <v>193</v>
      </c>
      <c r="E889" s="55" t="s">
        <v>317</v>
      </c>
      <c r="F889" s="57"/>
      <c r="G889" s="58">
        <f>IFERROR(VLOOKUP(Errors_Master[[#This Row],[Functional Area]],Functional_Area[],2,FALSE),"Need Location!")</f>
        <v>16</v>
      </c>
      <c r="H88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90" spans="2:8">
      <c r="B890" s="56" t="str">
        <f>CONCATENATE(Errors_Master[[#This Row],[Functional Area]],Errors_Master[[#This Row],[Error Code Name]])</f>
        <v>ButtonPostCal OOS_flatProCarrier test fail</v>
      </c>
      <c r="C890" s="55">
        <v>845</v>
      </c>
      <c r="D890" s="69" t="s">
        <v>193</v>
      </c>
      <c r="E890" s="55" t="s">
        <v>318</v>
      </c>
      <c r="F890" s="57"/>
      <c r="G890" s="58">
        <f>IFERROR(VLOOKUP(Errors_Master[[#This Row],[Functional Area]],Functional_Area[],2,FALSE),"Need Location!")</f>
        <v>16</v>
      </c>
      <c r="H89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91" spans="2:8">
      <c r="B891" s="56" t="str">
        <f>CONCATENATE(Errors_Master[[#This Row],[Functional Area]],Errors_Master[[#This Row],[Error Code Name]])</f>
        <v>ButtonBioScore OOS test fail</v>
      </c>
      <c r="C891" s="55">
        <v>846</v>
      </c>
      <c r="D891" s="69" t="s">
        <v>193</v>
      </c>
      <c r="E891" s="55" t="s">
        <v>319</v>
      </c>
      <c r="F891" s="57"/>
      <c r="G891" s="58">
        <f>IFERROR(VLOOKUP(Errors_Master[[#This Row],[Functional Area]],Functional_Area[],2,FALSE),"Need Location!")</f>
        <v>16</v>
      </c>
      <c r="H89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92" spans="2:8">
      <c r="B892" s="56" t="str">
        <f>CONCATENATE(Errors_Master[[#This Row],[Functional Area]],Errors_Master[[#This Row],[Error Code Name]])</f>
        <v>ButtonCB Write Fail test fail</v>
      </c>
      <c r="C892" s="55">
        <v>847</v>
      </c>
      <c r="D892" s="69" t="s">
        <v>193</v>
      </c>
      <c r="E892" s="55" t="s">
        <v>320</v>
      </c>
      <c r="F892" s="57"/>
      <c r="G892" s="58">
        <f>IFERROR(VLOOKUP(Errors_Master[[#This Row],[Functional Area]],Functional_Area[],2,FALSE),"Need Location!")</f>
        <v>16</v>
      </c>
      <c r="H89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93" spans="2:8">
      <c r="B893" s="56" t="str">
        <f>CONCATENATE(Errors_Master[[#This Row],[Functional Area]],Errors_Master[[#This Row],[Error Code Name]])</f>
        <v>ButtonNet Cb Commit Failed test fail</v>
      </c>
      <c r="C893" s="55">
        <v>848</v>
      </c>
      <c r="D893" s="69" t="s">
        <v>193</v>
      </c>
      <c r="E893" s="55" t="s">
        <v>321</v>
      </c>
      <c r="F893" s="57"/>
      <c r="G893" s="58">
        <f>IFERROR(VLOOKUP(Errors_Master[[#This Row],[Functional Area]],Functional_Area[],2,FALSE),"Need Location!")</f>
        <v>16</v>
      </c>
      <c r="H89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94" spans="2:8">
      <c r="B894" s="56" t="str">
        <f>CONCATENATE(Errors_Master[[#This Row],[Functional Area]],Errors_Master[[#This Row],[Error Code Name]])</f>
        <v>ButtonFdr Creation test fail</v>
      </c>
      <c r="C894" s="55">
        <v>849</v>
      </c>
      <c r="D894" s="69" t="s">
        <v>193</v>
      </c>
      <c r="E894" s="55" t="s">
        <v>322</v>
      </c>
      <c r="F894" s="57"/>
      <c r="G894" s="58">
        <f>IFERROR(VLOOKUP(Errors_Master[[#This Row],[Functional Area]],Functional_Area[],2,FALSE),"Need Location!")</f>
        <v>16</v>
      </c>
      <c r="H89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95" spans="2:8">
      <c r="B895" s="56" t="str">
        <f>CONCATENATE(Errors_Master[[#This Row],[Functional Area]],Errors_Master[[#This Row],[Error Code Name]])</f>
        <v>ButtonNo Test CtrlBrd test fail</v>
      </c>
      <c r="C895" s="55">
        <v>850</v>
      </c>
      <c r="D895" s="69" t="s">
        <v>193</v>
      </c>
      <c r="E895" s="55" t="s">
        <v>323</v>
      </c>
      <c r="F895" s="57"/>
      <c r="G895" s="58">
        <f>IFERROR(VLOOKUP(Errors_Master[[#This Row],[Functional Area]],Functional_Area[],2,FALSE),"Need Location!")</f>
        <v>16</v>
      </c>
      <c r="H89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96" spans="2:8">
      <c r="B896" s="56" t="str">
        <f>CONCATENATE(Errors_Master[[#This Row],[Functional Area]],Errors_Master[[#This Row],[Error Code Name]])</f>
        <v>ButtonFix Action Timeout test fail</v>
      </c>
      <c r="C896" s="55">
        <v>851</v>
      </c>
      <c r="D896" s="69" t="s">
        <v>193</v>
      </c>
      <c r="E896" s="55" t="s">
        <v>324</v>
      </c>
      <c r="F896" s="57"/>
      <c r="G896" s="58">
        <f>IFERROR(VLOOKUP(Errors_Master[[#This Row],[Functional Area]],Functional_Area[],2,FALSE),"Need Location!")</f>
        <v>16</v>
      </c>
      <c r="H89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97" spans="2:8">
      <c r="B897" s="56" t="str">
        <f>CONCATENATE(Errors_Master[[#This Row],[Functional Area]],Errors_Master[[#This Row],[Error Code Name]])</f>
        <v>ButtonFixt Not Initialized test fail</v>
      </c>
      <c r="C897" s="55">
        <v>852</v>
      </c>
      <c r="D897" s="69" t="s">
        <v>193</v>
      </c>
      <c r="E897" s="55" t="s">
        <v>325</v>
      </c>
      <c r="F897" s="57"/>
      <c r="G897" s="58">
        <f>IFERROR(VLOOKUP(Errors_Master[[#This Row],[Functional Area]],Functional_Area[],2,FALSE),"Need Location!")</f>
        <v>16</v>
      </c>
      <c r="H89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98" spans="2:8">
      <c r="B898" s="56" t="str">
        <f>CONCATENATE(Errors_Master[[#This Row],[Functional Area]],Errors_Master[[#This Row],[Error Code Name]])</f>
        <v>ButtonFbfd OOS_NOCAP test fail</v>
      </c>
      <c r="C898" s="55">
        <v>853</v>
      </c>
      <c r="D898" s="69" t="s">
        <v>193</v>
      </c>
      <c r="E898" s="55" t="s">
        <v>326</v>
      </c>
      <c r="F898" s="57"/>
      <c r="G898" s="58">
        <f>IFERROR(VLOOKUP(Errors_Master[[#This Row],[Functional Area]],Functional_Area[],2,FALSE),"Need Location!")</f>
        <v>16</v>
      </c>
      <c r="H89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899" spans="2:8">
      <c r="B899" s="56" t="str">
        <f>CONCATENATE(Errors_Master[[#This Row],[Functional Area]],Errors_Master[[#This Row],[Error Code Name]])</f>
        <v>ButtonFbfd OOS_OB_MARGIN test fail</v>
      </c>
      <c r="C899" s="55">
        <v>854</v>
      </c>
      <c r="D899" s="69" t="s">
        <v>193</v>
      </c>
      <c r="E899" s="55" t="s">
        <v>327</v>
      </c>
      <c r="F899" s="57"/>
      <c r="G899" s="58">
        <f>IFERROR(VLOOKUP(Errors_Master[[#This Row],[Functional Area]],Functional_Area[],2,FALSE),"Need Location!")</f>
        <v>16</v>
      </c>
      <c r="H89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00" spans="2:8">
      <c r="B900" s="56" t="str">
        <f>CONCATENATE(Errors_Master[[#This Row],[Functional Area]],Errors_Master[[#This Row],[Error Code Name]])</f>
        <v>ButtonInvalid Test Condition test fail</v>
      </c>
      <c r="C900" s="55">
        <v>855</v>
      </c>
      <c r="D900" s="69" t="s">
        <v>193</v>
      </c>
      <c r="E900" s="55" t="s">
        <v>328</v>
      </c>
      <c r="F900" s="57"/>
      <c r="G900" s="58">
        <f>IFERROR(VLOOKUP(Errors_Master[[#This Row],[Functional Area]],Functional_Area[],2,FALSE),"Need Location!")</f>
        <v>16</v>
      </c>
      <c r="H90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01" spans="2:8">
      <c r="B901" s="56" t="str">
        <f>CONCATENATE(Errors_Master[[#This Row],[Functional Area]],Errors_Master[[#This Row],[Error Code Name]])</f>
        <v>ButtonDeviceid Read Failed test fail</v>
      </c>
      <c r="C901" s="55">
        <v>856</v>
      </c>
      <c r="D901" s="69" t="s">
        <v>193</v>
      </c>
      <c r="E901" s="55" t="s">
        <v>329</v>
      </c>
      <c r="F901" s="57"/>
      <c r="G901" s="58">
        <f>IFERROR(VLOOKUP(Errors_Master[[#This Row],[Functional Area]],Functional_Area[],2,FALSE),"Need Location!")</f>
        <v>16</v>
      </c>
      <c r="H90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02" spans="2:8">
      <c r="B902" s="56" t="str">
        <f>CONCATENATE(Errors_Master[[#This Row],[Functional Area]],Errors_Master[[#This Row],[Error Code Name]])</f>
        <v>ButtonInvalid Sensor RegSetting test fail</v>
      </c>
      <c r="C902" s="55">
        <v>857</v>
      </c>
      <c r="D902" s="69" t="s">
        <v>193</v>
      </c>
      <c r="E902" s="55" t="s">
        <v>330</v>
      </c>
      <c r="F902" s="57"/>
      <c r="G902" s="58">
        <f>IFERROR(VLOOKUP(Errors_Master[[#This Row],[Functional Area]],Functional_Area[],2,FALSE),"Need Location!")</f>
        <v>16</v>
      </c>
      <c r="H90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03" spans="2:8">
      <c r="B903" s="56" t="str">
        <f>CONCATENATE(Errors_Master[[#This Row],[Functional Area]],Errors_Master[[#This Row],[Error Code Name]])</f>
        <v>ButtonTimeout test fail</v>
      </c>
      <c r="C903" s="55">
        <v>858</v>
      </c>
      <c r="D903" s="69" t="s">
        <v>193</v>
      </c>
      <c r="E903" s="55" t="s">
        <v>331</v>
      </c>
      <c r="F903" s="57"/>
      <c r="G903" s="58">
        <f>IFERROR(VLOOKUP(Errors_Master[[#This Row],[Functional Area]],Functional_Area[],2,FALSE),"Need Location!")</f>
        <v>16</v>
      </c>
      <c r="H90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04" spans="2:8">
      <c r="B904" s="56" t="str">
        <f>CONCATENATE(Errors_Master[[#This Row],[Functional Area]],Errors_Master[[#This Row],[Error Code Name]])</f>
        <v>ButtonHang at System administer after pressing button for 3 seconds</v>
      </c>
      <c r="C904" s="55">
        <v>859</v>
      </c>
      <c r="D904" s="69" t="s">
        <v>193</v>
      </c>
      <c r="E904" s="55" t="s">
        <v>332</v>
      </c>
      <c r="F904" s="57"/>
      <c r="G904" s="58">
        <f>IFERROR(VLOOKUP(Errors_Master[[#This Row],[Functional Area]],Functional_Area[],2,FALSE),"Need Location!")</f>
        <v>16</v>
      </c>
      <c r="H90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05" spans="2:8">
      <c r="B905" s="56" t="str">
        <f>CONCATENATE(Errors_Master[[#This Row],[Functional Area]],Errors_Master[[#This Row],[Error Code Name]])</f>
        <v>ButtonUnable to add test item timestamp to PDCA</v>
      </c>
      <c r="C905" s="55">
        <v>860</v>
      </c>
      <c r="D905" s="69" t="s">
        <v>193</v>
      </c>
      <c r="E905" s="55" t="s">
        <v>923</v>
      </c>
      <c r="F905" s="57"/>
      <c r="G905" s="58">
        <f>IFERROR(VLOOKUP(Errors_Master[[#This Row],[Functional Area]],Functional_Area[],2,FALSE),"Need Location!")</f>
        <v>16</v>
      </c>
      <c r="H90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06" spans="2:8">
      <c r="B906" s="56" t="str">
        <f>CONCATENATE(Errors_Master[[#This Row],[Functional Area]],Errors_Master[[#This Row],[Error Code Name]])</f>
        <v>ButtonCannot auto restart</v>
      </c>
      <c r="C906" s="55">
        <v>861</v>
      </c>
      <c r="D906" s="69" t="s">
        <v>193</v>
      </c>
      <c r="E906" s="55" t="s">
        <v>924</v>
      </c>
      <c r="F906" s="57"/>
      <c r="G906" s="58">
        <f>IFERROR(VLOOKUP(Errors_Master[[#This Row],[Functional Area]],Functional_Area[],2,FALSE),"Need Location!")</f>
        <v>16</v>
      </c>
      <c r="H90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07" spans="2:8">
      <c r="B907" s="56" t="str">
        <f>CONCATENATE(Errors_Master[[#This Row],[Functional Area]],Errors_Master[[#This Row],[Error Code Name]])</f>
        <v>Button[New Failure] Button</v>
      </c>
      <c r="C907" s="55">
        <v>862</v>
      </c>
      <c r="D907" s="69" t="s">
        <v>193</v>
      </c>
      <c r="E907" s="69" t="s">
        <v>925</v>
      </c>
      <c r="F907" s="57"/>
      <c r="G907" s="58">
        <f>IFERROR(VLOOKUP(Errors_Master[[#This Row],[Functional Area]],Functional_Area[],2,FALSE),"Need Location!")</f>
        <v>16</v>
      </c>
      <c r="H90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08" spans="2:8">
      <c r="B908" s="56" t="str">
        <f>CONCATENATE(Errors_Master[[#This Row],[Functional Area]],Errors_Master[[#This Row],[Error Code Name]])</f>
        <v>Button[New Failure] Button</v>
      </c>
      <c r="C908" s="55">
        <v>863</v>
      </c>
      <c r="D908" s="69" t="s">
        <v>193</v>
      </c>
      <c r="E908" s="69" t="s">
        <v>925</v>
      </c>
      <c r="F908" s="57"/>
      <c r="G908" s="58">
        <f>IFERROR(VLOOKUP(Errors_Master[[#This Row],[Functional Area]],Functional_Area[],2,FALSE),"Need Location!")</f>
        <v>16</v>
      </c>
      <c r="H90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09" spans="2:8">
      <c r="B909" s="56" t="str">
        <f>CONCATENATE(Errors_Master[[#This Row],[Functional Area]],Errors_Master[[#This Row],[Error Code Name]])</f>
        <v>Button[New Failure] Button</v>
      </c>
      <c r="C909" s="55">
        <v>864</v>
      </c>
      <c r="D909" s="69" t="s">
        <v>193</v>
      </c>
      <c r="E909" s="69" t="s">
        <v>925</v>
      </c>
      <c r="F909" s="57"/>
      <c r="G909" s="58">
        <f>IFERROR(VLOOKUP(Errors_Master[[#This Row],[Functional Area]],Functional_Area[],2,FALSE),"Need Location!")</f>
        <v>16</v>
      </c>
      <c r="H90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10" spans="2:8">
      <c r="B910" s="56" t="str">
        <f>CONCATENATE(Errors_Master[[#This Row],[Functional Area]],Errors_Master[[#This Row],[Error Code Name]])</f>
        <v>Button[New Failure] Button</v>
      </c>
      <c r="C910" s="55">
        <v>865</v>
      </c>
      <c r="D910" s="69" t="s">
        <v>193</v>
      </c>
      <c r="E910" s="69" t="s">
        <v>925</v>
      </c>
      <c r="F910" s="57"/>
      <c r="G910" s="58">
        <f>IFERROR(VLOOKUP(Errors_Master[[#This Row],[Functional Area]],Functional_Area[],2,FALSE),"Need Location!")</f>
        <v>16</v>
      </c>
      <c r="H91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11" spans="2:8">
      <c r="B911" s="56" t="str">
        <f>CONCATENATE(Errors_Master[[#This Row],[Functional Area]],Errors_Master[[#This Row],[Error Code Name]])</f>
        <v>Button[New Failure] Button</v>
      </c>
      <c r="C911" s="55">
        <v>866</v>
      </c>
      <c r="D911" s="69" t="s">
        <v>193</v>
      </c>
      <c r="E911" s="69" t="s">
        <v>925</v>
      </c>
      <c r="F911" s="57"/>
      <c r="G911" s="58">
        <f>IFERROR(VLOOKUP(Errors_Master[[#This Row],[Functional Area]],Functional_Area[],2,FALSE),"Need Location!")</f>
        <v>16</v>
      </c>
      <c r="H91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12" spans="2:8">
      <c r="B912" s="56" t="str">
        <f>CONCATENATE(Errors_Master[[#This Row],[Functional Area]],Errors_Master[[#This Row],[Error Code Name]])</f>
        <v>Button[New Failure] Button</v>
      </c>
      <c r="C912" s="55">
        <v>867</v>
      </c>
      <c r="D912" s="69" t="s">
        <v>193</v>
      </c>
      <c r="E912" s="69" t="s">
        <v>925</v>
      </c>
      <c r="F912" s="57"/>
      <c r="G912" s="58">
        <f>IFERROR(VLOOKUP(Errors_Master[[#This Row],[Functional Area]],Functional_Area[],2,FALSE),"Need Location!")</f>
        <v>16</v>
      </c>
      <c r="H91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13" spans="2:8">
      <c r="B913" s="56" t="str">
        <f>CONCATENATE(Errors_Master[[#This Row],[Functional Area]],Errors_Master[[#This Row],[Error Code Name]])</f>
        <v>Button[New Failure] Button</v>
      </c>
      <c r="C913" s="55">
        <v>868</v>
      </c>
      <c r="D913" s="69" t="s">
        <v>193</v>
      </c>
      <c r="E913" s="69" t="s">
        <v>925</v>
      </c>
      <c r="F913" s="57"/>
      <c r="G913" s="58">
        <f>IFERROR(VLOOKUP(Errors_Master[[#This Row],[Functional Area]],Functional_Area[],2,FALSE),"Need Location!")</f>
        <v>16</v>
      </c>
      <c r="H91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14" spans="2:8">
      <c r="B914" s="56" t="str">
        <f>CONCATENATE(Errors_Master[[#This Row],[Functional Area]],Errors_Master[[#This Row],[Error Code Name]])</f>
        <v>Button[New Failure] Button</v>
      </c>
      <c r="C914" s="55">
        <v>869</v>
      </c>
      <c r="D914" s="69" t="s">
        <v>193</v>
      </c>
      <c r="E914" s="69" t="s">
        <v>925</v>
      </c>
      <c r="F914" s="57"/>
      <c r="G914" s="58">
        <f>IFERROR(VLOOKUP(Errors_Master[[#This Row],[Functional Area]],Functional_Area[],2,FALSE),"Need Location!")</f>
        <v>16</v>
      </c>
      <c r="H91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15" spans="2:8">
      <c r="B915" s="56" t="str">
        <f>CONCATENATE(Errors_Master[[#This Row],[Functional Area]],Errors_Master[[#This Row],[Error Code Name]])</f>
        <v>Button[New Failure] Button</v>
      </c>
      <c r="C915" s="55">
        <v>870</v>
      </c>
      <c r="D915" s="69" t="s">
        <v>193</v>
      </c>
      <c r="E915" s="69" t="s">
        <v>925</v>
      </c>
      <c r="F915" s="57"/>
      <c r="G915" s="58">
        <f>IFERROR(VLOOKUP(Errors_Master[[#This Row],[Functional Area]],Functional_Area[],2,FALSE),"Need Location!")</f>
        <v>16</v>
      </c>
      <c r="H91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16" spans="2:8">
      <c r="B916" s="56" t="str">
        <f>CONCATENATE(Errors_Master[[#This Row],[Functional Area]],Errors_Master[[#This Row],[Error Code Name]])</f>
        <v>Button[New Failure] Button</v>
      </c>
      <c r="C916" s="55">
        <v>871</v>
      </c>
      <c r="D916" s="69" t="s">
        <v>193</v>
      </c>
      <c r="E916" s="69" t="s">
        <v>925</v>
      </c>
      <c r="F916" s="57"/>
      <c r="G916" s="58">
        <f>IFERROR(VLOOKUP(Errors_Master[[#This Row],[Functional Area]],Functional_Area[],2,FALSE),"Need Location!")</f>
        <v>16</v>
      </c>
      <c r="H91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17" spans="2:8">
      <c r="B917" s="56" t="str">
        <f>CONCATENATE(Errors_Master[[#This Row],[Functional Area]],Errors_Master[[#This Row],[Error Code Name]])</f>
        <v>Button[New Failure] Button</v>
      </c>
      <c r="C917" s="55">
        <v>872</v>
      </c>
      <c r="D917" s="69" t="s">
        <v>193</v>
      </c>
      <c r="E917" s="69" t="s">
        <v>925</v>
      </c>
      <c r="F917" s="57"/>
      <c r="G917" s="58">
        <f>IFERROR(VLOOKUP(Errors_Master[[#This Row],[Functional Area]],Functional_Area[],2,FALSE),"Need Location!")</f>
        <v>16</v>
      </c>
      <c r="H91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18" spans="2:8">
      <c r="B918" s="56" t="str">
        <f>CONCATENATE(Errors_Master[[#This Row],[Functional Area]],Errors_Master[[#This Row],[Error Code Name]])</f>
        <v>Button[New Failure] Button</v>
      </c>
      <c r="C918" s="55">
        <v>873</v>
      </c>
      <c r="D918" s="69" t="s">
        <v>193</v>
      </c>
      <c r="E918" s="69" t="s">
        <v>925</v>
      </c>
      <c r="F918" s="57"/>
      <c r="G918" s="58">
        <f>IFERROR(VLOOKUP(Errors_Master[[#This Row],[Functional Area]],Functional_Area[],2,FALSE),"Need Location!")</f>
        <v>16</v>
      </c>
      <c r="H91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19" spans="2:8">
      <c r="B919" s="56" t="str">
        <f>CONCATENATE(Errors_Master[[#This Row],[Functional Area]],Errors_Master[[#This Row],[Error Code Name]])</f>
        <v>Button[New Failure] Button</v>
      </c>
      <c r="C919" s="55">
        <v>874</v>
      </c>
      <c r="D919" s="69" t="s">
        <v>193</v>
      </c>
      <c r="E919" s="69" t="s">
        <v>925</v>
      </c>
      <c r="F919" s="57"/>
      <c r="G919" s="58">
        <f>IFERROR(VLOOKUP(Errors_Master[[#This Row],[Functional Area]],Functional_Area[],2,FALSE),"Need Location!")</f>
        <v>16</v>
      </c>
      <c r="H91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20" spans="2:8">
      <c r="B920" s="56" t="str">
        <f>CONCATENATE(Errors_Master[[#This Row],[Functional Area]],Errors_Master[[#This Row],[Error Code Name]])</f>
        <v>Button[New Failure] Button</v>
      </c>
      <c r="C920" s="55">
        <v>875</v>
      </c>
      <c r="D920" s="69" t="s">
        <v>193</v>
      </c>
      <c r="E920" s="69" t="s">
        <v>925</v>
      </c>
      <c r="F920" s="57"/>
      <c r="G920" s="58">
        <f>IFERROR(VLOOKUP(Errors_Master[[#This Row],[Functional Area]],Functional_Area[],2,FALSE),"Need Location!")</f>
        <v>16</v>
      </c>
      <c r="H92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21" spans="2:8">
      <c r="B921" s="56" t="str">
        <f>CONCATENATE(Errors_Master[[#This Row],[Functional Area]],Errors_Master[[#This Row],[Error Code Name]])</f>
        <v>Button[New Failure] Button</v>
      </c>
      <c r="C921" s="55">
        <v>876</v>
      </c>
      <c r="D921" s="69" t="s">
        <v>193</v>
      </c>
      <c r="E921" s="69" t="s">
        <v>925</v>
      </c>
      <c r="F921" s="57"/>
      <c r="G921" s="58">
        <f>IFERROR(VLOOKUP(Errors_Master[[#This Row],[Functional Area]],Functional_Area[],2,FALSE),"Need Location!")</f>
        <v>16</v>
      </c>
      <c r="H92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22" spans="2:8">
      <c r="B922" s="56" t="str">
        <f>CONCATENATE(Errors_Master[[#This Row],[Functional Area]],Errors_Master[[#This Row],[Error Code Name]])</f>
        <v>Button[New Failure] Button</v>
      </c>
      <c r="C922" s="55">
        <v>877</v>
      </c>
      <c r="D922" s="69" t="s">
        <v>193</v>
      </c>
      <c r="E922" s="69" t="s">
        <v>925</v>
      </c>
      <c r="F922" s="57"/>
      <c r="G922" s="58">
        <f>IFERROR(VLOOKUP(Errors_Master[[#This Row],[Functional Area]],Functional_Area[],2,FALSE),"Need Location!")</f>
        <v>16</v>
      </c>
      <c r="H92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23" spans="2:8">
      <c r="B923" s="56" t="str">
        <f>CONCATENATE(Errors_Master[[#This Row],[Functional Area]],Errors_Master[[#This Row],[Error Code Name]])</f>
        <v>Button[New Failure] Button</v>
      </c>
      <c r="C923" s="55">
        <v>878</v>
      </c>
      <c r="D923" s="69" t="s">
        <v>193</v>
      </c>
      <c r="E923" s="69" t="s">
        <v>925</v>
      </c>
      <c r="F923" s="57"/>
      <c r="G923" s="58">
        <f>IFERROR(VLOOKUP(Errors_Master[[#This Row],[Functional Area]],Functional_Area[],2,FALSE),"Need Location!")</f>
        <v>16</v>
      </c>
      <c r="H92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24" spans="2:8">
      <c r="B924" s="56" t="str">
        <f>CONCATENATE(Errors_Master[[#This Row],[Functional Area]],Errors_Master[[#This Row],[Error Code Name]])</f>
        <v>Button[New Failure] Button</v>
      </c>
      <c r="C924" s="55">
        <v>879</v>
      </c>
      <c r="D924" s="69" t="s">
        <v>193</v>
      </c>
      <c r="E924" s="69" t="s">
        <v>925</v>
      </c>
      <c r="F924" s="57"/>
      <c r="G924" s="58">
        <f>IFERROR(VLOOKUP(Errors_Master[[#This Row],[Functional Area]],Functional_Area[],2,FALSE),"Need Location!")</f>
        <v>16</v>
      </c>
      <c r="H92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25" spans="2:8">
      <c r="B925" s="56" t="str">
        <f>CONCATENATE(Errors_Master[[#This Row],[Functional Area]],Errors_Master[[#This Row],[Error Code Name]])</f>
        <v>Button[New Failure] Button</v>
      </c>
      <c r="C925" s="55">
        <v>880</v>
      </c>
      <c r="D925" s="69" t="s">
        <v>193</v>
      </c>
      <c r="E925" s="69" t="s">
        <v>925</v>
      </c>
      <c r="F925" s="57"/>
      <c r="G925" s="58">
        <f>IFERROR(VLOOKUP(Errors_Master[[#This Row],[Functional Area]],Functional_Area[],2,FALSE),"Need Location!")</f>
        <v>16</v>
      </c>
      <c r="H92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26" spans="2:8">
      <c r="B926" s="56" t="str">
        <f>CONCATENATE(Errors_Master[[#This Row],[Functional Area]],Errors_Master[[#This Row],[Error Code Name]])</f>
        <v>Button[New Failure] Button</v>
      </c>
      <c r="C926" s="55">
        <v>881</v>
      </c>
      <c r="D926" s="69" t="s">
        <v>193</v>
      </c>
      <c r="E926" s="69" t="s">
        <v>925</v>
      </c>
      <c r="F926" s="57"/>
      <c r="G926" s="58">
        <f>IFERROR(VLOOKUP(Errors_Master[[#This Row],[Functional Area]],Functional_Area[],2,FALSE),"Need Location!")</f>
        <v>16</v>
      </c>
      <c r="H92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27" spans="2:8">
      <c r="B927" s="56" t="str">
        <f>CONCATENATE(Errors_Master[[#This Row],[Functional Area]],Errors_Master[[#This Row],[Error Code Name]])</f>
        <v>Button[New Failure] Button</v>
      </c>
      <c r="C927" s="55">
        <v>882</v>
      </c>
      <c r="D927" s="69" t="s">
        <v>193</v>
      </c>
      <c r="E927" s="69" t="s">
        <v>926</v>
      </c>
      <c r="F927" s="57"/>
      <c r="G927" s="58">
        <f>IFERROR(VLOOKUP(Errors_Master[[#This Row],[Functional Area]],Functional_Area[],2,FALSE),"Need Location!")</f>
        <v>16</v>
      </c>
      <c r="H92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28" spans="2:8">
      <c r="B928" s="56" t="str">
        <f>CONCATENATE(Errors_Master[[#This Row],[Functional Area]],Errors_Master[[#This Row],[Error Code Name]])</f>
        <v>Button[New Failure] Button</v>
      </c>
      <c r="C928" s="55">
        <v>883</v>
      </c>
      <c r="D928" s="69" t="s">
        <v>193</v>
      </c>
      <c r="E928" s="69" t="s">
        <v>925</v>
      </c>
      <c r="F928" s="57"/>
      <c r="G928" s="58">
        <f>IFERROR(VLOOKUP(Errors_Master[[#This Row],[Functional Area]],Functional_Area[],2,FALSE),"Need Location!")</f>
        <v>16</v>
      </c>
      <c r="H92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29" spans="2:8">
      <c r="B929" s="56" t="str">
        <f>CONCATENATE(Errors_Master[[#This Row],[Functional Area]],Errors_Master[[#This Row],[Error Code Name]])</f>
        <v>Button[New Failure] Button</v>
      </c>
      <c r="C929" s="55">
        <v>884</v>
      </c>
      <c r="D929" s="69" t="s">
        <v>193</v>
      </c>
      <c r="E929" s="69" t="s">
        <v>925</v>
      </c>
      <c r="F929" s="57"/>
      <c r="G929" s="58">
        <f>IFERROR(VLOOKUP(Errors_Master[[#This Row],[Functional Area]],Functional_Area[],2,FALSE),"Need Location!")</f>
        <v>16</v>
      </c>
      <c r="H92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30" spans="2:8">
      <c r="B930" s="56" t="str">
        <f>CONCATENATE(Errors_Master[[#This Row],[Functional Area]],Errors_Master[[#This Row],[Error Code Name]])</f>
        <v>Button[New Failure] Button</v>
      </c>
      <c r="C930" s="55">
        <v>885</v>
      </c>
      <c r="D930" s="69" t="s">
        <v>193</v>
      </c>
      <c r="E930" s="69" t="s">
        <v>925</v>
      </c>
      <c r="F930" s="57"/>
      <c r="G930" s="58">
        <f>IFERROR(VLOOKUP(Errors_Master[[#This Row],[Functional Area]],Functional_Area[],2,FALSE),"Need Location!")</f>
        <v>16</v>
      </c>
      <c r="H93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31" spans="2:8">
      <c r="B931" s="56" t="str">
        <f>CONCATENATE(Errors_Master[[#This Row],[Functional Area]],Errors_Master[[#This Row],[Error Code Name]])</f>
        <v>Button[New Failure] Button</v>
      </c>
      <c r="C931" s="55">
        <v>886</v>
      </c>
      <c r="D931" s="69" t="s">
        <v>193</v>
      </c>
      <c r="E931" s="69" t="s">
        <v>925</v>
      </c>
      <c r="F931" s="57"/>
      <c r="G931" s="58">
        <f>IFERROR(VLOOKUP(Errors_Master[[#This Row],[Functional Area]],Functional_Area[],2,FALSE),"Need Location!")</f>
        <v>16</v>
      </c>
      <c r="H93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32" spans="2:8">
      <c r="B932" s="56" t="str">
        <f>CONCATENATE(Errors_Master[[#This Row],[Functional Area]],Errors_Master[[#This Row],[Error Code Name]])</f>
        <v>Button[New Failure] Button</v>
      </c>
      <c r="C932" s="55">
        <v>887</v>
      </c>
      <c r="D932" s="69" t="s">
        <v>193</v>
      </c>
      <c r="E932" s="69" t="s">
        <v>925</v>
      </c>
      <c r="F932" s="57"/>
      <c r="G932" s="58">
        <f>IFERROR(VLOOKUP(Errors_Master[[#This Row],[Functional Area]],Functional_Area[],2,FALSE),"Need Location!")</f>
        <v>16</v>
      </c>
      <c r="H93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33" spans="2:8">
      <c r="B933" s="56" t="str">
        <f>CONCATENATE(Errors_Master[[#This Row],[Functional Area]],Errors_Master[[#This Row],[Error Code Name]])</f>
        <v>Button[New Failure] Button</v>
      </c>
      <c r="C933" s="55">
        <v>888</v>
      </c>
      <c r="D933" s="69" t="s">
        <v>193</v>
      </c>
      <c r="E933" s="69" t="s">
        <v>925</v>
      </c>
      <c r="F933" s="57"/>
      <c r="G933" s="58">
        <f>IFERROR(VLOOKUP(Errors_Master[[#This Row],[Functional Area]],Functional_Area[],2,FALSE),"Need Location!")</f>
        <v>16</v>
      </c>
      <c r="H93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34" spans="2:8">
      <c r="B934" s="56" t="str">
        <f>CONCATENATE(Errors_Master[[#This Row],[Functional Area]],Errors_Master[[#This Row],[Error Code Name]])</f>
        <v>Button[New Failure] Button</v>
      </c>
      <c r="C934" s="55">
        <v>889</v>
      </c>
      <c r="D934" s="69" t="s">
        <v>193</v>
      </c>
      <c r="E934" s="69" t="s">
        <v>925</v>
      </c>
      <c r="F934" s="57"/>
      <c r="G934" s="58">
        <f>IFERROR(VLOOKUP(Errors_Master[[#This Row],[Functional Area]],Functional_Area[],2,FALSE),"Need Location!")</f>
        <v>16</v>
      </c>
      <c r="H93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35" spans="2:8">
      <c r="B935" s="56" t="str">
        <f>CONCATENATE(Errors_Master[[#This Row],[Functional Area]],Errors_Master[[#This Row],[Error Code Name]])</f>
        <v>Button[New Failure] Button</v>
      </c>
      <c r="C935" s="55">
        <v>890</v>
      </c>
      <c r="D935" s="69" t="s">
        <v>193</v>
      </c>
      <c r="E935" s="69" t="s">
        <v>925</v>
      </c>
      <c r="F935" s="57"/>
      <c r="G935" s="58">
        <f>IFERROR(VLOOKUP(Errors_Master[[#This Row],[Functional Area]],Functional_Area[],2,FALSE),"Need Location!")</f>
        <v>16</v>
      </c>
      <c r="H93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36" spans="2:8">
      <c r="B936" s="56" t="str">
        <f>CONCATENATE(Errors_Master[[#This Row],[Functional Area]],Errors_Master[[#This Row],[Error Code Name]])</f>
        <v>Button[New Failure] Button</v>
      </c>
      <c r="C936" s="55">
        <v>891</v>
      </c>
      <c r="D936" s="69" t="s">
        <v>193</v>
      </c>
      <c r="E936" s="69" t="s">
        <v>925</v>
      </c>
      <c r="F936" s="57"/>
      <c r="G936" s="58">
        <f>IFERROR(VLOOKUP(Errors_Master[[#This Row],[Functional Area]],Functional_Area[],2,FALSE),"Need Location!")</f>
        <v>16</v>
      </c>
      <c r="H93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37" spans="2:8">
      <c r="B937" s="56" t="str">
        <f>CONCATENATE(Errors_Master[[#This Row],[Functional Area]],Errors_Master[[#This Row],[Error Code Name]])</f>
        <v>USBC1Adaptor Voltage Switch and Boost Verification with Xenon Rear Right</v>
      </c>
      <c r="C937" s="55">
        <v>892</v>
      </c>
      <c r="D937" s="55" t="s">
        <v>927</v>
      </c>
      <c r="E937" s="82" t="s">
        <v>1028</v>
      </c>
      <c r="F937" s="57"/>
      <c r="G937" s="58">
        <f>IFERROR(VLOOKUP(Errors_Master[[#This Row],[Functional Area]],Functional_Area[],2,FALSE),"Need Location!")</f>
        <v>17</v>
      </c>
      <c r="H93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38" spans="2:8">
      <c r="B938" s="56" t="str">
        <f>CONCATENATE(Errors_Master[[#This Row],[Functional Area]],Errors_Master[[#This Row],[Error Code Name]])</f>
        <v>USBC1Hang at Button test pass</v>
      </c>
      <c r="C938" s="55">
        <v>893</v>
      </c>
      <c r="D938" s="55" t="s">
        <v>751</v>
      </c>
      <c r="E938" s="82" t="s">
        <v>1029</v>
      </c>
      <c r="F938" s="57"/>
      <c r="G938" s="58">
        <f>IFERROR(VLOOKUP(Errors_Master[[#This Row],[Functional Area]],Functional_Area[],2,FALSE),"Need Location!")</f>
        <v>17</v>
      </c>
      <c r="H93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39" spans="2:8">
      <c r="B939" s="56" t="str">
        <f>CONCATENATE(Errors_Master[[#This Row],[Functional Area]],Errors_Master[[#This Row],[Error Code Name]])</f>
        <v>USBC1Front Right Intel CIO Eye measurement (20Gbps Up orientation 8057)</v>
      </c>
      <c r="C939" s="55">
        <v>894</v>
      </c>
      <c r="D939" s="55" t="s">
        <v>751</v>
      </c>
      <c r="E939" s="82" t="s">
        <v>1047</v>
      </c>
      <c r="F939" s="57"/>
      <c r="G939" s="58">
        <f>IFERROR(VLOOKUP(Errors_Master[[#This Row],[Functional Area]],Functional_Area[],2,FALSE),"Need Location!")</f>
        <v>17</v>
      </c>
      <c r="H93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40" spans="2:8">
      <c r="B940" s="56" t="str">
        <f>CONCATENATE(Errors_Master[[#This Row],[Functional Area]],Errors_Master[[#This Row],[Error Code Name]])</f>
        <v xml:space="preserve">USBC1Keyboard and Traackpad No Function </v>
      </c>
      <c r="C940" s="55">
        <v>895</v>
      </c>
      <c r="D940" s="55" t="s">
        <v>751</v>
      </c>
      <c r="E940" s="82" t="s">
        <v>1048</v>
      </c>
      <c r="F940" s="57"/>
      <c r="G940" s="58">
        <f>IFERROR(VLOOKUP(Errors_Master[[#This Row],[Functional Area]],Functional_Area[],2,FALSE),"Need Location!")</f>
        <v>17</v>
      </c>
      <c r="H94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41" spans="2:8">
      <c r="B941" s="56" t="str">
        <f>CONCATENATE(Errors_Master[[#This Row],[Functional Area]],Errors_Master[[#This Row],[Error Code Name]])</f>
        <v>USBC1Front Left Triggers Unit Wake Test(Hibernate)3110</v>
      </c>
      <c r="C941" s="55">
        <v>896</v>
      </c>
      <c r="D941" s="55" t="s">
        <v>751</v>
      </c>
      <c r="E941" s="82" t="s">
        <v>1049</v>
      </c>
      <c r="F941" s="57"/>
      <c r="G941" s="58">
        <f>IFERROR(VLOOKUP(Errors_Master[[#This Row],[Functional Area]],Functional_Area[],2,FALSE),"Need Location!")</f>
        <v>17</v>
      </c>
      <c r="H94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42" spans="2:8">
      <c r="B942" s="56" t="str">
        <f>CONCATENATE(Errors_Master[[#This Row],[Functional Area]],Errors_Master[[#This Row],[Error Code Name]])</f>
        <v>USBC1Front Right Triggers Unit Wake Test(Hibernate)3110</v>
      </c>
      <c r="C942" s="55">
        <v>897</v>
      </c>
      <c r="D942" s="55" t="s">
        <v>751</v>
      </c>
      <c r="E942" s="82" t="s">
        <v>1050</v>
      </c>
      <c r="F942" s="57"/>
      <c r="G942" s="58">
        <f>IFERROR(VLOOKUP(Errors_Master[[#This Row],[Functional Area]],Functional_Area[],2,FALSE),"Need Location!")</f>
        <v>17</v>
      </c>
      <c r="H94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43" spans="2:8" s="94" customFormat="1">
      <c r="B943" s="95" t="str">
        <f>CONCATENATE(Errors_Master[[#This Row],[Functional Area]],Errors_Master[[#This Row],[Error Code Name]])</f>
        <v>USBC1Hang at gOS</v>
      </c>
      <c r="C943" s="92">
        <v>898</v>
      </c>
      <c r="D943" s="92" t="s">
        <v>751</v>
      </c>
      <c r="E943" s="99" t="s">
        <v>1051</v>
      </c>
      <c r="F943" s="96"/>
      <c r="G943" s="93">
        <f>IFERROR(VLOOKUP(Errors_Master[[#This Row],[Functional Area]],Functional_Area[],2,FALSE),"Need Location!")</f>
        <v>17</v>
      </c>
      <c r="H943" s="97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44" spans="2:8">
      <c r="B944" s="56" t="str">
        <f>CONCATENATE(Errors_Master[[#This Row],[Functional Area]],Errors_Master[[#This Row],[Error Code Name]])</f>
        <v>USBC1[New Failure] USBC1</v>
      </c>
      <c r="C944" s="55">
        <v>899</v>
      </c>
      <c r="D944" s="69" t="s">
        <v>928</v>
      </c>
      <c r="E944" s="82" t="s">
        <v>929</v>
      </c>
      <c r="F944" s="57"/>
      <c r="G944" s="58">
        <f>IFERROR(VLOOKUP(Errors_Master[[#This Row],[Functional Area]],Functional_Area[],2,FALSE),"Need Location!")</f>
        <v>17</v>
      </c>
      <c r="H94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45" spans="2:8">
      <c r="B945" s="56" t="str">
        <f>CONCATENATE(Errors_Master[[#This Row],[Functional Area]],Errors_Master[[#This Row],[Error Code Name]])</f>
        <v>USBC1[New Failure] USBC1</v>
      </c>
      <c r="C945" s="55">
        <v>900</v>
      </c>
      <c r="D945" s="69" t="s">
        <v>751</v>
      </c>
      <c r="E945" s="82" t="s">
        <v>930</v>
      </c>
      <c r="F945" s="57"/>
      <c r="G945" s="58">
        <f>IFERROR(VLOOKUP(Errors_Master[[#This Row],[Functional Area]],Functional_Area[],2,FALSE),"Need Location!")</f>
        <v>17</v>
      </c>
      <c r="H94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46" spans="2:8">
      <c r="B946" s="56" t="str">
        <f>CONCATENATE(Errors_Master[[#This Row],[Functional Area]],Errors_Master[[#This Row],[Error Code Name]])</f>
        <v>USBC1[New Failure] USBC1</v>
      </c>
      <c r="C946" s="55">
        <v>901</v>
      </c>
      <c r="D946" s="69" t="s">
        <v>751</v>
      </c>
      <c r="E946" s="82" t="s">
        <v>930</v>
      </c>
      <c r="F946" s="57"/>
      <c r="G946" s="58">
        <f>IFERROR(VLOOKUP(Errors_Master[[#This Row],[Functional Area]],Functional_Area[],2,FALSE),"Need Location!")</f>
        <v>17</v>
      </c>
      <c r="H94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47" spans="2:8">
      <c r="B947" s="56" t="str">
        <f>CONCATENATE(Errors_Master[[#This Row],[Functional Area]],Errors_Master[[#This Row],[Error Code Name]])</f>
        <v>USBC1[New Failure] USBC1</v>
      </c>
      <c r="C947" s="55">
        <v>902</v>
      </c>
      <c r="D947" s="69" t="s">
        <v>751</v>
      </c>
      <c r="E947" s="82" t="s">
        <v>930</v>
      </c>
      <c r="F947" s="57"/>
      <c r="G947" s="58">
        <f>IFERROR(VLOOKUP(Errors_Master[[#This Row],[Functional Area]],Functional_Area[],2,FALSE),"Need Location!")</f>
        <v>17</v>
      </c>
      <c r="H94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48" spans="2:8">
      <c r="B948" s="56" t="str">
        <f>CONCATENATE(Errors_Master[[#This Row],[Functional Area]],Errors_Master[[#This Row],[Error Code Name]])</f>
        <v>USBC1[New Failure] USBC1</v>
      </c>
      <c r="C948" s="55">
        <v>903</v>
      </c>
      <c r="D948" s="69" t="s">
        <v>751</v>
      </c>
      <c r="E948" s="82" t="s">
        <v>929</v>
      </c>
      <c r="F948" s="57"/>
      <c r="G948" s="58">
        <f>IFERROR(VLOOKUP(Errors_Master[[#This Row],[Functional Area]],Functional_Area[],2,FALSE),"Need Location!")</f>
        <v>17</v>
      </c>
      <c r="H94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49" spans="2:8">
      <c r="B949" s="56" t="str">
        <f>CONCATENATE(Errors_Master[[#This Row],[Functional Area]],Errors_Master[[#This Row],[Error Code Name]])</f>
        <v>USBC1[New Failure] USBC1</v>
      </c>
      <c r="C949" s="55">
        <v>904</v>
      </c>
      <c r="D949" s="69" t="s">
        <v>751</v>
      </c>
      <c r="E949" s="82" t="s">
        <v>929</v>
      </c>
      <c r="F949" s="57"/>
      <c r="G949" s="58">
        <f>IFERROR(VLOOKUP(Errors_Master[[#This Row],[Functional Area]],Functional_Area[],2,FALSE),"Need Location!")</f>
        <v>17</v>
      </c>
      <c r="H94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50" spans="2:8">
      <c r="B950" s="56" t="str">
        <f>CONCATENATE(Errors_Master[[#This Row],[Functional Area]],Errors_Master[[#This Row],[Error Code Name]])</f>
        <v>USBC1[New Failure] USBC1</v>
      </c>
      <c r="C950" s="55">
        <v>905</v>
      </c>
      <c r="D950" s="69" t="s">
        <v>751</v>
      </c>
      <c r="E950" s="82" t="s">
        <v>929</v>
      </c>
      <c r="F950" s="57"/>
      <c r="G950" s="58">
        <f>IFERROR(VLOOKUP(Errors_Master[[#This Row],[Functional Area]],Functional_Area[],2,FALSE),"Need Location!")</f>
        <v>17</v>
      </c>
      <c r="H95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51" spans="2:8">
      <c r="B951" s="56" t="str">
        <f>CONCATENATE(Errors_Master[[#This Row],[Functional Area]],Errors_Master[[#This Row],[Error Code Name]])</f>
        <v>USBC1[New Failure] USBC1</v>
      </c>
      <c r="C951" s="55">
        <v>906</v>
      </c>
      <c r="D951" s="69" t="s">
        <v>928</v>
      </c>
      <c r="E951" s="82" t="s">
        <v>929</v>
      </c>
      <c r="F951" s="57"/>
      <c r="G951" s="58">
        <f>IFERROR(VLOOKUP(Errors_Master[[#This Row],[Functional Area]],Functional_Area[],2,FALSE),"Need Location!")</f>
        <v>17</v>
      </c>
      <c r="H95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52" spans="2:8">
      <c r="B952" s="56" t="str">
        <f>CONCATENATE(Errors_Master[[#This Row],[Functional Area]],Errors_Master[[#This Row],[Error Code Name]])</f>
        <v>USBC1[New Failure] USBC1</v>
      </c>
      <c r="C952" s="55">
        <v>907</v>
      </c>
      <c r="D952" s="69" t="s">
        <v>751</v>
      </c>
      <c r="E952" s="82" t="s">
        <v>929</v>
      </c>
      <c r="F952" s="57"/>
      <c r="G952" s="58">
        <f>IFERROR(VLOOKUP(Errors_Master[[#This Row],[Functional Area]],Functional_Area[],2,FALSE),"Need Location!")</f>
        <v>17</v>
      </c>
      <c r="H95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53" spans="2:8">
      <c r="B953" s="56" t="str">
        <f>CONCATENATE(Errors_Master[[#This Row],[Functional Area]],Errors_Master[[#This Row],[Error Code Name]])</f>
        <v>USBC1[New Failure] USBC1</v>
      </c>
      <c r="C953" s="55">
        <v>908</v>
      </c>
      <c r="D953" s="69" t="s">
        <v>751</v>
      </c>
      <c r="E953" s="82" t="s">
        <v>929</v>
      </c>
      <c r="F953" s="57"/>
      <c r="G953" s="58">
        <f>IFERROR(VLOOKUP(Errors_Master[[#This Row],[Functional Area]],Functional_Area[],2,FALSE),"Need Location!")</f>
        <v>17</v>
      </c>
      <c r="H95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54" spans="2:8">
      <c r="B954" s="56" t="str">
        <f>CONCATENATE(Errors_Master[[#This Row],[Functional Area]],Errors_Master[[#This Row],[Error Code Name]])</f>
        <v>USBC1[New Failure] USBC1</v>
      </c>
      <c r="C954" s="55">
        <v>909</v>
      </c>
      <c r="D954" s="69" t="s">
        <v>751</v>
      </c>
      <c r="E954" s="82" t="s">
        <v>929</v>
      </c>
      <c r="F954" s="57"/>
      <c r="G954" s="58">
        <f>IFERROR(VLOOKUP(Errors_Master[[#This Row],[Functional Area]],Functional_Area[],2,FALSE),"Need Location!")</f>
        <v>17</v>
      </c>
      <c r="H95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55" spans="2:8">
      <c r="B955" s="56" t="str">
        <f>CONCATENATE(Errors_Master[[#This Row],[Functional Area]],Errors_Master[[#This Row],[Error Code Name]])</f>
        <v>USBC1[New Failure] USBC1</v>
      </c>
      <c r="C955" s="55">
        <v>910</v>
      </c>
      <c r="D955" s="69" t="s">
        <v>751</v>
      </c>
      <c r="E955" s="82" t="s">
        <v>929</v>
      </c>
      <c r="F955" s="57"/>
      <c r="G955" s="58">
        <f>IFERROR(VLOOKUP(Errors_Master[[#This Row],[Functional Area]],Functional_Area[],2,FALSE),"Need Location!")</f>
        <v>17</v>
      </c>
      <c r="H95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56" spans="2:8">
      <c r="B956" s="56" t="str">
        <f>CONCATENATE(Errors_Master[[#This Row],[Functional Area]],Errors_Master[[#This Row],[Error Code Name]])</f>
        <v>USBC1[New Failure] USBC1</v>
      </c>
      <c r="C956" s="55">
        <v>911</v>
      </c>
      <c r="D956" s="69" t="s">
        <v>751</v>
      </c>
      <c r="E956" s="82" t="s">
        <v>929</v>
      </c>
      <c r="F956" s="57"/>
      <c r="G956" s="58">
        <f>IFERROR(VLOOKUP(Errors_Master[[#This Row],[Functional Area]],Functional_Area[],2,FALSE),"Need Location!")</f>
        <v>17</v>
      </c>
      <c r="H95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57" spans="2:8">
      <c r="B957" s="56" t="str">
        <f>CONCATENATE(Errors_Master[[#This Row],[Functional Area]],Errors_Master[[#This Row],[Error Code Name]])</f>
        <v>USBC1[New Failure] USBC1</v>
      </c>
      <c r="C957" s="55">
        <v>912</v>
      </c>
      <c r="D957" s="69" t="s">
        <v>751</v>
      </c>
      <c r="E957" s="82" t="s">
        <v>929</v>
      </c>
      <c r="F957" s="57"/>
      <c r="G957" s="58">
        <f>IFERROR(VLOOKUP(Errors_Master[[#This Row],[Functional Area]],Functional_Area[],2,FALSE),"Need Location!")</f>
        <v>17</v>
      </c>
      <c r="H95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58" spans="2:8">
      <c r="B958" s="56" t="str">
        <f>CONCATENATE(Errors_Master[[#This Row],[Functional Area]],Errors_Master[[#This Row],[Error Code Name]])</f>
        <v>USBC1[New Failure] USBC1</v>
      </c>
      <c r="C958" s="55">
        <v>913</v>
      </c>
      <c r="D958" s="69" t="s">
        <v>928</v>
      </c>
      <c r="E958" s="82" t="s">
        <v>929</v>
      </c>
      <c r="F958" s="57"/>
      <c r="G958" s="58">
        <f>IFERROR(VLOOKUP(Errors_Master[[#This Row],[Functional Area]],Functional_Area[],2,FALSE),"Need Location!")</f>
        <v>17</v>
      </c>
      <c r="H95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59" spans="2:8">
      <c r="B959" s="56" t="str">
        <f>CONCATENATE(Errors_Master[[#This Row],[Functional Area]],Errors_Master[[#This Row],[Error Code Name]])</f>
        <v>USBC1[New Failure] USBC1</v>
      </c>
      <c r="C959" s="55">
        <v>914</v>
      </c>
      <c r="D959" s="69" t="s">
        <v>751</v>
      </c>
      <c r="E959" s="82" t="s">
        <v>929</v>
      </c>
      <c r="F959" s="57"/>
      <c r="G959" s="58">
        <f>IFERROR(VLOOKUP(Errors_Master[[#This Row],[Functional Area]],Functional_Area[],2,FALSE),"Need Location!")</f>
        <v>17</v>
      </c>
      <c r="H95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60" spans="2:8">
      <c r="B960" s="56" t="str">
        <f>CONCATENATE(Errors_Master[[#This Row],[Functional Area]],Errors_Master[[#This Row],[Error Code Name]])</f>
        <v>USBC1[New Failure] USBC1</v>
      </c>
      <c r="C960" s="55">
        <v>915</v>
      </c>
      <c r="D960" s="69" t="s">
        <v>751</v>
      </c>
      <c r="E960" s="82" t="s">
        <v>929</v>
      </c>
      <c r="F960" s="57"/>
      <c r="G960" s="58">
        <f>IFERROR(VLOOKUP(Errors_Master[[#This Row],[Functional Area]],Functional_Area[],2,FALSE),"Need Location!")</f>
        <v>17</v>
      </c>
      <c r="H96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61" spans="2:8">
      <c r="B961" s="56" t="str">
        <f>CONCATENATE(Errors_Master[[#This Row],[Functional Area]],Errors_Master[[#This Row],[Error Code Name]])</f>
        <v>USBC1[New Failure] USBC1</v>
      </c>
      <c r="C961" s="55">
        <v>916</v>
      </c>
      <c r="D961" s="69" t="s">
        <v>751</v>
      </c>
      <c r="E961" s="82" t="s">
        <v>929</v>
      </c>
      <c r="F961" s="57"/>
      <c r="G961" s="58">
        <f>IFERROR(VLOOKUP(Errors_Master[[#This Row],[Functional Area]],Functional_Area[],2,FALSE),"Need Location!")</f>
        <v>17</v>
      </c>
      <c r="H96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62" spans="2:8">
      <c r="B962" s="56" t="str">
        <f>CONCATENATE(Errors_Master[[#This Row],[Functional Area]],Errors_Master[[#This Row],[Error Code Name]])</f>
        <v>USBC1[New Failure] USBC1</v>
      </c>
      <c r="C962" s="55">
        <v>917</v>
      </c>
      <c r="D962" s="69" t="s">
        <v>751</v>
      </c>
      <c r="E962" s="82" t="s">
        <v>929</v>
      </c>
      <c r="F962" s="57"/>
      <c r="G962" s="58">
        <f>IFERROR(VLOOKUP(Errors_Master[[#This Row],[Functional Area]],Functional_Area[],2,FALSE),"Need Location!")</f>
        <v>17</v>
      </c>
      <c r="H96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63" spans="2:8">
      <c r="B963" s="56" t="str">
        <f>CONCATENATE(Errors_Master[[#This Row],[Functional Area]],Errors_Master[[#This Row],[Error Code Name]])</f>
        <v>USBC1[New Failure] USBC1</v>
      </c>
      <c r="C963" s="55">
        <v>918</v>
      </c>
      <c r="D963" s="69" t="s">
        <v>751</v>
      </c>
      <c r="E963" s="82" t="s">
        <v>929</v>
      </c>
      <c r="F963" s="57"/>
      <c r="G963" s="58">
        <f>IFERROR(VLOOKUP(Errors_Master[[#This Row],[Functional Area]],Functional_Area[],2,FALSE),"Need Location!")</f>
        <v>17</v>
      </c>
      <c r="H96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64" spans="2:8">
      <c r="B964" s="56" t="str">
        <f>CONCATENATE(Errors_Master[[#This Row],[Functional Area]],Errors_Master[[#This Row],[Error Code Name]])</f>
        <v>USBC1[New Failure] USBC1</v>
      </c>
      <c r="C964" s="55">
        <v>919</v>
      </c>
      <c r="D964" s="69" t="s">
        <v>751</v>
      </c>
      <c r="E964" s="82" t="s">
        <v>929</v>
      </c>
      <c r="F964" s="57"/>
      <c r="G964" s="58">
        <f>IFERROR(VLOOKUP(Errors_Master[[#This Row],[Functional Area]],Functional_Area[],2,FALSE),"Need Location!")</f>
        <v>17</v>
      </c>
      <c r="H96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65" spans="2:8">
      <c r="B965" s="56" t="str">
        <f>CONCATENATE(Errors_Master[[#This Row],[Functional Area]],Errors_Master[[#This Row],[Error Code Name]])</f>
        <v>USBC1[New Failure] USBC1</v>
      </c>
      <c r="C965" s="55">
        <v>920</v>
      </c>
      <c r="D965" s="69" t="s">
        <v>928</v>
      </c>
      <c r="E965" s="82" t="s">
        <v>929</v>
      </c>
      <c r="F965" s="57"/>
      <c r="G965" s="58">
        <f>IFERROR(VLOOKUP(Errors_Master[[#This Row],[Functional Area]],Functional_Area[],2,FALSE),"Need Location!")</f>
        <v>17</v>
      </c>
      <c r="H96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66" spans="2:8">
      <c r="B966" s="56" t="str">
        <f>CONCATENATE(Errors_Master[[#This Row],[Functional Area]],Errors_Master[[#This Row],[Error Code Name]])</f>
        <v>USBC1[New Failure] USBC1</v>
      </c>
      <c r="C966" s="55">
        <v>921</v>
      </c>
      <c r="D966" s="69" t="s">
        <v>751</v>
      </c>
      <c r="E966" s="82" t="s">
        <v>929</v>
      </c>
      <c r="F966" s="57"/>
      <c r="G966" s="58">
        <f>IFERROR(VLOOKUP(Errors_Master[[#This Row],[Functional Area]],Functional_Area[],2,FALSE),"Need Location!")</f>
        <v>17</v>
      </c>
      <c r="H96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67" spans="2:8">
      <c r="B967" s="56" t="str">
        <f>CONCATENATE(Errors_Master[[#This Row],[Functional Area]],Errors_Master[[#This Row],[Error Code Name]])</f>
        <v>USBC1[New Failure] USBC1</v>
      </c>
      <c r="C967" s="55">
        <v>922</v>
      </c>
      <c r="D967" s="69" t="s">
        <v>751</v>
      </c>
      <c r="E967" s="82" t="s">
        <v>929</v>
      </c>
      <c r="F967" s="57"/>
      <c r="G967" s="58">
        <f>IFERROR(VLOOKUP(Errors_Master[[#This Row],[Functional Area]],Functional_Area[],2,FALSE),"Need Location!")</f>
        <v>17</v>
      </c>
      <c r="H96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68" spans="2:8">
      <c r="B968" s="56" t="str">
        <f>CONCATENATE(Errors_Master[[#This Row],[Functional Area]],Errors_Master[[#This Row],[Error Code Name]])</f>
        <v>USBC1[New Failure] USBC1</v>
      </c>
      <c r="C968" s="55">
        <v>923</v>
      </c>
      <c r="D968" s="69" t="s">
        <v>751</v>
      </c>
      <c r="E968" s="82" t="s">
        <v>929</v>
      </c>
      <c r="F968" s="57"/>
      <c r="G968" s="58">
        <f>IFERROR(VLOOKUP(Errors_Master[[#This Row],[Functional Area]],Functional_Area[],2,FALSE),"Need Location!")</f>
        <v>17</v>
      </c>
      <c r="H96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69" spans="2:8">
      <c r="B969" s="56" t="str">
        <f>CONCATENATE(Errors_Master[[#This Row],[Functional Area]],Errors_Master[[#This Row],[Error Code Name]])</f>
        <v>USBC1[New Failure] USBC1</v>
      </c>
      <c r="C969" s="55">
        <v>924</v>
      </c>
      <c r="D969" s="69" t="s">
        <v>751</v>
      </c>
      <c r="E969" s="82" t="s">
        <v>929</v>
      </c>
      <c r="F969" s="57"/>
      <c r="G969" s="58">
        <f>IFERROR(VLOOKUP(Errors_Master[[#This Row],[Functional Area]],Functional_Area[],2,FALSE),"Need Location!")</f>
        <v>17</v>
      </c>
      <c r="H96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70" spans="2:8">
      <c r="B970" s="56" t="str">
        <f>CONCATENATE(Errors_Master[[#This Row],[Functional Area]],Errors_Master[[#This Row],[Error Code Name]])</f>
        <v>USBC1[New Failure] USBC1</v>
      </c>
      <c r="C970" s="55">
        <v>925</v>
      </c>
      <c r="D970" s="69" t="s">
        <v>751</v>
      </c>
      <c r="E970" s="82" t="s">
        <v>929</v>
      </c>
      <c r="F970" s="57"/>
      <c r="G970" s="58">
        <f>IFERROR(VLOOKUP(Errors_Master[[#This Row],[Functional Area]],Functional_Area[],2,FALSE),"Need Location!")</f>
        <v>17</v>
      </c>
      <c r="H97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71" spans="2:8">
      <c r="B971" s="56" t="str">
        <f>CONCATENATE(Errors_Master[[#This Row],[Functional Area]],Errors_Master[[#This Row],[Error Code Name]])</f>
        <v>USBC1[New Failure] USBC1</v>
      </c>
      <c r="C971" s="55">
        <v>926</v>
      </c>
      <c r="D971" s="69" t="s">
        <v>751</v>
      </c>
      <c r="E971" s="82" t="s">
        <v>929</v>
      </c>
      <c r="F971" s="57"/>
      <c r="G971" s="58">
        <f>IFERROR(VLOOKUP(Errors_Master[[#This Row],[Functional Area]],Functional_Area[],2,FALSE),"Need Location!")</f>
        <v>17</v>
      </c>
      <c r="H97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72" spans="2:8">
      <c r="B972" s="56" t="str">
        <f>CONCATENATE(Errors_Master[[#This Row],[Functional Area]],Errors_Master[[#This Row],[Error Code Name]])</f>
        <v>USBC1[New Failure] USBC1</v>
      </c>
      <c r="C972" s="55">
        <v>927</v>
      </c>
      <c r="D972" s="69" t="s">
        <v>928</v>
      </c>
      <c r="E972" s="82" t="s">
        <v>929</v>
      </c>
      <c r="F972" s="57"/>
      <c r="G972" s="58">
        <f>IFERROR(VLOOKUP(Errors_Master[[#This Row],[Functional Area]],Functional_Area[],2,FALSE),"Need Location!")</f>
        <v>17</v>
      </c>
      <c r="H97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73" spans="2:8">
      <c r="B973" s="56" t="str">
        <f>CONCATENATE(Errors_Master[[#This Row],[Functional Area]],Errors_Master[[#This Row],[Error Code Name]])</f>
        <v>USBC1[New Failure] USBC1</v>
      </c>
      <c r="C973" s="55">
        <v>928</v>
      </c>
      <c r="D973" s="69" t="s">
        <v>751</v>
      </c>
      <c r="E973" s="82" t="s">
        <v>929</v>
      </c>
      <c r="F973" s="57"/>
      <c r="G973" s="58">
        <f>IFERROR(VLOOKUP(Errors_Master[[#This Row],[Functional Area]],Functional_Area[],2,FALSE),"Need Location!")</f>
        <v>17</v>
      </c>
      <c r="H97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74" spans="2:8">
      <c r="B974" s="56" t="str">
        <f>CONCATENATE(Errors_Master[[#This Row],[Functional Area]],Errors_Master[[#This Row],[Error Code Name]])</f>
        <v>USBC1[New Failure] USBC1</v>
      </c>
      <c r="C974" s="55">
        <v>929</v>
      </c>
      <c r="D974" s="69" t="s">
        <v>751</v>
      </c>
      <c r="E974" s="82" t="s">
        <v>929</v>
      </c>
      <c r="F974" s="57"/>
      <c r="G974" s="58">
        <f>IFERROR(VLOOKUP(Errors_Master[[#This Row],[Functional Area]],Functional_Area[],2,FALSE),"Need Location!")</f>
        <v>17</v>
      </c>
      <c r="H97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75" spans="2:8">
      <c r="B975" s="56" t="str">
        <f>CONCATENATE(Errors_Master[[#This Row],[Functional Area]],Errors_Master[[#This Row],[Error Code Name]])</f>
        <v>USBC1[New Failure] USBC1</v>
      </c>
      <c r="C975" s="55">
        <v>930</v>
      </c>
      <c r="D975" s="69" t="s">
        <v>751</v>
      </c>
      <c r="E975" s="82" t="s">
        <v>929</v>
      </c>
      <c r="F975" s="57"/>
      <c r="G975" s="58">
        <f>IFERROR(VLOOKUP(Errors_Master[[#This Row],[Functional Area]],Functional_Area[],2,FALSE),"Need Location!")</f>
        <v>17</v>
      </c>
      <c r="H97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76" spans="2:8">
      <c r="B976" s="56" t="str">
        <f>CONCATENATE(Errors_Master[[#This Row],[Functional Area]],Errors_Master[[#This Row],[Error Code Name]])</f>
        <v>USBC1[New Failure] USBC1</v>
      </c>
      <c r="C976" s="55">
        <v>931</v>
      </c>
      <c r="D976" s="69" t="s">
        <v>751</v>
      </c>
      <c r="E976" s="82" t="s">
        <v>929</v>
      </c>
      <c r="F976" s="57"/>
      <c r="G976" s="58">
        <f>IFERROR(VLOOKUP(Errors_Master[[#This Row],[Functional Area]],Functional_Area[],2,FALSE),"Need Location!")</f>
        <v>17</v>
      </c>
      <c r="H97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77" spans="2:8">
      <c r="B977" s="56" t="str">
        <f>CONCATENATE(Errors_Master[[#This Row],[Functional Area]],Errors_Master[[#This Row],[Error Code Name]])</f>
        <v>USBC1[New Failure] USBC1</v>
      </c>
      <c r="C977" s="55">
        <v>932</v>
      </c>
      <c r="D977" s="69" t="s">
        <v>751</v>
      </c>
      <c r="E977" s="82" t="s">
        <v>929</v>
      </c>
      <c r="F977" s="57"/>
      <c r="G977" s="58">
        <f>IFERROR(VLOOKUP(Errors_Master[[#This Row],[Functional Area]],Functional_Area[],2,FALSE),"Need Location!")</f>
        <v>17</v>
      </c>
      <c r="H97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78" spans="2:8">
      <c r="B978" s="56" t="str">
        <f>CONCATENATE(Errors_Master[[#This Row],[Functional Area]],Errors_Master[[#This Row],[Error Code Name]])</f>
        <v>USBC1[New Failure] USBC1</v>
      </c>
      <c r="C978" s="55">
        <v>933</v>
      </c>
      <c r="D978" s="69" t="s">
        <v>751</v>
      </c>
      <c r="E978" s="82" t="s">
        <v>929</v>
      </c>
      <c r="F978" s="57"/>
      <c r="G978" s="58">
        <f>IFERROR(VLOOKUP(Errors_Master[[#This Row],[Functional Area]],Functional_Area[],2,FALSE),"Need Location!")</f>
        <v>17</v>
      </c>
      <c r="H97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79" spans="2:8">
      <c r="B979" s="56" t="str">
        <f>CONCATENATE(Errors_Master[[#This Row],[Functional Area]],Errors_Master[[#This Row],[Error Code Name]])</f>
        <v>USBC1[New Failure] USBC1</v>
      </c>
      <c r="C979" s="55">
        <v>934</v>
      </c>
      <c r="D979" s="69" t="s">
        <v>928</v>
      </c>
      <c r="E979" s="82" t="s">
        <v>929</v>
      </c>
      <c r="F979" s="57"/>
      <c r="G979" s="58">
        <f>IFERROR(VLOOKUP(Errors_Master[[#This Row],[Functional Area]],Functional_Area[],2,FALSE),"Need Location!")</f>
        <v>17</v>
      </c>
      <c r="H97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80" spans="2:8">
      <c r="B980" s="56" t="str">
        <f>CONCATENATE(Errors_Master[[#This Row],[Functional Area]],Errors_Master[[#This Row],[Error Code Name]])</f>
        <v>USBC1[New Failure] USBC1</v>
      </c>
      <c r="C980" s="55">
        <v>935</v>
      </c>
      <c r="D980" s="69" t="s">
        <v>751</v>
      </c>
      <c r="E980" s="82" t="s">
        <v>929</v>
      </c>
      <c r="F980" s="57"/>
      <c r="G980" s="58">
        <f>IFERROR(VLOOKUP(Errors_Master[[#This Row],[Functional Area]],Functional_Area[],2,FALSE),"Need Location!")</f>
        <v>17</v>
      </c>
      <c r="H98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81" spans="2:8">
      <c r="B981" s="56" t="str">
        <f>CONCATENATE(Errors_Master[[#This Row],[Functional Area]],Errors_Master[[#This Row],[Error Code Name]])</f>
        <v>USBC1[New Failure] USBC1</v>
      </c>
      <c r="C981" s="55">
        <v>936</v>
      </c>
      <c r="D981" s="69" t="s">
        <v>751</v>
      </c>
      <c r="E981" s="82" t="s">
        <v>929</v>
      </c>
      <c r="F981" s="57"/>
      <c r="G981" s="58">
        <f>IFERROR(VLOOKUP(Errors_Master[[#This Row],[Functional Area]],Functional_Area[],2,FALSE),"Need Location!")</f>
        <v>17</v>
      </c>
      <c r="H98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82" spans="2:8">
      <c r="B982" s="56" t="str">
        <f>CONCATENATE(Errors_Master[[#This Row],[Functional Area]],Errors_Master[[#This Row],[Error Code Name]])</f>
        <v>USBC1[New Failure] USBC1</v>
      </c>
      <c r="C982" s="55">
        <v>937</v>
      </c>
      <c r="D982" s="69" t="s">
        <v>751</v>
      </c>
      <c r="E982" s="82" t="s">
        <v>929</v>
      </c>
      <c r="F982" s="57"/>
      <c r="G982" s="58">
        <f>IFERROR(VLOOKUP(Errors_Master[[#This Row],[Functional Area]],Functional_Area[],2,FALSE),"Need Location!")</f>
        <v>17</v>
      </c>
      <c r="H98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83" spans="2:8">
      <c r="B983" s="56" t="str">
        <f>CONCATENATE(Errors_Master[[#This Row],[Functional Area]],Errors_Master[[#This Row],[Error Code Name]])</f>
        <v>USBC1[New Failure] USBC1</v>
      </c>
      <c r="C983" s="55">
        <v>938</v>
      </c>
      <c r="D983" s="69" t="s">
        <v>751</v>
      </c>
      <c r="E983" s="82" t="s">
        <v>929</v>
      </c>
      <c r="F983" s="57"/>
      <c r="G983" s="58">
        <f>IFERROR(VLOOKUP(Errors_Master[[#This Row],[Functional Area]],Functional_Area[],2,FALSE),"Need Location!")</f>
        <v>17</v>
      </c>
      <c r="H98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84" spans="2:8">
      <c r="B984" s="56" t="str">
        <f>CONCATENATE(Errors_Master[[#This Row],[Functional Area]],Errors_Master[[#This Row],[Error Code Name]])</f>
        <v>USBC1[New Failure] USBC1</v>
      </c>
      <c r="C984" s="55">
        <v>939</v>
      </c>
      <c r="D984" s="69" t="s">
        <v>751</v>
      </c>
      <c r="E984" s="82" t="s">
        <v>929</v>
      </c>
      <c r="F984" s="57"/>
      <c r="G984" s="58">
        <f>IFERROR(VLOOKUP(Errors_Master[[#This Row],[Functional Area]],Functional_Area[],2,FALSE),"Need Location!")</f>
        <v>17</v>
      </c>
      <c r="H98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85" spans="2:8">
      <c r="B985" s="56" t="str">
        <f>CONCATENATE(Errors_Master[[#This Row],[Functional Area]],Errors_Master[[#This Row],[Error Code Name]])</f>
        <v>USBC1[New Failure] USBC1</v>
      </c>
      <c r="C985" s="55">
        <v>940</v>
      </c>
      <c r="D985" s="69" t="s">
        <v>751</v>
      </c>
      <c r="E985" s="82" t="s">
        <v>929</v>
      </c>
      <c r="F985" s="57"/>
      <c r="G985" s="58">
        <f>IFERROR(VLOOKUP(Errors_Master[[#This Row],[Functional Area]],Functional_Area[],2,FALSE),"Need Location!")</f>
        <v>17</v>
      </c>
      <c r="H98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86" spans="2:8">
      <c r="B986" s="56" t="str">
        <f>CONCATENATE(Errors_Master[[#This Row],[Functional Area]],Errors_Master[[#This Row],[Error Code Name]])</f>
        <v>USBC1[New Failure] USBC1</v>
      </c>
      <c r="C986" s="55">
        <v>941</v>
      </c>
      <c r="D986" s="69" t="s">
        <v>928</v>
      </c>
      <c r="E986" s="82" t="s">
        <v>929</v>
      </c>
      <c r="F986" s="57"/>
      <c r="G986" s="58">
        <f>IFERROR(VLOOKUP(Errors_Master[[#This Row],[Functional Area]],Functional_Area[],2,FALSE),"Need Location!")</f>
        <v>17</v>
      </c>
      <c r="H98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87" spans="2:8">
      <c r="B987" s="56" t="str">
        <f>CONCATENATE(Errors_Master[[#This Row],[Functional Area]],Errors_Master[[#This Row],[Error Code Name]])</f>
        <v>USBC1[New Failure] USBC1</v>
      </c>
      <c r="C987" s="55">
        <v>942</v>
      </c>
      <c r="D987" s="69" t="s">
        <v>751</v>
      </c>
      <c r="E987" s="82" t="s">
        <v>929</v>
      </c>
      <c r="F987" s="57"/>
      <c r="G987" s="58">
        <f>IFERROR(VLOOKUP(Errors_Master[[#This Row],[Functional Area]],Functional_Area[],2,FALSE),"Need Location!")</f>
        <v>17</v>
      </c>
      <c r="H98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88" spans="2:8">
      <c r="B988" s="56" t="str">
        <f>CONCATENATE(Errors_Master[[#This Row],[Functional Area]],Errors_Master[[#This Row],[Error Code Name]])</f>
        <v>USBC1[New Failure] USBC1</v>
      </c>
      <c r="C988" s="55">
        <v>943</v>
      </c>
      <c r="D988" s="69" t="s">
        <v>751</v>
      </c>
      <c r="E988" s="82" t="s">
        <v>929</v>
      </c>
      <c r="F988" s="57"/>
      <c r="G988" s="58">
        <f>IFERROR(VLOOKUP(Errors_Master[[#This Row],[Functional Area]],Functional_Area[],2,FALSE),"Need Location!")</f>
        <v>17</v>
      </c>
      <c r="H98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89" spans="2:8">
      <c r="B989" s="56" t="str">
        <f>CONCATENATE(Errors_Master[[#This Row],[Functional Area]],Errors_Master[[#This Row],[Error Code Name]])</f>
        <v>USBC1[New Failure] USBC1</v>
      </c>
      <c r="C989" s="55">
        <v>944</v>
      </c>
      <c r="D989" s="69" t="s">
        <v>751</v>
      </c>
      <c r="E989" s="82" t="s">
        <v>929</v>
      </c>
      <c r="F989" s="57"/>
      <c r="G989" s="58">
        <f>IFERROR(VLOOKUP(Errors_Master[[#This Row],[Functional Area]],Functional_Area[],2,FALSE),"Need Location!")</f>
        <v>17</v>
      </c>
      <c r="H98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90" spans="2:8">
      <c r="B990" s="56" t="str">
        <f>CONCATENATE(Errors_Master[[#This Row],[Functional Area]],Errors_Master[[#This Row],[Error Code Name]])</f>
        <v>USBC1[New Failure] USBC1</v>
      </c>
      <c r="C990" s="55">
        <v>945</v>
      </c>
      <c r="D990" s="69" t="s">
        <v>751</v>
      </c>
      <c r="E990" s="82" t="s">
        <v>929</v>
      </c>
      <c r="F990" s="57"/>
      <c r="G990" s="58">
        <f>IFERROR(VLOOKUP(Errors_Master[[#This Row],[Functional Area]],Functional_Area[],2,FALSE),"Need Location!")</f>
        <v>17</v>
      </c>
      <c r="H99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91" spans="2:8">
      <c r="B991" s="56" t="str">
        <f>CONCATENATE(Errors_Master[[#This Row],[Functional Area]],Errors_Master[[#This Row],[Error Code Name]])</f>
        <v>USBC1[New Failure] USBC1</v>
      </c>
      <c r="C991" s="55">
        <v>946</v>
      </c>
      <c r="D991" s="69" t="s">
        <v>751</v>
      </c>
      <c r="E991" s="82" t="s">
        <v>929</v>
      </c>
      <c r="F991" s="57"/>
      <c r="G991" s="58">
        <f>IFERROR(VLOOKUP(Errors_Master[[#This Row],[Functional Area]],Functional_Area[],2,FALSE),"Need Location!")</f>
        <v>17</v>
      </c>
      <c r="H99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92" spans="2:8">
      <c r="B992" s="56" t="str">
        <f>CONCATENATE(Errors_Master[[#This Row],[Functional Area]],Errors_Master[[#This Row],[Error Code Name]])</f>
        <v>USBC1[New Failure] USBC1</v>
      </c>
      <c r="C992" s="55">
        <v>947</v>
      </c>
      <c r="D992" s="69" t="s">
        <v>751</v>
      </c>
      <c r="E992" s="82" t="s">
        <v>929</v>
      </c>
      <c r="F992" s="57"/>
      <c r="G992" s="58">
        <f>IFERROR(VLOOKUP(Errors_Master[[#This Row],[Functional Area]],Functional_Area[],2,FALSE),"Need Location!")</f>
        <v>17</v>
      </c>
      <c r="H99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93" spans="2:8">
      <c r="B993" s="56" t="str">
        <f>CONCATENATE(Errors_Master[[#This Row],[Functional Area]],Errors_Master[[#This Row],[Error Code Name]])</f>
        <v>USBC1[New Failure] USBC1</v>
      </c>
      <c r="C993" s="55">
        <v>948</v>
      </c>
      <c r="D993" s="69" t="s">
        <v>928</v>
      </c>
      <c r="E993" s="82" t="s">
        <v>929</v>
      </c>
      <c r="F993" s="57"/>
      <c r="G993" s="58">
        <f>IFERROR(VLOOKUP(Errors_Master[[#This Row],[Functional Area]],Functional_Area[],2,FALSE),"Need Location!")</f>
        <v>17</v>
      </c>
      <c r="H99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94" spans="2:8">
      <c r="B994" s="56" t="str">
        <f>CONCATENATE(Errors_Master[[#This Row],[Functional Area]],Errors_Master[[#This Row],[Error Code Name]])</f>
        <v>USBC1[New Failure] USBC1</v>
      </c>
      <c r="C994" s="55">
        <v>949</v>
      </c>
      <c r="D994" s="69" t="s">
        <v>751</v>
      </c>
      <c r="E994" s="82" t="s">
        <v>929</v>
      </c>
      <c r="F994" s="57"/>
      <c r="G994" s="58">
        <f>IFERROR(VLOOKUP(Errors_Master[[#This Row],[Functional Area]],Functional_Area[],2,FALSE),"Need Location!")</f>
        <v>17</v>
      </c>
      <c r="H99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95" spans="2:8">
      <c r="B995" s="56" t="str">
        <f>CONCATENATE(Errors_Master[[#This Row],[Functional Area]],Errors_Master[[#This Row],[Error Code Name]])</f>
        <v>USBC1[New Failure] USBC1</v>
      </c>
      <c r="C995" s="55">
        <v>950</v>
      </c>
      <c r="D995" s="69" t="s">
        <v>751</v>
      </c>
      <c r="E995" s="82" t="s">
        <v>929</v>
      </c>
      <c r="F995" s="57"/>
      <c r="G995" s="58">
        <f>IFERROR(VLOOKUP(Errors_Master[[#This Row],[Functional Area]],Functional_Area[],2,FALSE),"Need Location!")</f>
        <v>17</v>
      </c>
      <c r="H99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96" spans="2:8">
      <c r="B996" s="56" t="str">
        <f>CONCATENATE(Errors_Master[[#This Row],[Functional Area]],Errors_Master[[#This Row],[Error Code Name]])</f>
        <v>USBC1[New Failure] USBC1</v>
      </c>
      <c r="C996" s="55">
        <v>951</v>
      </c>
      <c r="D996" s="69" t="s">
        <v>751</v>
      </c>
      <c r="E996" s="82" t="s">
        <v>929</v>
      </c>
      <c r="F996" s="57"/>
      <c r="G996" s="58">
        <f>IFERROR(VLOOKUP(Errors_Master[[#This Row],[Functional Area]],Functional_Area[],2,FALSE),"Need Location!")</f>
        <v>17</v>
      </c>
      <c r="H99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97" spans="2:8">
      <c r="B997" s="56" t="str">
        <f>CONCATENATE(Errors_Master[[#This Row],[Functional Area]],Errors_Master[[#This Row],[Error Code Name]])</f>
        <v>USBC1[New Failure] USBC1</v>
      </c>
      <c r="C997" s="55">
        <v>952</v>
      </c>
      <c r="D997" s="69" t="s">
        <v>751</v>
      </c>
      <c r="E997" s="82" t="s">
        <v>929</v>
      </c>
      <c r="F997" s="57"/>
      <c r="G997" s="58">
        <f>IFERROR(VLOOKUP(Errors_Master[[#This Row],[Functional Area]],Functional_Area[],2,FALSE),"Need Location!")</f>
        <v>17</v>
      </c>
      <c r="H99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98" spans="2:8">
      <c r="B998" s="56" t="str">
        <f>CONCATENATE(Errors_Master[[#This Row],[Functional Area]],Errors_Master[[#This Row],[Error Code Name]])</f>
        <v>USBC1[New Failure] USBC1</v>
      </c>
      <c r="C998" s="55">
        <v>953</v>
      </c>
      <c r="D998" s="69" t="s">
        <v>751</v>
      </c>
      <c r="E998" s="82" t="s">
        <v>929</v>
      </c>
      <c r="F998" s="57"/>
      <c r="G998" s="58">
        <f>IFERROR(VLOOKUP(Errors_Master[[#This Row],[Functional Area]],Functional_Area[],2,FALSE),"Need Location!")</f>
        <v>17</v>
      </c>
      <c r="H99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999" spans="2:8">
      <c r="B999" s="56" t="str">
        <f>CONCATENATE(Errors_Master[[#This Row],[Functional Area]],Errors_Master[[#This Row],[Error Code Name]])</f>
        <v>USBC1[New Failure] USBC1</v>
      </c>
      <c r="C999" s="55">
        <v>954</v>
      </c>
      <c r="D999" s="69" t="s">
        <v>751</v>
      </c>
      <c r="E999" s="82" t="s">
        <v>929</v>
      </c>
      <c r="F999" s="57"/>
      <c r="G999" s="58">
        <f>IFERROR(VLOOKUP(Errors_Master[[#This Row],[Functional Area]],Functional_Area[],2,FALSE),"Need Location!")</f>
        <v>17</v>
      </c>
      <c r="H99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00" spans="2:8">
      <c r="B1000" s="56" t="str">
        <f>CONCATENATE(Errors_Master[[#This Row],[Functional Area]],Errors_Master[[#This Row],[Error Code Name]])</f>
        <v>USBC1[New Failure] USBC1</v>
      </c>
      <c r="C1000" s="55">
        <v>955</v>
      </c>
      <c r="D1000" s="69" t="s">
        <v>928</v>
      </c>
      <c r="E1000" s="82" t="s">
        <v>929</v>
      </c>
      <c r="F1000" s="57"/>
      <c r="G1000" s="58">
        <f>IFERROR(VLOOKUP(Errors_Master[[#This Row],[Functional Area]],Functional_Area[],2,FALSE),"Need Location!")</f>
        <v>17</v>
      </c>
      <c r="H100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01" spans="2:8">
      <c r="B1001" s="56" t="str">
        <f>CONCATENATE(Errors_Master[[#This Row],[Functional Area]],Errors_Master[[#This Row],[Error Code Name]])</f>
        <v>USBC1[New Failure] USBC1</v>
      </c>
      <c r="C1001" s="55">
        <v>956</v>
      </c>
      <c r="D1001" s="69" t="s">
        <v>751</v>
      </c>
      <c r="E1001" s="82" t="s">
        <v>929</v>
      </c>
      <c r="F1001" s="57"/>
      <c r="G1001" s="58">
        <f>IFERROR(VLOOKUP(Errors_Master[[#This Row],[Functional Area]],Functional_Area[],2,FALSE),"Need Location!")</f>
        <v>17</v>
      </c>
      <c r="H100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02" spans="2:8">
      <c r="B1002" s="56" t="str">
        <f>CONCATENATE(Errors_Master[[#This Row],[Functional Area]],Errors_Master[[#This Row],[Error Code Name]])</f>
        <v>USBC1[New Failure] USBC1</v>
      </c>
      <c r="C1002" s="55">
        <v>957</v>
      </c>
      <c r="D1002" s="69" t="s">
        <v>751</v>
      </c>
      <c r="E1002" s="82" t="s">
        <v>929</v>
      </c>
      <c r="F1002" s="57"/>
      <c r="G1002" s="58">
        <f>IFERROR(VLOOKUP(Errors_Master[[#This Row],[Functional Area]],Functional_Area[],2,FALSE),"Need Location!")</f>
        <v>17</v>
      </c>
      <c r="H100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03" spans="2:8">
      <c r="B1003" s="56" t="str">
        <f>CONCATENATE(Errors_Master[[#This Row],[Functional Area]],Errors_Master[[#This Row],[Error Code Name]])</f>
        <v>USBC1[New Failure] USBC1</v>
      </c>
      <c r="C1003" s="55">
        <v>958</v>
      </c>
      <c r="D1003" s="69" t="s">
        <v>751</v>
      </c>
      <c r="E1003" s="82" t="s">
        <v>929</v>
      </c>
      <c r="F1003" s="57"/>
      <c r="G1003" s="58">
        <f>IFERROR(VLOOKUP(Errors_Master[[#This Row],[Functional Area]],Functional_Area[],2,FALSE),"Need Location!")</f>
        <v>17</v>
      </c>
      <c r="H100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04" spans="2:8">
      <c r="B1004" s="56" t="str">
        <f>CONCATENATE(Errors_Master[[#This Row],[Functional Area]],Errors_Master[[#This Row],[Error Code Name]])</f>
        <v>USBC1[New Failure] USBC1</v>
      </c>
      <c r="C1004" s="55">
        <v>959</v>
      </c>
      <c r="D1004" s="69" t="s">
        <v>751</v>
      </c>
      <c r="E1004" s="82" t="s">
        <v>929</v>
      </c>
      <c r="F1004" s="57"/>
      <c r="G1004" s="58">
        <f>IFERROR(VLOOKUP(Errors_Master[[#This Row],[Functional Area]],Functional_Area[],2,FALSE),"Need Location!")</f>
        <v>17</v>
      </c>
      <c r="H100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05" spans="2:8">
      <c r="B1005" s="56" t="str">
        <f>CONCATENATE(Errors_Master[[#This Row],[Functional Area]],Errors_Master[[#This Row],[Error Code Name]])</f>
        <v>USBC1[New Failure] USBC1</v>
      </c>
      <c r="C1005" s="55">
        <v>960</v>
      </c>
      <c r="D1005" s="69" t="s">
        <v>751</v>
      </c>
      <c r="E1005" s="82" t="s">
        <v>929</v>
      </c>
      <c r="F1005" s="57"/>
      <c r="G1005" s="58">
        <f>IFERROR(VLOOKUP(Errors_Master[[#This Row],[Functional Area]],Functional_Area[],2,FALSE),"Need Location!")</f>
        <v>17</v>
      </c>
      <c r="H100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06" spans="2:8">
      <c r="B1006" s="56" t="str">
        <f>CONCATENATE(Errors_Master[[#This Row],[Functional Area]],Errors_Master[[#This Row],[Error Code Name]])</f>
        <v>USBC1[New Failure] USBC1</v>
      </c>
      <c r="C1006" s="55">
        <v>961</v>
      </c>
      <c r="D1006" s="69" t="s">
        <v>751</v>
      </c>
      <c r="E1006" s="82" t="s">
        <v>929</v>
      </c>
      <c r="F1006" s="57"/>
      <c r="G1006" s="58">
        <f>IFERROR(VLOOKUP(Errors_Master[[#This Row],[Functional Area]],Functional_Area[],2,FALSE),"Need Location!")</f>
        <v>17</v>
      </c>
      <c r="H100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07" spans="2:8">
      <c r="B1007" s="56" t="str">
        <f>CONCATENATE(Errors_Master[[#This Row],[Functional Area]],Errors_Master[[#This Row],[Error Code Name]])</f>
        <v>USBC1[New Failure] USBC1</v>
      </c>
      <c r="C1007" s="55">
        <v>962</v>
      </c>
      <c r="D1007" s="69" t="s">
        <v>928</v>
      </c>
      <c r="E1007" s="82" t="s">
        <v>929</v>
      </c>
      <c r="F1007" s="57"/>
      <c r="G1007" s="58">
        <f>IFERROR(VLOOKUP(Errors_Master[[#This Row],[Functional Area]],Functional_Area[],2,FALSE),"Need Location!")</f>
        <v>17</v>
      </c>
      <c r="H100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08" spans="2:8">
      <c r="B1008" s="56" t="str">
        <f>CONCATENATE(Errors_Master[[#This Row],[Functional Area]],Errors_Master[[#This Row],[Error Code Name]])</f>
        <v>USBC1[New Failure] USBC1</v>
      </c>
      <c r="C1008" s="55">
        <v>963</v>
      </c>
      <c r="D1008" s="69" t="s">
        <v>751</v>
      </c>
      <c r="E1008" s="82" t="s">
        <v>929</v>
      </c>
      <c r="F1008" s="57"/>
      <c r="G1008" s="58">
        <f>IFERROR(VLOOKUP(Errors_Master[[#This Row],[Functional Area]],Functional_Area[],2,FALSE),"Need Location!")</f>
        <v>17</v>
      </c>
      <c r="H100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09" spans="2:8">
      <c r="B1009" s="56" t="str">
        <f>CONCATENATE(Errors_Master[[#This Row],[Functional Area]],Errors_Master[[#This Row],[Error Code Name]])</f>
        <v>USBC1[New Failure] USBC1</v>
      </c>
      <c r="C1009" s="55">
        <v>964</v>
      </c>
      <c r="D1009" s="69" t="s">
        <v>751</v>
      </c>
      <c r="E1009" s="82" t="s">
        <v>929</v>
      </c>
      <c r="F1009" s="57"/>
      <c r="G1009" s="58">
        <f>IFERROR(VLOOKUP(Errors_Master[[#This Row],[Functional Area]],Functional_Area[],2,FALSE),"Need Location!")</f>
        <v>17</v>
      </c>
      <c r="H100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10" spans="2:8">
      <c r="B1010" s="56" t="str">
        <f>CONCATENATE(Errors_Master[[#This Row],[Functional Area]],Errors_Master[[#This Row],[Error Code Name]])</f>
        <v>USBC1[New Failure] USBC1</v>
      </c>
      <c r="C1010" s="55">
        <v>965</v>
      </c>
      <c r="D1010" s="69" t="s">
        <v>751</v>
      </c>
      <c r="E1010" s="82" t="s">
        <v>929</v>
      </c>
      <c r="F1010" s="57"/>
      <c r="G1010" s="58">
        <f>IFERROR(VLOOKUP(Errors_Master[[#This Row],[Functional Area]],Functional_Area[],2,FALSE),"Need Location!")</f>
        <v>17</v>
      </c>
      <c r="H101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11" spans="2:8">
      <c r="B1011" s="56" t="str">
        <f>CONCATENATE(Errors_Master[[#This Row],[Functional Area]],Errors_Master[[#This Row],[Error Code Name]])</f>
        <v>USBC1[New Failure] USBC1</v>
      </c>
      <c r="C1011" s="55">
        <v>966</v>
      </c>
      <c r="D1011" s="69" t="s">
        <v>751</v>
      </c>
      <c r="E1011" s="82" t="s">
        <v>929</v>
      </c>
      <c r="F1011" s="57"/>
      <c r="G1011" s="58">
        <f>IFERROR(VLOOKUP(Errors_Master[[#This Row],[Functional Area]],Functional_Area[],2,FALSE),"Need Location!")</f>
        <v>17</v>
      </c>
      <c r="H101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12" spans="2:8">
      <c r="B1012" s="56" t="str">
        <f>CONCATENATE(Errors_Master[[#This Row],[Functional Area]],Errors_Master[[#This Row],[Error Code Name]])</f>
        <v>USBC1[New Failure] USBC1</v>
      </c>
      <c r="C1012" s="55">
        <v>967</v>
      </c>
      <c r="D1012" s="69" t="s">
        <v>751</v>
      </c>
      <c r="E1012" s="82" t="s">
        <v>929</v>
      </c>
      <c r="F1012" s="57"/>
      <c r="G1012" s="58">
        <f>IFERROR(VLOOKUP(Errors_Master[[#This Row],[Functional Area]],Functional_Area[],2,FALSE),"Need Location!")</f>
        <v>17</v>
      </c>
      <c r="H101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13" spans="2:8">
      <c r="B1013" s="56" t="str">
        <f>CONCATENATE(Errors_Master[[#This Row],[Functional Area]],Errors_Master[[#This Row],[Error Code Name]])</f>
        <v>USBC1[New Failure] USBC1</v>
      </c>
      <c r="C1013" s="55">
        <v>968</v>
      </c>
      <c r="D1013" s="69" t="s">
        <v>751</v>
      </c>
      <c r="E1013" s="82" t="s">
        <v>929</v>
      </c>
      <c r="F1013" s="57"/>
      <c r="G1013" s="58">
        <f>IFERROR(VLOOKUP(Errors_Master[[#This Row],[Functional Area]],Functional_Area[],2,FALSE),"Need Location!")</f>
        <v>17</v>
      </c>
      <c r="H101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14" spans="2:8">
      <c r="B1014" s="56" t="str">
        <f>CONCATENATE(Errors_Master[[#This Row],[Functional Area]],Errors_Master[[#This Row],[Error Code Name]])</f>
        <v>USBC1[New Failure] USBC1</v>
      </c>
      <c r="C1014" s="55">
        <v>969</v>
      </c>
      <c r="D1014" s="69" t="s">
        <v>928</v>
      </c>
      <c r="E1014" s="82" t="s">
        <v>929</v>
      </c>
      <c r="F1014" s="57"/>
      <c r="G1014" s="58">
        <f>IFERROR(VLOOKUP(Errors_Master[[#This Row],[Functional Area]],Functional_Area[],2,FALSE),"Need Location!")</f>
        <v>17</v>
      </c>
      <c r="H101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15" spans="2:8">
      <c r="B1015" s="56" t="str">
        <f>CONCATENATE(Errors_Master[[#This Row],[Functional Area]],Errors_Master[[#This Row],[Error Code Name]])</f>
        <v>USBC1[New Failure] USBC1</v>
      </c>
      <c r="C1015" s="55">
        <v>970</v>
      </c>
      <c r="D1015" s="69" t="s">
        <v>751</v>
      </c>
      <c r="E1015" s="82" t="s">
        <v>929</v>
      </c>
      <c r="F1015" s="57"/>
      <c r="G1015" s="58">
        <f>IFERROR(VLOOKUP(Errors_Master[[#This Row],[Functional Area]],Functional_Area[],2,FALSE),"Need Location!")</f>
        <v>17</v>
      </c>
      <c r="H101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16" spans="2:8">
      <c r="B1016" s="56" t="str">
        <f>CONCATENATE(Errors_Master[[#This Row],[Functional Area]],Errors_Master[[#This Row],[Error Code Name]])</f>
        <v>USBC1[New Failure] USBC1</v>
      </c>
      <c r="C1016" s="55">
        <v>971</v>
      </c>
      <c r="D1016" s="69" t="s">
        <v>751</v>
      </c>
      <c r="E1016" s="82" t="s">
        <v>929</v>
      </c>
      <c r="F1016" s="57"/>
      <c r="G1016" s="58">
        <f>IFERROR(VLOOKUP(Errors_Master[[#This Row],[Functional Area]],Functional_Area[],2,FALSE),"Need Location!")</f>
        <v>17</v>
      </c>
      <c r="H101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17" spans="2:8">
      <c r="B1017" s="56" t="str">
        <f>CONCATENATE(Errors_Master[[#This Row],[Functional Area]],Errors_Master[[#This Row],[Error Code Name]])</f>
        <v>USBC1[New Failure] USBC1</v>
      </c>
      <c r="C1017" s="55">
        <v>972</v>
      </c>
      <c r="D1017" s="69" t="s">
        <v>751</v>
      </c>
      <c r="E1017" s="82" t="s">
        <v>929</v>
      </c>
      <c r="F1017" s="57"/>
      <c r="G1017" s="58">
        <f>IFERROR(VLOOKUP(Errors_Master[[#This Row],[Functional Area]],Functional_Area[],2,FALSE),"Need Location!")</f>
        <v>17</v>
      </c>
      <c r="H101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18" spans="2:8">
      <c r="B1018" s="56" t="str">
        <f>CONCATENATE(Errors_Master[[#This Row],[Functional Area]],Errors_Master[[#This Row],[Error Code Name]])</f>
        <v>USBC1[New Failure] USBC1</v>
      </c>
      <c r="C1018" s="55">
        <v>973</v>
      </c>
      <c r="D1018" s="69" t="s">
        <v>751</v>
      </c>
      <c r="E1018" s="82" t="s">
        <v>929</v>
      </c>
      <c r="F1018" s="57"/>
      <c r="G1018" s="58">
        <f>IFERROR(VLOOKUP(Errors_Master[[#This Row],[Functional Area]],Functional_Area[],2,FALSE),"Need Location!")</f>
        <v>17</v>
      </c>
      <c r="H101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19" spans="2:8">
      <c r="B1019" s="56" t="str">
        <f>CONCATENATE(Errors_Master[[#This Row],[Functional Area]],Errors_Master[[#This Row],[Error Code Name]])</f>
        <v>USBC1[New Failure] USBC1</v>
      </c>
      <c r="C1019" s="55">
        <v>974</v>
      </c>
      <c r="D1019" s="69" t="s">
        <v>751</v>
      </c>
      <c r="E1019" s="82" t="s">
        <v>929</v>
      </c>
      <c r="F1019" s="57"/>
      <c r="G1019" s="58">
        <f>IFERROR(VLOOKUP(Errors_Master[[#This Row],[Functional Area]],Functional_Area[],2,FALSE),"Need Location!")</f>
        <v>17</v>
      </c>
      <c r="H101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20" spans="2:8">
      <c r="B1020" s="56" t="str">
        <f>CONCATENATE(Errors_Master[[#This Row],[Functional Area]],Errors_Master[[#This Row],[Error Code Name]])</f>
        <v>USBC1[New Failure] USBC1</v>
      </c>
      <c r="C1020" s="55">
        <v>975</v>
      </c>
      <c r="D1020" s="69" t="s">
        <v>751</v>
      </c>
      <c r="E1020" s="82" t="s">
        <v>929</v>
      </c>
      <c r="F1020" s="57"/>
      <c r="G1020" s="58">
        <f>IFERROR(VLOOKUP(Errors_Master[[#This Row],[Functional Area]],Functional_Area[],2,FALSE),"Need Location!")</f>
        <v>17</v>
      </c>
      <c r="H102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21" spans="2:8">
      <c r="B1021" s="56" t="str">
        <f>CONCATENATE(Errors_Master[[#This Row],[Functional Area]],Errors_Master[[#This Row],[Error Code Name]])</f>
        <v>USBC1[New Failure] USBC1</v>
      </c>
      <c r="C1021" s="55">
        <v>976</v>
      </c>
      <c r="D1021" s="69" t="s">
        <v>928</v>
      </c>
      <c r="E1021" s="82" t="s">
        <v>929</v>
      </c>
      <c r="F1021" s="57"/>
      <c r="G1021" s="58">
        <f>IFERROR(VLOOKUP(Errors_Master[[#This Row],[Functional Area]],Functional_Area[],2,FALSE),"Need Location!")</f>
        <v>17</v>
      </c>
      <c r="H102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22" spans="2:8">
      <c r="B1022" s="56" t="str">
        <f>CONCATENATE(Errors_Master[[#This Row],[Functional Area]],Errors_Master[[#This Row],[Error Code Name]])</f>
        <v>USBC1[New Failure] USBC1</v>
      </c>
      <c r="C1022" s="55">
        <v>977</v>
      </c>
      <c r="D1022" s="69" t="s">
        <v>751</v>
      </c>
      <c r="E1022" s="82" t="s">
        <v>929</v>
      </c>
      <c r="F1022" s="57"/>
      <c r="G1022" s="58">
        <f>IFERROR(VLOOKUP(Errors_Master[[#This Row],[Functional Area]],Functional_Area[],2,FALSE),"Need Location!")</f>
        <v>17</v>
      </c>
      <c r="H102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23" spans="2:8">
      <c r="B1023" s="56" t="str">
        <f>CONCATENATE(Errors_Master[[#This Row],[Functional Area]],Errors_Master[[#This Row],[Error Code Name]])</f>
        <v>USBC1[New Failure] USBC1</v>
      </c>
      <c r="C1023" s="55">
        <v>978</v>
      </c>
      <c r="D1023" s="69" t="s">
        <v>751</v>
      </c>
      <c r="E1023" s="82" t="s">
        <v>929</v>
      </c>
      <c r="F1023" s="57"/>
      <c r="G1023" s="58">
        <f>IFERROR(VLOOKUP(Errors_Master[[#This Row],[Functional Area]],Functional_Area[],2,FALSE),"Need Location!")</f>
        <v>17</v>
      </c>
      <c r="H102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24" spans="2:8">
      <c r="B1024" s="56" t="str">
        <f>CONCATENATE(Errors_Master[[#This Row],[Functional Area]],Errors_Master[[#This Row],[Error Code Name]])</f>
        <v>USBC1[New Failure] USBC1</v>
      </c>
      <c r="C1024" s="55">
        <v>979</v>
      </c>
      <c r="D1024" s="69" t="s">
        <v>751</v>
      </c>
      <c r="E1024" s="82" t="s">
        <v>929</v>
      </c>
      <c r="F1024" s="57"/>
      <c r="G1024" s="58">
        <f>IFERROR(VLOOKUP(Errors_Master[[#This Row],[Functional Area]],Functional_Area[],2,FALSE),"Need Location!")</f>
        <v>17</v>
      </c>
      <c r="H102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25" spans="2:8">
      <c r="B1025" s="56" t="str">
        <f>CONCATENATE(Errors_Master[[#This Row],[Functional Area]],Errors_Master[[#This Row],[Error Code Name]])</f>
        <v>USBC1[New Failure] USBC1</v>
      </c>
      <c r="C1025" s="55">
        <v>980</v>
      </c>
      <c r="D1025" s="69" t="s">
        <v>751</v>
      </c>
      <c r="E1025" s="82" t="s">
        <v>929</v>
      </c>
      <c r="F1025" s="57"/>
      <c r="G1025" s="58">
        <f>IFERROR(VLOOKUP(Errors_Master[[#This Row],[Functional Area]],Functional_Area[],2,FALSE),"Need Location!")</f>
        <v>17</v>
      </c>
      <c r="H102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26" spans="2:8">
      <c r="B1026" s="56" t="str">
        <f>CONCATENATE(Errors_Master[[#This Row],[Functional Area]],Errors_Master[[#This Row],[Error Code Name]])</f>
        <v>USBC1[New Failure] USBC1</v>
      </c>
      <c r="C1026" s="55">
        <v>981</v>
      </c>
      <c r="D1026" s="69" t="s">
        <v>751</v>
      </c>
      <c r="E1026" s="82" t="s">
        <v>929</v>
      </c>
      <c r="F1026" s="57"/>
      <c r="G1026" s="58">
        <f>IFERROR(VLOOKUP(Errors_Master[[#This Row],[Functional Area]],Functional_Area[],2,FALSE),"Need Location!")</f>
        <v>17</v>
      </c>
      <c r="H102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27" spans="2:8">
      <c r="B1027" s="56" t="str">
        <f>CONCATENATE(Errors_Master[[#This Row],[Functional Area]],Errors_Master[[#This Row],[Error Code Name]])</f>
        <v>USBC1[New Failure] USBC1</v>
      </c>
      <c r="C1027" s="55">
        <v>982</v>
      </c>
      <c r="D1027" s="69" t="s">
        <v>751</v>
      </c>
      <c r="E1027" s="82" t="s">
        <v>752</v>
      </c>
      <c r="F1027" s="57"/>
      <c r="G1027" s="58">
        <f>IFERROR(VLOOKUP(Errors_Master[[#This Row],[Functional Area]],Functional_Area[],2,FALSE),"Need Location!")</f>
        <v>17</v>
      </c>
      <c r="H102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28" spans="2:8">
      <c r="B1028" s="56" t="str">
        <f>CONCATENATE(Errors_Master[[#This Row],[Functional Area]],Errors_Master[[#This Row],[Error Code Name]])</f>
        <v>USBC1[New Failure] USBC1</v>
      </c>
      <c r="C1028" s="55">
        <v>983</v>
      </c>
      <c r="D1028" s="69" t="s">
        <v>751</v>
      </c>
      <c r="E1028" s="82" t="s">
        <v>752</v>
      </c>
      <c r="F1028" s="57"/>
      <c r="G1028" s="58">
        <f>IFERROR(VLOOKUP(Errors_Master[[#This Row],[Functional Area]],Functional_Area[],2,FALSE),"Need Location!")</f>
        <v>17</v>
      </c>
      <c r="H102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29" spans="2:8">
      <c r="B1029" s="56" t="str">
        <f>CONCATENATE(Errors_Master[[#This Row],[Functional Area]],Errors_Master[[#This Row],[Error Code Name]])</f>
        <v>USBC1[New Failure] USBC1</v>
      </c>
      <c r="C1029" s="55">
        <v>984</v>
      </c>
      <c r="D1029" s="69" t="s">
        <v>751</v>
      </c>
      <c r="E1029" s="82" t="s">
        <v>752</v>
      </c>
      <c r="F1029" s="57"/>
      <c r="G1029" s="58">
        <f>IFERROR(VLOOKUP(Errors_Master[[#This Row],[Functional Area]],Functional_Area[],2,FALSE),"Need Location!")</f>
        <v>17</v>
      </c>
      <c r="H102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30" spans="2:8">
      <c r="B1030" s="56" t="str">
        <f>CONCATENATE(Errors_Master[[#This Row],[Functional Area]],Errors_Master[[#This Row],[Error Code Name]])</f>
        <v>USBC1[New Failure] USBC1</v>
      </c>
      <c r="C1030" s="55">
        <v>985</v>
      </c>
      <c r="D1030" s="69" t="s">
        <v>751</v>
      </c>
      <c r="E1030" s="82" t="s">
        <v>752</v>
      </c>
      <c r="F1030" s="57"/>
      <c r="G1030" s="58">
        <f>IFERROR(VLOOKUP(Errors_Master[[#This Row],[Functional Area]],Functional_Area[],2,FALSE),"Need Location!")</f>
        <v>17</v>
      </c>
      <c r="H103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31" spans="2:8">
      <c r="B1031" s="56" t="str">
        <f>CONCATENATE(Errors_Master[[#This Row],[Functional Area]],Errors_Master[[#This Row],[Error Code Name]])</f>
        <v>USBC1[New Failure] USBC1</v>
      </c>
      <c r="C1031" s="55">
        <v>986</v>
      </c>
      <c r="D1031" s="69" t="s">
        <v>751</v>
      </c>
      <c r="E1031" s="82" t="s">
        <v>752</v>
      </c>
      <c r="F1031" s="57"/>
      <c r="G1031" s="58">
        <f>IFERROR(VLOOKUP(Errors_Master[[#This Row],[Functional Area]],Functional_Area[],2,FALSE),"Need Location!")</f>
        <v>17</v>
      </c>
      <c r="H103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32" spans="2:8">
      <c r="B1032" s="56" t="str">
        <f>CONCATENATE(Errors_Master[[#This Row],[Functional Area]],Errors_Master[[#This Row],[Error Code Name]])</f>
        <v>USBC1[New Failure] USBC1</v>
      </c>
      <c r="C1032" s="55">
        <v>987</v>
      </c>
      <c r="D1032" s="69" t="s">
        <v>751</v>
      </c>
      <c r="E1032" s="82" t="s">
        <v>752</v>
      </c>
      <c r="F1032" s="57"/>
      <c r="G1032" s="58">
        <f>IFERROR(VLOOKUP(Errors_Master[[#This Row],[Functional Area]],Functional_Area[],2,FALSE),"Need Location!")</f>
        <v>17</v>
      </c>
      <c r="H103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33" spans="2:8">
      <c r="B1033" s="56" t="str">
        <f>CONCATENATE(Errors_Master[[#This Row],[Functional Area]],Errors_Master[[#This Row],[Error Code Name]])</f>
        <v>USBC1[New Failure] USBC1</v>
      </c>
      <c r="C1033" s="55">
        <v>988</v>
      </c>
      <c r="D1033" s="69" t="s">
        <v>751</v>
      </c>
      <c r="E1033" s="82" t="s">
        <v>752</v>
      </c>
      <c r="F1033" s="57"/>
      <c r="G1033" s="58">
        <f>IFERROR(VLOOKUP(Errors_Master[[#This Row],[Functional Area]],Functional_Area[],2,FALSE),"Need Location!")</f>
        <v>17</v>
      </c>
      <c r="H103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34" spans="2:8">
      <c r="B1034" s="56" t="str">
        <f>CONCATENATE(Errors_Master[[#This Row],[Functional Area]],Errors_Master[[#This Row],[Error Code Name]])</f>
        <v>USBC1[New Failure] USBC1</v>
      </c>
      <c r="C1034" s="55">
        <v>989</v>
      </c>
      <c r="D1034" s="69" t="s">
        <v>751</v>
      </c>
      <c r="E1034" s="82" t="s">
        <v>752</v>
      </c>
      <c r="F1034" s="57"/>
      <c r="G1034" s="58">
        <f>IFERROR(VLOOKUP(Errors_Master[[#This Row],[Functional Area]],Functional_Area[],2,FALSE),"Need Location!")</f>
        <v>17</v>
      </c>
      <c r="H103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35" spans="2:8">
      <c r="B1035" s="56" t="str">
        <f>CONCATENATE(Errors_Master[[#This Row],[Functional Area]],Errors_Master[[#This Row],[Error Code Name]])</f>
        <v>USBC1[New Failure] USBC1</v>
      </c>
      <c r="C1035" s="55">
        <v>990</v>
      </c>
      <c r="D1035" s="69" t="s">
        <v>751</v>
      </c>
      <c r="E1035" s="82" t="s">
        <v>752</v>
      </c>
      <c r="F1035" s="57"/>
      <c r="G1035" s="58">
        <f>IFERROR(VLOOKUP(Errors_Master[[#This Row],[Functional Area]],Functional_Area[],2,FALSE),"Need Location!")</f>
        <v>17</v>
      </c>
      <c r="H103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36" spans="2:8">
      <c r="B1036" s="56" t="str">
        <f>CONCATENATE(Errors_Master[[#This Row],[Functional Area]],Errors_Master[[#This Row],[Error Code Name]])</f>
        <v>USBC1[New Failure] USBC1</v>
      </c>
      <c r="C1036" s="55">
        <v>991</v>
      </c>
      <c r="D1036" s="69" t="s">
        <v>751</v>
      </c>
      <c r="E1036" s="82" t="s">
        <v>752</v>
      </c>
      <c r="F1036" s="57"/>
      <c r="G1036" s="58">
        <f>IFERROR(VLOOKUP(Errors_Master[[#This Row],[Functional Area]],Functional_Area[],2,FALSE),"Need Location!")</f>
        <v>17</v>
      </c>
      <c r="H103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37" spans="2:8">
      <c r="B1037" s="56" t="str">
        <f>CONCATENATE(Errors_Master[[#This Row],[Functional Area]],Errors_Master[[#This Row],[Error Code Name]])</f>
        <v>USBC1[New Failure] USBC1</v>
      </c>
      <c r="C1037" s="55">
        <v>992</v>
      </c>
      <c r="D1037" s="69" t="s">
        <v>751</v>
      </c>
      <c r="E1037" s="82" t="s">
        <v>752</v>
      </c>
      <c r="F1037" s="57"/>
      <c r="G1037" s="58">
        <f>IFERROR(VLOOKUP(Errors_Master[[#This Row],[Functional Area]],Functional_Area[],2,FALSE),"Need Location!")</f>
        <v>17</v>
      </c>
      <c r="H103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38" spans="2:8">
      <c r="B1038" s="56" t="str">
        <f>CONCATENATE(Errors_Master[[#This Row],[Functional Area]],Errors_Master[[#This Row],[Error Code Name]])</f>
        <v>USBC1[New Failure] USBC1</v>
      </c>
      <c r="C1038" s="55">
        <v>993</v>
      </c>
      <c r="D1038" s="69" t="s">
        <v>751</v>
      </c>
      <c r="E1038" s="82" t="s">
        <v>752</v>
      </c>
      <c r="F1038" s="57"/>
      <c r="G1038" s="58">
        <f>IFERROR(VLOOKUP(Errors_Master[[#This Row],[Functional Area]],Functional_Area[],2,FALSE),"Need Location!")</f>
        <v>17</v>
      </c>
      <c r="H103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39" spans="2:8">
      <c r="B1039" s="56" t="str">
        <f>CONCATENATE(Errors_Master[[#This Row],[Functional Area]],Errors_Master[[#This Row],[Error Code Name]])</f>
        <v>USBC1[New Failure] USBC1</v>
      </c>
      <c r="C1039" s="55">
        <v>994</v>
      </c>
      <c r="D1039" s="69" t="s">
        <v>751</v>
      </c>
      <c r="E1039" s="82" t="s">
        <v>752</v>
      </c>
      <c r="F1039" s="57"/>
      <c r="G1039" s="58">
        <f>IFERROR(VLOOKUP(Errors_Master[[#This Row],[Functional Area]],Functional_Area[],2,FALSE),"Need Location!")</f>
        <v>17</v>
      </c>
      <c r="H103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40" spans="2:8">
      <c r="B1040" s="56" t="str">
        <f>CONCATENATE(Errors_Master[[#This Row],[Functional Area]],Errors_Master[[#This Row],[Error Code Name]])</f>
        <v>USBC1[New Failure] USBC1</v>
      </c>
      <c r="C1040" s="55">
        <v>995</v>
      </c>
      <c r="D1040" s="69" t="s">
        <v>751</v>
      </c>
      <c r="E1040" s="82" t="s">
        <v>752</v>
      </c>
      <c r="F1040" s="57"/>
      <c r="G1040" s="58">
        <f>IFERROR(VLOOKUP(Errors_Master[[#This Row],[Functional Area]],Functional_Area[],2,FALSE),"Need Location!")</f>
        <v>17</v>
      </c>
      <c r="H104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41" spans="2:8">
      <c r="B1041" s="56" t="str">
        <f>CONCATENATE(Errors_Master[[#This Row],[Functional Area]],Errors_Master[[#This Row],[Error Code Name]])</f>
        <v>USBC1[New Failure] USBC1</v>
      </c>
      <c r="C1041" s="55">
        <v>996</v>
      </c>
      <c r="D1041" s="69" t="s">
        <v>751</v>
      </c>
      <c r="E1041" s="82" t="s">
        <v>752</v>
      </c>
      <c r="F1041" s="57"/>
      <c r="G1041" s="58">
        <f>IFERROR(VLOOKUP(Errors_Master[[#This Row],[Functional Area]],Functional_Area[],2,FALSE),"Need Location!")</f>
        <v>17</v>
      </c>
      <c r="H104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42" spans="2:8">
      <c r="B1042" s="56" t="str">
        <f>CONCATENATE(Errors_Master[[#This Row],[Functional Area]],Errors_Master[[#This Row],[Error Code Name]])</f>
        <v>USBC1[New Failure] USBC1</v>
      </c>
      <c r="C1042" s="55">
        <v>997</v>
      </c>
      <c r="D1042" s="69" t="s">
        <v>751</v>
      </c>
      <c r="E1042" s="82" t="s">
        <v>752</v>
      </c>
      <c r="F1042" s="57"/>
      <c r="G1042" s="58">
        <f>IFERROR(VLOOKUP(Errors_Master[[#This Row],[Functional Area]],Functional_Area[],2,FALSE),"Need Location!")</f>
        <v>17</v>
      </c>
      <c r="H104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43" spans="2:8">
      <c r="B1043" s="56" t="str">
        <f>CONCATENATE(Errors_Master[[#This Row],[Functional Area]],Errors_Master[[#This Row],[Error Code Name]])</f>
        <v>USBC1[New Failure] USBC1</v>
      </c>
      <c r="C1043" s="55">
        <v>998</v>
      </c>
      <c r="D1043" s="69" t="s">
        <v>751</v>
      </c>
      <c r="E1043" s="82" t="s">
        <v>752</v>
      </c>
      <c r="F1043" s="57"/>
      <c r="G1043" s="58">
        <f>IFERROR(VLOOKUP(Errors_Master[[#This Row],[Functional Area]],Functional_Area[],2,FALSE),"Need Location!")</f>
        <v>17</v>
      </c>
      <c r="H104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44" spans="2:8">
      <c r="B1044" s="56" t="str">
        <f>CONCATENATE(Errors_Master[[#This Row],[Functional Area]],Errors_Master[[#This Row],[Error Code Name]])</f>
        <v>USBC1[New Failure] USBC1</v>
      </c>
      <c r="C1044" s="55">
        <v>999</v>
      </c>
      <c r="D1044" s="69" t="s">
        <v>751</v>
      </c>
      <c r="E1044" s="82" t="s">
        <v>752</v>
      </c>
      <c r="F1044" s="57"/>
      <c r="G1044" s="58">
        <f>IFERROR(VLOOKUP(Errors_Master[[#This Row],[Functional Area]],Functional_Area[],2,FALSE),"Need Location!")</f>
        <v>17</v>
      </c>
      <c r="H104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45" spans="2:8">
      <c r="B1045" s="56" t="str">
        <f>CONCATENATE(Errors_Master[[#This Row],[Functional Area]],Errors_Master[[#This Row],[Error Code Name]])</f>
        <v>USBC1[New Failure] USBC1</v>
      </c>
      <c r="C1045" s="55">
        <v>1000</v>
      </c>
      <c r="D1045" s="69" t="s">
        <v>751</v>
      </c>
      <c r="E1045" s="82" t="s">
        <v>752</v>
      </c>
      <c r="F1045" s="57"/>
      <c r="G1045" s="58">
        <f>IFERROR(VLOOKUP(Errors_Master[[#This Row],[Functional Area]],Functional_Area[],2,FALSE),"Need Location!")</f>
        <v>17</v>
      </c>
      <c r="H104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46" spans="2:8">
      <c r="B1046" s="56" t="str">
        <f>CONCATENATE(Errors_Master[[#This Row],[Functional Area]],Errors_Master[[#This Row],[Error Code Name]])</f>
        <v>USBC1[New Failure] USBC1</v>
      </c>
      <c r="C1046" s="55">
        <v>1001</v>
      </c>
      <c r="D1046" s="69" t="s">
        <v>751</v>
      </c>
      <c r="E1046" s="82" t="s">
        <v>752</v>
      </c>
      <c r="F1046" s="57"/>
      <c r="G1046" s="58">
        <f>IFERROR(VLOOKUP(Errors_Master[[#This Row],[Functional Area]],Functional_Area[],2,FALSE),"Need Location!")</f>
        <v>17</v>
      </c>
      <c r="H104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47" spans="2:8">
      <c r="B1047" s="56" t="str">
        <f>CONCATENATE(Errors_Master[[#This Row],[Functional Area]],Errors_Master[[#This Row],[Error Code Name]])</f>
        <v>USBC1[New Failure] USBC1</v>
      </c>
      <c r="C1047" s="55">
        <v>1002</v>
      </c>
      <c r="D1047" s="69" t="s">
        <v>751</v>
      </c>
      <c r="E1047" s="82" t="s">
        <v>929</v>
      </c>
      <c r="F1047" s="57"/>
      <c r="G1047" s="58">
        <f>IFERROR(VLOOKUP(Errors_Master[[#This Row],[Functional Area]],Functional_Area[],2,FALSE),"Need Location!")</f>
        <v>17</v>
      </c>
      <c r="H104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48" spans="2:8">
      <c r="B1048" s="56" t="str">
        <f>CONCATENATE(Errors_Master[[#This Row],[Functional Area]],Errors_Master[[#This Row],[Error Code Name]])</f>
        <v>USBC1[New Failure] USBC1</v>
      </c>
      <c r="C1048" s="55">
        <v>1003</v>
      </c>
      <c r="D1048" s="69" t="s">
        <v>928</v>
      </c>
      <c r="E1048" s="82" t="s">
        <v>929</v>
      </c>
      <c r="F1048" s="57"/>
      <c r="G1048" s="58">
        <f>IFERROR(VLOOKUP(Errors_Master[[#This Row],[Functional Area]],Functional_Area[],2,FALSE),"Need Location!")</f>
        <v>17</v>
      </c>
      <c r="H104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49" spans="2:8">
      <c r="B1049" s="56" t="str">
        <f>CONCATENATE(Errors_Master[[#This Row],[Functional Area]],Errors_Master[[#This Row],[Error Code Name]])</f>
        <v>USBC1[New Failure] USBC1</v>
      </c>
      <c r="C1049" s="55">
        <v>1004</v>
      </c>
      <c r="D1049" s="69" t="s">
        <v>751</v>
      </c>
      <c r="E1049" s="82" t="s">
        <v>929</v>
      </c>
      <c r="F1049" s="57"/>
      <c r="G1049" s="58">
        <f>IFERROR(VLOOKUP(Errors_Master[[#This Row],[Functional Area]],Functional_Area[],2,FALSE),"Need Location!")</f>
        <v>17</v>
      </c>
      <c r="H104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50" spans="2:8">
      <c r="B1050" s="56" t="str">
        <f>CONCATENATE(Errors_Master[[#This Row],[Functional Area]],Errors_Master[[#This Row],[Error Code Name]])</f>
        <v>USBC1[New Failure] USBC1</v>
      </c>
      <c r="C1050" s="55">
        <v>1005</v>
      </c>
      <c r="D1050" s="69" t="s">
        <v>751</v>
      </c>
      <c r="E1050" s="82" t="s">
        <v>929</v>
      </c>
      <c r="F1050" s="57"/>
      <c r="G1050" s="58">
        <f>IFERROR(VLOOKUP(Errors_Master[[#This Row],[Functional Area]],Functional_Area[],2,FALSE),"Need Location!")</f>
        <v>17</v>
      </c>
      <c r="H105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51" spans="2:8">
      <c r="B1051" s="56" t="str">
        <f>CONCATENATE(Errors_Master[[#This Row],[Functional Area]],Errors_Master[[#This Row],[Error Code Name]])</f>
        <v>USBC1[New Failure] USBC1</v>
      </c>
      <c r="C1051" s="55">
        <v>1006</v>
      </c>
      <c r="D1051" s="69" t="s">
        <v>751</v>
      </c>
      <c r="E1051" s="82" t="s">
        <v>929</v>
      </c>
      <c r="F1051" s="57"/>
      <c r="G1051" s="58">
        <f>IFERROR(VLOOKUP(Errors_Master[[#This Row],[Functional Area]],Functional_Area[],2,FALSE),"Need Location!")</f>
        <v>17</v>
      </c>
      <c r="H105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52" spans="2:8">
      <c r="B1052" s="56" t="str">
        <f>CONCATENATE(Errors_Master[[#This Row],[Functional Area]],Errors_Master[[#This Row],[Error Code Name]])</f>
        <v>USBC1[New Failure] USBC1</v>
      </c>
      <c r="C1052" s="55">
        <v>1007</v>
      </c>
      <c r="D1052" s="69" t="s">
        <v>751</v>
      </c>
      <c r="E1052" s="82" t="s">
        <v>929</v>
      </c>
      <c r="F1052" s="57"/>
      <c r="G1052" s="58">
        <f>IFERROR(VLOOKUP(Errors_Master[[#This Row],[Functional Area]],Functional_Area[],2,FALSE),"Need Location!")</f>
        <v>17</v>
      </c>
      <c r="H105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53" spans="2:8">
      <c r="B1053" s="56" t="str">
        <f>CONCATENATE(Errors_Master[[#This Row],[Functional Area]],Errors_Master[[#This Row],[Error Code Name]])</f>
        <v>USBC1[New Failure] USBC1</v>
      </c>
      <c r="C1053" s="55">
        <v>1008</v>
      </c>
      <c r="D1053" s="69" t="s">
        <v>751</v>
      </c>
      <c r="E1053" s="82" t="s">
        <v>929</v>
      </c>
      <c r="F1053" s="57"/>
      <c r="G1053" s="58">
        <f>IFERROR(VLOOKUP(Errors_Master[[#This Row],[Functional Area]],Functional_Area[],2,FALSE),"Need Location!")</f>
        <v>17</v>
      </c>
      <c r="H105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54" spans="2:8">
      <c r="B1054" s="56" t="str">
        <f>CONCATENATE(Errors_Master[[#This Row],[Functional Area]],Errors_Master[[#This Row],[Error Code Name]])</f>
        <v>USBC1[New Failure] USBC1</v>
      </c>
      <c r="C1054" s="55">
        <v>1009</v>
      </c>
      <c r="D1054" s="69" t="s">
        <v>751</v>
      </c>
      <c r="E1054" s="82" t="s">
        <v>929</v>
      </c>
      <c r="F1054" s="57"/>
      <c r="G1054" s="58">
        <f>IFERROR(VLOOKUP(Errors_Master[[#This Row],[Functional Area]],Functional_Area[],2,FALSE),"Need Location!")</f>
        <v>17</v>
      </c>
      <c r="H105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55" spans="2:8">
      <c r="B1055" s="56" t="str">
        <f>CONCATENATE(Errors_Master[[#This Row],[Functional Area]],Errors_Master[[#This Row],[Error Code Name]])</f>
        <v>USBC1[New Failure] USBC1</v>
      </c>
      <c r="C1055" s="55">
        <v>1010</v>
      </c>
      <c r="D1055" s="69" t="s">
        <v>751</v>
      </c>
      <c r="E1055" s="82" t="s">
        <v>929</v>
      </c>
      <c r="F1055" s="57"/>
      <c r="G1055" s="58">
        <f>IFERROR(VLOOKUP(Errors_Master[[#This Row],[Functional Area]],Functional_Area[],2,FALSE),"Need Location!")</f>
        <v>17</v>
      </c>
      <c r="H105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56" spans="2:8">
      <c r="B1056" s="56" t="str">
        <f>CONCATENATE(Errors_Master[[#This Row],[Functional Area]],Errors_Master[[#This Row],[Error Code Name]])</f>
        <v>USBC1[New Failure] USBC1</v>
      </c>
      <c r="C1056" s="55">
        <v>1011</v>
      </c>
      <c r="D1056" s="69" t="s">
        <v>751</v>
      </c>
      <c r="E1056" s="82" t="s">
        <v>929</v>
      </c>
      <c r="F1056" s="57"/>
      <c r="G1056" s="58">
        <f>IFERROR(VLOOKUP(Errors_Master[[#This Row],[Functional Area]],Functional_Area[],2,FALSE),"Need Location!")</f>
        <v>17</v>
      </c>
      <c r="H105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57" spans="2:8">
      <c r="B1057" s="56" t="str">
        <f>CONCATENATE(Errors_Master[[#This Row],[Functional Area]],Errors_Master[[#This Row],[Error Code Name]])</f>
        <v>USBC2Hang at unplug DP cable</v>
      </c>
      <c r="C1057" s="55">
        <v>1012</v>
      </c>
      <c r="D1057" s="55" t="s">
        <v>793</v>
      </c>
      <c r="E1057" s="82" t="s">
        <v>1018</v>
      </c>
      <c r="F1057" s="57"/>
      <c r="G1057" s="58">
        <f>IFERROR(VLOOKUP(Errors_Master[[#This Row],[Functional Area]],Functional_Area[],2,FALSE),"Need Location!")</f>
        <v>18</v>
      </c>
      <c r="H105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58" spans="2:8">
      <c r="B1058" s="56" t="str">
        <f>CONCATENATE(Errors_Master[[#This Row],[Functional Area]],Errors_Master[[#This Row],[Error Code Name]])</f>
        <v>USBC2Verify no False PCH USBC2 Disconnect Test Rear right 4543</v>
      </c>
      <c r="C1058" s="55">
        <v>1013</v>
      </c>
      <c r="D1058" s="55" t="s">
        <v>793</v>
      </c>
      <c r="E1058" s="82" t="s">
        <v>1019</v>
      </c>
      <c r="F1058" s="57"/>
      <c r="G1058" s="58">
        <f>IFERROR(VLOOKUP(Errors_Master[[#This Row],[Functional Area]],Functional_Area[],2,FALSE),"Need Location!")</f>
        <v>18</v>
      </c>
      <c r="H105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59" spans="2:8">
      <c r="B1059" s="56" t="str">
        <f>CONCATENATE(Errors_Master[[#This Row],[Functional Area]],Errors_Master[[#This Row],[Error Code Name]])</f>
        <v>USBC2Display pattern Test Rear Right port 9106.9107.9108 fail</v>
      </c>
      <c r="C1059" s="55">
        <v>1014</v>
      </c>
      <c r="D1059" s="55" t="s">
        <v>793</v>
      </c>
      <c r="E1059" s="82" t="s">
        <v>1022</v>
      </c>
      <c r="F1059" s="57"/>
      <c r="G1059" s="58">
        <f>IFERROR(VLOOKUP(Errors_Master[[#This Row],[Functional Area]],Functional_Area[],2,FALSE),"Need Location!")</f>
        <v>18</v>
      </c>
      <c r="H105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60" spans="2:8">
      <c r="B1060" s="56" t="str">
        <f>CONCATENATE(Errors_Master[[#This Row],[Functional Area]],Errors_Master[[#This Row],[Error Code Name]])</f>
        <v>USBC2Display pattern Test Front Right port 9106.9107.9108 fail</v>
      </c>
      <c r="C1060" s="55">
        <v>1015</v>
      </c>
      <c r="D1060" s="55" t="s">
        <v>793</v>
      </c>
      <c r="E1060" s="82" t="s">
        <v>1023</v>
      </c>
      <c r="F1060" s="57"/>
      <c r="G1060" s="58">
        <f>IFERROR(VLOOKUP(Errors_Master[[#This Row],[Functional Area]],Functional_Area[],2,FALSE),"Need Location!")</f>
        <v>18</v>
      </c>
      <c r="H106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61" spans="2:8">
      <c r="B1061" s="56" t="str">
        <f>CONCATENATE(Errors_Master[[#This Row],[Functional Area]],Errors_Master[[#This Row],[Error Code Name]])</f>
        <v>USBC2Display pattern Test Rear Left port 9106.9107.9108 fail</v>
      </c>
      <c r="C1061" s="55">
        <v>1016</v>
      </c>
      <c r="D1061" s="55" t="s">
        <v>793</v>
      </c>
      <c r="E1061" s="82" t="s">
        <v>1024</v>
      </c>
      <c r="F1061" s="57"/>
      <c r="G1061" s="58">
        <f>IFERROR(VLOOKUP(Errors_Master[[#This Row],[Functional Area]],Functional_Area[],2,FALSE),"Need Location!")</f>
        <v>18</v>
      </c>
      <c r="H106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62" spans="2:8">
      <c r="B1062" s="56" t="str">
        <f>CONCATENATE(Errors_Master[[#This Row],[Functional Area]],Errors_Master[[#This Row],[Error Code Name]])</f>
        <v>USBC2Display pattern Test Front Left port 9106.9107.9108 fail</v>
      </c>
      <c r="C1062" s="55">
        <v>1017</v>
      </c>
      <c r="D1062" s="55" t="s">
        <v>793</v>
      </c>
      <c r="E1062" s="82" t="s">
        <v>1025</v>
      </c>
      <c r="F1062" s="57"/>
      <c r="G1062" s="58">
        <f>IFERROR(VLOOKUP(Errors_Master[[#This Row],[Functional Area]],Functional_Area[],2,FALSE),"Need Location!")</f>
        <v>18</v>
      </c>
      <c r="H106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63" spans="2:8">
      <c r="B1063" s="56" t="str">
        <f>CONCATENATE(Errors_Master[[#This Row],[Functional Area]],Errors_Master[[#This Row],[Error Code Name]])</f>
        <v>USBC2Hang at 9817</v>
      </c>
      <c r="C1063" s="55">
        <v>1018</v>
      </c>
      <c r="D1063" s="55" t="s">
        <v>793</v>
      </c>
      <c r="E1063" s="82" t="s">
        <v>1030</v>
      </c>
      <c r="F1063" s="57"/>
      <c r="G1063" s="58">
        <f>IFERROR(VLOOKUP(Errors_Master[[#This Row],[Functional Area]],Functional_Area[],2,FALSE),"Need Location!")</f>
        <v>18</v>
      </c>
      <c r="H106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64" spans="2:8">
      <c r="B1064" s="56" t="str">
        <f>CONCATENATE(Errors_Master[[#This Row],[Functional Area]],Errors_Master[[#This Row],[Error Code Name]])</f>
        <v>USBC2Front Right USBC port up orientation check 9007 fail</v>
      </c>
      <c r="C1064" s="55">
        <v>1019</v>
      </c>
      <c r="D1064" s="55" t="s">
        <v>793</v>
      </c>
      <c r="E1064" s="82" t="s">
        <v>1031</v>
      </c>
      <c r="F1064" s="57"/>
      <c r="G1064" s="58">
        <f>IFERROR(VLOOKUP(Errors_Master[[#This Row],[Functional Area]],Functional_Area[],2,FALSE),"Need Location!")</f>
        <v>18</v>
      </c>
      <c r="H106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65" spans="2:8">
      <c r="B1065" s="56" t="str">
        <f>CONCATENATE(Errors_Master[[#This Row],[Functional Area]],Errors_Master[[#This Row],[Error Code Name]])</f>
        <v>USBC2Rear Left USBC port up orientation check 9007 fail</v>
      </c>
      <c r="C1065" s="55">
        <v>1020</v>
      </c>
      <c r="D1065" s="55" t="s">
        <v>793</v>
      </c>
      <c r="E1065" s="82" t="s">
        <v>1032</v>
      </c>
      <c r="F1065" s="57"/>
      <c r="G1065" s="58">
        <f>IFERROR(VLOOKUP(Errors_Master[[#This Row],[Functional Area]],Functional_Area[],2,FALSE),"Need Location!")</f>
        <v>18</v>
      </c>
      <c r="H106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66" spans="2:8">
      <c r="B1066" s="56" t="str">
        <f>CONCATENATE(Errors_Master[[#This Row],[Functional Area]],Errors_Master[[#This Row],[Error Code Name]])</f>
        <v>USBC2Palladium up orientation check 9817 fail</v>
      </c>
      <c r="C1066" s="55">
        <v>1021</v>
      </c>
      <c r="D1066" s="55" t="s">
        <v>793</v>
      </c>
      <c r="E1066" s="82" t="s">
        <v>1033</v>
      </c>
      <c r="F1066" s="57"/>
      <c r="G1066" s="58">
        <f>IFERROR(VLOOKUP(Errors_Master[[#This Row],[Functional Area]],Functional_Area[],2,FALSE),"Need Location!")</f>
        <v>18</v>
      </c>
      <c r="H106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67" spans="2:8">
      <c r="B1067" s="56" t="str">
        <f>CONCATENATE(Errors_Master[[#This Row],[Functional Area]],Errors_Master[[#This Row],[Error Code Name]])</f>
        <v>USBC2Hang at unplug TBTA cable</v>
      </c>
      <c r="C1067" s="55">
        <v>1022</v>
      </c>
      <c r="D1067" s="55" t="s">
        <v>793</v>
      </c>
      <c r="E1067" s="82" t="s">
        <v>1034</v>
      </c>
      <c r="F1067" s="57"/>
      <c r="G1067" s="58">
        <f>IFERROR(VLOOKUP(Errors_Master[[#This Row],[Functional Area]],Functional_Area[],2,FALSE),"Need Location!")</f>
        <v>18</v>
      </c>
      <c r="H106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68" spans="2:8">
      <c r="B1068" s="56" t="str">
        <f>CONCATENATE(Errors_Master[[#This Row],[Functional Area]],Errors_Master[[#This Row],[Error Code Name]])</f>
        <v>USBC2Hang at back light</v>
      </c>
      <c r="C1068" s="55">
        <v>1023</v>
      </c>
      <c r="D1068" s="55" t="s">
        <v>793</v>
      </c>
      <c r="E1068" s="82" t="s">
        <v>1037</v>
      </c>
      <c r="F1068" s="57"/>
      <c r="G1068" s="58">
        <f>IFERROR(VLOOKUP(Errors_Master[[#This Row],[Functional Area]],Functional_Area[],2,FALSE),"Need Location!")</f>
        <v>18</v>
      </c>
      <c r="H106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69" spans="2:8">
      <c r="B1069" s="56" t="str">
        <f>CONCATENATE(Errors_Master[[#This Row],[Functional Area]],Errors_Master[[#This Row],[Error Code Name]])</f>
        <v>USBC2Hang at black screen</v>
      </c>
      <c r="C1069" s="55">
        <v>1024</v>
      </c>
      <c r="D1069" s="55" t="s">
        <v>793</v>
      </c>
      <c r="E1069" s="82" t="s">
        <v>1038</v>
      </c>
      <c r="F1069" s="57"/>
      <c r="G1069" s="58">
        <f>IFERROR(VLOOKUP(Errors_Master[[#This Row],[Functional Area]],Functional_Area[],2,FALSE),"Need Location!")</f>
        <v>18</v>
      </c>
      <c r="H106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70" spans="2:8">
      <c r="B1070" s="56" t="str">
        <f>CONCATENATE(Errors_Master[[#This Row],[Functional Area]],Errors_Master[[#This Row],[Error Code Name]])</f>
        <v>USBC2Rear Left port no function</v>
      </c>
      <c r="C1070" s="55">
        <v>1025</v>
      </c>
      <c r="D1070" s="55" t="s">
        <v>793</v>
      </c>
      <c r="E1070" s="82" t="s">
        <v>1039</v>
      </c>
      <c r="F1070" s="57"/>
      <c r="G1070" s="58">
        <f>IFERROR(VLOOKUP(Errors_Master[[#This Row],[Functional Area]],Functional_Area[],2,FALSE),"Need Location!")</f>
        <v>18</v>
      </c>
      <c r="H107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71" spans="2:8">
      <c r="B1071" s="56" t="str">
        <f>CONCATENATE(Errors_Master[[#This Row],[Functional Area]],Errors_Master[[#This Row],[Error Code Name]])</f>
        <v>USBC2Front Left Intel CID Eye Measurement 10Gbps up orientation 8057 fail</v>
      </c>
      <c r="C1071" s="55">
        <v>1026</v>
      </c>
      <c r="D1071" s="55" t="s">
        <v>793</v>
      </c>
      <c r="E1071" s="82" t="s">
        <v>1040</v>
      </c>
      <c r="F1071" s="57"/>
      <c r="G1071" s="58">
        <f>IFERROR(VLOOKUP(Errors_Master[[#This Row],[Functional Area]],Functional_Area[],2,FALSE),"Need Location!")</f>
        <v>18</v>
      </c>
      <c r="H107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72" spans="2:8">
      <c r="B1072" s="56" t="str">
        <f>CONCATENATE(Errors_Master[[#This Row],[Functional Area]],Errors_Master[[#This Row],[Error Code Name]])</f>
        <v>USBC2Rear Right Port No Function</v>
      </c>
      <c r="C1072" s="55">
        <v>1027</v>
      </c>
      <c r="D1072" s="55" t="s">
        <v>793</v>
      </c>
      <c r="E1072" s="82" t="s">
        <v>1041</v>
      </c>
      <c r="F1072" s="57"/>
      <c r="G1072" s="58">
        <f>IFERROR(VLOOKUP(Errors_Master[[#This Row],[Functional Area]],Functional_Area[],2,FALSE),"Need Location!")</f>
        <v>18</v>
      </c>
      <c r="H107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73" spans="2:8">
      <c r="B1073" s="56" t="str">
        <f>CONCATENATE(Errors_Master[[#This Row],[Functional Area]],Errors_Master[[#This Row],[Error Code Name]])</f>
        <v>USBC2Front Right 4544 Verify No False PCH USBC2 Disconnect Test (High Speed Down)</v>
      </c>
      <c r="C1073" s="55">
        <v>1028</v>
      </c>
      <c r="D1073" s="55" t="s">
        <v>793</v>
      </c>
      <c r="E1073" s="82" t="s">
        <v>1043</v>
      </c>
      <c r="F1073" s="57"/>
      <c r="G1073" s="58">
        <f>IFERROR(VLOOKUP(Errors_Master[[#This Row],[Functional Area]],Functional_Area[],2,FALSE),"Need Location!")</f>
        <v>18</v>
      </c>
      <c r="H107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74" spans="2:8">
      <c r="B1074" s="56" t="str">
        <f>CONCATENATE(Errors_Master[[#This Row],[Functional Area]],Errors_Master[[#This Row],[Error Code Name]])</f>
        <v>USBC2Front Left 4543 Verify no False PCH USBC2 Disconnect Test  (High Speed Up)</v>
      </c>
      <c r="C1074" s="55">
        <v>1029</v>
      </c>
      <c r="D1074" s="55" t="s">
        <v>793</v>
      </c>
      <c r="E1074" s="82" t="s">
        <v>1045</v>
      </c>
      <c r="F1074" s="57"/>
      <c r="G1074" s="58">
        <f>IFERROR(VLOOKUP(Errors_Master[[#This Row],[Functional Area]],Functional_Area[],2,FALSE),"Need Location!")</f>
        <v>18</v>
      </c>
      <c r="H107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75" spans="2:8">
      <c r="B1075" s="56" t="str">
        <f>CONCATENATE(Errors_Master[[#This Row],[Functional Area]],Errors_Master[[#This Row],[Error Code Name]])</f>
        <v>USBC2[New Failure] USBC2</v>
      </c>
      <c r="C1075" s="55">
        <v>1030</v>
      </c>
      <c r="D1075" s="69" t="s">
        <v>793</v>
      </c>
      <c r="E1075" s="82" t="s">
        <v>931</v>
      </c>
      <c r="F1075" s="57"/>
      <c r="G1075" s="58">
        <f>IFERROR(VLOOKUP(Errors_Master[[#This Row],[Functional Area]],Functional_Area[],2,FALSE),"Need Location!")</f>
        <v>18</v>
      </c>
      <c r="H107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76" spans="2:8">
      <c r="B1076" s="56" t="str">
        <f>CONCATENATE(Errors_Master[[#This Row],[Functional Area]],Errors_Master[[#This Row],[Error Code Name]])</f>
        <v>USBC2[New Failure] USBC2</v>
      </c>
      <c r="C1076" s="55">
        <v>1031</v>
      </c>
      <c r="D1076" s="69" t="s">
        <v>793</v>
      </c>
      <c r="E1076" s="82" t="s">
        <v>931</v>
      </c>
      <c r="F1076" s="57"/>
      <c r="G1076" s="58">
        <f>IFERROR(VLOOKUP(Errors_Master[[#This Row],[Functional Area]],Functional_Area[],2,FALSE),"Need Location!")</f>
        <v>18</v>
      </c>
      <c r="H107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77" spans="2:8">
      <c r="B1077" s="56" t="str">
        <f>CONCATENATE(Errors_Master[[#This Row],[Functional Area]],Errors_Master[[#This Row],[Error Code Name]])</f>
        <v>USBC2[New Failure] USBC2</v>
      </c>
      <c r="C1077" s="55">
        <v>1032</v>
      </c>
      <c r="D1077" s="69" t="s">
        <v>793</v>
      </c>
      <c r="E1077" s="82" t="s">
        <v>931</v>
      </c>
      <c r="F1077" s="57"/>
      <c r="G1077" s="58">
        <f>IFERROR(VLOOKUP(Errors_Master[[#This Row],[Functional Area]],Functional_Area[],2,FALSE),"Need Location!")</f>
        <v>18</v>
      </c>
      <c r="H107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78" spans="2:8">
      <c r="B1078" s="56" t="str">
        <f>CONCATENATE(Errors_Master[[#This Row],[Functional Area]],Errors_Master[[#This Row],[Error Code Name]])</f>
        <v>USBC2[New Failure] USBC2</v>
      </c>
      <c r="C1078" s="55">
        <v>1033</v>
      </c>
      <c r="D1078" s="69" t="s">
        <v>793</v>
      </c>
      <c r="E1078" s="82" t="s">
        <v>931</v>
      </c>
      <c r="F1078" s="57"/>
      <c r="G1078" s="58">
        <f>IFERROR(VLOOKUP(Errors_Master[[#This Row],[Functional Area]],Functional_Area[],2,FALSE),"Need Location!")</f>
        <v>18</v>
      </c>
      <c r="H107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79" spans="2:8">
      <c r="B1079" s="56" t="str">
        <f>CONCATENATE(Errors_Master[[#This Row],[Functional Area]],Errors_Master[[#This Row],[Error Code Name]])</f>
        <v>USBC2[New Failure] USBC2</v>
      </c>
      <c r="C1079" s="55">
        <v>1034</v>
      </c>
      <c r="D1079" s="69" t="s">
        <v>793</v>
      </c>
      <c r="E1079" s="82" t="s">
        <v>931</v>
      </c>
      <c r="F1079" s="57"/>
      <c r="G1079" s="58">
        <f>IFERROR(VLOOKUP(Errors_Master[[#This Row],[Functional Area]],Functional_Area[],2,FALSE),"Need Location!")</f>
        <v>18</v>
      </c>
      <c r="H107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80" spans="2:8">
      <c r="B1080" s="56" t="str">
        <f>CONCATENATE(Errors_Master[[#This Row],[Functional Area]],Errors_Master[[#This Row],[Error Code Name]])</f>
        <v>USBC2[New Failure] USBC2</v>
      </c>
      <c r="C1080" s="55">
        <v>1035</v>
      </c>
      <c r="D1080" s="69" t="s">
        <v>793</v>
      </c>
      <c r="E1080" s="82" t="s">
        <v>931</v>
      </c>
      <c r="F1080" s="57"/>
      <c r="G1080" s="58">
        <f>IFERROR(VLOOKUP(Errors_Master[[#This Row],[Functional Area]],Functional_Area[],2,FALSE),"Need Location!")</f>
        <v>18</v>
      </c>
      <c r="H108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81" spans="2:8">
      <c r="B1081" s="56" t="str">
        <f>CONCATENATE(Errors_Master[[#This Row],[Functional Area]],Errors_Master[[#This Row],[Error Code Name]])</f>
        <v>USBC2[New Failure] USBC2</v>
      </c>
      <c r="C1081" s="55">
        <v>1036</v>
      </c>
      <c r="D1081" s="69" t="s">
        <v>793</v>
      </c>
      <c r="E1081" s="82" t="s">
        <v>931</v>
      </c>
      <c r="F1081" s="57"/>
      <c r="G1081" s="58">
        <f>IFERROR(VLOOKUP(Errors_Master[[#This Row],[Functional Area]],Functional_Area[],2,FALSE),"Need Location!")</f>
        <v>18</v>
      </c>
      <c r="H108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82" spans="2:8">
      <c r="B1082" s="56" t="str">
        <f>CONCATENATE(Errors_Master[[#This Row],[Functional Area]],Errors_Master[[#This Row],[Error Code Name]])</f>
        <v>USBC2[New Failure] USBC2</v>
      </c>
      <c r="C1082" s="55">
        <v>1037</v>
      </c>
      <c r="D1082" s="69" t="s">
        <v>793</v>
      </c>
      <c r="E1082" s="82" t="s">
        <v>931</v>
      </c>
      <c r="F1082" s="57"/>
      <c r="G1082" s="58">
        <f>IFERROR(VLOOKUP(Errors_Master[[#This Row],[Functional Area]],Functional_Area[],2,FALSE),"Need Location!")</f>
        <v>18</v>
      </c>
      <c r="H108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83" spans="2:8">
      <c r="B1083" s="56" t="str">
        <f>CONCATENATE(Errors_Master[[#This Row],[Functional Area]],Errors_Master[[#This Row],[Error Code Name]])</f>
        <v>USBC2[New Failure] USBC2</v>
      </c>
      <c r="C1083" s="55">
        <v>1038</v>
      </c>
      <c r="D1083" s="69" t="s">
        <v>793</v>
      </c>
      <c r="E1083" s="82" t="s">
        <v>931</v>
      </c>
      <c r="F1083" s="57"/>
      <c r="G1083" s="58">
        <f>IFERROR(VLOOKUP(Errors_Master[[#This Row],[Functional Area]],Functional_Area[],2,FALSE),"Need Location!")</f>
        <v>18</v>
      </c>
      <c r="H108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84" spans="2:8">
      <c r="B1084" s="56" t="str">
        <f>CONCATENATE(Errors_Master[[#This Row],[Functional Area]],Errors_Master[[#This Row],[Error Code Name]])</f>
        <v>USBC2[New Failure] USBC2</v>
      </c>
      <c r="C1084" s="55">
        <v>1039</v>
      </c>
      <c r="D1084" s="69" t="s">
        <v>793</v>
      </c>
      <c r="E1084" s="82" t="s">
        <v>931</v>
      </c>
      <c r="F1084" s="57"/>
      <c r="G1084" s="58">
        <f>IFERROR(VLOOKUP(Errors_Master[[#This Row],[Functional Area]],Functional_Area[],2,FALSE),"Need Location!")</f>
        <v>18</v>
      </c>
      <c r="H108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85" spans="2:8">
      <c r="B1085" s="56" t="str">
        <f>CONCATENATE(Errors_Master[[#This Row],[Functional Area]],Errors_Master[[#This Row],[Error Code Name]])</f>
        <v>USBC2[New Failure] USBC2</v>
      </c>
      <c r="C1085" s="55">
        <v>1040</v>
      </c>
      <c r="D1085" s="69" t="s">
        <v>793</v>
      </c>
      <c r="E1085" s="82" t="s">
        <v>931</v>
      </c>
      <c r="F1085" s="57"/>
      <c r="G1085" s="58">
        <f>IFERROR(VLOOKUP(Errors_Master[[#This Row],[Functional Area]],Functional_Area[],2,FALSE),"Need Location!")</f>
        <v>18</v>
      </c>
      <c r="H108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86" spans="2:8">
      <c r="B1086" s="56" t="str">
        <f>CONCATENATE(Errors_Master[[#This Row],[Functional Area]],Errors_Master[[#This Row],[Error Code Name]])</f>
        <v>USBC2[New Failure] USBC2</v>
      </c>
      <c r="C1086" s="55">
        <v>1041</v>
      </c>
      <c r="D1086" s="69" t="s">
        <v>793</v>
      </c>
      <c r="E1086" s="82" t="s">
        <v>931</v>
      </c>
      <c r="F1086" s="57"/>
      <c r="G1086" s="58">
        <f>IFERROR(VLOOKUP(Errors_Master[[#This Row],[Functional Area]],Functional_Area[],2,FALSE),"Need Location!")</f>
        <v>18</v>
      </c>
      <c r="H108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87" spans="2:8">
      <c r="B1087" s="56" t="str">
        <f>CONCATENATE(Errors_Master[[#This Row],[Functional Area]],Errors_Master[[#This Row],[Error Code Name]])</f>
        <v>USBC2[New Failure] USBC2</v>
      </c>
      <c r="C1087" s="55">
        <v>1042</v>
      </c>
      <c r="D1087" s="69" t="s">
        <v>793</v>
      </c>
      <c r="E1087" s="82" t="s">
        <v>931</v>
      </c>
      <c r="F1087" s="57"/>
      <c r="G1087" s="58">
        <f>IFERROR(VLOOKUP(Errors_Master[[#This Row],[Functional Area]],Functional_Area[],2,FALSE),"Need Location!")</f>
        <v>18</v>
      </c>
      <c r="H108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88" spans="2:8">
      <c r="B1088" s="56" t="str">
        <f>CONCATENATE(Errors_Master[[#This Row],[Functional Area]],Errors_Master[[#This Row],[Error Code Name]])</f>
        <v>USBC2[New Failure] USBC2</v>
      </c>
      <c r="C1088" s="55">
        <v>1043</v>
      </c>
      <c r="D1088" s="69" t="s">
        <v>793</v>
      </c>
      <c r="E1088" s="82" t="s">
        <v>931</v>
      </c>
      <c r="F1088" s="57"/>
      <c r="G1088" s="58">
        <f>IFERROR(VLOOKUP(Errors_Master[[#This Row],[Functional Area]],Functional_Area[],2,FALSE),"Need Location!")</f>
        <v>18</v>
      </c>
      <c r="H108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89" spans="2:8">
      <c r="B1089" s="56" t="str">
        <f>CONCATENATE(Errors_Master[[#This Row],[Functional Area]],Errors_Master[[#This Row],[Error Code Name]])</f>
        <v>USBC2[New Failure] USBC2</v>
      </c>
      <c r="C1089" s="55">
        <v>1044</v>
      </c>
      <c r="D1089" s="69" t="s">
        <v>793</v>
      </c>
      <c r="E1089" s="82" t="s">
        <v>1044</v>
      </c>
      <c r="F1089" s="57"/>
      <c r="G1089" s="58">
        <f>IFERROR(VLOOKUP(Errors_Master[[#This Row],[Functional Area]],Functional_Area[],2,FALSE),"Need Location!")</f>
        <v>18</v>
      </c>
      <c r="H108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90" spans="2:8">
      <c r="B1090" s="56" t="str">
        <f>CONCATENATE(Errors_Master[[#This Row],[Functional Area]],Errors_Master[[#This Row],[Error Code Name]])</f>
        <v>USBC2[New Failure] USBC2</v>
      </c>
      <c r="C1090" s="55">
        <v>1045</v>
      </c>
      <c r="D1090" s="69" t="s">
        <v>793</v>
      </c>
      <c r="E1090" s="82" t="s">
        <v>931</v>
      </c>
      <c r="F1090" s="57"/>
      <c r="G1090" s="58">
        <f>IFERROR(VLOOKUP(Errors_Master[[#This Row],[Functional Area]],Functional_Area[],2,FALSE),"Need Location!")</f>
        <v>18</v>
      </c>
      <c r="H109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91" spans="2:8">
      <c r="B1091" s="56" t="str">
        <f>CONCATENATE(Errors_Master[[#This Row],[Functional Area]],Errors_Master[[#This Row],[Error Code Name]])</f>
        <v>USBC2[New Failure] USBC2</v>
      </c>
      <c r="C1091" s="55">
        <v>1046</v>
      </c>
      <c r="D1091" s="69" t="s">
        <v>793</v>
      </c>
      <c r="E1091" s="82" t="s">
        <v>931</v>
      </c>
      <c r="F1091" s="57"/>
      <c r="G1091" s="58">
        <f>IFERROR(VLOOKUP(Errors_Master[[#This Row],[Functional Area]],Functional_Area[],2,FALSE),"Need Location!")</f>
        <v>18</v>
      </c>
      <c r="H109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92" spans="2:8">
      <c r="B1092" s="56" t="str">
        <f>CONCATENATE(Errors_Master[[#This Row],[Functional Area]],Errors_Master[[#This Row],[Error Code Name]])</f>
        <v>USBC2[New Failure] USBC2</v>
      </c>
      <c r="C1092" s="55">
        <v>1047</v>
      </c>
      <c r="D1092" s="69" t="s">
        <v>793</v>
      </c>
      <c r="E1092" s="82" t="s">
        <v>931</v>
      </c>
      <c r="F1092" s="57"/>
      <c r="G1092" s="58">
        <f>IFERROR(VLOOKUP(Errors_Master[[#This Row],[Functional Area]],Functional_Area[],2,FALSE),"Need Location!")</f>
        <v>18</v>
      </c>
      <c r="H109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93" spans="2:8">
      <c r="B1093" s="56" t="str">
        <f>CONCATENATE(Errors_Master[[#This Row],[Functional Area]],Errors_Master[[#This Row],[Error Code Name]])</f>
        <v>USBC2[New Failure] USBC2</v>
      </c>
      <c r="C1093" s="55">
        <v>1048</v>
      </c>
      <c r="D1093" s="69" t="s">
        <v>793</v>
      </c>
      <c r="E1093" s="82" t="s">
        <v>931</v>
      </c>
      <c r="F1093" s="57"/>
      <c r="G1093" s="58">
        <f>IFERROR(VLOOKUP(Errors_Master[[#This Row],[Functional Area]],Functional_Area[],2,FALSE),"Need Location!")</f>
        <v>18</v>
      </c>
      <c r="H109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94" spans="2:8">
      <c r="B1094" s="56" t="str">
        <f>CONCATENATE(Errors_Master[[#This Row],[Functional Area]],Errors_Master[[#This Row],[Error Code Name]])</f>
        <v>USBC2[New Failure] USBC2</v>
      </c>
      <c r="C1094" s="55">
        <v>1049</v>
      </c>
      <c r="D1094" s="69" t="s">
        <v>793</v>
      </c>
      <c r="E1094" s="82" t="s">
        <v>931</v>
      </c>
      <c r="F1094" s="57"/>
      <c r="G1094" s="58">
        <f>IFERROR(VLOOKUP(Errors_Master[[#This Row],[Functional Area]],Functional_Area[],2,FALSE),"Need Location!")</f>
        <v>18</v>
      </c>
      <c r="H109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95" spans="2:8">
      <c r="B1095" s="56" t="str">
        <f>CONCATENATE(Errors_Master[[#This Row],[Functional Area]],Errors_Master[[#This Row],[Error Code Name]])</f>
        <v>USBC2[New Failure] USBC2</v>
      </c>
      <c r="C1095" s="55">
        <v>1050</v>
      </c>
      <c r="D1095" s="69" t="s">
        <v>793</v>
      </c>
      <c r="E1095" s="82" t="s">
        <v>931</v>
      </c>
      <c r="F1095" s="57"/>
      <c r="G1095" s="58">
        <f>IFERROR(VLOOKUP(Errors_Master[[#This Row],[Functional Area]],Functional_Area[],2,FALSE),"Need Location!")</f>
        <v>18</v>
      </c>
      <c r="H109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96" spans="2:8">
      <c r="B1096" s="56" t="str">
        <f>CONCATENATE(Errors_Master[[#This Row],[Functional Area]],Errors_Master[[#This Row],[Error Code Name]])</f>
        <v>USBC2[New Failure] USBC2</v>
      </c>
      <c r="C1096" s="55">
        <v>1051</v>
      </c>
      <c r="D1096" s="69" t="s">
        <v>793</v>
      </c>
      <c r="E1096" s="82" t="s">
        <v>931</v>
      </c>
      <c r="F1096" s="57"/>
      <c r="G1096" s="58">
        <f>IFERROR(VLOOKUP(Errors_Master[[#This Row],[Functional Area]],Functional_Area[],2,FALSE),"Need Location!")</f>
        <v>18</v>
      </c>
      <c r="H109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97" spans="2:8">
      <c r="B1097" s="56" t="str">
        <f>CONCATENATE(Errors_Master[[#This Row],[Functional Area]],Errors_Master[[#This Row],[Error Code Name]])</f>
        <v>USBC2[New Failure] USBC2</v>
      </c>
      <c r="C1097" s="55">
        <v>1052</v>
      </c>
      <c r="D1097" s="69" t="s">
        <v>793</v>
      </c>
      <c r="E1097" s="82" t="s">
        <v>931</v>
      </c>
      <c r="F1097" s="57"/>
      <c r="G1097" s="58">
        <f>IFERROR(VLOOKUP(Errors_Master[[#This Row],[Functional Area]],Functional_Area[],2,FALSE),"Need Location!")</f>
        <v>18</v>
      </c>
      <c r="H109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98" spans="2:8">
      <c r="B1098" s="56" t="str">
        <f>CONCATENATE(Errors_Master[[#This Row],[Functional Area]],Errors_Master[[#This Row],[Error Code Name]])</f>
        <v>USBC2[New Failure] USBC2</v>
      </c>
      <c r="C1098" s="55">
        <v>1053</v>
      </c>
      <c r="D1098" s="69" t="s">
        <v>793</v>
      </c>
      <c r="E1098" s="82" t="s">
        <v>931</v>
      </c>
      <c r="F1098" s="57"/>
      <c r="G1098" s="58">
        <f>IFERROR(VLOOKUP(Errors_Master[[#This Row],[Functional Area]],Functional_Area[],2,FALSE),"Need Location!")</f>
        <v>18</v>
      </c>
      <c r="H109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099" spans="2:8">
      <c r="B1099" s="56" t="str">
        <f>CONCATENATE(Errors_Master[[#This Row],[Functional Area]],Errors_Master[[#This Row],[Error Code Name]])</f>
        <v>USBC2[New Failure] USBC2</v>
      </c>
      <c r="C1099" s="55">
        <v>1054</v>
      </c>
      <c r="D1099" s="69" t="s">
        <v>793</v>
      </c>
      <c r="E1099" s="82" t="s">
        <v>931</v>
      </c>
      <c r="F1099" s="57"/>
      <c r="G1099" s="58">
        <f>IFERROR(VLOOKUP(Errors_Master[[#This Row],[Functional Area]],Functional_Area[],2,FALSE),"Need Location!")</f>
        <v>18</v>
      </c>
      <c r="H109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00" spans="2:8">
      <c r="B1100" s="56" t="str">
        <f>CONCATENATE(Errors_Master[[#This Row],[Functional Area]],Errors_Master[[#This Row],[Error Code Name]])</f>
        <v>USBC2[New Failure] USBC2</v>
      </c>
      <c r="C1100" s="55">
        <v>1055</v>
      </c>
      <c r="D1100" s="69" t="s">
        <v>793</v>
      </c>
      <c r="E1100" s="82" t="s">
        <v>931</v>
      </c>
      <c r="F1100" s="57"/>
      <c r="G1100" s="58">
        <f>IFERROR(VLOOKUP(Errors_Master[[#This Row],[Functional Area]],Functional_Area[],2,FALSE),"Need Location!")</f>
        <v>18</v>
      </c>
      <c r="H110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01" spans="2:8">
      <c r="B1101" s="56" t="str">
        <f>CONCATENATE(Errors_Master[[#This Row],[Functional Area]],Errors_Master[[#This Row],[Error Code Name]])</f>
        <v>USBC2[New Failure] USBC2</v>
      </c>
      <c r="C1101" s="55">
        <v>1056</v>
      </c>
      <c r="D1101" s="69" t="s">
        <v>793</v>
      </c>
      <c r="E1101" s="82" t="s">
        <v>931</v>
      </c>
      <c r="F1101" s="57"/>
      <c r="G1101" s="58">
        <f>IFERROR(VLOOKUP(Errors_Master[[#This Row],[Functional Area]],Functional_Area[],2,FALSE),"Need Location!")</f>
        <v>18</v>
      </c>
      <c r="H110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02" spans="2:8">
      <c r="B1102" s="56" t="str">
        <f>CONCATENATE(Errors_Master[[#This Row],[Functional Area]],Errors_Master[[#This Row],[Error Code Name]])</f>
        <v>USBC2[New Failure] USBC2</v>
      </c>
      <c r="C1102" s="55">
        <v>1057</v>
      </c>
      <c r="D1102" s="69" t="s">
        <v>793</v>
      </c>
      <c r="E1102" s="82" t="s">
        <v>931</v>
      </c>
      <c r="F1102" s="57"/>
      <c r="G1102" s="58">
        <f>IFERROR(VLOOKUP(Errors_Master[[#This Row],[Functional Area]],Functional_Area[],2,FALSE),"Need Location!")</f>
        <v>18</v>
      </c>
      <c r="H110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03" spans="2:8">
      <c r="B1103" s="56" t="str">
        <f>CONCATENATE(Errors_Master[[#This Row],[Functional Area]],Errors_Master[[#This Row],[Error Code Name]])</f>
        <v>USBC2[New Failure] USBC2</v>
      </c>
      <c r="C1103" s="55">
        <v>1058</v>
      </c>
      <c r="D1103" s="69" t="s">
        <v>793</v>
      </c>
      <c r="E1103" s="82" t="s">
        <v>931</v>
      </c>
      <c r="F1103" s="57"/>
      <c r="G1103" s="58">
        <f>IFERROR(VLOOKUP(Errors_Master[[#This Row],[Functional Area]],Functional_Area[],2,FALSE),"Need Location!")</f>
        <v>18</v>
      </c>
      <c r="H110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04" spans="2:8">
      <c r="B1104" s="56" t="str">
        <f>CONCATENATE(Errors_Master[[#This Row],[Functional Area]],Errors_Master[[#This Row],[Error Code Name]])</f>
        <v>USBC2[New Failure] USBC2</v>
      </c>
      <c r="C1104" s="55">
        <v>1059</v>
      </c>
      <c r="D1104" s="69" t="s">
        <v>793</v>
      </c>
      <c r="E1104" s="82" t="s">
        <v>931</v>
      </c>
      <c r="F1104" s="57"/>
      <c r="G1104" s="58">
        <f>IFERROR(VLOOKUP(Errors_Master[[#This Row],[Functional Area]],Functional_Area[],2,FALSE),"Need Location!")</f>
        <v>18</v>
      </c>
      <c r="H110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05" spans="2:8">
      <c r="B1105" s="56" t="str">
        <f>CONCATENATE(Errors_Master[[#This Row],[Functional Area]],Errors_Master[[#This Row],[Error Code Name]])</f>
        <v>USBC2[New Failure] USBC2</v>
      </c>
      <c r="C1105" s="55">
        <v>1060</v>
      </c>
      <c r="D1105" s="69" t="s">
        <v>793</v>
      </c>
      <c r="E1105" s="82" t="s">
        <v>931</v>
      </c>
      <c r="F1105" s="57"/>
      <c r="G1105" s="58">
        <f>IFERROR(VLOOKUP(Errors_Master[[#This Row],[Functional Area]],Functional_Area[],2,FALSE),"Need Location!")</f>
        <v>18</v>
      </c>
      <c r="H110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06" spans="2:8">
      <c r="B1106" s="56" t="str">
        <f>CONCATENATE(Errors_Master[[#This Row],[Functional Area]],Errors_Master[[#This Row],[Error Code Name]])</f>
        <v>USBC2[New Failure] USBC2</v>
      </c>
      <c r="C1106" s="55">
        <v>1061</v>
      </c>
      <c r="D1106" s="69" t="s">
        <v>793</v>
      </c>
      <c r="E1106" s="82" t="s">
        <v>931</v>
      </c>
      <c r="F1106" s="57"/>
      <c r="G1106" s="58">
        <f>IFERROR(VLOOKUP(Errors_Master[[#This Row],[Functional Area]],Functional_Area[],2,FALSE),"Need Location!")</f>
        <v>18</v>
      </c>
      <c r="H110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07" spans="2:8">
      <c r="B1107" s="56" t="str">
        <f>CONCATENATE(Errors_Master[[#This Row],[Functional Area]],Errors_Master[[#This Row],[Error Code Name]])</f>
        <v>USBC2[New Failure] USBC2</v>
      </c>
      <c r="C1107" s="55">
        <v>1062</v>
      </c>
      <c r="D1107" s="69" t="s">
        <v>793</v>
      </c>
      <c r="E1107" s="82" t="s">
        <v>931</v>
      </c>
      <c r="F1107" s="57"/>
      <c r="G1107" s="58">
        <f>IFERROR(VLOOKUP(Errors_Master[[#This Row],[Functional Area]],Functional_Area[],2,FALSE),"Need Location!")</f>
        <v>18</v>
      </c>
      <c r="H110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08" spans="2:8">
      <c r="B1108" s="56" t="str">
        <f>CONCATENATE(Errors_Master[[#This Row],[Functional Area]],Errors_Master[[#This Row],[Error Code Name]])</f>
        <v>USBC2[New Failure] USBC2</v>
      </c>
      <c r="C1108" s="55">
        <v>1063</v>
      </c>
      <c r="D1108" s="69" t="s">
        <v>793</v>
      </c>
      <c r="E1108" s="82" t="s">
        <v>931</v>
      </c>
      <c r="F1108" s="57"/>
      <c r="G1108" s="58">
        <f>IFERROR(VLOOKUP(Errors_Master[[#This Row],[Functional Area]],Functional_Area[],2,FALSE),"Need Location!")</f>
        <v>18</v>
      </c>
      <c r="H110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09" spans="2:8">
      <c r="B1109" s="56" t="str">
        <f>CONCATENATE(Errors_Master[[#This Row],[Functional Area]],Errors_Master[[#This Row],[Error Code Name]])</f>
        <v>USBC2[New Failure] USBC2</v>
      </c>
      <c r="C1109" s="55">
        <v>1064</v>
      </c>
      <c r="D1109" s="69" t="s">
        <v>793</v>
      </c>
      <c r="E1109" s="82" t="s">
        <v>931</v>
      </c>
      <c r="F1109" s="57"/>
      <c r="G1109" s="58">
        <f>IFERROR(VLOOKUP(Errors_Master[[#This Row],[Functional Area]],Functional_Area[],2,FALSE),"Need Location!")</f>
        <v>18</v>
      </c>
      <c r="H110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10" spans="2:8">
      <c r="B1110" s="56" t="str">
        <f>CONCATENATE(Errors_Master[[#This Row],[Functional Area]],Errors_Master[[#This Row],[Error Code Name]])</f>
        <v>USBC2[New Failure] USBC2</v>
      </c>
      <c r="C1110" s="55">
        <v>1065</v>
      </c>
      <c r="D1110" s="69" t="s">
        <v>793</v>
      </c>
      <c r="E1110" s="82" t="s">
        <v>931</v>
      </c>
      <c r="F1110" s="57"/>
      <c r="G1110" s="58">
        <f>IFERROR(VLOOKUP(Errors_Master[[#This Row],[Functional Area]],Functional_Area[],2,FALSE),"Need Location!")</f>
        <v>18</v>
      </c>
      <c r="H111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11" spans="2:8">
      <c r="B1111" s="56" t="str">
        <f>CONCATENATE(Errors_Master[[#This Row],[Functional Area]],Errors_Master[[#This Row],[Error Code Name]])</f>
        <v>USBC2[New Failure] USBC2</v>
      </c>
      <c r="C1111" s="55">
        <v>1066</v>
      </c>
      <c r="D1111" s="69" t="s">
        <v>793</v>
      </c>
      <c r="E1111" s="82" t="s">
        <v>931</v>
      </c>
      <c r="F1111" s="57"/>
      <c r="G1111" s="58">
        <f>IFERROR(VLOOKUP(Errors_Master[[#This Row],[Functional Area]],Functional_Area[],2,FALSE),"Need Location!")</f>
        <v>18</v>
      </c>
      <c r="H111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12" spans="2:8">
      <c r="B1112" s="56" t="str">
        <f>CONCATENATE(Errors_Master[[#This Row],[Functional Area]],Errors_Master[[#This Row],[Error Code Name]])</f>
        <v>USBC2[New Failure] USBC2</v>
      </c>
      <c r="C1112" s="55">
        <v>1067</v>
      </c>
      <c r="D1112" s="69" t="s">
        <v>793</v>
      </c>
      <c r="E1112" s="82" t="s">
        <v>931</v>
      </c>
      <c r="F1112" s="57"/>
      <c r="G1112" s="58">
        <f>IFERROR(VLOOKUP(Errors_Master[[#This Row],[Functional Area]],Functional_Area[],2,FALSE),"Need Location!")</f>
        <v>18</v>
      </c>
      <c r="H111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13" spans="2:8">
      <c r="B1113" s="56" t="str">
        <f>CONCATENATE(Errors_Master[[#This Row],[Functional Area]],Errors_Master[[#This Row],[Error Code Name]])</f>
        <v>USBC2[New Failure] USBC2</v>
      </c>
      <c r="C1113" s="55">
        <v>1068</v>
      </c>
      <c r="D1113" s="69" t="s">
        <v>793</v>
      </c>
      <c r="E1113" s="82" t="s">
        <v>931</v>
      </c>
      <c r="F1113" s="57"/>
      <c r="G1113" s="58">
        <f>IFERROR(VLOOKUP(Errors_Master[[#This Row],[Functional Area]],Functional_Area[],2,FALSE),"Need Location!")</f>
        <v>18</v>
      </c>
      <c r="H111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14" spans="2:8">
      <c r="B1114" s="56" t="str">
        <f>CONCATENATE(Errors_Master[[#This Row],[Functional Area]],Errors_Master[[#This Row],[Error Code Name]])</f>
        <v>USBC2[New Failure] USBC2</v>
      </c>
      <c r="C1114" s="55">
        <v>1069</v>
      </c>
      <c r="D1114" s="69" t="s">
        <v>793</v>
      </c>
      <c r="E1114" s="82" t="s">
        <v>931</v>
      </c>
      <c r="F1114" s="57"/>
      <c r="G1114" s="58">
        <f>IFERROR(VLOOKUP(Errors_Master[[#This Row],[Functional Area]],Functional_Area[],2,FALSE),"Need Location!")</f>
        <v>18</v>
      </c>
      <c r="H111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15" spans="2:8">
      <c r="B1115" s="56" t="str">
        <f>CONCATENATE(Errors_Master[[#This Row],[Functional Area]],Errors_Master[[#This Row],[Error Code Name]])</f>
        <v>USBC2[New Failure] USBC2</v>
      </c>
      <c r="C1115" s="55">
        <v>1070</v>
      </c>
      <c r="D1115" s="69" t="s">
        <v>793</v>
      </c>
      <c r="E1115" s="82" t="s">
        <v>931</v>
      </c>
      <c r="F1115" s="57"/>
      <c r="G1115" s="58">
        <f>IFERROR(VLOOKUP(Errors_Master[[#This Row],[Functional Area]],Functional_Area[],2,FALSE),"Need Location!")</f>
        <v>18</v>
      </c>
      <c r="H111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16" spans="2:8">
      <c r="B1116" s="56" t="str">
        <f>CONCATENATE(Errors_Master[[#This Row],[Functional Area]],Errors_Master[[#This Row],[Error Code Name]])</f>
        <v>USBC2[New Failure] USBC2</v>
      </c>
      <c r="C1116" s="55">
        <v>1071</v>
      </c>
      <c r="D1116" s="69" t="s">
        <v>793</v>
      </c>
      <c r="E1116" s="82" t="s">
        <v>931</v>
      </c>
      <c r="F1116" s="57"/>
      <c r="G1116" s="58">
        <f>IFERROR(VLOOKUP(Errors_Master[[#This Row],[Functional Area]],Functional_Area[],2,FALSE),"Need Location!")</f>
        <v>18</v>
      </c>
      <c r="H111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17" spans="2:8">
      <c r="B1117" s="56" t="str">
        <f>CONCATENATE(Errors_Master[[#This Row],[Functional Area]],Errors_Master[[#This Row],[Error Code Name]])</f>
        <v>USBC2[New Failure] USBC2</v>
      </c>
      <c r="C1117" s="55">
        <v>1072</v>
      </c>
      <c r="D1117" s="69" t="s">
        <v>793</v>
      </c>
      <c r="E1117" s="82" t="s">
        <v>931</v>
      </c>
      <c r="F1117" s="57"/>
      <c r="G1117" s="58">
        <f>IFERROR(VLOOKUP(Errors_Master[[#This Row],[Functional Area]],Functional_Area[],2,FALSE),"Need Location!")</f>
        <v>18</v>
      </c>
      <c r="H111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18" spans="2:8">
      <c r="B1118" s="56" t="str">
        <f>CONCATENATE(Errors_Master[[#This Row],[Functional Area]],Errors_Master[[#This Row],[Error Code Name]])</f>
        <v>USBC2[New Failure] USBC2</v>
      </c>
      <c r="C1118" s="55">
        <v>1073</v>
      </c>
      <c r="D1118" s="69" t="s">
        <v>793</v>
      </c>
      <c r="E1118" s="82" t="s">
        <v>931</v>
      </c>
      <c r="F1118" s="57"/>
      <c r="G1118" s="58">
        <f>IFERROR(VLOOKUP(Errors_Master[[#This Row],[Functional Area]],Functional_Area[],2,FALSE),"Need Location!")</f>
        <v>18</v>
      </c>
      <c r="H111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19" spans="2:8">
      <c r="B1119" s="56" t="str">
        <f>CONCATENATE(Errors_Master[[#This Row],[Functional Area]],Errors_Master[[#This Row],[Error Code Name]])</f>
        <v>USBC2[New Failure] USBC2</v>
      </c>
      <c r="C1119" s="55">
        <v>1074</v>
      </c>
      <c r="D1119" s="69" t="s">
        <v>793</v>
      </c>
      <c r="E1119" s="82" t="s">
        <v>931</v>
      </c>
      <c r="F1119" s="57"/>
      <c r="G1119" s="58">
        <f>IFERROR(VLOOKUP(Errors_Master[[#This Row],[Functional Area]],Functional_Area[],2,FALSE),"Need Location!")</f>
        <v>18</v>
      </c>
      <c r="H111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20" spans="2:8">
      <c r="B1120" s="56" t="str">
        <f>CONCATENATE(Errors_Master[[#This Row],[Functional Area]],Errors_Master[[#This Row],[Error Code Name]])</f>
        <v>USBC2[New Failure] USBC2</v>
      </c>
      <c r="C1120" s="55">
        <v>1075</v>
      </c>
      <c r="D1120" s="69" t="s">
        <v>793</v>
      </c>
      <c r="E1120" s="82" t="s">
        <v>931</v>
      </c>
      <c r="F1120" s="57"/>
      <c r="G1120" s="58">
        <f>IFERROR(VLOOKUP(Errors_Master[[#This Row],[Functional Area]],Functional_Area[],2,FALSE),"Need Location!")</f>
        <v>18</v>
      </c>
      <c r="H112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21" spans="2:8">
      <c r="B1121" s="56" t="str">
        <f>CONCATENATE(Errors_Master[[#This Row],[Functional Area]],Errors_Master[[#This Row],[Error Code Name]])</f>
        <v>USBC2[New Failure] USBC2</v>
      </c>
      <c r="C1121" s="55">
        <v>1076</v>
      </c>
      <c r="D1121" s="69" t="s">
        <v>793</v>
      </c>
      <c r="E1121" s="82" t="s">
        <v>931</v>
      </c>
      <c r="F1121" s="57"/>
      <c r="G1121" s="58">
        <f>IFERROR(VLOOKUP(Errors_Master[[#This Row],[Functional Area]],Functional_Area[],2,FALSE),"Need Location!")</f>
        <v>18</v>
      </c>
      <c r="H112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22" spans="2:8">
      <c r="B1122" s="56" t="str">
        <f>CONCATENATE(Errors_Master[[#This Row],[Functional Area]],Errors_Master[[#This Row],[Error Code Name]])</f>
        <v>USBC2[New Failure] USBC2</v>
      </c>
      <c r="C1122" s="55">
        <v>1077</v>
      </c>
      <c r="D1122" s="69" t="s">
        <v>793</v>
      </c>
      <c r="E1122" s="82" t="s">
        <v>931</v>
      </c>
      <c r="F1122" s="57"/>
      <c r="G1122" s="58">
        <f>IFERROR(VLOOKUP(Errors_Master[[#This Row],[Functional Area]],Functional_Area[],2,FALSE),"Need Location!")</f>
        <v>18</v>
      </c>
      <c r="H112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23" spans="2:8">
      <c r="B1123" s="56" t="str">
        <f>CONCATENATE(Errors_Master[[#This Row],[Functional Area]],Errors_Master[[#This Row],[Error Code Name]])</f>
        <v>USBC2[New Failure] USBC2</v>
      </c>
      <c r="C1123" s="55">
        <v>1078</v>
      </c>
      <c r="D1123" s="69" t="s">
        <v>793</v>
      </c>
      <c r="E1123" s="82" t="s">
        <v>931</v>
      </c>
      <c r="F1123" s="57"/>
      <c r="G1123" s="58">
        <f>IFERROR(VLOOKUP(Errors_Master[[#This Row],[Functional Area]],Functional_Area[],2,FALSE),"Need Location!")</f>
        <v>18</v>
      </c>
      <c r="H112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24" spans="2:8">
      <c r="B1124" s="56" t="str">
        <f>CONCATENATE(Errors_Master[[#This Row],[Functional Area]],Errors_Master[[#This Row],[Error Code Name]])</f>
        <v>USBC2[New Failure] USBC2</v>
      </c>
      <c r="C1124" s="55">
        <v>1079</v>
      </c>
      <c r="D1124" s="69" t="s">
        <v>793</v>
      </c>
      <c r="E1124" s="82" t="s">
        <v>931</v>
      </c>
      <c r="F1124" s="57"/>
      <c r="G1124" s="58">
        <f>IFERROR(VLOOKUP(Errors_Master[[#This Row],[Functional Area]],Functional_Area[],2,FALSE),"Need Location!")</f>
        <v>18</v>
      </c>
      <c r="H112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25" spans="2:8">
      <c r="B1125" s="56" t="str">
        <f>CONCATENATE(Errors_Master[[#This Row],[Functional Area]],Errors_Master[[#This Row],[Error Code Name]])</f>
        <v>USBC2[New Failure] USBC2</v>
      </c>
      <c r="C1125" s="55">
        <v>1080</v>
      </c>
      <c r="D1125" s="69" t="s">
        <v>793</v>
      </c>
      <c r="E1125" s="82" t="s">
        <v>931</v>
      </c>
      <c r="F1125" s="57"/>
      <c r="G1125" s="58">
        <f>IFERROR(VLOOKUP(Errors_Master[[#This Row],[Functional Area]],Functional_Area[],2,FALSE),"Need Location!")</f>
        <v>18</v>
      </c>
      <c r="H112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26" spans="2:8">
      <c r="B1126" s="56" t="str">
        <f>CONCATENATE(Errors_Master[[#This Row],[Functional Area]],Errors_Master[[#This Row],[Error Code Name]])</f>
        <v>USBC2[New Failure] USBC2</v>
      </c>
      <c r="C1126" s="55">
        <v>1081</v>
      </c>
      <c r="D1126" s="69" t="s">
        <v>793</v>
      </c>
      <c r="E1126" s="82" t="s">
        <v>931</v>
      </c>
      <c r="F1126" s="57"/>
      <c r="G1126" s="58">
        <f>IFERROR(VLOOKUP(Errors_Master[[#This Row],[Functional Area]],Functional_Area[],2,FALSE),"Need Location!")</f>
        <v>18</v>
      </c>
      <c r="H112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27" spans="2:8">
      <c r="B1127" s="56" t="str">
        <f>CONCATENATE(Errors_Master[[#This Row],[Functional Area]],Errors_Master[[#This Row],[Error Code Name]])</f>
        <v>USBC2[New Failure] USBC2</v>
      </c>
      <c r="C1127" s="55">
        <v>1082</v>
      </c>
      <c r="D1127" s="69" t="s">
        <v>793</v>
      </c>
      <c r="E1127" s="82" t="s">
        <v>931</v>
      </c>
      <c r="F1127" s="57"/>
      <c r="G1127" s="58">
        <f>IFERROR(VLOOKUP(Errors_Master[[#This Row],[Functional Area]],Functional_Area[],2,FALSE),"Need Location!")</f>
        <v>18</v>
      </c>
      <c r="H112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28" spans="2:8">
      <c r="B1128" s="56" t="str">
        <f>CONCATENATE(Errors_Master[[#This Row],[Functional Area]],Errors_Master[[#This Row],[Error Code Name]])</f>
        <v>USBC2[New Failure] USBC2</v>
      </c>
      <c r="C1128" s="55">
        <v>1083</v>
      </c>
      <c r="D1128" s="69" t="s">
        <v>793</v>
      </c>
      <c r="E1128" s="82" t="s">
        <v>931</v>
      </c>
      <c r="F1128" s="57"/>
      <c r="G1128" s="58">
        <f>IFERROR(VLOOKUP(Errors_Master[[#This Row],[Functional Area]],Functional_Area[],2,FALSE),"Need Location!")</f>
        <v>18</v>
      </c>
      <c r="H112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29" spans="2:8">
      <c r="B1129" s="56" t="str">
        <f>CONCATENATE(Errors_Master[[#This Row],[Functional Area]],Errors_Master[[#This Row],[Error Code Name]])</f>
        <v>USBC2[New Failure] USBC2</v>
      </c>
      <c r="C1129" s="55">
        <v>1084</v>
      </c>
      <c r="D1129" s="69" t="s">
        <v>793</v>
      </c>
      <c r="E1129" s="82" t="s">
        <v>931</v>
      </c>
      <c r="F1129" s="57"/>
      <c r="G1129" s="58">
        <f>IFERROR(VLOOKUP(Errors_Master[[#This Row],[Functional Area]],Functional_Area[],2,FALSE),"Need Location!")</f>
        <v>18</v>
      </c>
      <c r="H112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30" spans="2:8">
      <c r="B1130" s="56" t="str">
        <f>CONCATENATE(Errors_Master[[#This Row],[Functional Area]],Errors_Master[[#This Row],[Error Code Name]])</f>
        <v>USBC2[New Failure] USBC2</v>
      </c>
      <c r="C1130" s="55">
        <v>1085</v>
      </c>
      <c r="D1130" s="69" t="s">
        <v>793</v>
      </c>
      <c r="E1130" s="82" t="s">
        <v>931</v>
      </c>
      <c r="F1130" s="57"/>
      <c r="G1130" s="58">
        <f>IFERROR(VLOOKUP(Errors_Master[[#This Row],[Functional Area]],Functional_Area[],2,FALSE),"Need Location!")</f>
        <v>18</v>
      </c>
      <c r="H113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31" spans="2:8">
      <c r="B1131" s="56" t="str">
        <f>CONCATENATE(Errors_Master[[#This Row],[Functional Area]],Errors_Master[[#This Row],[Error Code Name]])</f>
        <v>USBC2[New Failure] USBC2</v>
      </c>
      <c r="C1131" s="55">
        <v>1086</v>
      </c>
      <c r="D1131" s="69" t="s">
        <v>793</v>
      </c>
      <c r="E1131" s="82" t="s">
        <v>931</v>
      </c>
      <c r="F1131" s="57"/>
      <c r="G1131" s="58">
        <f>IFERROR(VLOOKUP(Errors_Master[[#This Row],[Functional Area]],Functional_Area[],2,FALSE),"Need Location!")</f>
        <v>18</v>
      </c>
      <c r="H113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32" spans="2:8">
      <c r="B1132" s="56" t="str">
        <f>CONCATENATE(Errors_Master[[#This Row],[Functional Area]],Errors_Master[[#This Row],[Error Code Name]])</f>
        <v>USBC2[New Failure] USBC2</v>
      </c>
      <c r="C1132" s="55">
        <v>1087</v>
      </c>
      <c r="D1132" s="69" t="s">
        <v>793</v>
      </c>
      <c r="E1132" s="82" t="s">
        <v>931</v>
      </c>
      <c r="F1132" s="57"/>
      <c r="G1132" s="58">
        <f>IFERROR(VLOOKUP(Errors_Master[[#This Row],[Functional Area]],Functional_Area[],2,FALSE),"Need Location!")</f>
        <v>18</v>
      </c>
      <c r="H113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33" spans="2:8">
      <c r="B1133" s="56" t="str">
        <f>CONCATENATE(Errors_Master[[#This Row],[Functional Area]],Errors_Master[[#This Row],[Error Code Name]])</f>
        <v>USBC2[New Failure] USBC2</v>
      </c>
      <c r="C1133" s="55">
        <v>1088</v>
      </c>
      <c r="D1133" s="69" t="s">
        <v>793</v>
      </c>
      <c r="E1133" s="82" t="s">
        <v>931</v>
      </c>
      <c r="F1133" s="57"/>
      <c r="G1133" s="58">
        <f>IFERROR(VLOOKUP(Errors_Master[[#This Row],[Functional Area]],Functional_Area[],2,FALSE),"Need Location!")</f>
        <v>18</v>
      </c>
      <c r="H113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34" spans="2:8">
      <c r="B1134" s="56" t="str">
        <f>CONCATENATE(Errors_Master[[#This Row],[Functional Area]],Errors_Master[[#This Row],[Error Code Name]])</f>
        <v>USBC2[New Failure] USBC2</v>
      </c>
      <c r="C1134" s="55">
        <v>1089</v>
      </c>
      <c r="D1134" s="69" t="s">
        <v>793</v>
      </c>
      <c r="E1134" s="82" t="s">
        <v>931</v>
      </c>
      <c r="F1134" s="57"/>
      <c r="G1134" s="58">
        <f>IFERROR(VLOOKUP(Errors_Master[[#This Row],[Functional Area]],Functional_Area[],2,FALSE),"Need Location!")</f>
        <v>18</v>
      </c>
      <c r="H113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35" spans="2:8">
      <c r="B1135" s="56" t="str">
        <f>CONCATENATE(Errors_Master[[#This Row],[Functional Area]],Errors_Master[[#This Row],[Error Code Name]])</f>
        <v>USBC2[New Failure] USBC2</v>
      </c>
      <c r="C1135" s="55">
        <v>1090</v>
      </c>
      <c r="D1135" s="69" t="s">
        <v>793</v>
      </c>
      <c r="E1135" s="82" t="s">
        <v>931</v>
      </c>
      <c r="F1135" s="57"/>
      <c r="G1135" s="58">
        <f>IFERROR(VLOOKUP(Errors_Master[[#This Row],[Functional Area]],Functional_Area[],2,FALSE),"Need Location!")</f>
        <v>18</v>
      </c>
      <c r="H113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36" spans="2:8">
      <c r="B1136" s="56" t="str">
        <f>CONCATENATE(Errors_Master[[#This Row],[Functional Area]],Errors_Master[[#This Row],[Error Code Name]])</f>
        <v>USBC2[New Failure] USBC2</v>
      </c>
      <c r="C1136" s="55">
        <v>1091</v>
      </c>
      <c r="D1136" s="69" t="s">
        <v>793</v>
      </c>
      <c r="E1136" s="82" t="s">
        <v>931</v>
      </c>
      <c r="F1136" s="57"/>
      <c r="G1136" s="58">
        <f>IFERROR(VLOOKUP(Errors_Master[[#This Row],[Functional Area]],Functional_Area[],2,FALSE),"Need Location!")</f>
        <v>18</v>
      </c>
      <c r="H113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37" spans="2:8">
      <c r="B1137" s="56" t="str">
        <f>CONCATENATE(Errors_Master[[#This Row],[Functional Area]],Errors_Master[[#This Row],[Error Code Name]])</f>
        <v>USBC2[New Failure] USBC2</v>
      </c>
      <c r="C1137" s="55">
        <v>1092</v>
      </c>
      <c r="D1137" s="69" t="s">
        <v>793</v>
      </c>
      <c r="E1137" s="82" t="s">
        <v>931</v>
      </c>
      <c r="F1137" s="57"/>
      <c r="G1137" s="58">
        <f>IFERROR(VLOOKUP(Errors_Master[[#This Row],[Functional Area]],Functional_Area[],2,FALSE),"Need Location!")</f>
        <v>18</v>
      </c>
      <c r="H113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38" spans="2:8">
      <c r="B1138" s="56" t="str">
        <f>CONCATENATE(Errors_Master[[#This Row],[Functional Area]],Errors_Master[[#This Row],[Error Code Name]])</f>
        <v>USBC2[New Failure] USBC2</v>
      </c>
      <c r="C1138" s="55">
        <v>1093</v>
      </c>
      <c r="D1138" s="69" t="s">
        <v>793</v>
      </c>
      <c r="E1138" s="82" t="s">
        <v>931</v>
      </c>
      <c r="F1138" s="57"/>
      <c r="G1138" s="58">
        <f>IFERROR(VLOOKUP(Errors_Master[[#This Row],[Functional Area]],Functional_Area[],2,FALSE),"Need Location!")</f>
        <v>18</v>
      </c>
      <c r="H113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39" spans="2:8">
      <c r="B1139" s="56" t="str">
        <f>CONCATENATE(Errors_Master[[#This Row],[Functional Area]],Errors_Master[[#This Row],[Error Code Name]])</f>
        <v>USBC2[New Failure] USBC2</v>
      </c>
      <c r="C1139" s="55">
        <v>1094</v>
      </c>
      <c r="D1139" s="69" t="s">
        <v>793</v>
      </c>
      <c r="E1139" s="82" t="s">
        <v>931</v>
      </c>
      <c r="F1139" s="57"/>
      <c r="G1139" s="58">
        <f>IFERROR(VLOOKUP(Errors_Master[[#This Row],[Functional Area]],Functional_Area[],2,FALSE),"Need Location!")</f>
        <v>18</v>
      </c>
      <c r="H113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40" spans="2:8">
      <c r="B1140" s="56" t="str">
        <f>CONCATENATE(Errors_Master[[#This Row],[Functional Area]],Errors_Master[[#This Row],[Error Code Name]])</f>
        <v>USBC2[New Failure] USBC2</v>
      </c>
      <c r="C1140" s="55">
        <v>1095</v>
      </c>
      <c r="D1140" s="69" t="s">
        <v>793</v>
      </c>
      <c r="E1140" s="82" t="s">
        <v>931</v>
      </c>
      <c r="F1140" s="57"/>
      <c r="G1140" s="58">
        <f>IFERROR(VLOOKUP(Errors_Master[[#This Row],[Functional Area]],Functional_Area[],2,FALSE),"Need Location!")</f>
        <v>18</v>
      </c>
      <c r="H114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41" spans="2:8">
      <c r="B1141" s="56" t="str">
        <f>CONCATENATE(Errors_Master[[#This Row],[Functional Area]],Errors_Master[[#This Row],[Error Code Name]])</f>
        <v>USBC2[New Failure] USBC2</v>
      </c>
      <c r="C1141" s="55">
        <v>1096</v>
      </c>
      <c r="D1141" s="69" t="s">
        <v>793</v>
      </c>
      <c r="E1141" s="82" t="s">
        <v>931</v>
      </c>
      <c r="F1141" s="57"/>
      <c r="G1141" s="58">
        <f>IFERROR(VLOOKUP(Errors_Master[[#This Row],[Functional Area]],Functional_Area[],2,FALSE),"Need Location!")</f>
        <v>18</v>
      </c>
      <c r="H114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42" spans="2:8">
      <c r="B1142" s="56" t="str">
        <f>CONCATENATE(Errors_Master[[#This Row],[Functional Area]],Errors_Master[[#This Row],[Error Code Name]])</f>
        <v>USBC2[New Failure] USBC2</v>
      </c>
      <c r="C1142" s="55">
        <v>1097</v>
      </c>
      <c r="D1142" s="69" t="s">
        <v>793</v>
      </c>
      <c r="E1142" s="82" t="s">
        <v>931</v>
      </c>
      <c r="F1142" s="57"/>
      <c r="G1142" s="58">
        <f>IFERROR(VLOOKUP(Errors_Master[[#This Row],[Functional Area]],Functional_Area[],2,FALSE),"Need Location!")</f>
        <v>18</v>
      </c>
      <c r="H114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43" spans="2:8">
      <c r="B1143" s="56" t="str">
        <f>CONCATENATE(Errors_Master[[#This Row],[Functional Area]],Errors_Master[[#This Row],[Error Code Name]])</f>
        <v>USBC2[New Failure] USBC2</v>
      </c>
      <c r="C1143" s="55">
        <v>1098</v>
      </c>
      <c r="D1143" s="69" t="s">
        <v>793</v>
      </c>
      <c r="E1143" s="82" t="s">
        <v>931</v>
      </c>
      <c r="F1143" s="57"/>
      <c r="G1143" s="58">
        <f>IFERROR(VLOOKUP(Errors_Master[[#This Row],[Functional Area]],Functional_Area[],2,FALSE),"Need Location!")</f>
        <v>18</v>
      </c>
      <c r="H114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44" spans="2:8">
      <c r="B1144" s="56" t="str">
        <f>CONCATENATE(Errors_Master[[#This Row],[Functional Area]],Errors_Master[[#This Row],[Error Code Name]])</f>
        <v>USBC2[New Failure] USBC2</v>
      </c>
      <c r="C1144" s="55">
        <v>1099</v>
      </c>
      <c r="D1144" s="69" t="s">
        <v>793</v>
      </c>
      <c r="E1144" s="82" t="s">
        <v>931</v>
      </c>
      <c r="F1144" s="57"/>
      <c r="G1144" s="58">
        <f>IFERROR(VLOOKUP(Errors_Master[[#This Row],[Functional Area]],Functional_Area[],2,FALSE),"Need Location!")</f>
        <v>18</v>
      </c>
      <c r="H114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45" spans="2:8">
      <c r="B1145" s="56" t="str">
        <f>CONCATENATE(Errors_Master[[#This Row],[Functional Area]],Errors_Master[[#This Row],[Error Code Name]])</f>
        <v>USBC2[New Failure] USBC2</v>
      </c>
      <c r="C1145" s="55">
        <v>1100</v>
      </c>
      <c r="D1145" s="69" t="s">
        <v>793</v>
      </c>
      <c r="E1145" s="82" t="s">
        <v>931</v>
      </c>
      <c r="F1145" s="57"/>
      <c r="G1145" s="58">
        <f>IFERROR(VLOOKUP(Errors_Master[[#This Row],[Functional Area]],Functional_Area[],2,FALSE),"Need Location!")</f>
        <v>18</v>
      </c>
      <c r="H114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46" spans="2:8">
      <c r="B1146" s="56" t="str">
        <f>CONCATENATE(Errors_Master[[#This Row],[Functional Area]],Errors_Master[[#This Row],[Error Code Name]])</f>
        <v>USBC2[New Failure] USBC2</v>
      </c>
      <c r="C1146" s="55">
        <v>1101</v>
      </c>
      <c r="D1146" s="69" t="s">
        <v>793</v>
      </c>
      <c r="E1146" s="82" t="s">
        <v>931</v>
      </c>
      <c r="F1146" s="57"/>
      <c r="G1146" s="58">
        <f>IFERROR(VLOOKUP(Errors_Master[[#This Row],[Functional Area]],Functional_Area[],2,FALSE),"Need Location!")</f>
        <v>18</v>
      </c>
      <c r="H114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47" spans="2:8">
      <c r="B1147" s="56" t="str">
        <f>CONCATENATE(Errors_Master[[#This Row],[Functional Area]],Errors_Master[[#This Row],[Error Code Name]])</f>
        <v>USBC2[New Failure] USBC2</v>
      </c>
      <c r="C1147" s="55">
        <v>1102</v>
      </c>
      <c r="D1147" s="69" t="s">
        <v>793</v>
      </c>
      <c r="E1147" s="82" t="s">
        <v>931</v>
      </c>
      <c r="F1147" s="57"/>
      <c r="G1147" s="58">
        <f>IFERROR(VLOOKUP(Errors_Master[[#This Row],[Functional Area]],Functional_Area[],2,FALSE),"Need Location!")</f>
        <v>18</v>
      </c>
      <c r="H114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48" spans="2:8">
      <c r="B1148" s="56" t="str">
        <f>CONCATENATE(Errors_Master[[#This Row],[Functional Area]],Errors_Master[[#This Row],[Error Code Name]])</f>
        <v>USBC2[New Failure] USBC2</v>
      </c>
      <c r="C1148" s="55">
        <v>1103</v>
      </c>
      <c r="D1148" s="69" t="s">
        <v>793</v>
      </c>
      <c r="E1148" s="82" t="s">
        <v>931</v>
      </c>
      <c r="F1148" s="57"/>
      <c r="G1148" s="58">
        <f>IFERROR(VLOOKUP(Errors_Master[[#This Row],[Functional Area]],Functional_Area[],2,FALSE),"Need Location!")</f>
        <v>18</v>
      </c>
      <c r="H114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49" spans="2:8">
      <c r="B1149" s="56" t="str">
        <f>CONCATENATE(Errors_Master[[#This Row],[Functional Area]],Errors_Master[[#This Row],[Error Code Name]])</f>
        <v>USBC2[New Failure] USBC2</v>
      </c>
      <c r="C1149" s="55">
        <v>1104</v>
      </c>
      <c r="D1149" s="69" t="s">
        <v>793</v>
      </c>
      <c r="E1149" s="82" t="s">
        <v>931</v>
      </c>
      <c r="F1149" s="57"/>
      <c r="G1149" s="58">
        <f>IFERROR(VLOOKUP(Errors_Master[[#This Row],[Functional Area]],Functional_Area[],2,FALSE),"Need Location!")</f>
        <v>18</v>
      </c>
      <c r="H114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50" spans="2:8">
      <c r="B1150" s="56" t="str">
        <f>CONCATENATE(Errors_Master[[#This Row],[Functional Area]],Errors_Master[[#This Row],[Error Code Name]])</f>
        <v>USBC2[New Failure] USBC2</v>
      </c>
      <c r="C1150" s="55">
        <v>1105</v>
      </c>
      <c r="D1150" s="69" t="s">
        <v>793</v>
      </c>
      <c r="E1150" s="82" t="s">
        <v>931</v>
      </c>
      <c r="F1150" s="57"/>
      <c r="G1150" s="58">
        <f>IFERROR(VLOOKUP(Errors_Master[[#This Row],[Functional Area]],Functional_Area[],2,FALSE),"Need Location!")</f>
        <v>18</v>
      </c>
      <c r="H115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51" spans="2:8">
      <c r="B1151" s="56" t="str">
        <f>CONCATENATE(Errors_Master[[#This Row],[Functional Area]],Errors_Master[[#This Row],[Error Code Name]])</f>
        <v>USBC2[New Failure] USBC2</v>
      </c>
      <c r="C1151" s="55">
        <v>1106</v>
      </c>
      <c r="D1151" s="69" t="s">
        <v>793</v>
      </c>
      <c r="E1151" s="82" t="s">
        <v>931</v>
      </c>
      <c r="F1151" s="57"/>
      <c r="G1151" s="58">
        <f>IFERROR(VLOOKUP(Errors_Master[[#This Row],[Functional Area]],Functional_Area[],2,FALSE),"Need Location!")</f>
        <v>18</v>
      </c>
      <c r="H115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52" spans="2:8">
      <c r="B1152" s="56" t="str">
        <f>CONCATENATE(Errors_Master[[#This Row],[Functional Area]],Errors_Master[[#This Row],[Error Code Name]])</f>
        <v>USBC2[New Failure] USBC2</v>
      </c>
      <c r="C1152" s="55">
        <v>1107</v>
      </c>
      <c r="D1152" s="69" t="s">
        <v>793</v>
      </c>
      <c r="E1152" s="82" t="s">
        <v>931</v>
      </c>
      <c r="F1152" s="57"/>
      <c r="G1152" s="58">
        <f>IFERROR(VLOOKUP(Errors_Master[[#This Row],[Functional Area]],Functional_Area[],2,FALSE),"Need Location!")</f>
        <v>18</v>
      </c>
      <c r="H115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53" spans="2:8">
      <c r="B1153" s="56" t="str">
        <f>CONCATENATE(Errors_Master[[#This Row],[Functional Area]],Errors_Master[[#This Row],[Error Code Name]])</f>
        <v>USBC2[New Failure] USBC2</v>
      </c>
      <c r="C1153" s="55">
        <v>1108</v>
      </c>
      <c r="D1153" s="69" t="s">
        <v>793</v>
      </c>
      <c r="E1153" s="82" t="s">
        <v>931</v>
      </c>
      <c r="F1153" s="57"/>
      <c r="G1153" s="58">
        <f>IFERROR(VLOOKUP(Errors_Master[[#This Row],[Functional Area]],Functional_Area[],2,FALSE),"Need Location!")</f>
        <v>18</v>
      </c>
      <c r="H115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54" spans="2:8">
      <c r="B1154" s="56" t="str">
        <f>CONCATENATE(Errors_Master[[#This Row],[Functional Area]],Errors_Master[[#This Row],[Error Code Name]])</f>
        <v>USBC2[New Failure] USBC2</v>
      </c>
      <c r="C1154" s="55">
        <v>1109</v>
      </c>
      <c r="D1154" s="69" t="s">
        <v>793</v>
      </c>
      <c r="E1154" s="82" t="s">
        <v>931</v>
      </c>
      <c r="F1154" s="57"/>
      <c r="G1154" s="58">
        <f>IFERROR(VLOOKUP(Errors_Master[[#This Row],[Functional Area]],Functional_Area[],2,FALSE),"Need Location!")</f>
        <v>18</v>
      </c>
      <c r="H115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55" spans="2:8">
      <c r="B1155" s="56" t="str">
        <f>CONCATENATE(Errors_Master[[#This Row],[Functional Area]],Errors_Master[[#This Row],[Error Code Name]])</f>
        <v>USBC2[New Failure] USBC2</v>
      </c>
      <c r="C1155" s="55">
        <v>1110</v>
      </c>
      <c r="D1155" s="69" t="s">
        <v>793</v>
      </c>
      <c r="E1155" s="82" t="s">
        <v>931</v>
      </c>
      <c r="F1155" s="57"/>
      <c r="G1155" s="58">
        <f>IFERROR(VLOOKUP(Errors_Master[[#This Row],[Functional Area]],Functional_Area[],2,FALSE),"Need Location!")</f>
        <v>18</v>
      </c>
      <c r="H115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56" spans="2:8">
      <c r="B1156" s="56" t="str">
        <f>CONCATENATE(Errors_Master[[#This Row],[Functional Area]],Errors_Master[[#This Row],[Error Code Name]])</f>
        <v>USBC2[New Failure] USBC2</v>
      </c>
      <c r="C1156" s="55">
        <v>1111</v>
      </c>
      <c r="D1156" s="69" t="s">
        <v>793</v>
      </c>
      <c r="E1156" s="82" t="s">
        <v>931</v>
      </c>
      <c r="F1156" s="57"/>
      <c r="G1156" s="58">
        <f>IFERROR(VLOOKUP(Errors_Master[[#This Row],[Functional Area]],Functional_Area[],2,FALSE),"Need Location!")</f>
        <v>18</v>
      </c>
      <c r="H115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57" spans="2:8">
      <c r="B1157" s="56" t="str">
        <f>CONCATENATE(Errors_Master[[#This Row],[Functional Area]],Errors_Master[[#This Row],[Error Code Name]])</f>
        <v>USBC2[New Failure] USBC2</v>
      </c>
      <c r="C1157" s="55">
        <v>1112</v>
      </c>
      <c r="D1157" s="69" t="s">
        <v>793</v>
      </c>
      <c r="E1157" s="82" t="s">
        <v>931</v>
      </c>
      <c r="F1157" s="57"/>
      <c r="G1157" s="58">
        <f>IFERROR(VLOOKUP(Errors_Master[[#This Row],[Functional Area]],Functional_Area[],2,FALSE),"Need Location!")</f>
        <v>18</v>
      </c>
      <c r="H115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58" spans="2:8">
      <c r="B1158" s="56" t="str">
        <f>CONCATENATE(Errors_Master[[#This Row],[Functional Area]],Errors_Master[[#This Row],[Error Code Name]])</f>
        <v>USBC2[New Failure] USBC2</v>
      </c>
      <c r="C1158" s="55">
        <v>1113</v>
      </c>
      <c r="D1158" s="69" t="s">
        <v>793</v>
      </c>
      <c r="E1158" s="82" t="s">
        <v>931</v>
      </c>
      <c r="F1158" s="57"/>
      <c r="G1158" s="58">
        <f>IFERROR(VLOOKUP(Errors_Master[[#This Row],[Functional Area]],Functional_Area[],2,FALSE),"Need Location!")</f>
        <v>18</v>
      </c>
      <c r="H115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59" spans="2:8">
      <c r="B1159" s="56" t="str">
        <f>CONCATENATE(Errors_Master[[#This Row],[Functional Area]],Errors_Master[[#This Row],[Error Code Name]])</f>
        <v>USBC2[New Failure] USBC2</v>
      </c>
      <c r="C1159" s="55">
        <v>1114</v>
      </c>
      <c r="D1159" s="69" t="s">
        <v>793</v>
      </c>
      <c r="E1159" s="82" t="s">
        <v>931</v>
      </c>
      <c r="F1159" s="57"/>
      <c r="G1159" s="58">
        <f>IFERROR(VLOOKUP(Errors_Master[[#This Row],[Functional Area]],Functional_Area[],2,FALSE),"Need Location!")</f>
        <v>18</v>
      </c>
      <c r="H115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60" spans="2:8">
      <c r="B1160" s="56" t="str">
        <f>CONCATENATE(Errors_Master[[#This Row],[Functional Area]],Errors_Master[[#This Row],[Error Code Name]])</f>
        <v>USBC2[New Failure] USBC2</v>
      </c>
      <c r="C1160" s="55">
        <v>1115</v>
      </c>
      <c r="D1160" s="69" t="s">
        <v>793</v>
      </c>
      <c r="E1160" s="82" t="s">
        <v>931</v>
      </c>
      <c r="F1160" s="57"/>
      <c r="G1160" s="58">
        <f>IFERROR(VLOOKUP(Errors_Master[[#This Row],[Functional Area]],Functional_Area[],2,FALSE),"Need Location!")</f>
        <v>18</v>
      </c>
      <c r="H116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61" spans="2:8">
      <c r="B1161" s="56" t="str">
        <f>CONCATENATE(Errors_Master[[#This Row],[Functional Area]],Errors_Master[[#This Row],[Error Code Name]])</f>
        <v>USBC2[New Failure] USBC2</v>
      </c>
      <c r="C1161" s="55">
        <v>1116</v>
      </c>
      <c r="D1161" s="69" t="s">
        <v>793</v>
      </c>
      <c r="E1161" s="82" t="s">
        <v>931</v>
      </c>
      <c r="F1161" s="57"/>
      <c r="G1161" s="58">
        <f>IFERROR(VLOOKUP(Errors_Master[[#This Row],[Functional Area]],Functional_Area[],2,FALSE),"Need Location!")</f>
        <v>18</v>
      </c>
      <c r="H116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62" spans="2:8">
      <c r="B1162" s="56" t="str">
        <f>CONCATENATE(Errors_Master[[#This Row],[Functional Area]],Errors_Master[[#This Row],[Error Code Name]])</f>
        <v>USBC2[New Failure] USBC2</v>
      </c>
      <c r="C1162" s="55">
        <v>1117</v>
      </c>
      <c r="D1162" s="69" t="s">
        <v>793</v>
      </c>
      <c r="E1162" s="82" t="s">
        <v>931</v>
      </c>
      <c r="F1162" s="57"/>
      <c r="G1162" s="58">
        <f>IFERROR(VLOOKUP(Errors_Master[[#This Row],[Functional Area]],Functional_Area[],2,FALSE),"Need Location!")</f>
        <v>18</v>
      </c>
      <c r="H116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63" spans="2:8">
      <c r="B1163" s="56" t="str">
        <f>CONCATENATE(Errors_Master[[#This Row],[Functional Area]],Errors_Master[[#This Row],[Error Code Name]])</f>
        <v>USBC2[New Failure] USBC2</v>
      </c>
      <c r="C1163" s="55">
        <v>1118</v>
      </c>
      <c r="D1163" s="69" t="s">
        <v>793</v>
      </c>
      <c r="E1163" s="82" t="s">
        <v>931</v>
      </c>
      <c r="F1163" s="57"/>
      <c r="G1163" s="58">
        <f>IFERROR(VLOOKUP(Errors_Master[[#This Row],[Functional Area]],Functional_Area[],2,FALSE),"Need Location!")</f>
        <v>18</v>
      </c>
      <c r="H116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64" spans="2:8">
      <c r="B1164" s="56" t="str">
        <f>CONCATENATE(Errors_Master[[#This Row],[Functional Area]],Errors_Master[[#This Row],[Error Code Name]])</f>
        <v>USBC2[New Failure] USBC2</v>
      </c>
      <c r="C1164" s="55">
        <v>1119</v>
      </c>
      <c r="D1164" s="69" t="s">
        <v>793</v>
      </c>
      <c r="E1164" s="82" t="s">
        <v>931</v>
      </c>
      <c r="F1164" s="57"/>
      <c r="G1164" s="58">
        <f>IFERROR(VLOOKUP(Errors_Master[[#This Row],[Functional Area]],Functional_Area[],2,FALSE),"Need Location!")</f>
        <v>18</v>
      </c>
      <c r="H116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65" spans="2:8">
      <c r="B1165" s="56" t="str">
        <f>CONCATENATE(Errors_Master[[#This Row],[Functional Area]],Errors_Master[[#This Row],[Error Code Name]])</f>
        <v>USBC2[New Failure] USBC2</v>
      </c>
      <c r="C1165" s="55">
        <v>1120</v>
      </c>
      <c r="D1165" s="69" t="s">
        <v>793</v>
      </c>
      <c r="E1165" s="82" t="s">
        <v>931</v>
      </c>
      <c r="F1165" s="57"/>
      <c r="G1165" s="58">
        <f>IFERROR(VLOOKUP(Errors_Master[[#This Row],[Functional Area]],Functional_Area[],2,FALSE),"Need Location!")</f>
        <v>18</v>
      </c>
      <c r="H116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66" spans="2:8">
      <c r="B1166" s="56" t="str">
        <f>CONCATENATE(Errors_Master[[#This Row],[Functional Area]],Errors_Master[[#This Row],[Error Code Name]])</f>
        <v>USBC2[New Failure] USBC2</v>
      </c>
      <c r="C1166" s="55">
        <v>1121</v>
      </c>
      <c r="D1166" s="69" t="s">
        <v>793</v>
      </c>
      <c r="E1166" s="82" t="s">
        <v>931</v>
      </c>
      <c r="F1166" s="57"/>
      <c r="G1166" s="58">
        <f>IFERROR(VLOOKUP(Errors_Master[[#This Row],[Functional Area]],Functional_Area[],2,FALSE),"Need Location!")</f>
        <v>18</v>
      </c>
      <c r="H116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67" spans="2:8">
      <c r="B1167" s="56" t="str">
        <f>CONCATENATE(Errors_Master[[#This Row],[Functional Area]],Errors_Master[[#This Row],[Error Code Name]])</f>
        <v>USBC2[New Failure] USBC2</v>
      </c>
      <c r="C1167" s="55">
        <v>1122</v>
      </c>
      <c r="D1167" s="69" t="s">
        <v>793</v>
      </c>
      <c r="E1167" s="82" t="s">
        <v>931</v>
      </c>
      <c r="F1167" s="57"/>
      <c r="G1167" s="58">
        <f>IFERROR(VLOOKUP(Errors_Master[[#This Row],[Functional Area]],Functional_Area[],2,FALSE),"Need Location!")</f>
        <v>18</v>
      </c>
      <c r="H116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68" spans="2:8">
      <c r="B1168" s="56" t="str">
        <f>CONCATENATE(Errors_Master[[#This Row],[Functional Area]],Errors_Master[[#This Row],[Error Code Name]])</f>
        <v>USBC2[New Failure] USBC2</v>
      </c>
      <c r="C1168" s="55">
        <v>1123</v>
      </c>
      <c r="D1168" s="69" t="s">
        <v>793</v>
      </c>
      <c r="E1168" s="82" t="s">
        <v>931</v>
      </c>
      <c r="F1168" s="57"/>
      <c r="G1168" s="58">
        <f>IFERROR(VLOOKUP(Errors_Master[[#This Row],[Functional Area]],Functional_Area[],2,FALSE),"Need Location!")</f>
        <v>18</v>
      </c>
      <c r="H116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69" spans="2:8">
      <c r="B1169" s="56" t="str">
        <f>CONCATENATE(Errors_Master[[#This Row],[Functional Area]],Errors_Master[[#This Row],[Error Code Name]])</f>
        <v>USBC2[New Failure] USBC2</v>
      </c>
      <c r="C1169" s="55">
        <v>1124</v>
      </c>
      <c r="D1169" s="69" t="s">
        <v>793</v>
      </c>
      <c r="E1169" s="82" t="s">
        <v>931</v>
      </c>
      <c r="F1169" s="57"/>
      <c r="G1169" s="58">
        <f>IFERROR(VLOOKUP(Errors_Master[[#This Row],[Functional Area]],Functional_Area[],2,FALSE),"Need Location!")</f>
        <v>18</v>
      </c>
      <c r="H116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70" spans="2:8">
      <c r="B1170" s="56" t="str">
        <f>CONCATENATE(Errors_Master[[#This Row],[Functional Area]],Errors_Master[[#This Row],[Error Code Name]])</f>
        <v>USBC2[New Failure] USBC2</v>
      </c>
      <c r="C1170" s="55">
        <v>1125</v>
      </c>
      <c r="D1170" s="69" t="s">
        <v>793</v>
      </c>
      <c r="E1170" s="82" t="s">
        <v>931</v>
      </c>
      <c r="F1170" s="57"/>
      <c r="G1170" s="58">
        <f>IFERROR(VLOOKUP(Errors_Master[[#This Row],[Functional Area]],Functional_Area[],2,FALSE),"Need Location!")</f>
        <v>18</v>
      </c>
      <c r="H117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71" spans="2:8">
      <c r="B1171" s="56" t="str">
        <f>CONCATENATE(Errors_Master[[#This Row],[Functional Area]],Errors_Master[[#This Row],[Error Code Name]])</f>
        <v>USBC2[New Failure] USBC2</v>
      </c>
      <c r="C1171" s="55">
        <v>1126</v>
      </c>
      <c r="D1171" s="69" t="s">
        <v>793</v>
      </c>
      <c r="E1171" s="82" t="s">
        <v>931</v>
      </c>
      <c r="F1171" s="57"/>
      <c r="G1171" s="58">
        <f>IFERROR(VLOOKUP(Errors_Master[[#This Row],[Functional Area]],Functional_Area[],2,FALSE),"Need Location!")</f>
        <v>18</v>
      </c>
      <c r="H117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72" spans="2:8">
      <c r="B1172" s="56" t="str">
        <f>CONCATENATE(Errors_Master[[#This Row],[Functional Area]],Errors_Master[[#This Row],[Error Code Name]])</f>
        <v>USBC2[New Failure] USBC2</v>
      </c>
      <c r="C1172" s="55">
        <v>1127</v>
      </c>
      <c r="D1172" s="69" t="s">
        <v>793</v>
      </c>
      <c r="E1172" s="82" t="s">
        <v>931</v>
      </c>
      <c r="F1172" s="57"/>
      <c r="G1172" s="58">
        <f>IFERROR(VLOOKUP(Errors_Master[[#This Row],[Functional Area]],Functional_Area[],2,FALSE),"Need Location!")</f>
        <v>18</v>
      </c>
      <c r="H117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73" spans="2:8">
      <c r="B1173" s="56" t="str">
        <f>CONCATENATE(Errors_Master[[#This Row],[Functional Area]],Errors_Master[[#This Row],[Error Code Name]])</f>
        <v>USBC2[New Failure] USBC2</v>
      </c>
      <c r="C1173" s="55">
        <v>1128</v>
      </c>
      <c r="D1173" s="69" t="s">
        <v>793</v>
      </c>
      <c r="E1173" s="82" t="s">
        <v>931</v>
      </c>
      <c r="F1173" s="57"/>
      <c r="G1173" s="58">
        <f>IFERROR(VLOOKUP(Errors_Master[[#This Row],[Functional Area]],Functional_Area[],2,FALSE),"Need Location!")</f>
        <v>18</v>
      </c>
      <c r="H117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74" spans="2:8">
      <c r="B1174" s="56" t="str">
        <f>CONCATENATE(Errors_Master[[#This Row],[Functional Area]],Errors_Master[[#This Row],[Error Code Name]])</f>
        <v>USBC2[New Failure] USBC2</v>
      </c>
      <c r="C1174" s="55">
        <v>1129</v>
      </c>
      <c r="D1174" s="69" t="s">
        <v>793</v>
      </c>
      <c r="E1174" s="82" t="s">
        <v>931</v>
      </c>
      <c r="F1174" s="57"/>
      <c r="G1174" s="58">
        <f>IFERROR(VLOOKUP(Errors_Master[[#This Row],[Functional Area]],Functional_Area[],2,FALSE),"Need Location!")</f>
        <v>18</v>
      </c>
      <c r="H117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75" spans="2:8">
      <c r="B1175" s="56" t="str">
        <f>CONCATENATE(Errors_Master[[#This Row],[Functional Area]],Errors_Master[[#This Row],[Error Code Name]])</f>
        <v>USBC2[New Failure] USBC2</v>
      </c>
      <c r="C1175" s="55">
        <v>1130</v>
      </c>
      <c r="D1175" s="69" t="s">
        <v>793</v>
      </c>
      <c r="E1175" s="82" t="s">
        <v>931</v>
      </c>
      <c r="F1175" s="57"/>
      <c r="G1175" s="58">
        <f>IFERROR(VLOOKUP(Errors_Master[[#This Row],[Functional Area]],Functional_Area[],2,FALSE),"Need Location!")</f>
        <v>18</v>
      </c>
      <c r="H117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76" spans="2:8">
      <c r="B1176" s="56" t="str">
        <f>CONCATENATE(Errors_Master[[#This Row],[Functional Area]],Errors_Master[[#This Row],[Error Code Name]])</f>
        <v>USBC2[New Failure] USBC2</v>
      </c>
      <c r="C1176" s="55">
        <v>1131</v>
      </c>
      <c r="D1176" s="69" t="s">
        <v>793</v>
      </c>
      <c r="E1176" s="82" t="s">
        <v>931</v>
      </c>
      <c r="F1176" s="57"/>
      <c r="G1176" s="58">
        <f>IFERROR(VLOOKUP(Errors_Master[[#This Row],[Functional Area]],Functional_Area[],2,FALSE),"Need Location!")</f>
        <v>18</v>
      </c>
      <c r="H117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77" spans="2:8">
      <c r="B1177" s="56" t="str">
        <f>CONCATENATE(Errors_Master[[#This Row],[Functional Area]],Errors_Master[[#This Row],[Error Code Name]])</f>
        <v>Impedance_Test_Pre-burnLeftRear/a01-a02 test fail</v>
      </c>
      <c r="C1177" s="55">
        <v>1132</v>
      </c>
      <c r="D1177" s="69" t="s">
        <v>197</v>
      </c>
      <c r="E1177" s="76" t="s">
        <v>333</v>
      </c>
      <c r="F1177" s="57"/>
      <c r="G1177" s="58">
        <f>IFERROR(VLOOKUP(Errors_Master[[#This Row],[Functional Area]],Functional_Area[],2,FALSE),"Need Location!")</f>
        <v>19</v>
      </c>
      <c r="H117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78" spans="2:8">
      <c r="B1178" s="56" t="str">
        <f>CONCATENATE(Errors_Master[[#This Row],[Functional Area]],Errors_Master[[#This Row],[Error Code Name]])</f>
        <v>Impedance_Test_Pre-burnLeftRear/a02-a03 test fail</v>
      </c>
      <c r="C1178" s="55">
        <v>1133</v>
      </c>
      <c r="D1178" s="69" t="s">
        <v>197</v>
      </c>
      <c r="E1178" s="76" t="s">
        <v>334</v>
      </c>
      <c r="F1178" s="57"/>
      <c r="G1178" s="58">
        <f>IFERROR(VLOOKUP(Errors_Master[[#This Row],[Functional Area]],Functional_Area[],2,FALSE),"Need Location!")</f>
        <v>19</v>
      </c>
      <c r="H117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79" spans="2:8">
      <c r="B1179" s="56" t="str">
        <f>CONCATENATE(Errors_Master[[#This Row],[Functional Area]],Errors_Master[[#This Row],[Error Code Name]])</f>
        <v>Impedance_Test_Pre-burnLeftRear/a03-a04 test fail</v>
      </c>
      <c r="C1179" s="55">
        <v>1134</v>
      </c>
      <c r="D1179" s="69" t="s">
        <v>197</v>
      </c>
      <c r="E1179" s="76" t="s">
        <v>335</v>
      </c>
      <c r="F1179" s="57"/>
      <c r="G1179" s="58">
        <f>IFERROR(VLOOKUP(Errors_Master[[#This Row],[Functional Area]],Functional_Area[],2,FALSE),"Need Location!")</f>
        <v>19</v>
      </c>
      <c r="H117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80" spans="2:8">
      <c r="B1180" s="56" t="str">
        <f>CONCATENATE(Errors_Master[[#This Row],[Functional Area]],Errors_Master[[#This Row],[Error Code Name]])</f>
        <v>Impedance_Test_Pre-burnLeftRear/a04-a05 test fail</v>
      </c>
      <c r="C1180" s="55">
        <v>1135</v>
      </c>
      <c r="D1180" s="69" t="s">
        <v>197</v>
      </c>
      <c r="E1180" s="76" t="s">
        <v>336</v>
      </c>
      <c r="F1180" s="57"/>
      <c r="G1180" s="58">
        <f>IFERROR(VLOOKUP(Errors_Master[[#This Row],[Functional Area]],Functional_Area[],2,FALSE),"Need Location!")</f>
        <v>19</v>
      </c>
      <c r="H118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81" spans="2:8">
      <c r="B1181" s="56" t="str">
        <f>CONCATENATE(Errors_Master[[#This Row],[Functional Area]],Errors_Master[[#This Row],[Error Code Name]])</f>
        <v>Impedance_Test_Pre-burnLeftRear/a05-a06 test fail</v>
      </c>
      <c r="C1181" s="55">
        <v>1136</v>
      </c>
      <c r="D1181" s="69" t="s">
        <v>197</v>
      </c>
      <c r="E1181" s="76" t="s">
        <v>337</v>
      </c>
      <c r="F1181" s="57"/>
      <c r="G1181" s="58">
        <f>IFERROR(VLOOKUP(Errors_Master[[#This Row],[Functional Area]],Functional_Area[],2,FALSE),"Need Location!")</f>
        <v>19</v>
      </c>
      <c r="H118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82" spans="2:8">
      <c r="B1182" s="56" t="str">
        <f>CONCATENATE(Errors_Master[[#This Row],[Functional Area]],Errors_Master[[#This Row],[Error Code Name]])</f>
        <v>Impedance_Test_Pre-burnLeftRear/a06-a07 test fail</v>
      </c>
      <c r="C1182" s="55">
        <v>1137</v>
      </c>
      <c r="D1182" s="69" t="s">
        <v>197</v>
      </c>
      <c r="E1182" s="76" t="s">
        <v>338</v>
      </c>
      <c r="F1182" s="57"/>
      <c r="G1182" s="58">
        <f>IFERROR(VLOOKUP(Errors_Master[[#This Row],[Functional Area]],Functional_Area[],2,FALSE),"Need Location!")</f>
        <v>19</v>
      </c>
      <c r="H118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83" spans="2:8">
      <c r="B1183" s="56" t="str">
        <f>CONCATENATE(Errors_Master[[#This Row],[Functional Area]],Errors_Master[[#This Row],[Error Code Name]])</f>
        <v>Impedance_Test_Pre-burnLeftRear/a07-a08 test fail</v>
      </c>
      <c r="C1183" s="55">
        <v>1138</v>
      </c>
      <c r="D1183" s="69" t="s">
        <v>197</v>
      </c>
      <c r="E1183" s="76" t="s">
        <v>339</v>
      </c>
      <c r="F1183" s="57"/>
      <c r="G1183" s="58">
        <f>IFERROR(VLOOKUP(Errors_Master[[#This Row],[Functional Area]],Functional_Area[],2,FALSE),"Need Location!")</f>
        <v>19</v>
      </c>
      <c r="H118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84" spans="2:8">
      <c r="B1184" s="56" t="str">
        <f>CONCATENATE(Errors_Master[[#This Row],[Functional Area]],Errors_Master[[#This Row],[Error Code Name]])</f>
        <v>Impedance_Test_Pre-burnLeftRear/a08-a09 test fail</v>
      </c>
      <c r="C1184" s="55">
        <v>1139</v>
      </c>
      <c r="D1184" s="69" t="s">
        <v>197</v>
      </c>
      <c r="E1184" s="76" t="s">
        <v>340</v>
      </c>
      <c r="F1184" s="57"/>
      <c r="G1184" s="58">
        <f>IFERROR(VLOOKUP(Errors_Master[[#This Row],[Functional Area]],Functional_Area[],2,FALSE),"Need Location!")</f>
        <v>19</v>
      </c>
      <c r="H118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85" spans="2:8">
      <c r="B1185" s="56" t="str">
        <f>CONCATENATE(Errors_Master[[#This Row],[Functional Area]],Errors_Master[[#This Row],[Error Code Name]])</f>
        <v>Impedance_Test_Pre-burnLeftRear/a09-a10 test fail</v>
      </c>
      <c r="C1185" s="55">
        <v>1140</v>
      </c>
      <c r="D1185" s="69" t="s">
        <v>197</v>
      </c>
      <c r="E1185" s="76" t="s">
        <v>341</v>
      </c>
      <c r="F1185" s="57"/>
      <c r="G1185" s="58">
        <f>IFERROR(VLOOKUP(Errors_Master[[#This Row],[Functional Area]],Functional_Area[],2,FALSE),"Need Location!")</f>
        <v>19</v>
      </c>
      <c r="H118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86" spans="2:8">
      <c r="B1186" s="56" t="str">
        <f>CONCATENATE(Errors_Master[[#This Row],[Functional Area]],Errors_Master[[#This Row],[Error Code Name]])</f>
        <v>Impedance_Test_Pre-burnLeftRear/a10-a11 test fail</v>
      </c>
      <c r="C1186" s="55">
        <v>1141</v>
      </c>
      <c r="D1186" s="69" t="s">
        <v>197</v>
      </c>
      <c r="E1186" s="76" t="s">
        <v>342</v>
      </c>
      <c r="F1186" s="57"/>
      <c r="G1186" s="58">
        <f>IFERROR(VLOOKUP(Errors_Master[[#This Row],[Functional Area]],Functional_Area[],2,FALSE),"Need Location!")</f>
        <v>19</v>
      </c>
      <c r="H118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87" spans="2:8">
      <c r="B1187" s="56" t="str">
        <f>CONCATENATE(Errors_Master[[#This Row],[Functional Area]],Errors_Master[[#This Row],[Error Code Name]])</f>
        <v>Impedance_Test_Pre-burnLeftRear/a11-a12 test fail</v>
      </c>
      <c r="C1187" s="55">
        <v>1142</v>
      </c>
      <c r="D1187" s="69" t="s">
        <v>197</v>
      </c>
      <c r="E1187" s="76" t="s">
        <v>343</v>
      </c>
      <c r="F1187" s="57"/>
      <c r="G1187" s="58">
        <f>IFERROR(VLOOKUP(Errors_Master[[#This Row],[Functional Area]],Functional_Area[],2,FALSE),"Need Location!")</f>
        <v>19</v>
      </c>
      <c r="H118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88" spans="2:8">
      <c r="B1188" s="56" t="str">
        <f>CONCATENATE(Errors_Master[[#This Row],[Functional Area]],Errors_Master[[#This Row],[Error Code Name]])</f>
        <v>Impedance_Test_Pre-burnLeftRear/b01-b02 test fail</v>
      </c>
      <c r="C1188" s="55">
        <v>1143</v>
      </c>
      <c r="D1188" s="69" t="s">
        <v>197</v>
      </c>
      <c r="E1188" s="76" t="s">
        <v>344</v>
      </c>
      <c r="F1188" s="57"/>
      <c r="G1188" s="58">
        <f>IFERROR(VLOOKUP(Errors_Master[[#This Row],[Functional Area]],Functional_Area[],2,FALSE),"Need Location!")</f>
        <v>19</v>
      </c>
      <c r="H118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89" spans="2:8">
      <c r="B1189" s="56" t="str">
        <f>CONCATENATE(Errors_Master[[#This Row],[Functional Area]],Errors_Master[[#This Row],[Error Code Name]])</f>
        <v>Impedance_Test_Pre-burnLeftRear/b02-b03 test fail</v>
      </c>
      <c r="C1189" s="55">
        <v>1144</v>
      </c>
      <c r="D1189" s="69" t="s">
        <v>197</v>
      </c>
      <c r="E1189" s="76" t="s">
        <v>345</v>
      </c>
      <c r="F1189" s="57"/>
      <c r="G1189" s="58">
        <f>IFERROR(VLOOKUP(Errors_Master[[#This Row],[Functional Area]],Functional_Area[],2,FALSE),"Need Location!")</f>
        <v>19</v>
      </c>
      <c r="H118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90" spans="2:8">
      <c r="B1190" s="56" t="str">
        <f>CONCATENATE(Errors_Master[[#This Row],[Functional Area]],Errors_Master[[#This Row],[Error Code Name]])</f>
        <v>Impedance_Test_Pre-burnLeftRear/b03-b04 test fail</v>
      </c>
      <c r="C1190" s="55">
        <v>1145</v>
      </c>
      <c r="D1190" s="69" t="s">
        <v>197</v>
      </c>
      <c r="E1190" s="76" t="s">
        <v>346</v>
      </c>
      <c r="F1190" s="57"/>
      <c r="G1190" s="58">
        <f>IFERROR(VLOOKUP(Errors_Master[[#This Row],[Functional Area]],Functional_Area[],2,FALSE),"Need Location!")</f>
        <v>19</v>
      </c>
      <c r="H119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91" spans="2:8">
      <c r="B1191" s="56" t="str">
        <f>CONCATENATE(Errors_Master[[#This Row],[Functional Area]],Errors_Master[[#This Row],[Error Code Name]])</f>
        <v>Impedance_Test_Pre-burnLeftRear/b04-b05 test fail</v>
      </c>
      <c r="C1191" s="55">
        <v>1146</v>
      </c>
      <c r="D1191" s="69" t="s">
        <v>197</v>
      </c>
      <c r="E1191" s="76" t="s">
        <v>347</v>
      </c>
      <c r="F1191" s="57"/>
      <c r="G1191" s="58">
        <f>IFERROR(VLOOKUP(Errors_Master[[#This Row],[Functional Area]],Functional_Area[],2,FALSE),"Need Location!")</f>
        <v>19</v>
      </c>
      <c r="H119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92" spans="2:8">
      <c r="B1192" s="56" t="str">
        <f>CONCATENATE(Errors_Master[[#This Row],[Functional Area]],Errors_Master[[#This Row],[Error Code Name]])</f>
        <v>Impedance_Test_Pre-burnLeftRear/b05-b06 test fail</v>
      </c>
      <c r="C1192" s="55">
        <v>1147</v>
      </c>
      <c r="D1192" s="69" t="s">
        <v>197</v>
      </c>
      <c r="E1192" s="76" t="s">
        <v>348</v>
      </c>
      <c r="F1192" s="57"/>
      <c r="G1192" s="58">
        <f>IFERROR(VLOOKUP(Errors_Master[[#This Row],[Functional Area]],Functional_Area[],2,FALSE),"Need Location!")</f>
        <v>19</v>
      </c>
      <c r="H119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93" spans="2:8">
      <c r="B1193" s="56" t="str">
        <f>CONCATENATE(Errors_Master[[#This Row],[Functional Area]],Errors_Master[[#This Row],[Error Code Name]])</f>
        <v>Impedance_Test_Pre-burnLeftRear/b06-b07 test fail</v>
      </c>
      <c r="C1193" s="55">
        <v>1148</v>
      </c>
      <c r="D1193" s="69" t="s">
        <v>197</v>
      </c>
      <c r="E1193" s="76" t="s">
        <v>349</v>
      </c>
      <c r="F1193" s="57"/>
      <c r="G1193" s="58">
        <f>IFERROR(VLOOKUP(Errors_Master[[#This Row],[Functional Area]],Functional_Area[],2,FALSE),"Need Location!")</f>
        <v>19</v>
      </c>
      <c r="H119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94" spans="2:8">
      <c r="B1194" s="56" t="str">
        <f>CONCATENATE(Errors_Master[[#This Row],[Functional Area]],Errors_Master[[#This Row],[Error Code Name]])</f>
        <v>Impedance_Test_Pre-burnLeftRear/b07-b08 test fail</v>
      </c>
      <c r="C1194" s="55">
        <v>1149</v>
      </c>
      <c r="D1194" s="69" t="s">
        <v>197</v>
      </c>
      <c r="E1194" s="76" t="s">
        <v>350</v>
      </c>
      <c r="F1194" s="57"/>
      <c r="G1194" s="58">
        <f>IFERROR(VLOOKUP(Errors_Master[[#This Row],[Functional Area]],Functional_Area[],2,FALSE),"Need Location!")</f>
        <v>19</v>
      </c>
      <c r="H119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95" spans="2:8">
      <c r="B1195" s="56" t="str">
        <f>CONCATENATE(Errors_Master[[#This Row],[Functional Area]],Errors_Master[[#This Row],[Error Code Name]])</f>
        <v>Impedance_Test_Pre-burnLeftRear/b08-b09 test fail</v>
      </c>
      <c r="C1195" s="55">
        <v>1150</v>
      </c>
      <c r="D1195" s="69" t="s">
        <v>197</v>
      </c>
      <c r="E1195" s="76" t="s">
        <v>351</v>
      </c>
      <c r="F1195" s="57"/>
      <c r="G1195" s="58">
        <f>IFERROR(VLOOKUP(Errors_Master[[#This Row],[Functional Area]],Functional_Area[],2,FALSE),"Need Location!")</f>
        <v>19</v>
      </c>
      <c r="H119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96" spans="2:8">
      <c r="B1196" s="56" t="str">
        <f>CONCATENATE(Errors_Master[[#This Row],[Functional Area]],Errors_Master[[#This Row],[Error Code Name]])</f>
        <v>Impedance_Test_Pre-burnLeftRear/b09-b10 test fail</v>
      </c>
      <c r="C1196" s="55">
        <v>1151</v>
      </c>
      <c r="D1196" s="69" t="s">
        <v>197</v>
      </c>
      <c r="E1196" s="76" t="s">
        <v>352</v>
      </c>
      <c r="F1196" s="57"/>
      <c r="G1196" s="58">
        <f>IFERROR(VLOOKUP(Errors_Master[[#This Row],[Functional Area]],Functional_Area[],2,FALSE),"Need Location!")</f>
        <v>19</v>
      </c>
      <c r="H119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97" spans="2:8">
      <c r="B1197" s="56" t="str">
        <f>CONCATENATE(Errors_Master[[#This Row],[Functional Area]],Errors_Master[[#This Row],[Error Code Name]])</f>
        <v>Impedance_Test_Pre-burnLeftRear/b10-b11 test fail</v>
      </c>
      <c r="C1197" s="55">
        <v>1152</v>
      </c>
      <c r="D1197" s="69" t="s">
        <v>197</v>
      </c>
      <c r="E1197" s="76" t="s">
        <v>353</v>
      </c>
      <c r="F1197" s="57"/>
      <c r="G1197" s="58">
        <f>IFERROR(VLOOKUP(Errors_Master[[#This Row],[Functional Area]],Functional_Area[],2,FALSE),"Need Location!")</f>
        <v>19</v>
      </c>
      <c r="H119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98" spans="2:8">
      <c r="B1198" s="56" t="str">
        <f>CONCATENATE(Errors_Master[[#This Row],[Functional Area]],Errors_Master[[#This Row],[Error Code Name]])</f>
        <v>Impedance_Test_Pre-burnLeftRear/b11-b12 test fail</v>
      </c>
      <c r="C1198" s="55">
        <v>1153</v>
      </c>
      <c r="D1198" s="69" t="s">
        <v>197</v>
      </c>
      <c r="E1198" s="76" t="s">
        <v>354</v>
      </c>
      <c r="F1198" s="57"/>
      <c r="G1198" s="58">
        <f>IFERROR(VLOOKUP(Errors_Master[[#This Row],[Functional Area]],Functional_Area[],2,FALSE),"Need Location!")</f>
        <v>19</v>
      </c>
      <c r="H119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199" spans="2:8">
      <c r="B1199" s="56" t="str">
        <f>CONCATENATE(Errors_Master[[#This Row],[Functional Area]],Errors_Master[[#This Row],[Error Code Name]])</f>
        <v>Impedance_Test_Pre-burnLeftRear/a02-b11 test fail</v>
      </c>
      <c r="C1199" s="55">
        <v>1154</v>
      </c>
      <c r="D1199" s="69" t="s">
        <v>197</v>
      </c>
      <c r="E1199" s="76" t="s">
        <v>355</v>
      </c>
      <c r="F1199" s="57"/>
      <c r="G1199" s="58">
        <f>IFERROR(VLOOKUP(Errors_Master[[#This Row],[Functional Area]],Functional_Area[],2,FALSE),"Need Location!")</f>
        <v>19</v>
      </c>
      <c r="H119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00" spans="2:8">
      <c r="B1200" s="56" t="str">
        <f>CONCATENATE(Errors_Master[[#This Row],[Functional Area]],Errors_Master[[#This Row],[Error Code Name]])</f>
        <v>Impedance_Test_Pre-burnLeftRear/a03-b10 test fail</v>
      </c>
      <c r="C1200" s="55">
        <v>1155</v>
      </c>
      <c r="D1200" s="69" t="s">
        <v>197</v>
      </c>
      <c r="E1200" s="76" t="s">
        <v>356</v>
      </c>
      <c r="F1200" s="57"/>
      <c r="G1200" s="58">
        <f>IFERROR(VLOOKUP(Errors_Master[[#This Row],[Functional Area]],Functional_Area[],2,FALSE),"Need Location!")</f>
        <v>19</v>
      </c>
      <c r="H120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01" spans="2:8">
      <c r="B1201" s="56" t="str">
        <f>CONCATENATE(Errors_Master[[#This Row],[Functional Area]],Errors_Master[[#This Row],[Error Code Name]])</f>
        <v>Impedance_Test_Pre-burnLeftRear/a05-b08 test fail</v>
      </c>
      <c r="C1201" s="55">
        <v>1156</v>
      </c>
      <c r="D1201" s="69" t="s">
        <v>197</v>
      </c>
      <c r="E1201" s="76" t="s">
        <v>357</v>
      </c>
      <c r="F1201" s="57"/>
      <c r="G1201" s="58">
        <f>IFERROR(VLOOKUP(Errors_Master[[#This Row],[Functional Area]],Functional_Area[],2,FALSE),"Need Location!")</f>
        <v>19</v>
      </c>
      <c r="H120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02" spans="2:8">
      <c r="B1202" s="56" t="str">
        <f>CONCATENATE(Errors_Master[[#This Row],[Functional Area]],Errors_Master[[#This Row],[Error Code Name]])</f>
        <v>Impedance_Test_Pre-burnLeftRear/a06-b07 test fail</v>
      </c>
      <c r="C1202" s="55">
        <v>1157</v>
      </c>
      <c r="D1202" s="69" t="s">
        <v>197</v>
      </c>
      <c r="E1202" s="76" t="s">
        <v>358</v>
      </c>
      <c r="F1202" s="57"/>
      <c r="G1202" s="58">
        <f>IFERROR(VLOOKUP(Errors_Master[[#This Row],[Functional Area]],Functional_Area[],2,FALSE),"Need Location!")</f>
        <v>19</v>
      </c>
      <c r="H120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03" spans="2:8">
      <c r="B1203" s="56" t="str">
        <f>CONCATENATE(Errors_Master[[#This Row],[Functional Area]],Errors_Master[[#This Row],[Error Code Name]])</f>
        <v>Impedance_Test_Pre-burnLeftRear/a07-b06 test fail</v>
      </c>
      <c r="C1203" s="55">
        <v>1158</v>
      </c>
      <c r="D1203" s="69" t="s">
        <v>197</v>
      </c>
      <c r="E1203" s="76" t="s">
        <v>359</v>
      </c>
      <c r="F1203" s="57"/>
      <c r="G1203" s="58">
        <f>IFERROR(VLOOKUP(Errors_Master[[#This Row],[Functional Area]],Functional_Area[],2,FALSE),"Need Location!")</f>
        <v>19</v>
      </c>
      <c r="H120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04" spans="2:8">
      <c r="B1204" s="56" t="str">
        <f>CONCATENATE(Errors_Master[[#This Row],[Functional Area]],Errors_Master[[#This Row],[Error Code Name]])</f>
        <v>Impedance_Test_Pre-burnLeftRear/a08-b05 test fail</v>
      </c>
      <c r="C1204" s="55">
        <v>1159</v>
      </c>
      <c r="D1204" s="69" t="s">
        <v>197</v>
      </c>
      <c r="E1204" s="76" t="s">
        <v>360</v>
      </c>
      <c r="F1204" s="57"/>
      <c r="G1204" s="58">
        <f>IFERROR(VLOOKUP(Errors_Master[[#This Row],[Functional Area]],Functional_Area[],2,FALSE),"Need Location!")</f>
        <v>19</v>
      </c>
      <c r="H120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05" spans="2:8">
      <c r="B1205" s="56" t="str">
        <f>CONCATENATE(Errors_Master[[#This Row],[Functional Area]],Errors_Master[[#This Row],[Error Code Name]])</f>
        <v>Impedance_Test_Pre-burnLeftRear/a10-b03 test fail</v>
      </c>
      <c r="C1205" s="55">
        <v>1160</v>
      </c>
      <c r="D1205" s="69" t="s">
        <v>197</v>
      </c>
      <c r="E1205" s="76" t="s">
        <v>361</v>
      </c>
      <c r="F1205" s="57"/>
      <c r="G1205" s="58">
        <f>IFERROR(VLOOKUP(Errors_Master[[#This Row],[Functional Area]],Functional_Area[],2,FALSE),"Need Location!")</f>
        <v>19</v>
      </c>
      <c r="H120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06" spans="2:8">
      <c r="B1206" s="56" t="str">
        <f>CONCATENATE(Errors_Master[[#This Row],[Functional Area]],Errors_Master[[#This Row],[Error Code Name]])</f>
        <v>Impedance_Test_Pre-burnLeftRear/a11-b02 test fail</v>
      </c>
      <c r="C1206" s="55">
        <v>1161</v>
      </c>
      <c r="D1206" s="69" t="s">
        <v>197</v>
      </c>
      <c r="E1206" s="76" t="s">
        <v>362</v>
      </c>
      <c r="F1206" s="57"/>
      <c r="G1206" s="58">
        <f>IFERROR(VLOOKUP(Errors_Master[[#This Row],[Functional Area]],Functional_Area[],2,FALSE),"Need Location!")</f>
        <v>19</v>
      </c>
      <c r="H120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07" spans="2:8">
      <c r="B1207" s="56" t="str">
        <f>CONCATENATE(Errors_Master[[#This Row],[Functional Area]],Errors_Master[[#This Row],[Error Code Name]])</f>
        <v>Impedance_Test_Pre-burnLeftRear/B11_RX1 test fail</v>
      </c>
      <c r="C1207" s="55">
        <v>1162</v>
      </c>
      <c r="D1207" s="69" t="s">
        <v>197</v>
      </c>
      <c r="E1207" s="76" t="s">
        <v>363</v>
      </c>
      <c r="F1207" s="57"/>
      <c r="G1207" s="58">
        <f>IFERROR(VLOOKUP(Errors_Master[[#This Row],[Functional Area]],Functional_Area[],2,FALSE),"Need Location!")</f>
        <v>19</v>
      </c>
      <c r="H120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08" spans="2:8">
      <c r="B1208" s="56" t="str">
        <f>CONCATENATE(Errors_Master[[#This Row],[Functional Area]],Errors_Master[[#This Row],[Error Code Name]])</f>
        <v>Impedance_Test_Pre-burnNA/B11_RX1 test fail</v>
      </c>
      <c r="C1208" s="55">
        <v>1163</v>
      </c>
      <c r="D1208" s="69" t="s">
        <v>197</v>
      </c>
      <c r="E1208" s="76" t="s">
        <v>364</v>
      </c>
      <c r="F1208" s="57"/>
      <c r="G1208" s="58">
        <f>IFERROR(VLOOKUP(Errors_Master[[#This Row],[Functional Area]],Functional_Area[],2,FALSE),"Need Location!")</f>
        <v>19</v>
      </c>
      <c r="H120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09" spans="2:8">
      <c r="B1209" s="56" t="str">
        <f>CONCATENATE(Errors_Master[[#This Row],[Functional Area]],Errors_Master[[#This Row],[Error Code Name]])</f>
        <v>Impedance_Test_Pre-burnLeftRear/B10_RX1-testfail</v>
      </c>
      <c r="C1209" s="55">
        <v>1164</v>
      </c>
      <c r="D1209" s="69" t="s">
        <v>197</v>
      </c>
      <c r="E1209" s="76" t="s">
        <v>365</v>
      </c>
      <c r="F1209" s="57"/>
      <c r="G1209" s="58">
        <f>IFERROR(VLOOKUP(Errors_Master[[#This Row],[Functional Area]],Functional_Area[],2,FALSE),"Need Location!")</f>
        <v>19</v>
      </c>
      <c r="H120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10" spans="2:8">
      <c r="B1210" s="56" t="str">
        <f>CONCATENATE(Errors_Master[[#This Row],[Functional Area]],Errors_Master[[#This Row],[Error Code Name]])</f>
        <v>Impedance_Test_Pre-burnNA/B10_RX1-testfail</v>
      </c>
      <c r="C1210" s="55">
        <v>1165</v>
      </c>
      <c r="D1210" s="69" t="s">
        <v>197</v>
      </c>
      <c r="E1210" s="76" t="s">
        <v>366</v>
      </c>
      <c r="F1210" s="57"/>
      <c r="G1210" s="58">
        <f>IFERROR(VLOOKUP(Errors_Master[[#This Row],[Functional Area]],Functional_Area[],2,FALSE),"Need Location!")</f>
        <v>19</v>
      </c>
      <c r="H121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11" spans="2:8">
      <c r="B1211" s="56" t="str">
        <f>CONCATENATE(Errors_Master[[#This Row],[Functional Area]],Errors_Master[[#This Row],[Error Code Name]])</f>
        <v>Impedance_Test_Pre-burnLeftRear/A04_Vbustestfail</v>
      </c>
      <c r="C1211" s="55">
        <v>1166</v>
      </c>
      <c r="D1211" s="69" t="s">
        <v>197</v>
      </c>
      <c r="E1211" s="76" t="s">
        <v>367</v>
      </c>
      <c r="F1211" s="57"/>
      <c r="G1211" s="58">
        <f>IFERROR(VLOOKUP(Errors_Master[[#This Row],[Functional Area]],Functional_Area[],2,FALSE),"Need Location!")</f>
        <v>19</v>
      </c>
      <c r="H121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12" spans="2:8">
      <c r="B1212" s="56" t="str">
        <f>CONCATENATE(Errors_Master[[#This Row],[Functional Area]],Errors_Master[[#This Row],[Error Code Name]])</f>
        <v>Impedance_Test_Pre-burnLeftRear/A05_CC1testfail</v>
      </c>
      <c r="C1212" s="55">
        <v>1167</v>
      </c>
      <c r="D1212" s="69" t="s">
        <v>197</v>
      </c>
      <c r="E1212" s="76" t="s">
        <v>368</v>
      </c>
      <c r="F1212" s="57"/>
      <c r="G1212" s="58">
        <f>IFERROR(VLOOKUP(Errors_Master[[#This Row],[Functional Area]],Functional_Area[],2,FALSE),"Need Location!")</f>
        <v>19</v>
      </c>
      <c r="H121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13" spans="2:8">
      <c r="B1213" s="56" t="str">
        <f>CONCATENATE(Errors_Master[[#This Row],[Functional Area]],Errors_Master[[#This Row],[Error Code Name]])</f>
        <v>Impedance_Test_Pre-burnLeftRear/A06_D test fail</v>
      </c>
      <c r="C1213" s="55">
        <v>1168</v>
      </c>
      <c r="D1213" s="69" t="s">
        <v>197</v>
      </c>
      <c r="E1213" s="76" t="s">
        <v>369</v>
      </c>
      <c r="F1213" s="57"/>
      <c r="G1213" s="58">
        <f>IFERROR(VLOOKUP(Errors_Master[[#This Row],[Functional Area]],Functional_Area[],2,FALSE),"Need Location!")</f>
        <v>19</v>
      </c>
      <c r="H121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14" spans="2:8">
      <c r="B1214" s="56" t="str">
        <f>CONCATENATE(Errors_Master[[#This Row],[Functional Area]],Errors_Master[[#This Row],[Error Code Name]])</f>
        <v>Impedance_Test_Pre-burnLeftRear/A07_D-testfail</v>
      </c>
      <c r="C1214" s="55">
        <v>1169</v>
      </c>
      <c r="D1214" s="69" t="s">
        <v>197</v>
      </c>
      <c r="E1214" s="76" t="s">
        <v>370</v>
      </c>
      <c r="F1214" s="57"/>
      <c r="G1214" s="58">
        <f>IFERROR(VLOOKUP(Errors_Master[[#This Row],[Functional Area]],Functional_Area[],2,FALSE),"Need Location!")</f>
        <v>19</v>
      </c>
      <c r="H121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15" spans="2:8">
      <c r="B1215" s="56" t="str">
        <f>CONCATENATE(Errors_Master[[#This Row],[Functional Area]],Errors_Master[[#This Row],[Error Code Name]])</f>
        <v>Impedance_Test_Pre-burnLeftRear/B08_SBU2testfail</v>
      </c>
      <c r="C1215" s="55">
        <v>1170</v>
      </c>
      <c r="D1215" s="69" t="s">
        <v>197</v>
      </c>
      <c r="E1215" s="76" t="s">
        <v>371</v>
      </c>
      <c r="F1215" s="57"/>
      <c r="G1215" s="58">
        <f>IFERROR(VLOOKUP(Errors_Master[[#This Row],[Functional Area]],Functional_Area[],2,FALSE),"Need Location!")</f>
        <v>19</v>
      </c>
      <c r="H121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16" spans="2:8">
      <c r="B1216" s="56" t="str">
        <f>CONCATENATE(Errors_Master[[#This Row],[Functional Area]],Errors_Master[[#This Row],[Error Code Name]])</f>
        <v>Impedance_Test_Pre-burnLeftRear/A09_Vbustestfail</v>
      </c>
      <c r="C1216" s="55">
        <v>1171</v>
      </c>
      <c r="D1216" s="69" t="s">
        <v>197</v>
      </c>
      <c r="E1216" s="76" t="s">
        <v>372</v>
      </c>
      <c r="F1216" s="57"/>
      <c r="G1216" s="58">
        <f>IFERROR(VLOOKUP(Errors_Master[[#This Row],[Functional Area]],Functional_Area[],2,FALSE),"Need Location!")</f>
        <v>19</v>
      </c>
      <c r="H121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17" spans="2:8">
      <c r="B1217" s="56" t="str">
        <f>CONCATENATE(Errors_Master[[#This Row],[Functional Area]],Errors_Master[[#This Row],[Error Code Name]])</f>
        <v>Impedance_Test_Pre-burnLeftRear/B03_TX2-testfail</v>
      </c>
      <c r="C1217" s="55">
        <v>1172</v>
      </c>
      <c r="D1217" s="69" t="s">
        <v>197</v>
      </c>
      <c r="E1217" s="76" t="s">
        <v>373</v>
      </c>
      <c r="F1217" s="57"/>
      <c r="G1217" s="58">
        <f>IFERROR(VLOOKUP(Errors_Master[[#This Row],[Functional Area]],Functional_Area[],2,FALSE),"Need Location!")</f>
        <v>19</v>
      </c>
      <c r="H121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18" spans="2:8">
      <c r="B1218" s="56" t="str">
        <f>CONCATENATE(Errors_Master[[#This Row],[Functional Area]],Errors_Master[[#This Row],[Error Code Name]])</f>
        <v>Impedance_Test_Pre-burnNA/B03_TX2-testfail</v>
      </c>
      <c r="C1218" s="55">
        <v>1173</v>
      </c>
      <c r="D1218" s="69" t="s">
        <v>197</v>
      </c>
      <c r="E1218" s="76" t="s">
        <v>374</v>
      </c>
      <c r="F1218" s="57"/>
      <c r="G1218" s="58">
        <f>IFERROR(VLOOKUP(Errors_Master[[#This Row],[Functional Area]],Functional_Area[],2,FALSE),"Need Location!")</f>
        <v>19</v>
      </c>
      <c r="H121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19" spans="2:8">
      <c r="B1219" s="56" t="str">
        <f>CONCATENATE(Errors_Master[[#This Row],[Functional Area]],Errors_Master[[#This Row],[Error Code Name]])</f>
        <v>Impedance_Test_Pre-burnLeftRear/B02_TX2 test fail</v>
      </c>
      <c r="C1219" s="55">
        <v>1174</v>
      </c>
      <c r="D1219" s="69" t="s">
        <v>197</v>
      </c>
      <c r="E1219" s="76" t="s">
        <v>375</v>
      </c>
      <c r="F1219" s="57"/>
      <c r="G1219" s="58">
        <f>IFERROR(VLOOKUP(Errors_Master[[#This Row],[Functional Area]],Functional_Area[],2,FALSE),"Need Location!")</f>
        <v>19</v>
      </c>
      <c r="H121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20" spans="2:8">
      <c r="B1220" s="56" t="str">
        <f>CONCATENATE(Errors_Master[[#This Row],[Functional Area]],Errors_Master[[#This Row],[Error Code Name]])</f>
        <v>Impedance_Test_Pre-burnNA/B02_TX2 test fail</v>
      </c>
      <c r="C1220" s="55">
        <v>1175</v>
      </c>
      <c r="D1220" s="69" t="s">
        <v>197</v>
      </c>
      <c r="E1220" s="76" t="s">
        <v>376</v>
      </c>
      <c r="F1220" s="57"/>
      <c r="G1220" s="58">
        <f>IFERROR(VLOOKUP(Errors_Master[[#This Row],[Functional Area]],Functional_Area[],2,FALSE),"Need Location!")</f>
        <v>19</v>
      </c>
      <c r="H122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21" spans="2:8">
      <c r="B1221" s="56" t="str">
        <f>CONCATENATE(Errors_Master[[#This Row],[Functional Area]],Errors_Master[[#This Row],[Error Code Name]])</f>
        <v>Impedance_Test_Pre-burnLeftRear/A11_RX2 test fail</v>
      </c>
      <c r="C1221" s="55">
        <v>1176</v>
      </c>
      <c r="D1221" s="69" t="s">
        <v>197</v>
      </c>
      <c r="E1221" s="76" t="s">
        <v>377</v>
      </c>
      <c r="F1221" s="57"/>
      <c r="G1221" s="58">
        <f>IFERROR(VLOOKUP(Errors_Master[[#This Row],[Functional Area]],Functional_Area[],2,FALSE),"Need Location!")</f>
        <v>19</v>
      </c>
      <c r="H122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22" spans="2:8">
      <c r="B1222" s="56" t="str">
        <f>CONCATENATE(Errors_Master[[#This Row],[Functional Area]],Errors_Master[[#This Row],[Error Code Name]])</f>
        <v>Impedance_Test_Pre-burnNA/A11_RX2 test fail</v>
      </c>
      <c r="C1222" s="55">
        <v>1177</v>
      </c>
      <c r="D1222" s="69" t="s">
        <v>197</v>
      </c>
      <c r="E1222" s="76" t="s">
        <v>378</v>
      </c>
      <c r="F1222" s="57"/>
      <c r="G1222" s="58">
        <f>IFERROR(VLOOKUP(Errors_Master[[#This Row],[Functional Area]],Functional_Area[],2,FALSE),"Need Location!")</f>
        <v>19</v>
      </c>
      <c r="H122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23" spans="2:8">
      <c r="B1223" s="56" t="str">
        <f>CONCATENATE(Errors_Master[[#This Row],[Functional Area]],Errors_Master[[#This Row],[Error Code Name]])</f>
        <v>Impedance_Test_Pre-burnLeftRear/A10_RX2-testfail</v>
      </c>
      <c r="C1223" s="55">
        <v>1178</v>
      </c>
      <c r="D1223" s="69" t="s">
        <v>197</v>
      </c>
      <c r="E1223" s="76" t="s">
        <v>379</v>
      </c>
      <c r="F1223" s="57"/>
      <c r="G1223" s="58">
        <f>IFERROR(VLOOKUP(Errors_Master[[#This Row],[Functional Area]],Functional_Area[],2,FALSE),"Need Location!")</f>
        <v>19</v>
      </c>
      <c r="H122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24" spans="2:8">
      <c r="B1224" s="56" t="str">
        <f>CONCATENATE(Errors_Master[[#This Row],[Functional Area]],Errors_Master[[#This Row],[Error Code Name]])</f>
        <v>Impedance_Test_Pre-burnNA/A10_RX2-testfail</v>
      </c>
      <c r="C1224" s="55">
        <v>1179</v>
      </c>
      <c r="D1224" s="69" t="s">
        <v>197</v>
      </c>
      <c r="E1224" s="76" t="s">
        <v>380</v>
      </c>
      <c r="F1224" s="57"/>
      <c r="G1224" s="58">
        <f>IFERROR(VLOOKUP(Errors_Master[[#This Row],[Functional Area]],Functional_Area[],2,FALSE),"Need Location!")</f>
        <v>19</v>
      </c>
      <c r="H122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25" spans="2:8">
      <c r="B1225" s="56" t="str">
        <f>CONCATENATE(Errors_Master[[#This Row],[Functional Area]],Errors_Master[[#This Row],[Error Code Name]])</f>
        <v>Impedance_Test_Pre-burnLeftRear/B04_Vbustestfail</v>
      </c>
      <c r="C1225" s="55">
        <v>1180</v>
      </c>
      <c r="D1225" s="69" t="s">
        <v>197</v>
      </c>
      <c r="E1225" s="76" t="s">
        <v>381</v>
      </c>
      <c r="F1225" s="57"/>
      <c r="G1225" s="58">
        <f>IFERROR(VLOOKUP(Errors_Master[[#This Row],[Functional Area]],Functional_Area[],2,FALSE),"Need Location!")</f>
        <v>19</v>
      </c>
      <c r="H122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26" spans="2:8">
      <c r="B1226" s="56" t="str">
        <f>CONCATENATE(Errors_Master[[#This Row],[Functional Area]],Errors_Master[[#This Row],[Error Code Name]])</f>
        <v>Impedance_Test_Pre-burnLeftRear/B05_CC2testfail</v>
      </c>
      <c r="C1226" s="55">
        <v>1181</v>
      </c>
      <c r="D1226" s="69" t="s">
        <v>197</v>
      </c>
      <c r="E1226" s="76" t="s">
        <v>382</v>
      </c>
      <c r="F1226" s="57"/>
      <c r="G1226" s="58">
        <f>IFERROR(VLOOKUP(Errors_Master[[#This Row],[Functional Area]],Functional_Area[],2,FALSE),"Need Location!")</f>
        <v>19</v>
      </c>
      <c r="H122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27" spans="2:8">
      <c r="B1227" s="56" t="str">
        <f>CONCATENATE(Errors_Master[[#This Row],[Functional Area]],Errors_Master[[#This Row],[Error Code Name]])</f>
        <v>Impedance_Test_Pre-burnLeftRear/B06_D test fail</v>
      </c>
      <c r="C1227" s="55">
        <v>1182</v>
      </c>
      <c r="D1227" s="69" t="s">
        <v>197</v>
      </c>
      <c r="E1227" s="76" t="s">
        <v>383</v>
      </c>
      <c r="F1227" s="57"/>
      <c r="G1227" s="58">
        <f>IFERROR(VLOOKUP(Errors_Master[[#This Row],[Functional Area]],Functional_Area[],2,FALSE),"Need Location!")</f>
        <v>19</v>
      </c>
      <c r="H122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28" spans="2:8">
      <c r="B1228" s="56" t="str">
        <f>CONCATENATE(Errors_Master[[#This Row],[Functional Area]],Errors_Master[[#This Row],[Error Code Name]])</f>
        <v>Impedance_Test_Pre-burnLeftRear/B07_D-testfail</v>
      </c>
      <c r="C1228" s="55">
        <v>1183</v>
      </c>
      <c r="D1228" s="69" t="s">
        <v>197</v>
      </c>
      <c r="E1228" s="76" t="s">
        <v>384</v>
      </c>
      <c r="F1228" s="57"/>
      <c r="G1228" s="58">
        <f>IFERROR(VLOOKUP(Errors_Master[[#This Row],[Functional Area]],Functional_Area[],2,FALSE),"Need Location!")</f>
        <v>19</v>
      </c>
      <c r="H122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29" spans="2:8">
      <c r="B1229" s="56" t="str">
        <f>CONCATENATE(Errors_Master[[#This Row],[Functional Area]],Errors_Master[[#This Row],[Error Code Name]])</f>
        <v>Impedance_Test_Pre-burnLeftRear/A08_SBU1testfail</v>
      </c>
      <c r="C1229" s="55">
        <v>1184</v>
      </c>
      <c r="D1229" s="69" t="s">
        <v>197</v>
      </c>
      <c r="E1229" s="76" t="s">
        <v>385</v>
      </c>
      <c r="F1229" s="57"/>
      <c r="G1229" s="58">
        <f>IFERROR(VLOOKUP(Errors_Master[[#This Row],[Functional Area]],Functional_Area[],2,FALSE),"Need Location!")</f>
        <v>19</v>
      </c>
      <c r="H122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30" spans="2:8">
      <c r="B1230" s="56" t="str">
        <f>CONCATENATE(Errors_Master[[#This Row],[Functional Area]],Errors_Master[[#This Row],[Error Code Name]])</f>
        <v>Impedance_Test_Pre-burnLeftRear/B09_Vbustestfail</v>
      </c>
      <c r="C1230" s="55">
        <v>1185</v>
      </c>
      <c r="D1230" s="69" t="s">
        <v>197</v>
      </c>
      <c r="E1230" s="76" t="s">
        <v>386</v>
      </c>
      <c r="F1230" s="57"/>
      <c r="G1230" s="58">
        <f>IFERROR(VLOOKUP(Errors_Master[[#This Row],[Functional Area]],Functional_Area[],2,FALSE),"Need Location!")</f>
        <v>19</v>
      </c>
      <c r="H123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31" spans="2:8">
      <c r="B1231" s="56" t="str">
        <f>CONCATENATE(Errors_Master[[#This Row],[Functional Area]],Errors_Master[[#This Row],[Error Code Name]])</f>
        <v>Impedance_Test_Pre-burnLeftRear/A03_TX1-testfail</v>
      </c>
      <c r="C1231" s="55">
        <v>1186</v>
      </c>
      <c r="D1231" s="69" t="s">
        <v>197</v>
      </c>
      <c r="E1231" s="76" t="s">
        <v>387</v>
      </c>
      <c r="F1231" s="57"/>
      <c r="G1231" s="58">
        <f>IFERROR(VLOOKUP(Errors_Master[[#This Row],[Functional Area]],Functional_Area[],2,FALSE),"Need Location!")</f>
        <v>19</v>
      </c>
      <c r="H123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32" spans="2:8">
      <c r="B1232" s="56" t="str">
        <f>CONCATENATE(Errors_Master[[#This Row],[Functional Area]],Errors_Master[[#This Row],[Error Code Name]])</f>
        <v>Impedance_Test_Pre-burnNA/A03_TX1-testfail</v>
      </c>
      <c r="C1232" s="55">
        <v>1187</v>
      </c>
      <c r="D1232" s="69" t="s">
        <v>197</v>
      </c>
      <c r="E1232" s="76" t="s">
        <v>388</v>
      </c>
      <c r="F1232" s="57"/>
      <c r="G1232" s="58">
        <f>IFERROR(VLOOKUP(Errors_Master[[#This Row],[Functional Area]],Functional_Area[],2,FALSE),"Need Location!")</f>
        <v>19</v>
      </c>
      <c r="H123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33" spans="2:8">
      <c r="B1233" s="56" t="str">
        <f>CONCATENATE(Errors_Master[[#This Row],[Functional Area]],Errors_Master[[#This Row],[Error Code Name]])</f>
        <v>Impedance_Test_Pre-burnLeftRear/A02_TX1 test fail</v>
      </c>
      <c r="C1233" s="55">
        <v>1188</v>
      </c>
      <c r="D1233" s="69" t="s">
        <v>197</v>
      </c>
      <c r="E1233" s="76" t="s">
        <v>389</v>
      </c>
      <c r="F1233" s="57"/>
      <c r="G1233" s="58">
        <f>IFERROR(VLOOKUP(Errors_Master[[#This Row],[Functional Area]],Functional_Area[],2,FALSE),"Need Location!")</f>
        <v>19</v>
      </c>
      <c r="H123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34" spans="2:8">
      <c r="B1234" s="56" t="str">
        <f>CONCATENATE(Errors_Master[[#This Row],[Functional Area]],Errors_Master[[#This Row],[Error Code Name]])</f>
        <v>Impedance_Test_Pre-burnNA/A02_TX1 test fail</v>
      </c>
      <c r="C1234" s="55">
        <v>1189</v>
      </c>
      <c r="D1234" s="69" t="s">
        <v>197</v>
      </c>
      <c r="E1234" s="76" t="s">
        <v>390</v>
      </c>
      <c r="F1234" s="57"/>
      <c r="G1234" s="58">
        <f>IFERROR(VLOOKUP(Errors_Master[[#This Row],[Functional Area]],Functional_Area[],2,FALSE),"Need Location!")</f>
        <v>19</v>
      </c>
      <c r="H123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35" spans="2:8">
      <c r="B1235" s="56" t="str">
        <f>CONCATENATE(Errors_Master[[#This Row],[Functional Area]],Errors_Master[[#This Row],[Error Code Name]])</f>
        <v>Impedance_Test_Pre-burnLeftFront/a01-a02 test fail</v>
      </c>
      <c r="C1235" s="55">
        <v>1190</v>
      </c>
      <c r="D1235" s="69" t="s">
        <v>197</v>
      </c>
      <c r="E1235" s="76" t="s">
        <v>391</v>
      </c>
      <c r="F1235" s="57"/>
      <c r="G1235" s="58">
        <f>IFERROR(VLOOKUP(Errors_Master[[#This Row],[Functional Area]],Functional_Area[],2,FALSE),"Need Location!")</f>
        <v>19</v>
      </c>
      <c r="H123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36" spans="2:8">
      <c r="B1236" s="56" t="str">
        <f>CONCATENATE(Errors_Master[[#This Row],[Functional Area]],Errors_Master[[#This Row],[Error Code Name]])</f>
        <v>Impedance_Test_Pre-burnLeftFront/a02-a03 test fail</v>
      </c>
      <c r="C1236" s="55">
        <v>1191</v>
      </c>
      <c r="D1236" s="69" t="s">
        <v>197</v>
      </c>
      <c r="E1236" s="76" t="s">
        <v>392</v>
      </c>
      <c r="F1236" s="57"/>
      <c r="G1236" s="58">
        <f>IFERROR(VLOOKUP(Errors_Master[[#This Row],[Functional Area]],Functional_Area[],2,FALSE),"Need Location!")</f>
        <v>19</v>
      </c>
      <c r="H123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37" spans="2:8">
      <c r="B1237" s="56" t="str">
        <f>CONCATENATE(Errors_Master[[#This Row],[Functional Area]],Errors_Master[[#This Row],[Error Code Name]])</f>
        <v>Impedance_Test_Pre-burnLeftFront/a03-a04 test fail</v>
      </c>
      <c r="C1237" s="55">
        <v>1192</v>
      </c>
      <c r="D1237" s="69" t="s">
        <v>197</v>
      </c>
      <c r="E1237" s="76" t="s">
        <v>393</v>
      </c>
      <c r="F1237" s="57"/>
      <c r="G1237" s="58">
        <f>IFERROR(VLOOKUP(Errors_Master[[#This Row],[Functional Area]],Functional_Area[],2,FALSE),"Need Location!")</f>
        <v>19</v>
      </c>
      <c r="H123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38" spans="2:8">
      <c r="B1238" s="56" t="str">
        <f>CONCATENATE(Errors_Master[[#This Row],[Functional Area]],Errors_Master[[#This Row],[Error Code Name]])</f>
        <v>Impedance_Test_Pre-burnLeftFront/a04-a05 test fail</v>
      </c>
      <c r="C1238" s="55">
        <v>1193</v>
      </c>
      <c r="D1238" s="69" t="s">
        <v>197</v>
      </c>
      <c r="E1238" s="76" t="s">
        <v>394</v>
      </c>
      <c r="F1238" s="57"/>
      <c r="G1238" s="58">
        <f>IFERROR(VLOOKUP(Errors_Master[[#This Row],[Functional Area]],Functional_Area[],2,FALSE),"Need Location!")</f>
        <v>19</v>
      </c>
      <c r="H123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39" spans="2:8">
      <c r="B1239" s="56" t="str">
        <f>CONCATENATE(Errors_Master[[#This Row],[Functional Area]],Errors_Master[[#This Row],[Error Code Name]])</f>
        <v>Impedance_Test_Pre-burnLeftFront/a05-a06 test fail</v>
      </c>
      <c r="C1239" s="55">
        <v>1194</v>
      </c>
      <c r="D1239" s="69" t="s">
        <v>197</v>
      </c>
      <c r="E1239" s="76" t="s">
        <v>395</v>
      </c>
      <c r="F1239" s="57"/>
      <c r="G1239" s="58">
        <f>IFERROR(VLOOKUP(Errors_Master[[#This Row],[Functional Area]],Functional_Area[],2,FALSE),"Need Location!")</f>
        <v>19</v>
      </c>
      <c r="H123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40" spans="2:8">
      <c r="B1240" s="56" t="str">
        <f>CONCATENATE(Errors_Master[[#This Row],[Functional Area]],Errors_Master[[#This Row],[Error Code Name]])</f>
        <v>Impedance_Test_Pre-burnLeftFront/a06-a07 test fail</v>
      </c>
      <c r="C1240" s="55">
        <v>1195</v>
      </c>
      <c r="D1240" s="69" t="s">
        <v>197</v>
      </c>
      <c r="E1240" s="76" t="s">
        <v>396</v>
      </c>
      <c r="F1240" s="57"/>
      <c r="G1240" s="58">
        <f>IFERROR(VLOOKUP(Errors_Master[[#This Row],[Functional Area]],Functional_Area[],2,FALSE),"Need Location!")</f>
        <v>19</v>
      </c>
      <c r="H124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41" spans="2:8">
      <c r="B1241" s="56" t="str">
        <f>CONCATENATE(Errors_Master[[#This Row],[Functional Area]],Errors_Master[[#This Row],[Error Code Name]])</f>
        <v>Impedance_Test_Pre-burnLeftFront/a07-a08 test fail</v>
      </c>
      <c r="C1241" s="55">
        <v>1196</v>
      </c>
      <c r="D1241" s="69" t="s">
        <v>197</v>
      </c>
      <c r="E1241" s="76" t="s">
        <v>397</v>
      </c>
      <c r="F1241" s="57"/>
      <c r="G1241" s="58">
        <f>IFERROR(VLOOKUP(Errors_Master[[#This Row],[Functional Area]],Functional_Area[],2,FALSE),"Need Location!")</f>
        <v>19</v>
      </c>
      <c r="H124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42" spans="2:8">
      <c r="B1242" s="56" t="str">
        <f>CONCATENATE(Errors_Master[[#This Row],[Functional Area]],Errors_Master[[#This Row],[Error Code Name]])</f>
        <v>Impedance_Test_Pre-burnLeftFront/a08-a09 test fail</v>
      </c>
      <c r="C1242" s="55">
        <v>1197</v>
      </c>
      <c r="D1242" s="69" t="s">
        <v>197</v>
      </c>
      <c r="E1242" s="76" t="s">
        <v>398</v>
      </c>
      <c r="F1242" s="57"/>
      <c r="G1242" s="58">
        <f>IFERROR(VLOOKUP(Errors_Master[[#This Row],[Functional Area]],Functional_Area[],2,FALSE),"Need Location!")</f>
        <v>19</v>
      </c>
      <c r="H124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43" spans="2:8">
      <c r="B1243" s="56" t="str">
        <f>CONCATENATE(Errors_Master[[#This Row],[Functional Area]],Errors_Master[[#This Row],[Error Code Name]])</f>
        <v>Impedance_Test_Pre-burnLeftFront/a09-a10 test fail</v>
      </c>
      <c r="C1243" s="55">
        <v>1198</v>
      </c>
      <c r="D1243" s="69" t="s">
        <v>197</v>
      </c>
      <c r="E1243" s="76" t="s">
        <v>399</v>
      </c>
      <c r="F1243" s="57"/>
      <c r="G1243" s="58">
        <f>IFERROR(VLOOKUP(Errors_Master[[#This Row],[Functional Area]],Functional_Area[],2,FALSE),"Need Location!")</f>
        <v>19</v>
      </c>
      <c r="H124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44" spans="2:8">
      <c r="B1244" s="56" t="str">
        <f>CONCATENATE(Errors_Master[[#This Row],[Functional Area]],Errors_Master[[#This Row],[Error Code Name]])</f>
        <v>Impedance_Test_Pre-burnLeftFront/a10-a11 test fail</v>
      </c>
      <c r="C1244" s="55">
        <v>1199</v>
      </c>
      <c r="D1244" s="69" t="s">
        <v>197</v>
      </c>
      <c r="E1244" s="76" t="s">
        <v>400</v>
      </c>
      <c r="F1244" s="57"/>
      <c r="G1244" s="58">
        <f>IFERROR(VLOOKUP(Errors_Master[[#This Row],[Functional Area]],Functional_Area[],2,FALSE),"Need Location!")</f>
        <v>19</v>
      </c>
      <c r="H124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45" spans="2:8">
      <c r="B1245" s="56" t="str">
        <f>CONCATENATE(Errors_Master[[#This Row],[Functional Area]],Errors_Master[[#This Row],[Error Code Name]])</f>
        <v>Impedance_Test_Pre-burnLeftFront/a11-a12 test fail</v>
      </c>
      <c r="C1245" s="55">
        <v>1200</v>
      </c>
      <c r="D1245" s="69" t="s">
        <v>197</v>
      </c>
      <c r="E1245" s="76" t="s">
        <v>401</v>
      </c>
      <c r="F1245" s="57"/>
      <c r="G1245" s="58">
        <f>IFERROR(VLOOKUP(Errors_Master[[#This Row],[Functional Area]],Functional_Area[],2,FALSE),"Need Location!")</f>
        <v>19</v>
      </c>
      <c r="H124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46" spans="2:8">
      <c r="B1246" s="56" t="str">
        <f>CONCATENATE(Errors_Master[[#This Row],[Functional Area]],Errors_Master[[#This Row],[Error Code Name]])</f>
        <v>Impedance_Test_Pre-burnLeftFront/b01-b02 test fail</v>
      </c>
      <c r="C1246" s="55">
        <v>1201</v>
      </c>
      <c r="D1246" s="69" t="s">
        <v>197</v>
      </c>
      <c r="E1246" s="76" t="s">
        <v>402</v>
      </c>
      <c r="F1246" s="57"/>
      <c r="G1246" s="58">
        <f>IFERROR(VLOOKUP(Errors_Master[[#This Row],[Functional Area]],Functional_Area[],2,FALSE),"Need Location!")</f>
        <v>19</v>
      </c>
      <c r="H124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47" spans="2:8">
      <c r="B1247" s="56" t="str">
        <f>CONCATENATE(Errors_Master[[#This Row],[Functional Area]],Errors_Master[[#This Row],[Error Code Name]])</f>
        <v>Impedance_Test_Pre-burnLeftFront/b02-b03 test fail</v>
      </c>
      <c r="C1247" s="55">
        <v>1202</v>
      </c>
      <c r="D1247" s="69" t="s">
        <v>197</v>
      </c>
      <c r="E1247" s="76" t="s">
        <v>403</v>
      </c>
      <c r="F1247" s="57"/>
      <c r="G1247" s="58">
        <f>IFERROR(VLOOKUP(Errors_Master[[#This Row],[Functional Area]],Functional_Area[],2,FALSE),"Need Location!")</f>
        <v>19</v>
      </c>
      <c r="H124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48" spans="2:8">
      <c r="B1248" s="56" t="str">
        <f>CONCATENATE(Errors_Master[[#This Row],[Functional Area]],Errors_Master[[#This Row],[Error Code Name]])</f>
        <v>Impedance_Test_Pre-burnLeftFront/b03-b04 test fail</v>
      </c>
      <c r="C1248" s="55">
        <v>1203</v>
      </c>
      <c r="D1248" s="69" t="s">
        <v>197</v>
      </c>
      <c r="E1248" s="76" t="s">
        <v>404</v>
      </c>
      <c r="F1248" s="57"/>
      <c r="G1248" s="58">
        <f>IFERROR(VLOOKUP(Errors_Master[[#This Row],[Functional Area]],Functional_Area[],2,FALSE),"Need Location!")</f>
        <v>19</v>
      </c>
      <c r="H124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49" spans="2:8">
      <c r="B1249" s="56" t="str">
        <f>CONCATENATE(Errors_Master[[#This Row],[Functional Area]],Errors_Master[[#This Row],[Error Code Name]])</f>
        <v>Impedance_Test_Pre-burnLeftFront/b04-b05 test fail</v>
      </c>
      <c r="C1249" s="55">
        <v>1204</v>
      </c>
      <c r="D1249" s="69" t="s">
        <v>197</v>
      </c>
      <c r="E1249" s="76" t="s">
        <v>405</v>
      </c>
      <c r="F1249" s="57"/>
      <c r="G1249" s="58">
        <f>IFERROR(VLOOKUP(Errors_Master[[#This Row],[Functional Area]],Functional_Area[],2,FALSE),"Need Location!")</f>
        <v>19</v>
      </c>
      <c r="H124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50" spans="2:8">
      <c r="B1250" s="56" t="str">
        <f>CONCATENATE(Errors_Master[[#This Row],[Functional Area]],Errors_Master[[#This Row],[Error Code Name]])</f>
        <v>Impedance_Test_Pre-burnLeftFront/b05-b06 test fail</v>
      </c>
      <c r="C1250" s="55">
        <v>1205</v>
      </c>
      <c r="D1250" s="69" t="s">
        <v>197</v>
      </c>
      <c r="E1250" s="76" t="s">
        <v>406</v>
      </c>
      <c r="F1250" s="57"/>
      <c r="G1250" s="58">
        <f>IFERROR(VLOOKUP(Errors_Master[[#This Row],[Functional Area]],Functional_Area[],2,FALSE),"Need Location!")</f>
        <v>19</v>
      </c>
      <c r="H125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51" spans="2:8">
      <c r="B1251" s="56" t="str">
        <f>CONCATENATE(Errors_Master[[#This Row],[Functional Area]],Errors_Master[[#This Row],[Error Code Name]])</f>
        <v>Impedance_Test_Pre-burnLeftFront/b06-b07 test fail</v>
      </c>
      <c r="C1251" s="55">
        <v>1206</v>
      </c>
      <c r="D1251" s="69" t="s">
        <v>197</v>
      </c>
      <c r="E1251" s="76" t="s">
        <v>407</v>
      </c>
      <c r="F1251" s="57"/>
      <c r="G1251" s="58">
        <f>IFERROR(VLOOKUP(Errors_Master[[#This Row],[Functional Area]],Functional_Area[],2,FALSE),"Need Location!")</f>
        <v>19</v>
      </c>
      <c r="H125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52" spans="2:8">
      <c r="B1252" s="56" t="str">
        <f>CONCATENATE(Errors_Master[[#This Row],[Functional Area]],Errors_Master[[#This Row],[Error Code Name]])</f>
        <v>Impedance_Test_Pre-burnLeftFront/b07-b08 test fail</v>
      </c>
      <c r="C1252" s="55">
        <v>1207</v>
      </c>
      <c r="D1252" s="69" t="s">
        <v>197</v>
      </c>
      <c r="E1252" s="76" t="s">
        <v>408</v>
      </c>
      <c r="F1252" s="57"/>
      <c r="G1252" s="58">
        <f>IFERROR(VLOOKUP(Errors_Master[[#This Row],[Functional Area]],Functional_Area[],2,FALSE),"Need Location!")</f>
        <v>19</v>
      </c>
      <c r="H125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53" spans="2:8">
      <c r="B1253" s="56" t="str">
        <f>CONCATENATE(Errors_Master[[#This Row],[Functional Area]],Errors_Master[[#This Row],[Error Code Name]])</f>
        <v>Impedance_Test_Pre-burnLeftFront/b08-b09 test fail</v>
      </c>
      <c r="C1253" s="55">
        <v>1208</v>
      </c>
      <c r="D1253" s="69" t="s">
        <v>197</v>
      </c>
      <c r="E1253" s="76" t="s">
        <v>409</v>
      </c>
      <c r="F1253" s="57"/>
      <c r="G1253" s="58">
        <f>IFERROR(VLOOKUP(Errors_Master[[#This Row],[Functional Area]],Functional_Area[],2,FALSE),"Need Location!")</f>
        <v>19</v>
      </c>
      <c r="H125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54" spans="2:8">
      <c r="B1254" s="56" t="str">
        <f>CONCATENATE(Errors_Master[[#This Row],[Functional Area]],Errors_Master[[#This Row],[Error Code Name]])</f>
        <v>Impedance_Test_Pre-burnLeftFront/b09-b10 test fail</v>
      </c>
      <c r="C1254" s="55">
        <v>1209</v>
      </c>
      <c r="D1254" s="69" t="s">
        <v>197</v>
      </c>
      <c r="E1254" s="76" t="s">
        <v>410</v>
      </c>
      <c r="F1254" s="57"/>
      <c r="G1254" s="58">
        <f>IFERROR(VLOOKUP(Errors_Master[[#This Row],[Functional Area]],Functional_Area[],2,FALSE),"Need Location!")</f>
        <v>19</v>
      </c>
      <c r="H125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55" spans="2:8">
      <c r="B1255" s="56" t="str">
        <f>CONCATENATE(Errors_Master[[#This Row],[Functional Area]],Errors_Master[[#This Row],[Error Code Name]])</f>
        <v>Impedance_Test_Pre-burnLeftFront/b10-b11 test fail</v>
      </c>
      <c r="C1255" s="55">
        <v>1210</v>
      </c>
      <c r="D1255" s="69" t="s">
        <v>197</v>
      </c>
      <c r="E1255" s="76" t="s">
        <v>411</v>
      </c>
      <c r="F1255" s="57"/>
      <c r="G1255" s="58">
        <f>IFERROR(VLOOKUP(Errors_Master[[#This Row],[Functional Area]],Functional_Area[],2,FALSE),"Need Location!")</f>
        <v>19</v>
      </c>
      <c r="H125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56" spans="2:8">
      <c r="B1256" s="56" t="str">
        <f>CONCATENATE(Errors_Master[[#This Row],[Functional Area]],Errors_Master[[#This Row],[Error Code Name]])</f>
        <v>Impedance_Test_Pre-burnLeftFront/b11-b12 test fail</v>
      </c>
      <c r="C1256" s="55">
        <v>1211</v>
      </c>
      <c r="D1256" s="69" t="s">
        <v>197</v>
      </c>
      <c r="E1256" s="76" t="s">
        <v>412</v>
      </c>
      <c r="F1256" s="57"/>
      <c r="G1256" s="58">
        <f>IFERROR(VLOOKUP(Errors_Master[[#This Row],[Functional Area]],Functional_Area[],2,FALSE),"Need Location!")</f>
        <v>19</v>
      </c>
      <c r="H125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57" spans="2:8">
      <c r="B1257" s="56" t="str">
        <f>CONCATENATE(Errors_Master[[#This Row],[Functional Area]],Errors_Master[[#This Row],[Error Code Name]])</f>
        <v>Impedance_Test_Pre-burnLeftFront/a02-b11 test fail</v>
      </c>
      <c r="C1257" s="55">
        <v>1212</v>
      </c>
      <c r="D1257" s="69" t="s">
        <v>197</v>
      </c>
      <c r="E1257" s="76" t="s">
        <v>413</v>
      </c>
      <c r="F1257" s="57"/>
      <c r="G1257" s="58">
        <f>IFERROR(VLOOKUP(Errors_Master[[#This Row],[Functional Area]],Functional_Area[],2,FALSE),"Need Location!")</f>
        <v>19</v>
      </c>
      <c r="H125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58" spans="2:8">
      <c r="B1258" s="56" t="str">
        <f>CONCATENATE(Errors_Master[[#This Row],[Functional Area]],Errors_Master[[#This Row],[Error Code Name]])</f>
        <v>Impedance_Test_Pre-burnLeftFront/a03-b10 test fail</v>
      </c>
      <c r="C1258" s="55">
        <v>1213</v>
      </c>
      <c r="D1258" s="69" t="s">
        <v>197</v>
      </c>
      <c r="E1258" s="76" t="s">
        <v>414</v>
      </c>
      <c r="F1258" s="57"/>
      <c r="G1258" s="58">
        <f>IFERROR(VLOOKUP(Errors_Master[[#This Row],[Functional Area]],Functional_Area[],2,FALSE),"Need Location!")</f>
        <v>19</v>
      </c>
      <c r="H125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59" spans="2:8">
      <c r="B1259" s="56" t="str">
        <f>CONCATENATE(Errors_Master[[#This Row],[Functional Area]],Errors_Master[[#This Row],[Error Code Name]])</f>
        <v>Impedance_Test_Pre-burnLeftFront/a05-b08 test fail</v>
      </c>
      <c r="C1259" s="55">
        <v>1214</v>
      </c>
      <c r="D1259" s="69" t="s">
        <v>197</v>
      </c>
      <c r="E1259" s="76" t="s">
        <v>415</v>
      </c>
      <c r="F1259" s="57"/>
      <c r="G1259" s="58">
        <f>IFERROR(VLOOKUP(Errors_Master[[#This Row],[Functional Area]],Functional_Area[],2,FALSE),"Need Location!")</f>
        <v>19</v>
      </c>
      <c r="H125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60" spans="2:8">
      <c r="B1260" s="56" t="str">
        <f>CONCATENATE(Errors_Master[[#This Row],[Functional Area]],Errors_Master[[#This Row],[Error Code Name]])</f>
        <v>Impedance_Test_Pre-burnLeftFront/a06-b07 test fail</v>
      </c>
      <c r="C1260" s="55">
        <v>1215</v>
      </c>
      <c r="D1260" s="69" t="s">
        <v>197</v>
      </c>
      <c r="E1260" s="76" t="s">
        <v>416</v>
      </c>
      <c r="F1260" s="57"/>
      <c r="G1260" s="58">
        <f>IFERROR(VLOOKUP(Errors_Master[[#This Row],[Functional Area]],Functional_Area[],2,FALSE),"Need Location!")</f>
        <v>19</v>
      </c>
      <c r="H126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61" spans="2:8">
      <c r="B1261" s="56" t="str">
        <f>CONCATENATE(Errors_Master[[#This Row],[Functional Area]],Errors_Master[[#This Row],[Error Code Name]])</f>
        <v>Impedance_Test_Pre-burnLeftFront/a07-b06 test fail</v>
      </c>
      <c r="C1261" s="55">
        <v>1216</v>
      </c>
      <c r="D1261" s="69" t="s">
        <v>197</v>
      </c>
      <c r="E1261" s="76" t="s">
        <v>417</v>
      </c>
      <c r="F1261" s="57"/>
      <c r="G1261" s="58">
        <f>IFERROR(VLOOKUP(Errors_Master[[#This Row],[Functional Area]],Functional_Area[],2,FALSE),"Need Location!")</f>
        <v>19</v>
      </c>
      <c r="H126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62" spans="2:8">
      <c r="B1262" s="56" t="str">
        <f>CONCATENATE(Errors_Master[[#This Row],[Functional Area]],Errors_Master[[#This Row],[Error Code Name]])</f>
        <v>Impedance_Test_Pre-burnLeftFront/a08-b05 test fail</v>
      </c>
      <c r="C1262" s="55">
        <v>1217</v>
      </c>
      <c r="D1262" s="69" t="s">
        <v>197</v>
      </c>
      <c r="E1262" s="76" t="s">
        <v>418</v>
      </c>
      <c r="F1262" s="57"/>
      <c r="G1262" s="58">
        <f>IFERROR(VLOOKUP(Errors_Master[[#This Row],[Functional Area]],Functional_Area[],2,FALSE),"Need Location!")</f>
        <v>19</v>
      </c>
      <c r="H126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63" spans="2:8">
      <c r="B1263" s="56" t="str">
        <f>CONCATENATE(Errors_Master[[#This Row],[Functional Area]],Errors_Master[[#This Row],[Error Code Name]])</f>
        <v>Impedance_Test_Pre-burnLeftFront/a10-b03 test fail</v>
      </c>
      <c r="C1263" s="55">
        <v>1218</v>
      </c>
      <c r="D1263" s="69" t="s">
        <v>197</v>
      </c>
      <c r="E1263" s="76" t="s">
        <v>419</v>
      </c>
      <c r="F1263" s="57"/>
      <c r="G1263" s="58">
        <f>IFERROR(VLOOKUP(Errors_Master[[#This Row],[Functional Area]],Functional_Area[],2,FALSE),"Need Location!")</f>
        <v>19</v>
      </c>
      <c r="H126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64" spans="2:8">
      <c r="B1264" s="56" t="str">
        <f>CONCATENATE(Errors_Master[[#This Row],[Functional Area]],Errors_Master[[#This Row],[Error Code Name]])</f>
        <v>Impedance_Test_Pre-burnLeftFront/a11-b02 test fail</v>
      </c>
      <c r="C1264" s="55">
        <v>1219</v>
      </c>
      <c r="D1264" s="69" t="s">
        <v>197</v>
      </c>
      <c r="E1264" s="76" t="s">
        <v>420</v>
      </c>
      <c r="F1264" s="57"/>
      <c r="G1264" s="58">
        <f>IFERROR(VLOOKUP(Errors_Master[[#This Row],[Functional Area]],Functional_Area[],2,FALSE),"Need Location!")</f>
        <v>19</v>
      </c>
      <c r="H126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65" spans="2:8">
      <c r="B1265" s="56" t="str">
        <f>CONCATENATE(Errors_Master[[#This Row],[Functional Area]],Errors_Master[[#This Row],[Error Code Name]])</f>
        <v>Impedance_Test_Pre-burnLeftFront/B11_RX1 test fail</v>
      </c>
      <c r="C1265" s="55">
        <v>1220</v>
      </c>
      <c r="D1265" s="69" t="s">
        <v>197</v>
      </c>
      <c r="E1265" s="76" t="s">
        <v>421</v>
      </c>
      <c r="F1265" s="57"/>
      <c r="G1265" s="58">
        <f>IFERROR(VLOOKUP(Errors_Master[[#This Row],[Functional Area]],Functional_Area[],2,FALSE),"Need Location!")</f>
        <v>19</v>
      </c>
      <c r="H126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66" spans="2:8">
      <c r="B1266" s="56" t="str">
        <f>CONCATENATE(Errors_Master[[#This Row],[Functional Area]],Errors_Master[[#This Row],[Error Code Name]])</f>
        <v>Impedance_Test_Pre-burnLeftFront/B10_RX1-testfail</v>
      </c>
      <c r="C1266" s="55">
        <v>1221</v>
      </c>
      <c r="D1266" s="69" t="s">
        <v>197</v>
      </c>
      <c r="E1266" s="76" t="s">
        <v>422</v>
      </c>
      <c r="F1266" s="57"/>
      <c r="G1266" s="58">
        <f>IFERROR(VLOOKUP(Errors_Master[[#This Row],[Functional Area]],Functional_Area[],2,FALSE),"Need Location!")</f>
        <v>19</v>
      </c>
      <c r="H126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67" spans="2:8">
      <c r="B1267" s="56" t="str">
        <f>CONCATENATE(Errors_Master[[#This Row],[Functional Area]],Errors_Master[[#This Row],[Error Code Name]])</f>
        <v>Impedance_Test_Pre-burnLeftFront/A04_Vbustestfail</v>
      </c>
      <c r="C1267" s="55">
        <v>1222</v>
      </c>
      <c r="D1267" s="69" t="s">
        <v>197</v>
      </c>
      <c r="E1267" s="76" t="s">
        <v>423</v>
      </c>
      <c r="F1267" s="57"/>
      <c r="G1267" s="58">
        <f>IFERROR(VLOOKUP(Errors_Master[[#This Row],[Functional Area]],Functional_Area[],2,FALSE),"Need Location!")</f>
        <v>19</v>
      </c>
      <c r="H126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68" spans="2:8">
      <c r="B1268" s="56" t="str">
        <f>CONCATENATE(Errors_Master[[#This Row],[Functional Area]],Errors_Master[[#This Row],[Error Code Name]])</f>
        <v>Impedance_Test_Pre-burnLeftFront/A05_CC1testfail</v>
      </c>
      <c r="C1268" s="55">
        <v>1223</v>
      </c>
      <c r="D1268" s="69" t="s">
        <v>197</v>
      </c>
      <c r="E1268" s="76" t="s">
        <v>424</v>
      </c>
      <c r="F1268" s="57"/>
      <c r="G1268" s="58">
        <f>IFERROR(VLOOKUP(Errors_Master[[#This Row],[Functional Area]],Functional_Area[],2,FALSE),"Need Location!")</f>
        <v>19</v>
      </c>
      <c r="H126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69" spans="2:8">
      <c r="B1269" s="56" t="str">
        <f>CONCATENATE(Errors_Master[[#This Row],[Functional Area]],Errors_Master[[#This Row],[Error Code Name]])</f>
        <v>Impedance_Test_Pre-burnLeftFront/A06_D test fail</v>
      </c>
      <c r="C1269" s="55">
        <v>1224</v>
      </c>
      <c r="D1269" s="69" t="s">
        <v>197</v>
      </c>
      <c r="E1269" s="76" t="s">
        <v>425</v>
      </c>
      <c r="F1269" s="57"/>
      <c r="G1269" s="58">
        <f>IFERROR(VLOOKUP(Errors_Master[[#This Row],[Functional Area]],Functional_Area[],2,FALSE),"Need Location!")</f>
        <v>19</v>
      </c>
      <c r="H126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70" spans="2:8">
      <c r="B1270" s="56" t="str">
        <f>CONCATENATE(Errors_Master[[#This Row],[Functional Area]],Errors_Master[[#This Row],[Error Code Name]])</f>
        <v>Impedance_Test_Pre-burnLeftFront/A07_D-testfail</v>
      </c>
      <c r="C1270" s="55">
        <v>1225</v>
      </c>
      <c r="D1270" s="69" t="s">
        <v>197</v>
      </c>
      <c r="E1270" s="76" t="s">
        <v>426</v>
      </c>
      <c r="F1270" s="57"/>
      <c r="G1270" s="58">
        <f>IFERROR(VLOOKUP(Errors_Master[[#This Row],[Functional Area]],Functional_Area[],2,FALSE),"Need Location!")</f>
        <v>19</v>
      </c>
      <c r="H127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71" spans="2:8">
      <c r="B1271" s="56" t="str">
        <f>CONCATENATE(Errors_Master[[#This Row],[Functional Area]],Errors_Master[[#This Row],[Error Code Name]])</f>
        <v>Impedance_Test_Pre-burnLeftFront/B08_SBU2testfail</v>
      </c>
      <c r="C1271" s="55">
        <v>1226</v>
      </c>
      <c r="D1271" s="69" t="s">
        <v>197</v>
      </c>
      <c r="E1271" s="76" t="s">
        <v>427</v>
      </c>
      <c r="F1271" s="57"/>
      <c r="G1271" s="58">
        <f>IFERROR(VLOOKUP(Errors_Master[[#This Row],[Functional Area]],Functional_Area[],2,FALSE),"Need Location!")</f>
        <v>19</v>
      </c>
      <c r="H127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72" spans="2:8">
      <c r="B1272" s="56" t="str">
        <f>CONCATENATE(Errors_Master[[#This Row],[Functional Area]],Errors_Master[[#This Row],[Error Code Name]])</f>
        <v>Impedance_Test_Pre-burnLeftFront/A09_Vbustestfail</v>
      </c>
      <c r="C1272" s="55">
        <v>1227</v>
      </c>
      <c r="D1272" s="69" t="s">
        <v>197</v>
      </c>
      <c r="E1272" s="76" t="s">
        <v>428</v>
      </c>
      <c r="F1272" s="57"/>
      <c r="G1272" s="58">
        <f>IFERROR(VLOOKUP(Errors_Master[[#This Row],[Functional Area]],Functional_Area[],2,FALSE),"Need Location!")</f>
        <v>19</v>
      </c>
      <c r="H127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73" spans="2:8">
      <c r="B1273" s="56" t="str">
        <f>CONCATENATE(Errors_Master[[#This Row],[Functional Area]],Errors_Master[[#This Row],[Error Code Name]])</f>
        <v>Impedance_Test_Pre-burnLeftFront/B03_TX2-testfail</v>
      </c>
      <c r="C1273" s="55">
        <v>1228</v>
      </c>
      <c r="D1273" s="69" t="s">
        <v>197</v>
      </c>
      <c r="E1273" s="76" t="s">
        <v>429</v>
      </c>
      <c r="F1273" s="57"/>
      <c r="G1273" s="58">
        <f>IFERROR(VLOOKUP(Errors_Master[[#This Row],[Functional Area]],Functional_Area[],2,FALSE),"Need Location!")</f>
        <v>19</v>
      </c>
      <c r="H127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74" spans="2:8">
      <c r="B1274" s="56" t="str">
        <f>CONCATENATE(Errors_Master[[#This Row],[Functional Area]],Errors_Master[[#This Row],[Error Code Name]])</f>
        <v>Impedance_Test_Pre-burnLeftFront/B02_TX2 test fail</v>
      </c>
      <c r="C1274" s="55">
        <v>1229</v>
      </c>
      <c r="D1274" s="69" t="s">
        <v>197</v>
      </c>
      <c r="E1274" s="76" t="s">
        <v>430</v>
      </c>
      <c r="F1274" s="57"/>
      <c r="G1274" s="58">
        <f>IFERROR(VLOOKUP(Errors_Master[[#This Row],[Functional Area]],Functional_Area[],2,FALSE),"Need Location!")</f>
        <v>19</v>
      </c>
      <c r="H127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75" spans="2:8">
      <c r="B1275" s="56" t="str">
        <f>CONCATENATE(Errors_Master[[#This Row],[Functional Area]],Errors_Master[[#This Row],[Error Code Name]])</f>
        <v>Impedance_Test_Pre-burnLeftFront/A11_RX2 test fail</v>
      </c>
      <c r="C1275" s="55">
        <v>1230</v>
      </c>
      <c r="D1275" s="69" t="s">
        <v>197</v>
      </c>
      <c r="E1275" s="76" t="s">
        <v>431</v>
      </c>
      <c r="F1275" s="57"/>
      <c r="G1275" s="58">
        <f>IFERROR(VLOOKUP(Errors_Master[[#This Row],[Functional Area]],Functional_Area[],2,FALSE),"Need Location!")</f>
        <v>19</v>
      </c>
      <c r="H127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76" spans="2:8">
      <c r="B1276" s="56" t="str">
        <f>CONCATENATE(Errors_Master[[#This Row],[Functional Area]],Errors_Master[[#This Row],[Error Code Name]])</f>
        <v>Impedance_Test_Pre-burnLeftFront/A10_RX2-testfail</v>
      </c>
      <c r="C1276" s="55">
        <v>1231</v>
      </c>
      <c r="D1276" s="69" t="s">
        <v>197</v>
      </c>
      <c r="E1276" s="76" t="s">
        <v>432</v>
      </c>
      <c r="F1276" s="57"/>
      <c r="G1276" s="58">
        <f>IFERROR(VLOOKUP(Errors_Master[[#This Row],[Functional Area]],Functional_Area[],2,FALSE),"Need Location!")</f>
        <v>19</v>
      </c>
      <c r="H127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77" spans="2:8">
      <c r="B1277" s="56" t="str">
        <f>CONCATENATE(Errors_Master[[#This Row],[Functional Area]],Errors_Master[[#This Row],[Error Code Name]])</f>
        <v>Impedance_Test_Pre-burnLeftFront/B04_Vbustestfail</v>
      </c>
      <c r="C1277" s="55">
        <v>1232</v>
      </c>
      <c r="D1277" s="69" t="s">
        <v>197</v>
      </c>
      <c r="E1277" s="76" t="s">
        <v>433</v>
      </c>
      <c r="F1277" s="57"/>
      <c r="G1277" s="58">
        <f>IFERROR(VLOOKUP(Errors_Master[[#This Row],[Functional Area]],Functional_Area[],2,FALSE),"Need Location!")</f>
        <v>19</v>
      </c>
      <c r="H127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78" spans="2:8">
      <c r="B1278" s="56" t="str">
        <f>CONCATENATE(Errors_Master[[#This Row],[Functional Area]],Errors_Master[[#This Row],[Error Code Name]])</f>
        <v>Impedance_Test_Pre-burnLeftFront/B05_CC2testfail</v>
      </c>
      <c r="C1278" s="55">
        <v>1233</v>
      </c>
      <c r="D1278" s="69" t="s">
        <v>197</v>
      </c>
      <c r="E1278" s="76" t="s">
        <v>434</v>
      </c>
      <c r="F1278" s="57"/>
      <c r="G1278" s="58">
        <f>IFERROR(VLOOKUP(Errors_Master[[#This Row],[Functional Area]],Functional_Area[],2,FALSE),"Need Location!")</f>
        <v>19</v>
      </c>
      <c r="H127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79" spans="2:8">
      <c r="B1279" s="56" t="str">
        <f>CONCATENATE(Errors_Master[[#This Row],[Functional Area]],Errors_Master[[#This Row],[Error Code Name]])</f>
        <v>Impedance_Test_Pre-burnLeftFront/B06_D test fail</v>
      </c>
      <c r="C1279" s="55">
        <v>1234</v>
      </c>
      <c r="D1279" s="69" t="s">
        <v>197</v>
      </c>
      <c r="E1279" s="76" t="s">
        <v>435</v>
      </c>
      <c r="F1279" s="57"/>
      <c r="G1279" s="58">
        <f>IFERROR(VLOOKUP(Errors_Master[[#This Row],[Functional Area]],Functional_Area[],2,FALSE),"Need Location!")</f>
        <v>19</v>
      </c>
      <c r="H127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80" spans="2:8">
      <c r="B1280" s="56" t="str">
        <f>CONCATENATE(Errors_Master[[#This Row],[Functional Area]],Errors_Master[[#This Row],[Error Code Name]])</f>
        <v>Impedance_Test_Pre-burnLeftFront/B07_D-testfail</v>
      </c>
      <c r="C1280" s="55">
        <v>1235</v>
      </c>
      <c r="D1280" s="69" t="s">
        <v>197</v>
      </c>
      <c r="E1280" s="76" t="s">
        <v>436</v>
      </c>
      <c r="F1280" s="57"/>
      <c r="G1280" s="58">
        <f>IFERROR(VLOOKUP(Errors_Master[[#This Row],[Functional Area]],Functional_Area[],2,FALSE),"Need Location!")</f>
        <v>19</v>
      </c>
      <c r="H128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81" spans="2:8">
      <c r="B1281" s="56" t="str">
        <f>CONCATENATE(Errors_Master[[#This Row],[Functional Area]],Errors_Master[[#This Row],[Error Code Name]])</f>
        <v>Impedance_Test_Pre-burnLeftFront/A08_SBU1testfail</v>
      </c>
      <c r="C1281" s="55">
        <v>1236</v>
      </c>
      <c r="D1281" s="69" t="s">
        <v>197</v>
      </c>
      <c r="E1281" s="76" t="s">
        <v>437</v>
      </c>
      <c r="F1281" s="57"/>
      <c r="G1281" s="58">
        <f>IFERROR(VLOOKUP(Errors_Master[[#This Row],[Functional Area]],Functional_Area[],2,FALSE),"Need Location!")</f>
        <v>19</v>
      </c>
      <c r="H128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82" spans="2:8">
      <c r="B1282" s="56" t="str">
        <f>CONCATENATE(Errors_Master[[#This Row],[Functional Area]],Errors_Master[[#This Row],[Error Code Name]])</f>
        <v>Impedance_Test_Pre-burnLeftFront/B09_Vbustestfail</v>
      </c>
      <c r="C1282" s="55">
        <v>1237</v>
      </c>
      <c r="D1282" s="69" t="s">
        <v>197</v>
      </c>
      <c r="E1282" s="76" t="s">
        <v>438</v>
      </c>
      <c r="F1282" s="57"/>
      <c r="G1282" s="58">
        <f>IFERROR(VLOOKUP(Errors_Master[[#This Row],[Functional Area]],Functional_Area[],2,FALSE),"Need Location!")</f>
        <v>19</v>
      </c>
      <c r="H128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83" spans="2:8">
      <c r="B1283" s="56" t="str">
        <f>CONCATENATE(Errors_Master[[#This Row],[Functional Area]],Errors_Master[[#This Row],[Error Code Name]])</f>
        <v>Impedance_Test_Pre-burnLeftFront/A03_TX1-testfail</v>
      </c>
      <c r="C1283" s="55">
        <v>1238</v>
      </c>
      <c r="D1283" s="69" t="s">
        <v>197</v>
      </c>
      <c r="E1283" s="76" t="s">
        <v>439</v>
      </c>
      <c r="F1283" s="57"/>
      <c r="G1283" s="58">
        <f>IFERROR(VLOOKUP(Errors_Master[[#This Row],[Functional Area]],Functional_Area[],2,FALSE),"Need Location!")</f>
        <v>19</v>
      </c>
      <c r="H128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84" spans="2:8">
      <c r="B1284" s="56" t="str">
        <f>CONCATENATE(Errors_Master[[#This Row],[Functional Area]],Errors_Master[[#This Row],[Error Code Name]])</f>
        <v>Impedance_Test_Pre-burnLeftFront/A02_TX1 test fail</v>
      </c>
      <c r="C1284" s="55">
        <v>1239</v>
      </c>
      <c r="D1284" s="69" t="s">
        <v>197</v>
      </c>
      <c r="E1284" s="76" t="s">
        <v>440</v>
      </c>
      <c r="F1284" s="57"/>
      <c r="G1284" s="58">
        <f>IFERROR(VLOOKUP(Errors_Master[[#This Row],[Functional Area]],Functional_Area[],2,FALSE),"Need Location!")</f>
        <v>19</v>
      </c>
      <c r="H128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85" spans="2:8">
      <c r="B1285" s="56" t="str">
        <f>CONCATENATE(Errors_Master[[#This Row],[Functional Area]],Errors_Master[[#This Row],[Error Code Name]])</f>
        <v>Impedance_Test_Pre-burnRightFront/a01-a02 test fail</v>
      </c>
      <c r="C1285" s="55">
        <v>1240</v>
      </c>
      <c r="D1285" s="69" t="s">
        <v>197</v>
      </c>
      <c r="E1285" s="76" t="s">
        <v>441</v>
      </c>
      <c r="F1285" s="57"/>
      <c r="G1285" s="58">
        <f>IFERROR(VLOOKUP(Errors_Master[[#This Row],[Functional Area]],Functional_Area[],2,FALSE),"Need Location!")</f>
        <v>19</v>
      </c>
      <c r="H128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86" spans="2:8">
      <c r="B1286" s="56" t="str">
        <f>CONCATENATE(Errors_Master[[#This Row],[Functional Area]],Errors_Master[[#This Row],[Error Code Name]])</f>
        <v>Impedance_Test_Pre-burnRightFront/a02-a03 test fail</v>
      </c>
      <c r="C1286" s="55">
        <v>1241</v>
      </c>
      <c r="D1286" s="69" t="s">
        <v>197</v>
      </c>
      <c r="E1286" s="76" t="s">
        <v>442</v>
      </c>
      <c r="F1286" s="57"/>
      <c r="G1286" s="58">
        <f>IFERROR(VLOOKUP(Errors_Master[[#This Row],[Functional Area]],Functional_Area[],2,FALSE),"Need Location!")</f>
        <v>19</v>
      </c>
      <c r="H128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87" spans="2:8">
      <c r="B1287" s="56" t="str">
        <f>CONCATENATE(Errors_Master[[#This Row],[Functional Area]],Errors_Master[[#This Row],[Error Code Name]])</f>
        <v>Impedance_Test_Pre-burnRightFront/a03-a04 test fail</v>
      </c>
      <c r="C1287" s="55">
        <v>1242</v>
      </c>
      <c r="D1287" s="69" t="s">
        <v>197</v>
      </c>
      <c r="E1287" s="76" t="s">
        <v>443</v>
      </c>
      <c r="F1287" s="57"/>
      <c r="G1287" s="58">
        <f>IFERROR(VLOOKUP(Errors_Master[[#This Row],[Functional Area]],Functional_Area[],2,FALSE),"Need Location!")</f>
        <v>19</v>
      </c>
      <c r="H128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88" spans="2:8">
      <c r="B1288" s="56" t="str">
        <f>CONCATENATE(Errors_Master[[#This Row],[Functional Area]],Errors_Master[[#This Row],[Error Code Name]])</f>
        <v>Impedance_Test_Pre-burnRightFront/a04-a05 test fail</v>
      </c>
      <c r="C1288" s="55">
        <v>1243</v>
      </c>
      <c r="D1288" s="69" t="s">
        <v>197</v>
      </c>
      <c r="E1288" s="76" t="s">
        <v>444</v>
      </c>
      <c r="F1288" s="57"/>
      <c r="G1288" s="58">
        <f>IFERROR(VLOOKUP(Errors_Master[[#This Row],[Functional Area]],Functional_Area[],2,FALSE),"Need Location!")</f>
        <v>19</v>
      </c>
      <c r="H128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89" spans="2:8">
      <c r="B1289" s="56" t="str">
        <f>CONCATENATE(Errors_Master[[#This Row],[Functional Area]],Errors_Master[[#This Row],[Error Code Name]])</f>
        <v>Impedance_Test_Pre-burnRightFront/a05-a06 test fail</v>
      </c>
      <c r="C1289" s="55">
        <v>1244</v>
      </c>
      <c r="D1289" s="69" t="s">
        <v>197</v>
      </c>
      <c r="E1289" s="76" t="s">
        <v>445</v>
      </c>
      <c r="F1289" s="57"/>
      <c r="G1289" s="58">
        <f>IFERROR(VLOOKUP(Errors_Master[[#This Row],[Functional Area]],Functional_Area[],2,FALSE),"Need Location!")</f>
        <v>19</v>
      </c>
      <c r="H128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90" spans="2:8">
      <c r="B1290" s="56" t="str">
        <f>CONCATENATE(Errors_Master[[#This Row],[Functional Area]],Errors_Master[[#This Row],[Error Code Name]])</f>
        <v>Impedance_Test_Pre-burnRightFront/a06-a07 test fail</v>
      </c>
      <c r="C1290" s="55">
        <v>1245</v>
      </c>
      <c r="D1290" s="69" t="s">
        <v>197</v>
      </c>
      <c r="E1290" s="76" t="s">
        <v>446</v>
      </c>
      <c r="F1290" s="57"/>
      <c r="G1290" s="58">
        <f>IFERROR(VLOOKUP(Errors_Master[[#This Row],[Functional Area]],Functional_Area[],2,FALSE),"Need Location!")</f>
        <v>19</v>
      </c>
      <c r="H129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91" spans="2:8">
      <c r="B1291" s="56" t="str">
        <f>CONCATENATE(Errors_Master[[#This Row],[Functional Area]],Errors_Master[[#This Row],[Error Code Name]])</f>
        <v>Impedance_Test_Pre-burnRightFront/a07-a08 test fail</v>
      </c>
      <c r="C1291" s="55">
        <v>1246</v>
      </c>
      <c r="D1291" s="69" t="s">
        <v>197</v>
      </c>
      <c r="E1291" s="76" t="s">
        <v>447</v>
      </c>
      <c r="F1291" s="57"/>
      <c r="G1291" s="58">
        <f>IFERROR(VLOOKUP(Errors_Master[[#This Row],[Functional Area]],Functional_Area[],2,FALSE),"Need Location!")</f>
        <v>19</v>
      </c>
      <c r="H129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92" spans="2:8">
      <c r="B1292" s="56" t="str">
        <f>CONCATENATE(Errors_Master[[#This Row],[Functional Area]],Errors_Master[[#This Row],[Error Code Name]])</f>
        <v>Impedance_Test_Pre-burnRightFront/a08-a09 test fail</v>
      </c>
      <c r="C1292" s="55">
        <v>1247</v>
      </c>
      <c r="D1292" s="69" t="s">
        <v>197</v>
      </c>
      <c r="E1292" s="76" t="s">
        <v>448</v>
      </c>
      <c r="F1292" s="57"/>
      <c r="G1292" s="58">
        <f>IFERROR(VLOOKUP(Errors_Master[[#This Row],[Functional Area]],Functional_Area[],2,FALSE),"Need Location!")</f>
        <v>19</v>
      </c>
      <c r="H129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93" spans="2:8">
      <c r="B1293" s="56" t="str">
        <f>CONCATENATE(Errors_Master[[#This Row],[Functional Area]],Errors_Master[[#This Row],[Error Code Name]])</f>
        <v>Impedance_Test_Pre-burnRightFront/a09-a10 test fail</v>
      </c>
      <c r="C1293" s="55">
        <v>1248</v>
      </c>
      <c r="D1293" s="69" t="s">
        <v>197</v>
      </c>
      <c r="E1293" s="76" t="s">
        <v>449</v>
      </c>
      <c r="F1293" s="57"/>
      <c r="G1293" s="58">
        <f>IFERROR(VLOOKUP(Errors_Master[[#This Row],[Functional Area]],Functional_Area[],2,FALSE),"Need Location!")</f>
        <v>19</v>
      </c>
      <c r="H129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94" spans="2:8">
      <c r="B1294" s="56" t="str">
        <f>CONCATENATE(Errors_Master[[#This Row],[Functional Area]],Errors_Master[[#This Row],[Error Code Name]])</f>
        <v>Impedance_Test_Pre-burnRightFront/a10-a11 test fail</v>
      </c>
      <c r="C1294" s="55">
        <v>1249</v>
      </c>
      <c r="D1294" s="69" t="s">
        <v>197</v>
      </c>
      <c r="E1294" s="76" t="s">
        <v>450</v>
      </c>
      <c r="F1294" s="57"/>
      <c r="G1294" s="58">
        <f>IFERROR(VLOOKUP(Errors_Master[[#This Row],[Functional Area]],Functional_Area[],2,FALSE),"Need Location!")</f>
        <v>19</v>
      </c>
      <c r="H129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95" spans="2:8">
      <c r="B1295" s="56" t="str">
        <f>CONCATENATE(Errors_Master[[#This Row],[Functional Area]],Errors_Master[[#This Row],[Error Code Name]])</f>
        <v>Impedance_Test_Pre-burnRightFront/a11-a12 test fail</v>
      </c>
      <c r="C1295" s="55">
        <v>1250</v>
      </c>
      <c r="D1295" s="69" t="s">
        <v>197</v>
      </c>
      <c r="E1295" s="76" t="s">
        <v>451</v>
      </c>
      <c r="F1295" s="57"/>
      <c r="G1295" s="58">
        <f>IFERROR(VLOOKUP(Errors_Master[[#This Row],[Functional Area]],Functional_Area[],2,FALSE),"Need Location!")</f>
        <v>19</v>
      </c>
      <c r="H129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96" spans="2:8">
      <c r="B1296" s="56" t="str">
        <f>CONCATENATE(Errors_Master[[#This Row],[Functional Area]],Errors_Master[[#This Row],[Error Code Name]])</f>
        <v>Impedance_Test_Pre-burnRightFront/b01-b02 test fail</v>
      </c>
      <c r="C1296" s="55">
        <v>1251</v>
      </c>
      <c r="D1296" s="69" t="s">
        <v>197</v>
      </c>
      <c r="E1296" s="76" t="s">
        <v>452</v>
      </c>
      <c r="F1296" s="57"/>
      <c r="G1296" s="58">
        <f>IFERROR(VLOOKUP(Errors_Master[[#This Row],[Functional Area]],Functional_Area[],2,FALSE),"Need Location!")</f>
        <v>19</v>
      </c>
      <c r="H129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97" spans="2:8">
      <c r="B1297" s="56" t="str">
        <f>CONCATENATE(Errors_Master[[#This Row],[Functional Area]],Errors_Master[[#This Row],[Error Code Name]])</f>
        <v>Impedance_Test_Pre-burnRightFront/b02-b03 test fail</v>
      </c>
      <c r="C1297" s="55">
        <v>1252</v>
      </c>
      <c r="D1297" s="69" t="s">
        <v>197</v>
      </c>
      <c r="E1297" s="76" t="s">
        <v>453</v>
      </c>
      <c r="F1297" s="57"/>
      <c r="G1297" s="58">
        <f>IFERROR(VLOOKUP(Errors_Master[[#This Row],[Functional Area]],Functional_Area[],2,FALSE),"Need Location!")</f>
        <v>19</v>
      </c>
      <c r="H129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98" spans="2:8">
      <c r="B1298" s="56" t="str">
        <f>CONCATENATE(Errors_Master[[#This Row],[Functional Area]],Errors_Master[[#This Row],[Error Code Name]])</f>
        <v>Impedance_Test_Pre-burnRightFront/b03-b04 test fail</v>
      </c>
      <c r="C1298" s="55">
        <v>1253</v>
      </c>
      <c r="D1298" s="69" t="s">
        <v>197</v>
      </c>
      <c r="E1298" s="76" t="s">
        <v>454</v>
      </c>
      <c r="F1298" s="57"/>
      <c r="G1298" s="58">
        <f>IFERROR(VLOOKUP(Errors_Master[[#This Row],[Functional Area]],Functional_Area[],2,FALSE),"Need Location!")</f>
        <v>19</v>
      </c>
      <c r="H129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299" spans="2:8">
      <c r="B1299" s="56" t="str">
        <f>CONCATENATE(Errors_Master[[#This Row],[Functional Area]],Errors_Master[[#This Row],[Error Code Name]])</f>
        <v>Impedance_Test_Pre-burnRightFront/b04-b05 test fail</v>
      </c>
      <c r="C1299" s="55">
        <v>1254</v>
      </c>
      <c r="D1299" s="69" t="s">
        <v>197</v>
      </c>
      <c r="E1299" s="76" t="s">
        <v>455</v>
      </c>
      <c r="F1299" s="57"/>
      <c r="G1299" s="58">
        <f>IFERROR(VLOOKUP(Errors_Master[[#This Row],[Functional Area]],Functional_Area[],2,FALSE),"Need Location!")</f>
        <v>19</v>
      </c>
      <c r="H129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00" spans="2:8">
      <c r="B1300" s="56" t="str">
        <f>CONCATENATE(Errors_Master[[#This Row],[Functional Area]],Errors_Master[[#This Row],[Error Code Name]])</f>
        <v>Impedance_Test_Pre-burnRightFront/b05-b06 test fail</v>
      </c>
      <c r="C1300" s="55">
        <v>1255</v>
      </c>
      <c r="D1300" s="69" t="s">
        <v>197</v>
      </c>
      <c r="E1300" s="76" t="s">
        <v>456</v>
      </c>
      <c r="F1300" s="57"/>
      <c r="G1300" s="58">
        <f>IFERROR(VLOOKUP(Errors_Master[[#This Row],[Functional Area]],Functional_Area[],2,FALSE),"Need Location!")</f>
        <v>19</v>
      </c>
      <c r="H130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01" spans="2:8">
      <c r="B1301" s="56" t="str">
        <f>CONCATENATE(Errors_Master[[#This Row],[Functional Area]],Errors_Master[[#This Row],[Error Code Name]])</f>
        <v>Impedance_Test_Pre-burnRightFront/b06-b07 test fail</v>
      </c>
      <c r="C1301" s="55">
        <v>1256</v>
      </c>
      <c r="D1301" s="69" t="s">
        <v>197</v>
      </c>
      <c r="E1301" s="76" t="s">
        <v>457</v>
      </c>
      <c r="F1301" s="57"/>
      <c r="G1301" s="58">
        <f>IFERROR(VLOOKUP(Errors_Master[[#This Row],[Functional Area]],Functional_Area[],2,FALSE),"Need Location!")</f>
        <v>19</v>
      </c>
      <c r="H130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02" spans="2:8">
      <c r="B1302" s="56" t="str">
        <f>CONCATENATE(Errors_Master[[#This Row],[Functional Area]],Errors_Master[[#This Row],[Error Code Name]])</f>
        <v>Impedance_Test_Pre-burnRightFront/b07-b08 test fail</v>
      </c>
      <c r="C1302" s="55">
        <v>1257</v>
      </c>
      <c r="D1302" s="69" t="s">
        <v>197</v>
      </c>
      <c r="E1302" s="76" t="s">
        <v>458</v>
      </c>
      <c r="F1302" s="57"/>
      <c r="G1302" s="58">
        <f>IFERROR(VLOOKUP(Errors_Master[[#This Row],[Functional Area]],Functional_Area[],2,FALSE),"Need Location!")</f>
        <v>19</v>
      </c>
      <c r="H130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03" spans="2:8">
      <c r="B1303" s="56" t="str">
        <f>CONCATENATE(Errors_Master[[#This Row],[Functional Area]],Errors_Master[[#This Row],[Error Code Name]])</f>
        <v>Impedance_Test_Pre-burnRightFront/b08-b09 test fail</v>
      </c>
      <c r="C1303" s="55">
        <v>1258</v>
      </c>
      <c r="D1303" s="69" t="s">
        <v>197</v>
      </c>
      <c r="E1303" s="76" t="s">
        <v>459</v>
      </c>
      <c r="F1303" s="57"/>
      <c r="G1303" s="58">
        <f>IFERROR(VLOOKUP(Errors_Master[[#This Row],[Functional Area]],Functional_Area[],2,FALSE),"Need Location!")</f>
        <v>19</v>
      </c>
      <c r="H130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04" spans="2:8">
      <c r="B1304" s="56" t="str">
        <f>CONCATENATE(Errors_Master[[#This Row],[Functional Area]],Errors_Master[[#This Row],[Error Code Name]])</f>
        <v>Impedance_Test_Pre-burnRightFront/b09-b10 test fail</v>
      </c>
      <c r="C1304" s="55">
        <v>1259</v>
      </c>
      <c r="D1304" s="69" t="s">
        <v>197</v>
      </c>
      <c r="E1304" s="76" t="s">
        <v>460</v>
      </c>
      <c r="F1304" s="57"/>
      <c r="G1304" s="58">
        <f>IFERROR(VLOOKUP(Errors_Master[[#This Row],[Functional Area]],Functional_Area[],2,FALSE),"Need Location!")</f>
        <v>19</v>
      </c>
      <c r="H130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05" spans="2:8">
      <c r="B1305" s="56" t="str">
        <f>CONCATENATE(Errors_Master[[#This Row],[Functional Area]],Errors_Master[[#This Row],[Error Code Name]])</f>
        <v>Impedance_Test_Pre-burnRightFront/b10-b11 test fail</v>
      </c>
      <c r="C1305" s="55">
        <v>1260</v>
      </c>
      <c r="D1305" s="69" t="s">
        <v>197</v>
      </c>
      <c r="E1305" s="76" t="s">
        <v>461</v>
      </c>
      <c r="F1305" s="57"/>
      <c r="G1305" s="58">
        <f>IFERROR(VLOOKUP(Errors_Master[[#This Row],[Functional Area]],Functional_Area[],2,FALSE),"Need Location!")</f>
        <v>19</v>
      </c>
      <c r="H130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06" spans="2:8">
      <c r="B1306" s="56" t="str">
        <f>CONCATENATE(Errors_Master[[#This Row],[Functional Area]],Errors_Master[[#This Row],[Error Code Name]])</f>
        <v>Impedance_Test_Pre-burnRightFront/b11-b12 test fail</v>
      </c>
      <c r="C1306" s="55">
        <v>1261</v>
      </c>
      <c r="D1306" s="69" t="s">
        <v>197</v>
      </c>
      <c r="E1306" s="76" t="s">
        <v>462</v>
      </c>
      <c r="F1306" s="57"/>
      <c r="G1306" s="58">
        <f>IFERROR(VLOOKUP(Errors_Master[[#This Row],[Functional Area]],Functional_Area[],2,FALSE),"Need Location!")</f>
        <v>19</v>
      </c>
      <c r="H130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07" spans="2:8">
      <c r="B1307" s="56" t="str">
        <f>CONCATENATE(Errors_Master[[#This Row],[Functional Area]],Errors_Master[[#This Row],[Error Code Name]])</f>
        <v>Impedance_Test_Pre-burnRightFront/a02-b11 test fail</v>
      </c>
      <c r="C1307" s="55">
        <v>1262</v>
      </c>
      <c r="D1307" s="69" t="s">
        <v>197</v>
      </c>
      <c r="E1307" s="76" t="s">
        <v>463</v>
      </c>
      <c r="F1307" s="57"/>
      <c r="G1307" s="58">
        <f>IFERROR(VLOOKUP(Errors_Master[[#This Row],[Functional Area]],Functional_Area[],2,FALSE),"Need Location!")</f>
        <v>19</v>
      </c>
      <c r="H130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08" spans="2:8">
      <c r="B1308" s="56" t="str">
        <f>CONCATENATE(Errors_Master[[#This Row],[Functional Area]],Errors_Master[[#This Row],[Error Code Name]])</f>
        <v>Impedance_Test_Pre-burnRightFront/a03-b10 test fail</v>
      </c>
      <c r="C1308" s="55">
        <v>1263</v>
      </c>
      <c r="D1308" s="69" t="s">
        <v>197</v>
      </c>
      <c r="E1308" s="76" t="s">
        <v>464</v>
      </c>
      <c r="F1308" s="57"/>
      <c r="G1308" s="58">
        <f>IFERROR(VLOOKUP(Errors_Master[[#This Row],[Functional Area]],Functional_Area[],2,FALSE),"Need Location!")</f>
        <v>19</v>
      </c>
      <c r="H130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09" spans="2:8">
      <c r="B1309" s="56" t="str">
        <f>CONCATENATE(Errors_Master[[#This Row],[Functional Area]],Errors_Master[[#This Row],[Error Code Name]])</f>
        <v>Impedance_Test_Pre-burnRightFront/a05-b08 test fail</v>
      </c>
      <c r="C1309" s="55">
        <v>1264</v>
      </c>
      <c r="D1309" s="69" t="s">
        <v>197</v>
      </c>
      <c r="E1309" s="76" t="s">
        <v>465</v>
      </c>
      <c r="F1309" s="57"/>
      <c r="G1309" s="58">
        <f>IFERROR(VLOOKUP(Errors_Master[[#This Row],[Functional Area]],Functional_Area[],2,FALSE),"Need Location!")</f>
        <v>19</v>
      </c>
      <c r="H130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10" spans="2:8">
      <c r="B1310" s="56" t="str">
        <f>CONCATENATE(Errors_Master[[#This Row],[Functional Area]],Errors_Master[[#This Row],[Error Code Name]])</f>
        <v>Impedance_Test_Pre-burnRightFront/a06-b07 test fail</v>
      </c>
      <c r="C1310" s="55">
        <v>1265</v>
      </c>
      <c r="D1310" s="69" t="s">
        <v>197</v>
      </c>
      <c r="E1310" s="76" t="s">
        <v>466</v>
      </c>
      <c r="F1310" s="57"/>
      <c r="G1310" s="58">
        <f>IFERROR(VLOOKUP(Errors_Master[[#This Row],[Functional Area]],Functional_Area[],2,FALSE),"Need Location!")</f>
        <v>19</v>
      </c>
      <c r="H131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11" spans="2:8">
      <c r="B1311" s="56" t="str">
        <f>CONCATENATE(Errors_Master[[#This Row],[Functional Area]],Errors_Master[[#This Row],[Error Code Name]])</f>
        <v>Impedance_Test_Pre-burnRightFront/a07-b06 test fail</v>
      </c>
      <c r="C1311" s="55">
        <v>1266</v>
      </c>
      <c r="D1311" s="69" t="s">
        <v>197</v>
      </c>
      <c r="E1311" s="76" t="s">
        <v>467</v>
      </c>
      <c r="F1311" s="57"/>
      <c r="G1311" s="58">
        <f>IFERROR(VLOOKUP(Errors_Master[[#This Row],[Functional Area]],Functional_Area[],2,FALSE),"Need Location!")</f>
        <v>19</v>
      </c>
      <c r="H131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12" spans="2:8">
      <c r="B1312" s="56" t="str">
        <f>CONCATENATE(Errors_Master[[#This Row],[Functional Area]],Errors_Master[[#This Row],[Error Code Name]])</f>
        <v>Impedance_Test_Pre-burnRightFront/a08-b05 test fail</v>
      </c>
      <c r="C1312" s="55">
        <v>1267</v>
      </c>
      <c r="D1312" s="69" t="s">
        <v>197</v>
      </c>
      <c r="E1312" s="76" t="s">
        <v>468</v>
      </c>
      <c r="F1312" s="57"/>
      <c r="G1312" s="58">
        <f>IFERROR(VLOOKUP(Errors_Master[[#This Row],[Functional Area]],Functional_Area[],2,FALSE),"Need Location!")</f>
        <v>19</v>
      </c>
      <c r="H131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13" spans="2:8">
      <c r="B1313" s="56" t="str">
        <f>CONCATENATE(Errors_Master[[#This Row],[Functional Area]],Errors_Master[[#This Row],[Error Code Name]])</f>
        <v>Impedance_Test_Pre-burnRightFront/a10-b03 test fail</v>
      </c>
      <c r="C1313" s="55">
        <v>1268</v>
      </c>
      <c r="D1313" s="69" t="s">
        <v>197</v>
      </c>
      <c r="E1313" s="76" t="s">
        <v>469</v>
      </c>
      <c r="F1313" s="57"/>
      <c r="G1313" s="58">
        <f>IFERROR(VLOOKUP(Errors_Master[[#This Row],[Functional Area]],Functional_Area[],2,FALSE),"Need Location!")</f>
        <v>19</v>
      </c>
      <c r="H131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14" spans="2:8">
      <c r="B1314" s="56" t="str">
        <f>CONCATENATE(Errors_Master[[#This Row],[Functional Area]],Errors_Master[[#This Row],[Error Code Name]])</f>
        <v>Impedance_Test_Pre-burnRightFront/a11-b02 test fail</v>
      </c>
      <c r="C1314" s="55">
        <v>1269</v>
      </c>
      <c r="D1314" s="69" t="s">
        <v>197</v>
      </c>
      <c r="E1314" s="76" t="s">
        <v>470</v>
      </c>
      <c r="F1314" s="57"/>
      <c r="G1314" s="58">
        <f>IFERROR(VLOOKUP(Errors_Master[[#This Row],[Functional Area]],Functional_Area[],2,FALSE),"Need Location!")</f>
        <v>19</v>
      </c>
      <c r="H131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15" spans="2:8">
      <c r="B1315" s="56" t="str">
        <f>CONCATENATE(Errors_Master[[#This Row],[Functional Area]],Errors_Master[[#This Row],[Error Code Name]])</f>
        <v>Impedance_Test_Pre-burnRightFront/B11_RX1 test fail</v>
      </c>
      <c r="C1315" s="55">
        <v>1270</v>
      </c>
      <c r="D1315" s="69" t="s">
        <v>197</v>
      </c>
      <c r="E1315" s="76" t="s">
        <v>471</v>
      </c>
      <c r="F1315" s="57"/>
      <c r="G1315" s="58">
        <f>IFERROR(VLOOKUP(Errors_Master[[#This Row],[Functional Area]],Functional_Area[],2,FALSE),"Need Location!")</f>
        <v>19</v>
      </c>
      <c r="H131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16" spans="2:8">
      <c r="B1316" s="56" t="str">
        <f>CONCATENATE(Errors_Master[[#This Row],[Functional Area]],Errors_Master[[#This Row],[Error Code Name]])</f>
        <v>Impedance_Test_Pre-burnRightFront/B10_RX1-testfail</v>
      </c>
      <c r="C1316" s="55">
        <v>1271</v>
      </c>
      <c r="D1316" s="69" t="s">
        <v>197</v>
      </c>
      <c r="E1316" s="76" t="s">
        <v>472</v>
      </c>
      <c r="F1316" s="57"/>
      <c r="G1316" s="58">
        <f>IFERROR(VLOOKUP(Errors_Master[[#This Row],[Functional Area]],Functional_Area[],2,FALSE),"Need Location!")</f>
        <v>19</v>
      </c>
      <c r="H131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17" spans="2:8">
      <c r="B1317" s="56" t="str">
        <f>CONCATENATE(Errors_Master[[#This Row],[Functional Area]],Errors_Master[[#This Row],[Error Code Name]])</f>
        <v>Impedance_Test_Pre-burnRightFront/A04_Vbustestfail</v>
      </c>
      <c r="C1317" s="55">
        <v>1272</v>
      </c>
      <c r="D1317" s="69" t="s">
        <v>197</v>
      </c>
      <c r="E1317" s="76" t="s">
        <v>473</v>
      </c>
      <c r="F1317" s="57"/>
      <c r="G1317" s="58">
        <f>IFERROR(VLOOKUP(Errors_Master[[#This Row],[Functional Area]],Functional_Area[],2,FALSE),"Need Location!")</f>
        <v>19</v>
      </c>
      <c r="H131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18" spans="2:8">
      <c r="B1318" s="56" t="str">
        <f>CONCATENATE(Errors_Master[[#This Row],[Functional Area]],Errors_Master[[#This Row],[Error Code Name]])</f>
        <v>Impedance_Test_Pre-burnRightFront/A05_CC1testfail</v>
      </c>
      <c r="C1318" s="55">
        <v>1273</v>
      </c>
      <c r="D1318" s="69" t="s">
        <v>197</v>
      </c>
      <c r="E1318" s="76" t="s">
        <v>474</v>
      </c>
      <c r="F1318" s="57"/>
      <c r="G1318" s="58">
        <f>IFERROR(VLOOKUP(Errors_Master[[#This Row],[Functional Area]],Functional_Area[],2,FALSE),"Need Location!")</f>
        <v>19</v>
      </c>
      <c r="H131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19" spans="2:8">
      <c r="B1319" s="56" t="str">
        <f>CONCATENATE(Errors_Master[[#This Row],[Functional Area]],Errors_Master[[#This Row],[Error Code Name]])</f>
        <v>Impedance_Test_Pre-burnRightFront/A06_D test fail</v>
      </c>
      <c r="C1319" s="55">
        <v>1274</v>
      </c>
      <c r="D1319" s="69" t="s">
        <v>197</v>
      </c>
      <c r="E1319" s="76" t="s">
        <v>475</v>
      </c>
      <c r="F1319" s="57"/>
      <c r="G1319" s="58">
        <f>IFERROR(VLOOKUP(Errors_Master[[#This Row],[Functional Area]],Functional_Area[],2,FALSE),"Need Location!")</f>
        <v>19</v>
      </c>
      <c r="H131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20" spans="2:8">
      <c r="B1320" s="56" t="str">
        <f>CONCATENATE(Errors_Master[[#This Row],[Functional Area]],Errors_Master[[#This Row],[Error Code Name]])</f>
        <v>Impedance_Test_Pre-burnRightFront/A07_D-testfail</v>
      </c>
      <c r="C1320" s="55">
        <v>1275</v>
      </c>
      <c r="D1320" s="69" t="s">
        <v>197</v>
      </c>
      <c r="E1320" s="76" t="s">
        <v>476</v>
      </c>
      <c r="F1320" s="57"/>
      <c r="G1320" s="58">
        <f>IFERROR(VLOOKUP(Errors_Master[[#This Row],[Functional Area]],Functional_Area[],2,FALSE),"Need Location!")</f>
        <v>19</v>
      </c>
      <c r="H132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21" spans="2:8">
      <c r="B1321" s="56" t="str">
        <f>CONCATENATE(Errors_Master[[#This Row],[Functional Area]],Errors_Master[[#This Row],[Error Code Name]])</f>
        <v>Impedance_Test_Pre-burnRightFront/B08_SBU2testfail</v>
      </c>
      <c r="C1321" s="55">
        <v>1276</v>
      </c>
      <c r="D1321" s="69" t="s">
        <v>197</v>
      </c>
      <c r="E1321" s="76" t="s">
        <v>477</v>
      </c>
      <c r="F1321" s="57"/>
      <c r="G1321" s="58">
        <f>IFERROR(VLOOKUP(Errors_Master[[#This Row],[Functional Area]],Functional_Area[],2,FALSE),"Need Location!")</f>
        <v>19</v>
      </c>
      <c r="H132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22" spans="2:8">
      <c r="B1322" s="56" t="str">
        <f>CONCATENATE(Errors_Master[[#This Row],[Functional Area]],Errors_Master[[#This Row],[Error Code Name]])</f>
        <v>Impedance_Test_Pre-burnRightFront/A09_Vbustestfail</v>
      </c>
      <c r="C1322" s="55">
        <v>1277</v>
      </c>
      <c r="D1322" s="69" t="s">
        <v>197</v>
      </c>
      <c r="E1322" s="76" t="s">
        <v>478</v>
      </c>
      <c r="F1322" s="57"/>
      <c r="G1322" s="58">
        <f>IFERROR(VLOOKUP(Errors_Master[[#This Row],[Functional Area]],Functional_Area[],2,FALSE),"Need Location!")</f>
        <v>19</v>
      </c>
      <c r="H132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23" spans="2:8">
      <c r="B1323" s="56" t="str">
        <f>CONCATENATE(Errors_Master[[#This Row],[Functional Area]],Errors_Master[[#This Row],[Error Code Name]])</f>
        <v>Impedance_Test_Pre-burnRightFront/B03_TX2-testfail</v>
      </c>
      <c r="C1323" s="55">
        <v>1278</v>
      </c>
      <c r="D1323" s="69" t="s">
        <v>197</v>
      </c>
      <c r="E1323" s="76" t="s">
        <v>479</v>
      </c>
      <c r="F1323" s="57"/>
      <c r="G1323" s="58">
        <f>IFERROR(VLOOKUP(Errors_Master[[#This Row],[Functional Area]],Functional_Area[],2,FALSE),"Need Location!")</f>
        <v>19</v>
      </c>
      <c r="H132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24" spans="2:8">
      <c r="B1324" s="56" t="str">
        <f>CONCATENATE(Errors_Master[[#This Row],[Functional Area]],Errors_Master[[#This Row],[Error Code Name]])</f>
        <v>Impedance_Test_Pre-burnRightFront/B02_TX2 test fail</v>
      </c>
      <c r="C1324" s="55">
        <v>1279</v>
      </c>
      <c r="D1324" s="69" t="s">
        <v>197</v>
      </c>
      <c r="E1324" s="76" t="s">
        <v>480</v>
      </c>
      <c r="F1324" s="57"/>
      <c r="G1324" s="58">
        <f>IFERROR(VLOOKUP(Errors_Master[[#This Row],[Functional Area]],Functional_Area[],2,FALSE),"Need Location!")</f>
        <v>19</v>
      </c>
      <c r="H132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25" spans="2:8">
      <c r="B1325" s="56" t="str">
        <f>CONCATENATE(Errors_Master[[#This Row],[Functional Area]],Errors_Master[[#This Row],[Error Code Name]])</f>
        <v>Impedance_Test_Pre-burnRightFront/A11_RX2 test fail</v>
      </c>
      <c r="C1325" s="55">
        <v>1280</v>
      </c>
      <c r="D1325" s="69" t="s">
        <v>197</v>
      </c>
      <c r="E1325" s="76" t="s">
        <v>481</v>
      </c>
      <c r="F1325" s="57"/>
      <c r="G1325" s="58">
        <f>IFERROR(VLOOKUP(Errors_Master[[#This Row],[Functional Area]],Functional_Area[],2,FALSE),"Need Location!")</f>
        <v>19</v>
      </c>
      <c r="H132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26" spans="2:8">
      <c r="B1326" s="56" t="str">
        <f>CONCATENATE(Errors_Master[[#This Row],[Functional Area]],Errors_Master[[#This Row],[Error Code Name]])</f>
        <v>Impedance_Test_Pre-burnRightFront/A10_RX2-testfail</v>
      </c>
      <c r="C1326" s="55">
        <v>1281</v>
      </c>
      <c r="D1326" s="69" t="s">
        <v>197</v>
      </c>
      <c r="E1326" s="76" t="s">
        <v>482</v>
      </c>
      <c r="F1326" s="57"/>
      <c r="G1326" s="58">
        <f>IFERROR(VLOOKUP(Errors_Master[[#This Row],[Functional Area]],Functional_Area[],2,FALSE),"Need Location!")</f>
        <v>19</v>
      </c>
      <c r="H132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27" spans="2:8">
      <c r="B1327" s="56" t="str">
        <f>CONCATENATE(Errors_Master[[#This Row],[Functional Area]],Errors_Master[[#This Row],[Error Code Name]])</f>
        <v>Impedance_Test_Pre-burnRightFront/B04_Vbustestfail</v>
      </c>
      <c r="C1327" s="55">
        <v>1282</v>
      </c>
      <c r="D1327" s="69" t="s">
        <v>197</v>
      </c>
      <c r="E1327" s="76" t="s">
        <v>483</v>
      </c>
      <c r="F1327" s="57"/>
      <c r="G1327" s="58">
        <f>IFERROR(VLOOKUP(Errors_Master[[#This Row],[Functional Area]],Functional_Area[],2,FALSE),"Need Location!")</f>
        <v>19</v>
      </c>
      <c r="H132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28" spans="2:8">
      <c r="B1328" s="56" t="str">
        <f>CONCATENATE(Errors_Master[[#This Row],[Functional Area]],Errors_Master[[#This Row],[Error Code Name]])</f>
        <v>Impedance_Test_Pre-burnRightFront/B05_CC2testfail</v>
      </c>
      <c r="C1328" s="55">
        <v>1283</v>
      </c>
      <c r="D1328" s="69" t="s">
        <v>197</v>
      </c>
      <c r="E1328" s="76" t="s">
        <v>484</v>
      </c>
      <c r="F1328" s="57"/>
      <c r="G1328" s="58">
        <f>IFERROR(VLOOKUP(Errors_Master[[#This Row],[Functional Area]],Functional_Area[],2,FALSE),"Need Location!")</f>
        <v>19</v>
      </c>
      <c r="H132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29" spans="2:8">
      <c r="B1329" s="56" t="str">
        <f>CONCATENATE(Errors_Master[[#This Row],[Functional Area]],Errors_Master[[#This Row],[Error Code Name]])</f>
        <v>Impedance_Test_Pre-burnRightFront/B06_D test fail</v>
      </c>
      <c r="C1329" s="55">
        <v>1284</v>
      </c>
      <c r="D1329" s="69" t="s">
        <v>197</v>
      </c>
      <c r="E1329" s="76" t="s">
        <v>485</v>
      </c>
      <c r="F1329" s="57"/>
      <c r="G1329" s="58">
        <f>IFERROR(VLOOKUP(Errors_Master[[#This Row],[Functional Area]],Functional_Area[],2,FALSE),"Need Location!")</f>
        <v>19</v>
      </c>
      <c r="H132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30" spans="2:8">
      <c r="B1330" s="56" t="str">
        <f>CONCATENATE(Errors_Master[[#This Row],[Functional Area]],Errors_Master[[#This Row],[Error Code Name]])</f>
        <v>Impedance_Test_Pre-burnRightFront/B07_D-testfail</v>
      </c>
      <c r="C1330" s="55">
        <v>1285</v>
      </c>
      <c r="D1330" s="69" t="s">
        <v>197</v>
      </c>
      <c r="E1330" s="76" t="s">
        <v>486</v>
      </c>
      <c r="F1330" s="57"/>
      <c r="G1330" s="58">
        <f>IFERROR(VLOOKUP(Errors_Master[[#This Row],[Functional Area]],Functional_Area[],2,FALSE),"Need Location!")</f>
        <v>19</v>
      </c>
      <c r="H133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31" spans="2:8">
      <c r="B1331" s="56" t="str">
        <f>CONCATENATE(Errors_Master[[#This Row],[Functional Area]],Errors_Master[[#This Row],[Error Code Name]])</f>
        <v>Impedance_Test_Pre-burnRightFront/A08_SBU1testfail</v>
      </c>
      <c r="C1331" s="55">
        <v>1286</v>
      </c>
      <c r="D1331" s="69" t="s">
        <v>197</v>
      </c>
      <c r="E1331" s="76" t="s">
        <v>487</v>
      </c>
      <c r="F1331" s="57"/>
      <c r="G1331" s="58">
        <f>IFERROR(VLOOKUP(Errors_Master[[#This Row],[Functional Area]],Functional_Area[],2,FALSE),"Need Location!")</f>
        <v>19</v>
      </c>
      <c r="H133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32" spans="2:8">
      <c r="B1332" s="56" t="str">
        <f>CONCATENATE(Errors_Master[[#This Row],[Functional Area]],Errors_Master[[#This Row],[Error Code Name]])</f>
        <v>Impedance_Test_Pre-burnRightFront/B09_Vbustestfail</v>
      </c>
      <c r="C1332" s="55">
        <v>1287</v>
      </c>
      <c r="D1332" s="69" t="s">
        <v>197</v>
      </c>
      <c r="E1332" s="76" t="s">
        <v>488</v>
      </c>
      <c r="F1332" s="57"/>
      <c r="G1332" s="58">
        <f>IFERROR(VLOOKUP(Errors_Master[[#This Row],[Functional Area]],Functional_Area[],2,FALSE),"Need Location!")</f>
        <v>19</v>
      </c>
      <c r="H133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33" spans="2:8">
      <c r="B1333" s="56" t="str">
        <f>CONCATENATE(Errors_Master[[#This Row],[Functional Area]],Errors_Master[[#This Row],[Error Code Name]])</f>
        <v>Impedance_Test_Pre-burnRightFront/A03_TX1-testfail</v>
      </c>
      <c r="C1333" s="55">
        <v>1288</v>
      </c>
      <c r="D1333" s="69" t="s">
        <v>197</v>
      </c>
      <c r="E1333" s="76" t="s">
        <v>489</v>
      </c>
      <c r="F1333" s="57"/>
      <c r="G1333" s="58">
        <f>IFERROR(VLOOKUP(Errors_Master[[#This Row],[Functional Area]],Functional_Area[],2,FALSE),"Need Location!")</f>
        <v>19</v>
      </c>
      <c r="H133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34" spans="2:8">
      <c r="B1334" s="56" t="str">
        <f>CONCATENATE(Errors_Master[[#This Row],[Functional Area]],Errors_Master[[#This Row],[Error Code Name]])</f>
        <v>Impedance_Test_Pre-burnRightFront/A02_TX1 test fail</v>
      </c>
      <c r="C1334" s="55">
        <v>1289</v>
      </c>
      <c r="D1334" s="69" t="s">
        <v>197</v>
      </c>
      <c r="E1334" s="76" t="s">
        <v>490</v>
      </c>
      <c r="F1334" s="57"/>
      <c r="G1334" s="58">
        <f>IFERROR(VLOOKUP(Errors_Master[[#This Row],[Functional Area]],Functional_Area[],2,FALSE),"Need Location!")</f>
        <v>19</v>
      </c>
      <c r="H133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35" spans="2:8">
      <c r="B1335" s="56" t="str">
        <f>CONCATENATE(Errors_Master[[#This Row],[Functional Area]],Errors_Master[[#This Row],[Error Code Name]])</f>
        <v>Impedance_Test_Pre-burnRightRear/a01-a02 test fail</v>
      </c>
      <c r="C1335" s="55">
        <v>1290</v>
      </c>
      <c r="D1335" s="69" t="s">
        <v>197</v>
      </c>
      <c r="E1335" s="76" t="s">
        <v>491</v>
      </c>
      <c r="F1335" s="57"/>
      <c r="G1335" s="58">
        <f>IFERROR(VLOOKUP(Errors_Master[[#This Row],[Functional Area]],Functional_Area[],2,FALSE),"Need Location!")</f>
        <v>19</v>
      </c>
      <c r="H133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36" spans="2:8">
      <c r="B1336" s="56" t="str">
        <f>CONCATENATE(Errors_Master[[#This Row],[Functional Area]],Errors_Master[[#This Row],[Error Code Name]])</f>
        <v>Impedance_Test_Pre-burnRightRear/a02-a03 test fail</v>
      </c>
      <c r="C1336" s="55">
        <v>1291</v>
      </c>
      <c r="D1336" s="69" t="s">
        <v>197</v>
      </c>
      <c r="E1336" s="76" t="s">
        <v>492</v>
      </c>
      <c r="F1336" s="57"/>
      <c r="G1336" s="58">
        <f>IFERROR(VLOOKUP(Errors_Master[[#This Row],[Functional Area]],Functional_Area[],2,FALSE),"Need Location!")</f>
        <v>19</v>
      </c>
      <c r="H133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37" spans="2:8">
      <c r="B1337" s="56" t="str">
        <f>CONCATENATE(Errors_Master[[#This Row],[Functional Area]],Errors_Master[[#This Row],[Error Code Name]])</f>
        <v>Impedance_Test_Pre-burnRightRear/a03-a04 test fail</v>
      </c>
      <c r="C1337" s="55">
        <v>1292</v>
      </c>
      <c r="D1337" s="69" t="s">
        <v>197</v>
      </c>
      <c r="E1337" s="76" t="s">
        <v>493</v>
      </c>
      <c r="F1337" s="57"/>
      <c r="G1337" s="58">
        <f>IFERROR(VLOOKUP(Errors_Master[[#This Row],[Functional Area]],Functional_Area[],2,FALSE),"Need Location!")</f>
        <v>19</v>
      </c>
      <c r="H133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38" spans="2:8">
      <c r="B1338" s="56" t="str">
        <f>CONCATENATE(Errors_Master[[#This Row],[Functional Area]],Errors_Master[[#This Row],[Error Code Name]])</f>
        <v>Impedance_Test_Pre-burnRightRear/a04-a05 test fail</v>
      </c>
      <c r="C1338" s="55">
        <v>1293</v>
      </c>
      <c r="D1338" s="69" t="s">
        <v>197</v>
      </c>
      <c r="E1338" s="76" t="s">
        <v>494</v>
      </c>
      <c r="F1338" s="57"/>
      <c r="G1338" s="58">
        <f>IFERROR(VLOOKUP(Errors_Master[[#This Row],[Functional Area]],Functional_Area[],2,FALSE),"Need Location!")</f>
        <v>19</v>
      </c>
      <c r="H133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39" spans="2:8">
      <c r="B1339" s="56" t="str">
        <f>CONCATENATE(Errors_Master[[#This Row],[Functional Area]],Errors_Master[[#This Row],[Error Code Name]])</f>
        <v>Impedance_Test_Pre-burnRightRear/a05-a06 test fail</v>
      </c>
      <c r="C1339" s="55">
        <v>1294</v>
      </c>
      <c r="D1339" s="69" t="s">
        <v>197</v>
      </c>
      <c r="E1339" s="76" t="s">
        <v>495</v>
      </c>
      <c r="F1339" s="57"/>
      <c r="G1339" s="58">
        <f>IFERROR(VLOOKUP(Errors_Master[[#This Row],[Functional Area]],Functional_Area[],2,FALSE),"Need Location!")</f>
        <v>19</v>
      </c>
      <c r="H133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40" spans="2:8">
      <c r="B1340" s="56" t="str">
        <f>CONCATENATE(Errors_Master[[#This Row],[Functional Area]],Errors_Master[[#This Row],[Error Code Name]])</f>
        <v>Impedance_Test_Pre-burnRightRear/a06-a07 test fail</v>
      </c>
      <c r="C1340" s="55">
        <v>1295</v>
      </c>
      <c r="D1340" s="69" t="s">
        <v>197</v>
      </c>
      <c r="E1340" s="76" t="s">
        <v>496</v>
      </c>
      <c r="F1340" s="57"/>
      <c r="G1340" s="58">
        <f>IFERROR(VLOOKUP(Errors_Master[[#This Row],[Functional Area]],Functional_Area[],2,FALSE),"Need Location!")</f>
        <v>19</v>
      </c>
      <c r="H134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41" spans="2:8">
      <c r="B1341" s="56" t="str">
        <f>CONCATENATE(Errors_Master[[#This Row],[Functional Area]],Errors_Master[[#This Row],[Error Code Name]])</f>
        <v>Impedance_Test_Pre-burnRightRear/a07-a08 test fail</v>
      </c>
      <c r="C1341" s="55">
        <v>1296</v>
      </c>
      <c r="D1341" s="69" t="s">
        <v>197</v>
      </c>
      <c r="E1341" s="76" t="s">
        <v>497</v>
      </c>
      <c r="F1341" s="57"/>
      <c r="G1341" s="58">
        <f>IFERROR(VLOOKUP(Errors_Master[[#This Row],[Functional Area]],Functional_Area[],2,FALSE),"Need Location!")</f>
        <v>19</v>
      </c>
      <c r="H134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42" spans="2:8">
      <c r="B1342" s="56" t="str">
        <f>CONCATENATE(Errors_Master[[#This Row],[Functional Area]],Errors_Master[[#This Row],[Error Code Name]])</f>
        <v>Impedance_Test_Pre-burnRightRear/a08-a09 test fail</v>
      </c>
      <c r="C1342" s="55">
        <v>1297</v>
      </c>
      <c r="D1342" s="69" t="s">
        <v>197</v>
      </c>
      <c r="E1342" s="76" t="s">
        <v>498</v>
      </c>
      <c r="F1342" s="57"/>
      <c r="G1342" s="58">
        <f>IFERROR(VLOOKUP(Errors_Master[[#This Row],[Functional Area]],Functional_Area[],2,FALSE),"Need Location!")</f>
        <v>19</v>
      </c>
      <c r="H134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43" spans="2:8">
      <c r="B1343" s="56" t="str">
        <f>CONCATENATE(Errors_Master[[#This Row],[Functional Area]],Errors_Master[[#This Row],[Error Code Name]])</f>
        <v>Impedance_Test_Pre-burnRightRear/a09-a10 test fail</v>
      </c>
      <c r="C1343" s="55">
        <v>1298</v>
      </c>
      <c r="D1343" s="69" t="s">
        <v>197</v>
      </c>
      <c r="E1343" s="76" t="s">
        <v>499</v>
      </c>
      <c r="F1343" s="57"/>
      <c r="G1343" s="58">
        <f>IFERROR(VLOOKUP(Errors_Master[[#This Row],[Functional Area]],Functional_Area[],2,FALSE),"Need Location!")</f>
        <v>19</v>
      </c>
      <c r="H134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44" spans="2:8">
      <c r="B1344" s="56" t="str">
        <f>CONCATENATE(Errors_Master[[#This Row],[Functional Area]],Errors_Master[[#This Row],[Error Code Name]])</f>
        <v>Impedance_Test_Pre-burnRightRear/a10-a11 test fail</v>
      </c>
      <c r="C1344" s="55">
        <v>1299</v>
      </c>
      <c r="D1344" s="69" t="s">
        <v>197</v>
      </c>
      <c r="E1344" s="76" t="s">
        <v>500</v>
      </c>
      <c r="F1344" s="57"/>
      <c r="G1344" s="58">
        <f>IFERROR(VLOOKUP(Errors_Master[[#This Row],[Functional Area]],Functional_Area[],2,FALSE),"Need Location!")</f>
        <v>19</v>
      </c>
      <c r="H134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45" spans="2:8">
      <c r="B1345" s="56" t="str">
        <f>CONCATENATE(Errors_Master[[#This Row],[Functional Area]],Errors_Master[[#This Row],[Error Code Name]])</f>
        <v>Impedance_Test_Pre-burnRightRear/a11-a12 test fail</v>
      </c>
      <c r="C1345" s="55">
        <v>1300</v>
      </c>
      <c r="D1345" s="69" t="s">
        <v>197</v>
      </c>
      <c r="E1345" s="76" t="s">
        <v>501</v>
      </c>
      <c r="F1345" s="57"/>
      <c r="G1345" s="58">
        <f>IFERROR(VLOOKUP(Errors_Master[[#This Row],[Functional Area]],Functional_Area[],2,FALSE),"Need Location!")</f>
        <v>19</v>
      </c>
      <c r="H134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46" spans="2:8">
      <c r="B1346" s="56" t="str">
        <f>CONCATENATE(Errors_Master[[#This Row],[Functional Area]],Errors_Master[[#This Row],[Error Code Name]])</f>
        <v>Impedance_Test_Pre-burnRightRear/b01-b02 test fail</v>
      </c>
      <c r="C1346" s="55">
        <v>1301</v>
      </c>
      <c r="D1346" s="69" t="s">
        <v>197</v>
      </c>
      <c r="E1346" s="76" t="s">
        <v>502</v>
      </c>
      <c r="F1346" s="57"/>
      <c r="G1346" s="58">
        <f>IFERROR(VLOOKUP(Errors_Master[[#This Row],[Functional Area]],Functional_Area[],2,FALSE),"Need Location!")</f>
        <v>19</v>
      </c>
      <c r="H134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47" spans="2:8">
      <c r="B1347" s="56" t="str">
        <f>CONCATENATE(Errors_Master[[#This Row],[Functional Area]],Errors_Master[[#This Row],[Error Code Name]])</f>
        <v>Impedance_Test_Pre-burnRightRear/b02-b03 test fail</v>
      </c>
      <c r="C1347" s="55">
        <v>1302</v>
      </c>
      <c r="D1347" s="69" t="s">
        <v>197</v>
      </c>
      <c r="E1347" s="76" t="s">
        <v>503</v>
      </c>
      <c r="F1347" s="57"/>
      <c r="G1347" s="58">
        <f>IFERROR(VLOOKUP(Errors_Master[[#This Row],[Functional Area]],Functional_Area[],2,FALSE),"Need Location!")</f>
        <v>19</v>
      </c>
      <c r="H134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48" spans="2:8">
      <c r="B1348" s="56" t="str">
        <f>CONCATENATE(Errors_Master[[#This Row],[Functional Area]],Errors_Master[[#This Row],[Error Code Name]])</f>
        <v>Impedance_Test_Pre-burnRightRear/b03-b04 test fail</v>
      </c>
      <c r="C1348" s="55">
        <v>1303</v>
      </c>
      <c r="D1348" s="69" t="s">
        <v>197</v>
      </c>
      <c r="E1348" s="76" t="s">
        <v>504</v>
      </c>
      <c r="F1348" s="57"/>
      <c r="G1348" s="58">
        <f>IFERROR(VLOOKUP(Errors_Master[[#This Row],[Functional Area]],Functional_Area[],2,FALSE),"Need Location!")</f>
        <v>19</v>
      </c>
      <c r="H134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49" spans="2:8">
      <c r="B1349" s="56" t="str">
        <f>CONCATENATE(Errors_Master[[#This Row],[Functional Area]],Errors_Master[[#This Row],[Error Code Name]])</f>
        <v>Impedance_Test_Pre-burnRightRear/b04-b05 test fail</v>
      </c>
      <c r="C1349" s="55">
        <v>1304</v>
      </c>
      <c r="D1349" s="69" t="s">
        <v>197</v>
      </c>
      <c r="E1349" s="76" t="s">
        <v>505</v>
      </c>
      <c r="F1349" s="57"/>
      <c r="G1349" s="58">
        <f>IFERROR(VLOOKUP(Errors_Master[[#This Row],[Functional Area]],Functional_Area[],2,FALSE),"Need Location!")</f>
        <v>19</v>
      </c>
      <c r="H134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50" spans="2:8">
      <c r="B1350" s="56" t="str">
        <f>CONCATENATE(Errors_Master[[#This Row],[Functional Area]],Errors_Master[[#This Row],[Error Code Name]])</f>
        <v>Impedance_Test_Pre-burnRightRear/b05-b06 test fail</v>
      </c>
      <c r="C1350" s="55">
        <v>1305</v>
      </c>
      <c r="D1350" s="69" t="s">
        <v>197</v>
      </c>
      <c r="E1350" s="76" t="s">
        <v>506</v>
      </c>
      <c r="F1350" s="57"/>
      <c r="G1350" s="58">
        <f>IFERROR(VLOOKUP(Errors_Master[[#This Row],[Functional Area]],Functional_Area[],2,FALSE),"Need Location!")</f>
        <v>19</v>
      </c>
      <c r="H135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51" spans="2:8">
      <c r="B1351" s="56" t="str">
        <f>CONCATENATE(Errors_Master[[#This Row],[Functional Area]],Errors_Master[[#This Row],[Error Code Name]])</f>
        <v>Impedance_Test_Pre-burnRightRear/b06-b07 test fail</v>
      </c>
      <c r="C1351" s="55">
        <v>1306</v>
      </c>
      <c r="D1351" s="69" t="s">
        <v>197</v>
      </c>
      <c r="E1351" s="76" t="s">
        <v>507</v>
      </c>
      <c r="F1351" s="57"/>
      <c r="G1351" s="58">
        <f>IFERROR(VLOOKUP(Errors_Master[[#This Row],[Functional Area]],Functional_Area[],2,FALSE),"Need Location!")</f>
        <v>19</v>
      </c>
      <c r="H135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52" spans="2:8">
      <c r="B1352" s="56" t="str">
        <f>CONCATENATE(Errors_Master[[#This Row],[Functional Area]],Errors_Master[[#This Row],[Error Code Name]])</f>
        <v>Impedance_Test_Pre-burnRightRear/b07-b08 test fail</v>
      </c>
      <c r="C1352" s="55">
        <v>1307</v>
      </c>
      <c r="D1352" s="69" t="s">
        <v>197</v>
      </c>
      <c r="E1352" s="76" t="s">
        <v>508</v>
      </c>
      <c r="F1352" s="57"/>
      <c r="G1352" s="58">
        <f>IFERROR(VLOOKUP(Errors_Master[[#This Row],[Functional Area]],Functional_Area[],2,FALSE),"Need Location!")</f>
        <v>19</v>
      </c>
      <c r="H135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53" spans="2:8">
      <c r="B1353" s="56" t="str">
        <f>CONCATENATE(Errors_Master[[#This Row],[Functional Area]],Errors_Master[[#This Row],[Error Code Name]])</f>
        <v>Impedance_Test_Pre-burnRightRear/b08-b09 test fail</v>
      </c>
      <c r="C1353" s="55">
        <v>1308</v>
      </c>
      <c r="D1353" s="69" t="s">
        <v>197</v>
      </c>
      <c r="E1353" s="76" t="s">
        <v>509</v>
      </c>
      <c r="F1353" s="57"/>
      <c r="G1353" s="58">
        <f>IFERROR(VLOOKUP(Errors_Master[[#This Row],[Functional Area]],Functional_Area[],2,FALSE),"Need Location!")</f>
        <v>19</v>
      </c>
      <c r="H135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54" spans="2:8">
      <c r="B1354" s="56" t="str">
        <f>CONCATENATE(Errors_Master[[#This Row],[Functional Area]],Errors_Master[[#This Row],[Error Code Name]])</f>
        <v>Impedance_Test_Pre-burnRightRear/b09-b10 test fail</v>
      </c>
      <c r="C1354" s="55">
        <v>1309</v>
      </c>
      <c r="D1354" s="69" t="s">
        <v>197</v>
      </c>
      <c r="E1354" s="76" t="s">
        <v>510</v>
      </c>
      <c r="F1354" s="57"/>
      <c r="G1354" s="58">
        <f>IFERROR(VLOOKUP(Errors_Master[[#This Row],[Functional Area]],Functional_Area[],2,FALSE),"Need Location!")</f>
        <v>19</v>
      </c>
      <c r="H135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55" spans="2:8">
      <c r="B1355" s="56" t="str">
        <f>CONCATENATE(Errors_Master[[#This Row],[Functional Area]],Errors_Master[[#This Row],[Error Code Name]])</f>
        <v>Impedance_Test_Pre-burnRightRear/b10-b11 test fail</v>
      </c>
      <c r="C1355" s="55">
        <v>1310</v>
      </c>
      <c r="D1355" s="69" t="s">
        <v>197</v>
      </c>
      <c r="E1355" s="76" t="s">
        <v>511</v>
      </c>
      <c r="F1355" s="57"/>
      <c r="G1355" s="58">
        <f>IFERROR(VLOOKUP(Errors_Master[[#This Row],[Functional Area]],Functional_Area[],2,FALSE),"Need Location!")</f>
        <v>19</v>
      </c>
      <c r="H135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56" spans="2:8">
      <c r="B1356" s="56" t="str">
        <f>CONCATENATE(Errors_Master[[#This Row],[Functional Area]],Errors_Master[[#This Row],[Error Code Name]])</f>
        <v>Impedance_Test_Pre-burnRightRear/b11-b12 test fail</v>
      </c>
      <c r="C1356" s="55">
        <v>1311</v>
      </c>
      <c r="D1356" s="69" t="s">
        <v>197</v>
      </c>
      <c r="E1356" s="76" t="s">
        <v>512</v>
      </c>
      <c r="F1356" s="57"/>
      <c r="G1356" s="58">
        <f>IFERROR(VLOOKUP(Errors_Master[[#This Row],[Functional Area]],Functional_Area[],2,FALSE),"Need Location!")</f>
        <v>19</v>
      </c>
      <c r="H135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57" spans="2:8">
      <c r="B1357" s="56" t="str">
        <f>CONCATENATE(Errors_Master[[#This Row],[Functional Area]],Errors_Master[[#This Row],[Error Code Name]])</f>
        <v>Impedance_Test_Pre-burnRightRear/a02-b11 test fail</v>
      </c>
      <c r="C1357" s="55">
        <v>1312</v>
      </c>
      <c r="D1357" s="69" t="s">
        <v>197</v>
      </c>
      <c r="E1357" s="77" t="s">
        <v>513</v>
      </c>
      <c r="F1357" s="57"/>
      <c r="G1357" s="58">
        <f>IFERROR(VLOOKUP(Errors_Master[[#This Row],[Functional Area]],Functional_Area[],2,FALSE),"Need Location!")</f>
        <v>19</v>
      </c>
      <c r="H135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58" spans="2:8">
      <c r="B1358" s="56" t="str">
        <f>CONCATENATE(Errors_Master[[#This Row],[Functional Area]],Errors_Master[[#This Row],[Error Code Name]])</f>
        <v>Impedance_Test_Pre-burnRightRear/a03-b10 test fail</v>
      </c>
      <c r="C1358" s="55">
        <v>1313</v>
      </c>
      <c r="D1358" s="69" t="s">
        <v>197</v>
      </c>
      <c r="E1358" s="77" t="s">
        <v>514</v>
      </c>
      <c r="F1358" s="57"/>
      <c r="G1358" s="58">
        <f>IFERROR(VLOOKUP(Errors_Master[[#This Row],[Functional Area]],Functional_Area[],2,FALSE),"Need Location!")</f>
        <v>19</v>
      </c>
      <c r="H135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59" spans="2:8">
      <c r="B1359" s="56" t="str">
        <f>CONCATENATE(Errors_Master[[#This Row],[Functional Area]],Errors_Master[[#This Row],[Error Code Name]])</f>
        <v>Impedance_Test_Pre-burnRightRear/a05-b08 test fail</v>
      </c>
      <c r="C1359" s="55">
        <v>1314</v>
      </c>
      <c r="D1359" s="69" t="s">
        <v>197</v>
      </c>
      <c r="E1359" s="77" t="s">
        <v>515</v>
      </c>
      <c r="F1359" s="57"/>
      <c r="G1359" s="58">
        <f>IFERROR(VLOOKUP(Errors_Master[[#This Row],[Functional Area]],Functional_Area[],2,FALSE),"Need Location!")</f>
        <v>19</v>
      </c>
      <c r="H135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60" spans="2:8">
      <c r="B1360" s="56" t="str">
        <f>CONCATENATE(Errors_Master[[#This Row],[Functional Area]],Errors_Master[[#This Row],[Error Code Name]])</f>
        <v>Impedance_Test_Pre-burnRightRear/a06-b07 test fail</v>
      </c>
      <c r="C1360" s="55">
        <v>1315</v>
      </c>
      <c r="D1360" s="69" t="s">
        <v>197</v>
      </c>
      <c r="E1360" s="77" t="s">
        <v>516</v>
      </c>
      <c r="F1360" s="57"/>
      <c r="G1360" s="58">
        <f>IFERROR(VLOOKUP(Errors_Master[[#This Row],[Functional Area]],Functional_Area[],2,FALSE),"Need Location!")</f>
        <v>19</v>
      </c>
      <c r="H136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61" spans="2:8">
      <c r="B1361" s="56" t="str">
        <f>CONCATENATE(Errors_Master[[#This Row],[Functional Area]],Errors_Master[[#This Row],[Error Code Name]])</f>
        <v>Impedance_Test_Pre-burnRightRear/a07-b06 test fail</v>
      </c>
      <c r="C1361" s="55">
        <v>1316</v>
      </c>
      <c r="D1361" s="69" t="s">
        <v>197</v>
      </c>
      <c r="E1361" s="77" t="s">
        <v>517</v>
      </c>
      <c r="F1361" s="57"/>
      <c r="G1361" s="58">
        <f>IFERROR(VLOOKUP(Errors_Master[[#This Row],[Functional Area]],Functional_Area[],2,FALSE),"Need Location!")</f>
        <v>19</v>
      </c>
      <c r="H136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62" spans="2:8">
      <c r="B1362" s="56" t="str">
        <f>CONCATENATE(Errors_Master[[#This Row],[Functional Area]],Errors_Master[[#This Row],[Error Code Name]])</f>
        <v>Impedance_Test_Pre-burnRightRear/a08-b05 test fail</v>
      </c>
      <c r="C1362" s="55">
        <v>1317</v>
      </c>
      <c r="D1362" s="69" t="s">
        <v>197</v>
      </c>
      <c r="E1362" s="77" t="s">
        <v>518</v>
      </c>
      <c r="F1362" s="57"/>
      <c r="G1362" s="58">
        <f>IFERROR(VLOOKUP(Errors_Master[[#This Row],[Functional Area]],Functional_Area[],2,FALSE),"Need Location!")</f>
        <v>19</v>
      </c>
      <c r="H136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63" spans="2:8">
      <c r="B1363" s="56" t="str">
        <f>CONCATENATE(Errors_Master[[#This Row],[Functional Area]],Errors_Master[[#This Row],[Error Code Name]])</f>
        <v>Impedance_Test_Pre-burnRightRear/a10-b03 test fail</v>
      </c>
      <c r="C1363" s="55">
        <v>1318</v>
      </c>
      <c r="D1363" s="69" t="s">
        <v>197</v>
      </c>
      <c r="E1363" s="77" t="s">
        <v>519</v>
      </c>
      <c r="F1363" s="57"/>
      <c r="G1363" s="58">
        <f>IFERROR(VLOOKUP(Errors_Master[[#This Row],[Functional Area]],Functional_Area[],2,FALSE),"Need Location!")</f>
        <v>19</v>
      </c>
      <c r="H136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64" spans="2:8">
      <c r="B1364" s="56" t="str">
        <f>CONCATENATE(Errors_Master[[#This Row],[Functional Area]],Errors_Master[[#This Row],[Error Code Name]])</f>
        <v>Impedance_Test_Pre-burnRightRear/a11-b02 test fail</v>
      </c>
      <c r="C1364" s="55">
        <v>1319</v>
      </c>
      <c r="D1364" s="69" t="s">
        <v>197</v>
      </c>
      <c r="E1364" s="77" t="s">
        <v>520</v>
      </c>
      <c r="F1364" s="57"/>
      <c r="G1364" s="58">
        <f>IFERROR(VLOOKUP(Errors_Master[[#This Row],[Functional Area]],Functional_Area[],2,FALSE),"Need Location!")</f>
        <v>19</v>
      </c>
      <c r="H136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65" spans="2:8">
      <c r="B1365" s="56" t="str">
        <f>CONCATENATE(Errors_Master[[#This Row],[Functional Area]],Errors_Master[[#This Row],[Error Code Name]])</f>
        <v>Impedance_Test_Pre-burnRightRear/B11_RX1 test fail</v>
      </c>
      <c r="C1365" s="55">
        <v>1320</v>
      </c>
      <c r="D1365" s="69" t="s">
        <v>197</v>
      </c>
      <c r="E1365" s="77" t="s">
        <v>521</v>
      </c>
      <c r="F1365" s="57"/>
      <c r="G1365" s="58">
        <f>IFERROR(VLOOKUP(Errors_Master[[#This Row],[Functional Area]],Functional_Area[],2,FALSE),"Need Location!")</f>
        <v>19</v>
      </c>
      <c r="H136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66" spans="2:8">
      <c r="B1366" s="56" t="str">
        <f>CONCATENATE(Errors_Master[[#This Row],[Functional Area]],Errors_Master[[#This Row],[Error Code Name]])</f>
        <v>Impedance_Test_Pre-burnRightRear/B10_RX1-testfail</v>
      </c>
      <c r="C1366" s="55">
        <v>1321</v>
      </c>
      <c r="D1366" s="69" t="s">
        <v>197</v>
      </c>
      <c r="E1366" s="77" t="s">
        <v>522</v>
      </c>
      <c r="F1366" s="57"/>
      <c r="G1366" s="58">
        <f>IFERROR(VLOOKUP(Errors_Master[[#This Row],[Functional Area]],Functional_Area[],2,FALSE),"Need Location!")</f>
        <v>19</v>
      </c>
      <c r="H136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67" spans="2:8">
      <c r="B1367" s="56" t="str">
        <f>CONCATENATE(Errors_Master[[#This Row],[Functional Area]],Errors_Master[[#This Row],[Error Code Name]])</f>
        <v>Impedance_Test_Pre-burnRightRear/A04_Vbustestfail</v>
      </c>
      <c r="C1367" s="55">
        <v>1322</v>
      </c>
      <c r="D1367" s="69" t="s">
        <v>197</v>
      </c>
      <c r="E1367" s="77" t="s">
        <v>523</v>
      </c>
      <c r="F1367" s="57"/>
      <c r="G1367" s="58">
        <f>IFERROR(VLOOKUP(Errors_Master[[#This Row],[Functional Area]],Functional_Area[],2,FALSE),"Need Location!")</f>
        <v>19</v>
      </c>
      <c r="H136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68" spans="2:8">
      <c r="B1368" s="56" t="str">
        <f>CONCATENATE(Errors_Master[[#This Row],[Functional Area]],Errors_Master[[#This Row],[Error Code Name]])</f>
        <v>Impedance_Test_Pre-burnRightRear/A05_CC1testfail</v>
      </c>
      <c r="C1368" s="55">
        <v>1323</v>
      </c>
      <c r="D1368" s="69" t="s">
        <v>197</v>
      </c>
      <c r="E1368" s="77" t="s">
        <v>524</v>
      </c>
      <c r="F1368" s="57"/>
      <c r="G1368" s="58">
        <f>IFERROR(VLOOKUP(Errors_Master[[#This Row],[Functional Area]],Functional_Area[],2,FALSE),"Need Location!")</f>
        <v>19</v>
      </c>
      <c r="H136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69" spans="2:8" ht="17" customHeight="1">
      <c r="B1369" s="56" t="str">
        <f>CONCATENATE(Errors_Master[[#This Row],[Functional Area]],Errors_Master[[#This Row],[Error Code Name]])</f>
        <v>Impedance_Test_Pre-burnRightRear/A06_D test fail</v>
      </c>
      <c r="C1369" s="55">
        <v>1324</v>
      </c>
      <c r="D1369" s="69" t="s">
        <v>197</v>
      </c>
      <c r="E1369" s="77" t="s">
        <v>525</v>
      </c>
      <c r="F1369" s="57"/>
      <c r="G1369" s="58">
        <f>IFERROR(VLOOKUP(Errors_Master[[#This Row],[Functional Area]],Functional_Area[],2,FALSE),"Need Location!")</f>
        <v>19</v>
      </c>
      <c r="H136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70" spans="2:8" ht="16" customHeight="1">
      <c r="B1370" s="56" t="str">
        <f>CONCATENATE(Errors_Master[[#This Row],[Functional Area]],Errors_Master[[#This Row],[Error Code Name]])</f>
        <v>Impedance_Test_Pre-burnRightRear/A07_D-testfail</v>
      </c>
      <c r="C1370" s="55">
        <v>1325</v>
      </c>
      <c r="D1370" s="69" t="s">
        <v>197</v>
      </c>
      <c r="E1370" s="77" t="s">
        <v>526</v>
      </c>
      <c r="F1370" s="57"/>
      <c r="G1370" s="58">
        <f>IFERROR(VLOOKUP(Errors_Master[[#This Row],[Functional Area]],Functional_Area[],2,FALSE),"Need Location!")</f>
        <v>19</v>
      </c>
      <c r="H137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71" spans="2:8">
      <c r="B1371" s="56" t="str">
        <f>CONCATENATE(Errors_Master[[#This Row],[Functional Area]],Errors_Master[[#This Row],[Error Code Name]])</f>
        <v>Impedance_Test_Pre-burnRightRear/B08_SBU2testfail</v>
      </c>
      <c r="C1371" s="55">
        <v>1326</v>
      </c>
      <c r="D1371" s="69" t="s">
        <v>197</v>
      </c>
      <c r="E1371" s="77" t="s">
        <v>527</v>
      </c>
      <c r="F1371" s="57"/>
      <c r="G1371" s="58">
        <f>IFERROR(VLOOKUP(Errors_Master[[#This Row],[Functional Area]],Functional_Area[],2,FALSE),"Need Location!")</f>
        <v>19</v>
      </c>
      <c r="H137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72" spans="2:8">
      <c r="B1372" s="56" t="str">
        <f>CONCATENATE(Errors_Master[[#This Row],[Functional Area]],Errors_Master[[#This Row],[Error Code Name]])</f>
        <v>Impedance_Test_Pre-burnRightRear/A09_Vbustestfail</v>
      </c>
      <c r="C1372" s="55">
        <v>1327</v>
      </c>
      <c r="D1372" s="69" t="s">
        <v>197</v>
      </c>
      <c r="E1372" s="77" t="s">
        <v>528</v>
      </c>
      <c r="F1372" s="57"/>
      <c r="G1372" s="58">
        <f>IFERROR(VLOOKUP(Errors_Master[[#This Row],[Functional Area]],Functional_Area[],2,FALSE),"Need Location!")</f>
        <v>19</v>
      </c>
      <c r="H137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73" spans="2:8">
      <c r="B1373" s="56" t="str">
        <f>CONCATENATE(Errors_Master[[#This Row],[Functional Area]],Errors_Master[[#This Row],[Error Code Name]])</f>
        <v>Impedance_Test_Pre-burnRightRear/B03_TX2-testfail</v>
      </c>
      <c r="C1373" s="55">
        <v>1328</v>
      </c>
      <c r="D1373" s="69" t="s">
        <v>197</v>
      </c>
      <c r="E1373" s="77" t="s">
        <v>529</v>
      </c>
      <c r="F1373" s="57"/>
      <c r="G1373" s="58">
        <f>IFERROR(VLOOKUP(Errors_Master[[#This Row],[Functional Area]],Functional_Area[],2,FALSE),"Need Location!")</f>
        <v>19</v>
      </c>
      <c r="H137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74" spans="2:8">
      <c r="B1374" s="56" t="str">
        <f>CONCATENATE(Errors_Master[[#This Row],[Functional Area]],Errors_Master[[#This Row],[Error Code Name]])</f>
        <v>Impedance_Test_Pre-burnRightRear/B02_TX2 test fail</v>
      </c>
      <c r="C1374" s="55">
        <v>1329</v>
      </c>
      <c r="D1374" s="69" t="s">
        <v>197</v>
      </c>
      <c r="E1374" s="77" t="s">
        <v>530</v>
      </c>
      <c r="F1374" s="57"/>
      <c r="G1374" s="58">
        <f>IFERROR(VLOOKUP(Errors_Master[[#This Row],[Functional Area]],Functional_Area[],2,FALSE),"Need Location!")</f>
        <v>19</v>
      </c>
      <c r="H137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75" spans="2:8">
      <c r="B1375" s="56" t="str">
        <f>CONCATENATE(Errors_Master[[#This Row],[Functional Area]],Errors_Master[[#This Row],[Error Code Name]])</f>
        <v>Impedance_Test_Pre-burnRightRear/A11_RX2 test fail</v>
      </c>
      <c r="C1375" s="55">
        <v>1330</v>
      </c>
      <c r="D1375" s="69" t="s">
        <v>197</v>
      </c>
      <c r="E1375" s="77" t="s">
        <v>531</v>
      </c>
      <c r="F1375" s="57"/>
      <c r="G1375" s="58">
        <f>IFERROR(VLOOKUP(Errors_Master[[#This Row],[Functional Area]],Functional_Area[],2,FALSE),"Need Location!")</f>
        <v>19</v>
      </c>
      <c r="H137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76" spans="2:8">
      <c r="B1376" s="56" t="str">
        <f>CONCATENATE(Errors_Master[[#This Row],[Functional Area]],Errors_Master[[#This Row],[Error Code Name]])</f>
        <v>Impedance_Test_Pre-burnRightRear/A10_RX2-testfail</v>
      </c>
      <c r="C1376" s="55">
        <v>1331</v>
      </c>
      <c r="D1376" s="69" t="s">
        <v>197</v>
      </c>
      <c r="E1376" s="77" t="s">
        <v>532</v>
      </c>
      <c r="F1376" s="57"/>
      <c r="G1376" s="58">
        <f>IFERROR(VLOOKUP(Errors_Master[[#This Row],[Functional Area]],Functional_Area[],2,FALSE),"Need Location!")</f>
        <v>19</v>
      </c>
      <c r="H137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77" spans="2:8">
      <c r="B1377" s="56" t="str">
        <f>CONCATENATE(Errors_Master[[#This Row],[Functional Area]],Errors_Master[[#This Row],[Error Code Name]])</f>
        <v>Impedance_Test_Pre-burnRightRear/B04_Vbustestfail</v>
      </c>
      <c r="C1377" s="55">
        <v>1332</v>
      </c>
      <c r="D1377" s="69" t="s">
        <v>197</v>
      </c>
      <c r="E1377" s="77" t="s">
        <v>533</v>
      </c>
      <c r="F1377" s="57"/>
      <c r="G1377" s="58">
        <f>IFERROR(VLOOKUP(Errors_Master[[#This Row],[Functional Area]],Functional_Area[],2,FALSE),"Need Location!")</f>
        <v>19</v>
      </c>
      <c r="H137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78" spans="2:8">
      <c r="B1378" s="56" t="str">
        <f>CONCATENATE(Errors_Master[[#This Row],[Functional Area]],Errors_Master[[#This Row],[Error Code Name]])</f>
        <v>Impedance_Test_Pre-burnRightRear/B05_CC2testfail</v>
      </c>
      <c r="C1378" s="55">
        <v>1333</v>
      </c>
      <c r="D1378" s="69" t="s">
        <v>197</v>
      </c>
      <c r="E1378" s="77" t="s">
        <v>534</v>
      </c>
      <c r="F1378" s="57"/>
      <c r="G1378" s="58">
        <f>IFERROR(VLOOKUP(Errors_Master[[#This Row],[Functional Area]],Functional_Area[],2,FALSE),"Need Location!")</f>
        <v>19</v>
      </c>
      <c r="H137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79" spans="2:8">
      <c r="B1379" s="56" t="str">
        <f>CONCATENATE(Errors_Master[[#This Row],[Functional Area]],Errors_Master[[#This Row],[Error Code Name]])</f>
        <v>Impedance_Test_Pre-burnRightRear/B06_D test fail</v>
      </c>
      <c r="C1379" s="55">
        <v>1334</v>
      </c>
      <c r="D1379" s="69" t="s">
        <v>197</v>
      </c>
      <c r="E1379" s="77" t="s">
        <v>535</v>
      </c>
      <c r="F1379" s="57"/>
      <c r="G1379" s="58">
        <f>IFERROR(VLOOKUP(Errors_Master[[#This Row],[Functional Area]],Functional_Area[],2,FALSE),"Need Location!")</f>
        <v>19</v>
      </c>
      <c r="H137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80" spans="2:8">
      <c r="B1380" s="56" t="str">
        <f>CONCATENATE(Errors_Master[[#This Row],[Functional Area]],Errors_Master[[#This Row],[Error Code Name]])</f>
        <v>Impedance_Test_Pre-burnRightRear/B07_D-testfail</v>
      </c>
      <c r="C1380" s="55">
        <v>1335</v>
      </c>
      <c r="D1380" s="69" t="s">
        <v>197</v>
      </c>
      <c r="E1380" s="77" t="s">
        <v>536</v>
      </c>
      <c r="F1380" s="57"/>
      <c r="G1380" s="58">
        <f>IFERROR(VLOOKUP(Errors_Master[[#This Row],[Functional Area]],Functional_Area[],2,FALSE),"Need Location!")</f>
        <v>19</v>
      </c>
      <c r="H138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81" spans="2:8">
      <c r="B1381" s="56" t="str">
        <f>CONCATENATE(Errors_Master[[#This Row],[Functional Area]],Errors_Master[[#This Row],[Error Code Name]])</f>
        <v>Impedance_Test_Pre-burnRightRear/A08_SBU1testfail</v>
      </c>
      <c r="C1381" s="55">
        <v>1336</v>
      </c>
      <c r="D1381" s="69" t="s">
        <v>197</v>
      </c>
      <c r="E1381" s="77" t="s">
        <v>537</v>
      </c>
      <c r="F1381" s="57"/>
      <c r="G1381" s="58">
        <f>IFERROR(VLOOKUP(Errors_Master[[#This Row],[Functional Area]],Functional_Area[],2,FALSE),"Need Location!")</f>
        <v>19</v>
      </c>
      <c r="H138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82" spans="2:8">
      <c r="B1382" s="56" t="str">
        <f>CONCATENATE(Errors_Master[[#This Row],[Functional Area]],Errors_Master[[#This Row],[Error Code Name]])</f>
        <v>Impedance_Test_Pre-burnRightRear/B09_Vbustestfail</v>
      </c>
      <c r="C1382" s="55">
        <v>1337</v>
      </c>
      <c r="D1382" s="69" t="s">
        <v>197</v>
      </c>
      <c r="E1382" s="77" t="s">
        <v>538</v>
      </c>
      <c r="F1382" s="57"/>
      <c r="G1382" s="58">
        <f>IFERROR(VLOOKUP(Errors_Master[[#This Row],[Functional Area]],Functional_Area[],2,FALSE),"Need Location!")</f>
        <v>19</v>
      </c>
      <c r="H138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83" spans="2:8">
      <c r="B1383" s="56" t="str">
        <f>CONCATENATE(Errors_Master[[#This Row],[Functional Area]],Errors_Master[[#This Row],[Error Code Name]])</f>
        <v>Impedance_Test_Pre-burnRightRear/A03_TX1-testfail</v>
      </c>
      <c r="C1383" s="55">
        <v>1338</v>
      </c>
      <c r="D1383" s="69" t="s">
        <v>197</v>
      </c>
      <c r="E1383" s="77" t="s">
        <v>539</v>
      </c>
      <c r="F1383" s="57"/>
      <c r="G1383" s="58">
        <f>IFERROR(VLOOKUP(Errors_Master[[#This Row],[Functional Area]],Functional_Area[],2,FALSE),"Need Location!")</f>
        <v>19</v>
      </c>
      <c r="H138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84" spans="2:8">
      <c r="B1384" s="56" t="str">
        <f>CONCATENATE(Errors_Master[[#This Row],[Functional Area]],Errors_Master[[#This Row],[Error Code Name]])</f>
        <v>Impedance_Test_Pre-burnRightRear/A02_TX1 test fail</v>
      </c>
      <c r="C1384" s="55">
        <v>1339</v>
      </c>
      <c r="D1384" s="69" t="s">
        <v>197</v>
      </c>
      <c r="E1384" s="77" t="s">
        <v>540</v>
      </c>
      <c r="F1384" s="57"/>
      <c r="G1384" s="58">
        <f>IFERROR(VLOOKUP(Errors_Master[[#This Row],[Functional Area]],Functional_Area[],2,FALSE),"Need Location!")</f>
        <v>19</v>
      </c>
      <c r="H138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85" spans="2:8">
      <c r="B1385" s="56" t="str">
        <f>CONCATENATE(Errors_Master[[#This Row],[Functional Area]],Errors_Master[[#This Row],[Error Code Name]])</f>
        <v>Impedance_Test_Pre-burnNo power on</v>
      </c>
      <c r="C1385" s="55">
        <v>1340</v>
      </c>
      <c r="D1385" s="69" t="s">
        <v>197</v>
      </c>
      <c r="E1385" s="76" t="s">
        <v>780</v>
      </c>
      <c r="F1385" s="57"/>
      <c r="G1385" s="58">
        <f>IFERROR(VLOOKUP(Errors_Master[[#This Row],[Functional Area]],Functional_Area[],2,FALSE),"Need Location!")</f>
        <v>19</v>
      </c>
      <c r="H138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86" spans="2:8">
      <c r="B1386" s="56" t="str">
        <f>CONCATENATE(Errors_Master[[#This Row],[Functional Area]],Errors_Master[[#This Row],[Error Code Name]])</f>
        <v>Impedance_Test_Pre-burnHang at black screen</v>
      </c>
      <c r="C1386" s="55">
        <v>1341</v>
      </c>
      <c r="D1386" s="69" t="s">
        <v>197</v>
      </c>
      <c r="E1386" s="76" t="s">
        <v>932</v>
      </c>
      <c r="F1386" s="57"/>
      <c r="G1386" s="58">
        <f>IFERROR(VLOOKUP(Errors_Master[[#This Row],[Functional Area]],Functional_Area[],2,FALSE),"Need Location!")</f>
        <v>19</v>
      </c>
      <c r="H138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87" spans="2:8">
      <c r="B1387" s="56" t="str">
        <f>CONCATENATE(Errors_Master[[#This Row],[Functional Area]],Errors_Master[[#This Row],[Error Code Name]])</f>
        <v>Impedance_Test_Pre-burn[New Failure] Impedance_Test_Pre-burn</v>
      </c>
      <c r="C1387" s="55">
        <v>1342</v>
      </c>
      <c r="D1387" s="69" t="s">
        <v>197</v>
      </c>
      <c r="E1387" s="76" t="s">
        <v>933</v>
      </c>
      <c r="F1387" s="57"/>
      <c r="G1387" s="58">
        <f>IFERROR(VLOOKUP(Errors_Master[[#This Row],[Functional Area]],Functional_Area[],2,FALSE),"Need Location!")</f>
        <v>19</v>
      </c>
      <c r="H138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88" spans="2:8">
      <c r="B1388" s="56" t="str">
        <f>CONCATENATE(Errors_Master[[#This Row],[Functional Area]],Errors_Master[[#This Row],[Error Code Name]])</f>
        <v>Impedance_Test_Pre-burn[New Failure] Impedance_Test_Pre-burn</v>
      </c>
      <c r="C1388" s="55">
        <v>1343</v>
      </c>
      <c r="D1388" s="69" t="s">
        <v>197</v>
      </c>
      <c r="E1388" s="76" t="s">
        <v>933</v>
      </c>
      <c r="F1388" s="57"/>
      <c r="G1388" s="58">
        <f>IFERROR(VLOOKUP(Errors_Master[[#This Row],[Functional Area]],Functional_Area[],2,FALSE),"Need Location!")</f>
        <v>19</v>
      </c>
      <c r="H138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89" spans="2:8">
      <c r="B1389" s="56" t="str">
        <f>CONCATENATE(Errors_Master[[#This Row],[Functional Area]],Errors_Master[[#This Row],[Error Code Name]])</f>
        <v>Impedance_Test_Pre-burn[New Failure] Impedance_Test_Pre-burn</v>
      </c>
      <c r="C1389" s="55">
        <v>1344</v>
      </c>
      <c r="D1389" s="69" t="s">
        <v>197</v>
      </c>
      <c r="E1389" s="76" t="s">
        <v>933</v>
      </c>
      <c r="F1389" s="57"/>
      <c r="G1389" s="58">
        <f>IFERROR(VLOOKUP(Errors_Master[[#This Row],[Functional Area]],Functional_Area[],2,FALSE),"Need Location!")</f>
        <v>19</v>
      </c>
      <c r="H138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90" spans="2:8">
      <c r="B1390" s="56" t="str">
        <f>CONCATENATE(Errors_Master[[#This Row],[Functional Area]],Errors_Master[[#This Row],[Error Code Name]])</f>
        <v>Impedance_Test_Pre-burn[New Failure] Impedance_Test_Pre-burn</v>
      </c>
      <c r="C1390" s="55">
        <v>1345</v>
      </c>
      <c r="D1390" s="69" t="s">
        <v>197</v>
      </c>
      <c r="E1390" s="76" t="s">
        <v>933</v>
      </c>
      <c r="F1390" s="57"/>
      <c r="G1390" s="58">
        <f>IFERROR(VLOOKUP(Errors_Master[[#This Row],[Functional Area]],Functional_Area[],2,FALSE),"Need Location!")</f>
        <v>19</v>
      </c>
      <c r="H139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91" spans="2:8">
      <c r="B1391" s="56" t="str">
        <f>CONCATENATE(Errors_Master[[#This Row],[Functional Area]],Errors_Master[[#This Row],[Error Code Name]])</f>
        <v>Impedance_Test_Pre-burn[New Failure] Impedance_Test_Pre-burn</v>
      </c>
      <c r="C1391" s="55">
        <v>1346</v>
      </c>
      <c r="D1391" s="69" t="s">
        <v>197</v>
      </c>
      <c r="E1391" s="76" t="s">
        <v>933</v>
      </c>
      <c r="F1391" s="57"/>
      <c r="G1391" s="58">
        <f>IFERROR(VLOOKUP(Errors_Master[[#This Row],[Functional Area]],Functional_Area[],2,FALSE),"Need Location!")</f>
        <v>19</v>
      </c>
      <c r="H139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92" spans="2:8">
      <c r="B1392" s="56" t="str">
        <f>CONCATENATE(Errors_Master[[#This Row],[Functional Area]],Errors_Master[[#This Row],[Error Code Name]])</f>
        <v>Impedance_Test_Pre-burn[New Failure] Impedance_Test_Pre-burn</v>
      </c>
      <c r="C1392" s="55">
        <v>1347</v>
      </c>
      <c r="D1392" s="69" t="s">
        <v>197</v>
      </c>
      <c r="E1392" s="76" t="s">
        <v>933</v>
      </c>
      <c r="F1392" s="57"/>
      <c r="G1392" s="58">
        <f>IFERROR(VLOOKUP(Errors_Master[[#This Row],[Functional Area]],Functional_Area[],2,FALSE),"Need Location!")</f>
        <v>19</v>
      </c>
      <c r="H139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93" spans="2:8">
      <c r="B1393" s="56" t="str">
        <f>CONCATENATE(Errors_Master[[#This Row],[Functional Area]],Errors_Master[[#This Row],[Error Code Name]])</f>
        <v>Impedance_Test_Pre-burn[New Failure] Impedance_Test_Pre-burn</v>
      </c>
      <c r="C1393" s="55">
        <v>1348</v>
      </c>
      <c r="D1393" s="69" t="s">
        <v>197</v>
      </c>
      <c r="E1393" s="76" t="s">
        <v>933</v>
      </c>
      <c r="F1393" s="57"/>
      <c r="G1393" s="58">
        <f>IFERROR(VLOOKUP(Errors_Master[[#This Row],[Functional Area]],Functional_Area[],2,FALSE),"Need Location!")</f>
        <v>19</v>
      </c>
      <c r="H139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94" spans="2:8">
      <c r="B1394" s="56" t="str">
        <f>CONCATENATE(Errors_Master[[#This Row],[Functional Area]],Errors_Master[[#This Row],[Error Code Name]])</f>
        <v>Impedance_Test_Pre-burn[New Failure] Impedance_Test_Pre-burn</v>
      </c>
      <c r="C1394" s="55">
        <v>1349</v>
      </c>
      <c r="D1394" s="69" t="s">
        <v>197</v>
      </c>
      <c r="E1394" s="76" t="s">
        <v>933</v>
      </c>
      <c r="F1394" s="57"/>
      <c r="G1394" s="58">
        <f>IFERROR(VLOOKUP(Errors_Master[[#This Row],[Functional Area]],Functional_Area[],2,FALSE),"Need Location!")</f>
        <v>19</v>
      </c>
      <c r="H139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95" spans="2:8">
      <c r="B1395" s="56" t="str">
        <f>CONCATENATE(Errors_Master[[#This Row],[Functional Area]],Errors_Master[[#This Row],[Error Code Name]])</f>
        <v>Impedance_Test_Pre-burn[New Failure] Impedance_Test_Pre-burn</v>
      </c>
      <c r="C1395" s="55">
        <v>1350</v>
      </c>
      <c r="D1395" s="69" t="s">
        <v>197</v>
      </c>
      <c r="E1395" s="76" t="s">
        <v>933</v>
      </c>
      <c r="F1395" s="57"/>
      <c r="G1395" s="58">
        <f>IFERROR(VLOOKUP(Errors_Master[[#This Row],[Functional Area]],Functional_Area[],2,FALSE),"Need Location!")</f>
        <v>19</v>
      </c>
      <c r="H139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96" spans="2:8" ht="15" customHeight="1">
      <c r="B1396" s="56" t="str">
        <f>CONCATENATE(Errors_Master[[#This Row],[Functional Area]],Errors_Master[[#This Row],[Error Code Name]])</f>
        <v>Impedance_Test_Pre-burn[New Failure] Impedance_Test_Pre-burn</v>
      </c>
      <c r="C1396" s="55">
        <v>1351</v>
      </c>
      <c r="D1396" s="69" t="s">
        <v>197</v>
      </c>
      <c r="E1396" s="76" t="s">
        <v>933</v>
      </c>
      <c r="F1396" s="57"/>
      <c r="G1396" s="58">
        <f>IFERROR(VLOOKUP(Errors_Master[[#This Row],[Functional Area]],Functional_Area[],2,FALSE),"Need Location!")</f>
        <v>19</v>
      </c>
      <c r="H139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97" spans="2:8" ht="20" customHeight="1">
      <c r="B1397" s="56" t="str">
        <f>CONCATENATE(Errors_Master[[#This Row],[Functional Area]],Errors_Master[[#This Row],[Error Code Name]])</f>
        <v>Impedance_Test_Pre-burn[New Failure] Impedance_Test_Pre-burn</v>
      </c>
      <c r="C1397" s="55">
        <v>1352</v>
      </c>
      <c r="D1397" s="69" t="s">
        <v>197</v>
      </c>
      <c r="E1397" s="76" t="s">
        <v>933</v>
      </c>
      <c r="F1397" s="57"/>
      <c r="G1397" s="58">
        <f>IFERROR(VLOOKUP(Errors_Master[[#This Row],[Functional Area]],Functional_Area[],2,FALSE),"Need Location!")</f>
        <v>19</v>
      </c>
      <c r="H139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98" spans="2:8">
      <c r="B1398" s="56" t="str">
        <f>CONCATENATE(Errors_Master[[#This Row],[Functional Area]],Errors_Master[[#This Row],[Error Code Name]])</f>
        <v>Impedance_Test_Pre-burn[New Failure] Impedance_Test_Pre-burn</v>
      </c>
      <c r="C1398" s="55">
        <v>1353</v>
      </c>
      <c r="D1398" s="69" t="s">
        <v>197</v>
      </c>
      <c r="E1398" s="76" t="s">
        <v>933</v>
      </c>
      <c r="F1398" s="57"/>
      <c r="G1398" s="58">
        <f>IFERROR(VLOOKUP(Errors_Master[[#This Row],[Functional Area]],Functional_Area[],2,FALSE),"Need Location!")</f>
        <v>19</v>
      </c>
      <c r="H139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399" spans="2:8" ht="18" customHeight="1">
      <c r="B1399" s="56" t="str">
        <f>CONCATENATE(Errors_Master[[#This Row],[Functional Area]],Errors_Master[[#This Row],[Error Code Name]])</f>
        <v>Impedance_Test_Pre-burn[New Failure] Impedance_Test_Pre-burn</v>
      </c>
      <c r="C1399" s="55">
        <v>1354</v>
      </c>
      <c r="D1399" s="69" t="s">
        <v>197</v>
      </c>
      <c r="E1399" s="76" t="s">
        <v>933</v>
      </c>
      <c r="F1399" s="57"/>
      <c r="G1399" s="58">
        <f>IFERROR(VLOOKUP(Errors_Master[[#This Row],[Functional Area]],Functional_Area[],2,FALSE),"Need Location!")</f>
        <v>19</v>
      </c>
      <c r="H139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00" spans="2:8" ht="14" customHeight="1">
      <c r="B1400" s="56" t="str">
        <f>CONCATENATE(Errors_Master[[#This Row],[Functional Area]],Errors_Master[[#This Row],[Error Code Name]])</f>
        <v>Impedance_Test_Pre-burn[New Failure] Impedance_Test_Pre-burn</v>
      </c>
      <c r="C1400" s="55">
        <v>1355</v>
      </c>
      <c r="D1400" s="69" t="s">
        <v>197</v>
      </c>
      <c r="E1400" s="76" t="s">
        <v>933</v>
      </c>
      <c r="F1400" s="57"/>
      <c r="G1400" s="58">
        <f>IFERROR(VLOOKUP(Errors_Master[[#This Row],[Functional Area]],Functional_Area[],2,FALSE),"Need Location!")</f>
        <v>19</v>
      </c>
      <c r="H140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01" spans="2:8">
      <c r="B1401" s="56" t="str">
        <f>CONCATENATE(Errors_Master[[#This Row],[Functional Area]],Errors_Master[[#This Row],[Error Code Name]])</f>
        <v>Impedance_Test_Pre-burn[New Failure] Impedance_Test_Pre-burn</v>
      </c>
      <c r="C1401" s="55">
        <v>1356</v>
      </c>
      <c r="D1401" s="69" t="s">
        <v>197</v>
      </c>
      <c r="E1401" s="76" t="s">
        <v>933</v>
      </c>
      <c r="F1401" s="57"/>
      <c r="G1401" s="58">
        <f>IFERROR(VLOOKUP(Errors_Master[[#This Row],[Functional Area]],Functional_Area[],2,FALSE),"Need Location!")</f>
        <v>19</v>
      </c>
      <c r="H140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02" spans="2:8">
      <c r="B1402" s="56" t="str">
        <f>CONCATENATE(Errors_Master[[#This Row],[Functional Area]],Errors_Master[[#This Row],[Error Code Name]])</f>
        <v>Impedance_Test_Pre-burn[New Failure] Impedance_Test_Pre-burn</v>
      </c>
      <c r="C1402" s="55">
        <v>1357</v>
      </c>
      <c r="D1402" s="69" t="s">
        <v>197</v>
      </c>
      <c r="E1402" s="76" t="s">
        <v>933</v>
      </c>
      <c r="F1402" s="57"/>
      <c r="G1402" s="58">
        <f>IFERROR(VLOOKUP(Errors_Master[[#This Row],[Functional Area]],Functional_Area[],2,FALSE),"Need Location!")</f>
        <v>19</v>
      </c>
      <c r="H140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03" spans="2:8">
      <c r="B1403" s="56" t="str">
        <f>CONCATENATE(Errors_Master[[#This Row],[Functional Area]],Errors_Master[[#This Row],[Error Code Name]])</f>
        <v>Impedance_Test_Pre-burn[New Failure] Impedance_Test_Pre-burn</v>
      </c>
      <c r="C1403" s="55">
        <v>1358</v>
      </c>
      <c r="D1403" s="69" t="s">
        <v>197</v>
      </c>
      <c r="E1403" s="76" t="s">
        <v>933</v>
      </c>
      <c r="F1403" s="57"/>
      <c r="G1403" s="58">
        <f>IFERROR(VLOOKUP(Errors_Master[[#This Row],[Functional Area]],Functional_Area[],2,FALSE),"Need Location!")</f>
        <v>19</v>
      </c>
      <c r="H140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04" spans="2:8">
      <c r="B1404" s="56" t="str">
        <f>CONCATENATE(Errors_Master[[#This Row],[Functional Area]],Errors_Master[[#This Row],[Error Code Name]])</f>
        <v>Impedance_Test_Pre-burn[New Failure] Impedance_Test_Pre-burn</v>
      </c>
      <c r="C1404" s="55">
        <v>1359</v>
      </c>
      <c r="D1404" s="69" t="s">
        <v>197</v>
      </c>
      <c r="E1404" s="76" t="s">
        <v>933</v>
      </c>
      <c r="F1404" s="57"/>
      <c r="G1404" s="58">
        <f>IFERROR(VLOOKUP(Errors_Master[[#This Row],[Functional Area]],Functional_Area[],2,FALSE),"Need Location!")</f>
        <v>19</v>
      </c>
      <c r="H140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05" spans="2:8">
      <c r="B1405" s="56" t="str">
        <f>CONCATENATE(Errors_Master[[#This Row],[Functional Area]],Errors_Master[[#This Row],[Error Code Name]])</f>
        <v>Impedance_Test_Pre-burn[New Failure] Impedance_Test_Pre-burn</v>
      </c>
      <c r="C1405" s="55">
        <v>1360</v>
      </c>
      <c r="D1405" s="69" t="s">
        <v>197</v>
      </c>
      <c r="E1405" s="76" t="s">
        <v>933</v>
      </c>
      <c r="F1405" s="57"/>
      <c r="G1405" s="58">
        <f>IFERROR(VLOOKUP(Errors_Master[[#This Row],[Functional Area]],Functional_Area[],2,FALSE),"Need Location!")</f>
        <v>19</v>
      </c>
      <c r="H140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06" spans="2:8">
      <c r="B1406" s="56" t="str">
        <f>CONCATENATE(Errors_Master[[#This Row],[Functional Area]],Errors_Master[[#This Row],[Error Code Name]])</f>
        <v>Impedance_Test_Pre-burn[New Failure] Impedance_Test_Pre-burn</v>
      </c>
      <c r="C1406" s="55">
        <v>1361</v>
      </c>
      <c r="D1406" s="69" t="s">
        <v>197</v>
      </c>
      <c r="E1406" s="76" t="s">
        <v>933</v>
      </c>
      <c r="F1406" s="57"/>
      <c r="G1406" s="58">
        <f>IFERROR(VLOOKUP(Errors_Master[[#This Row],[Functional Area]],Functional_Area[],2,FALSE),"Need Location!")</f>
        <v>19</v>
      </c>
      <c r="H140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07" spans="2:8">
      <c r="B1407" s="56" t="str">
        <f>CONCATENATE(Errors_Master[[#This Row],[Functional Area]],Errors_Master[[#This Row],[Error Code Name]])</f>
        <v>Impedance_Test_Pre-burn[New Failure] Impedance_Test_Pre-burn</v>
      </c>
      <c r="C1407" s="55">
        <v>1362</v>
      </c>
      <c r="D1407" s="69" t="s">
        <v>197</v>
      </c>
      <c r="E1407" s="76" t="s">
        <v>933</v>
      </c>
      <c r="F1407" s="57"/>
      <c r="G1407" s="58">
        <f>IFERROR(VLOOKUP(Errors_Master[[#This Row],[Functional Area]],Functional_Area[],2,FALSE),"Need Location!")</f>
        <v>19</v>
      </c>
      <c r="H140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08" spans="2:8">
      <c r="B1408" s="56" t="str">
        <f>CONCATENATE(Errors_Master[[#This Row],[Functional Area]],Errors_Master[[#This Row],[Error Code Name]])</f>
        <v xml:space="preserve">MMI-Preburn-KeyboardKeyboard backlight cannot auto adjust </v>
      </c>
      <c r="C1408" s="55">
        <v>1363</v>
      </c>
      <c r="D1408" s="69" t="s">
        <v>934</v>
      </c>
      <c r="E1408" s="71" t="s">
        <v>611</v>
      </c>
      <c r="F1408" s="57"/>
      <c r="G1408" s="58">
        <f>IFERROR(VLOOKUP(Errors_Master[[#This Row],[Functional Area]],Functional_Area[],2,FALSE),"Need Location!")</f>
        <v>20</v>
      </c>
      <c r="H140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09" spans="2:8">
      <c r="B1409" s="56" t="str">
        <f>CONCATENATE(Errors_Master[[#This Row],[Functional Area]],Errors_Master[[#This Row],[Error Code Name]])</f>
        <v>MMI-Preburn-KeyboardKeyboard light leakage when turn on K/B backlight</v>
      </c>
      <c r="C1409" s="55">
        <v>1364</v>
      </c>
      <c r="D1409" s="69" t="s">
        <v>934</v>
      </c>
      <c r="E1409" s="53" t="s">
        <v>612</v>
      </c>
      <c r="F1409" s="57"/>
      <c r="G1409" s="58">
        <f>IFERROR(VLOOKUP(Errors_Master[[#This Row],[Functional Area]],Functional_Area[],2,FALSE),"Need Location!")</f>
        <v>20</v>
      </c>
      <c r="H140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10" spans="2:8">
      <c r="B1410" s="56" t="str">
        <f>CONCATENATE(Errors_Master[[#This Row],[Functional Area]],Errors_Master[[#This Row],[Error Code Name]])</f>
        <v xml:space="preserve">MMI-Preburn-KeyboardKeyboard no backlight  </v>
      </c>
      <c r="C1410" s="55">
        <v>1365</v>
      </c>
      <c r="D1410" s="69" t="s">
        <v>934</v>
      </c>
      <c r="E1410" s="53" t="s">
        <v>613</v>
      </c>
      <c r="F1410" s="57"/>
      <c r="G1410" s="58">
        <f>IFERROR(VLOOKUP(Errors_Master[[#This Row],[Functional Area]],Functional_Area[],2,FALSE),"Need Location!")</f>
        <v>20</v>
      </c>
      <c r="H141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11" spans="2:8">
      <c r="B1411" s="56" t="str">
        <f>CONCATENATE(Errors_Master[[#This Row],[Functional Area]],Errors_Master[[#This Row],[Error Code Name]])</f>
        <v>MMI-Preburn-KeyboardKeyboard one half Back one half light</v>
      </c>
      <c r="C1411" s="55">
        <v>1366</v>
      </c>
      <c r="D1411" s="69" t="s">
        <v>934</v>
      </c>
      <c r="E1411" s="53" t="s">
        <v>614</v>
      </c>
      <c r="F1411" s="57"/>
      <c r="G1411" s="58">
        <f>IFERROR(VLOOKUP(Errors_Master[[#This Row],[Functional Area]],Functional_Area[],2,FALSE),"Need Location!")</f>
        <v>20</v>
      </c>
      <c r="H141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12" spans="2:8">
      <c r="B1412" s="56" t="str">
        <f>CONCATENATE(Errors_Master[[#This Row],[Functional Area]],Errors_Master[[#This Row],[Error Code Name]])</f>
        <v>MMI-Preburn-Keyboardbacklight Keyboard one key too dark</v>
      </c>
      <c r="C1412" s="55">
        <v>1367</v>
      </c>
      <c r="D1412" s="69" t="s">
        <v>934</v>
      </c>
      <c r="E1412" s="53" t="s">
        <v>615</v>
      </c>
      <c r="F1412" s="57"/>
      <c r="G1412" s="58">
        <f>IFERROR(VLOOKUP(Errors_Master[[#This Row],[Functional Area]],Functional_Area[],2,FALSE),"Need Location!")</f>
        <v>20</v>
      </c>
      <c r="H141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13" spans="2:8">
      <c r="B1413" s="56" t="str">
        <f>CONCATENATE(Errors_Master[[#This Row],[Functional Area]],Errors_Master[[#This Row],[Error Code Name]])</f>
        <v>MMI-Preburn-Keyboardbacklight Keyboard one key too light</v>
      </c>
      <c r="C1413" s="55">
        <v>1368</v>
      </c>
      <c r="D1413" s="69" t="s">
        <v>934</v>
      </c>
      <c r="E1413" s="53" t="s">
        <v>616</v>
      </c>
      <c r="F1413" s="57"/>
      <c r="G1413" s="58">
        <f>IFERROR(VLOOKUP(Errors_Master[[#This Row],[Functional Area]],Functional_Area[],2,FALSE),"Need Location!")</f>
        <v>20</v>
      </c>
      <c r="H141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14" spans="2:8">
      <c r="B1414" s="56" t="str">
        <f>CONCATENATE(Errors_Master[[#This Row],[Functional Area]],Errors_Master[[#This Row],[Error Code Name]])</f>
        <v xml:space="preserve">MMI-Preburn-KeyboardKeyboard backlight Flickering </v>
      </c>
      <c r="C1414" s="55">
        <v>1369</v>
      </c>
      <c r="D1414" s="69" t="s">
        <v>935</v>
      </c>
      <c r="E1414" s="53" t="s">
        <v>617</v>
      </c>
      <c r="F1414" s="57"/>
      <c r="G1414" s="58">
        <f>IFERROR(VLOOKUP(Errors_Master[[#This Row],[Functional Area]],Functional_Area[],2,FALSE),"Need Location!")</f>
        <v>20</v>
      </c>
      <c r="H141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15" spans="2:8">
      <c r="B1415" s="56" t="str">
        <f>CONCATENATE(Errors_Master[[#This Row],[Functional Area]],Errors_Master[[#This Row],[Error Code Name]])</f>
        <v>MMI-Preburn-KeyboardForeign material or dust when turn on K/B backlight</v>
      </c>
      <c r="C1415" s="55">
        <v>1370</v>
      </c>
      <c r="D1415" s="69" t="s">
        <v>936</v>
      </c>
      <c r="E1415" s="53" t="s">
        <v>618</v>
      </c>
      <c r="F1415" s="57"/>
      <c r="G1415" s="58">
        <f>IFERROR(VLOOKUP(Errors_Master[[#This Row],[Functional Area]],Functional_Area[],2,FALSE),"Need Location!")</f>
        <v>20</v>
      </c>
      <c r="H141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16" spans="2:8">
      <c r="B1416" s="56" t="str">
        <f>CONCATENATE(Errors_Master[[#This Row],[Functional Area]],Errors_Master[[#This Row],[Error Code Name]])</f>
        <v>MMI-Preburn-KeyboardConfiguration/Missing Keyboard</v>
      </c>
      <c r="C1416" s="55">
        <v>1371</v>
      </c>
      <c r="D1416" s="69" t="s">
        <v>936</v>
      </c>
      <c r="E1416" s="53" t="s">
        <v>619</v>
      </c>
      <c r="F1416" s="57"/>
      <c r="G1416" s="58">
        <f>IFERROR(VLOOKUP(Errors_Master[[#This Row],[Functional Area]],Functional_Area[],2,FALSE),"Need Location!")</f>
        <v>20</v>
      </c>
      <c r="H141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17" spans="2:8">
      <c r="B1417" s="56" t="str">
        <f>CONCATENATE(Errors_Master[[#This Row],[Functional Area]],Errors_Master[[#This Row],[Error Code Name]])</f>
        <v>MMI-Preburn-KeyboardConfiguration/Wrong Keyboard</v>
      </c>
      <c r="C1417" s="55">
        <v>1372</v>
      </c>
      <c r="D1417" s="69" t="s">
        <v>936</v>
      </c>
      <c r="E1417" s="53" t="s">
        <v>620</v>
      </c>
      <c r="F1417" s="57"/>
      <c r="G1417" s="58">
        <f>IFERROR(VLOOKUP(Errors_Master[[#This Row],[Functional Area]],Functional_Area[],2,FALSE),"Need Location!")</f>
        <v>20</v>
      </c>
      <c r="H141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18" spans="2:8">
      <c r="B1418" s="56" t="str">
        <f>CONCATENATE(Errors_Master[[#This Row],[Functional Area]],Errors_Master[[#This Row],[Error Code Name]])</f>
        <v>MMI-Preburn-KeyboardKeyboard all Key No Function</v>
      </c>
      <c r="C1418" s="55">
        <v>1373</v>
      </c>
      <c r="D1418" s="69" t="s">
        <v>936</v>
      </c>
      <c r="E1418" s="78" t="s">
        <v>621</v>
      </c>
      <c r="F1418" s="57"/>
      <c r="G1418" s="58">
        <f>IFERROR(VLOOKUP(Errors_Master[[#This Row],[Functional Area]],Functional_Area[],2,FALSE),"Need Location!")</f>
        <v>20</v>
      </c>
      <c r="H141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19" spans="2:8">
      <c r="B1419" s="56" t="str">
        <f>CONCATENATE(Errors_Master[[#This Row],[Functional Area]],Errors_Master[[#This Row],[Error Code Name]])</f>
        <v>MMI-Preburn-KeyboardKeyboard feeling NG</v>
      </c>
      <c r="C1419" s="55">
        <v>1374</v>
      </c>
      <c r="D1419" s="69" t="s">
        <v>936</v>
      </c>
      <c r="E1419" s="78" t="s">
        <v>622</v>
      </c>
      <c r="F1419" s="57"/>
      <c r="G1419" s="58">
        <f>IFERROR(VLOOKUP(Errors_Master[[#This Row],[Functional Area]],Functional_Area[],2,FALSE),"Need Location!")</f>
        <v>20</v>
      </c>
      <c r="H141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20" spans="2:8">
      <c r="B1420" s="56" t="str">
        <f>CONCATENATE(Errors_Master[[#This Row],[Functional Area]],Errors_Master[[#This Row],[Error Code Name]])</f>
        <v>MMI-Preburn-KeyboardKey has no elasticity</v>
      </c>
      <c r="C1420" s="55">
        <v>1375</v>
      </c>
      <c r="D1420" s="69" t="s">
        <v>936</v>
      </c>
      <c r="E1420" s="78" t="s">
        <v>623</v>
      </c>
      <c r="F1420" s="57"/>
      <c r="G1420" s="58">
        <f>IFERROR(VLOOKUP(Errors_Master[[#This Row],[Functional Area]],Functional_Area[],2,FALSE),"Need Location!")</f>
        <v>20</v>
      </c>
      <c r="H142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21" spans="2:8">
      <c r="B1421" s="56" t="str">
        <f>CONCATENATE(Errors_Master[[#This Row],[Functional Area]],Errors_Master[[#This Row],[Error Code Name]])</f>
        <v>MMI-Preburn-KeyboardKey Noise</v>
      </c>
      <c r="C1421" s="55">
        <v>1376</v>
      </c>
      <c r="D1421" s="69" t="s">
        <v>936</v>
      </c>
      <c r="E1421" s="78" t="s">
        <v>624</v>
      </c>
      <c r="F1421" s="57"/>
      <c r="G1421" s="58">
        <f>IFERROR(VLOOKUP(Errors_Master[[#This Row],[Functional Area]],Functional_Area[],2,FALSE),"Need Location!")</f>
        <v>20</v>
      </c>
      <c r="H142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22" spans="2:8">
      <c r="B1422" s="56" t="str">
        <f>CONCATENATE(Errors_Master[[#This Row],[Functional Area]],Errors_Master[[#This Row],[Error Code Name]])</f>
        <v>MMI-Preburn-KeyboardKey Tilt</v>
      </c>
      <c r="C1422" s="55">
        <v>1377</v>
      </c>
      <c r="D1422" s="69" t="s">
        <v>936</v>
      </c>
      <c r="E1422" s="78" t="s">
        <v>625</v>
      </c>
      <c r="F1422" s="57"/>
      <c r="G1422" s="58">
        <f>IFERROR(VLOOKUP(Errors_Master[[#This Row],[Functional Area]],Functional_Area[],2,FALSE),"Need Location!")</f>
        <v>20</v>
      </c>
      <c r="H142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23" spans="2:8">
      <c r="B1423" s="56" t="str">
        <f>CONCATENATE(Errors_Master[[#This Row],[Functional Area]],Errors_Master[[#This Row],[Error Code Name]])</f>
        <v>MMI-Preburn-KeyboardKey hardly press</v>
      </c>
      <c r="C1423" s="55">
        <v>1378</v>
      </c>
      <c r="D1423" s="69" t="s">
        <v>936</v>
      </c>
      <c r="E1423" s="78" t="s">
        <v>626</v>
      </c>
      <c r="F1423" s="57"/>
      <c r="G1423" s="58">
        <f>IFERROR(VLOOKUP(Errors_Master[[#This Row],[Functional Area]],Functional_Area[],2,FALSE),"Need Location!")</f>
        <v>20</v>
      </c>
      <c r="H142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24" spans="2:8">
      <c r="B1424" s="56" t="str">
        <f>CONCATENATE(Errors_Master[[#This Row],[Functional Area]],Errors_Master[[#This Row],[Error Code Name]])</f>
        <v>MMI-Preburn-KeyboardCaps Lock Key no light</v>
      </c>
      <c r="C1424" s="55">
        <v>1379</v>
      </c>
      <c r="D1424" s="69" t="s">
        <v>936</v>
      </c>
      <c r="E1424" s="78" t="s">
        <v>627</v>
      </c>
      <c r="F1424" s="57"/>
      <c r="G1424" s="58">
        <f>IFERROR(VLOOKUP(Errors_Master[[#This Row],[Functional Area]],Functional_Area[],2,FALSE),"Need Location!")</f>
        <v>20</v>
      </c>
      <c r="H142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25" spans="2:8">
      <c r="B1425" s="56" t="str">
        <f>CONCATENATE(Errors_Master[[#This Row],[Functional Area]],Errors_Master[[#This Row],[Error Code Name]])</f>
        <v>MMI-Preburn-KeyboardCaps Lock Key Light not trun off</v>
      </c>
      <c r="C1425" s="55">
        <v>1380</v>
      </c>
      <c r="D1425" s="69" t="s">
        <v>936</v>
      </c>
      <c r="E1425" s="78" t="s">
        <v>628</v>
      </c>
      <c r="F1425" s="57"/>
      <c r="G1425" s="58">
        <f>IFERROR(VLOOKUP(Errors_Master[[#This Row],[Functional Area]],Functional_Area[],2,FALSE),"Need Location!")</f>
        <v>20</v>
      </c>
      <c r="H142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26" spans="2:8">
      <c r="B1426" s="56" t="str">
        <f>CONCATENATE(Errors_Master[[#This Row],[Functional Area]],Errors_Master[[#This Row],[Error Code Name]])</f>
        <v>MMI-Preburn-KeyboardCaps Lock Key LED backlight too dark.</v>
      </c>
      <c r="C1426" s="55">
        <v>1381</v>
      </c>
      <c r="D1426" s="69" t="s">
        <v>936</v>
      </c>
      <c r="E1426" s="78" t="s">
        <v>629</v>
      </c>
      <c r="F1426" s="57"/>
      <c r="G1426" s="58">
        <f>IFERROR(VLOOKUP(Errors_Master[[#This Row],[Functional Area]],Functional_Area[],2,FALSE),"Need Location!")</f>
        <v>20</v>
      </c>
      <c r="H142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27" spans="2:8">
      <c r="B1427" s="56" t="str">
        <f>CONCATENATE(Errors_Master[[#This Row],[Functional Area]],Errors_Master[[#This Row],[Error Code Name]])</f>
        <v>MMI-Preburn-KeyboardCaps Lock Key Light Leakage</v>
      </c>
      <c r="C1427" s="55">
        <v>1382</v>
      </c>
      <c r="D1427" s="69" t="s">
        <v>936</v>
      </c>
      <c r="E1427" s="78" t="s">
        <v>630</v>
      </c>
      <c r="F1427" s="57"/>
      <c r="G1427" s="58">
        <f>IFERROR(VLOOKUP(Errors_Master[[#This Row],[Functional Area]],Functional_Area[],2,FALSE),"Need Location!")</f>
        <v>20</v>
      </c>
      <c r="H142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28" spans="2:8">
      <c r="B1428" s="56" t="str">
        <f>CONCATENATE(Errors_Master[[#This Row],[Functional Area]],Errors_Master[[#This Row],[Error Code Name]])</f>
        <v>MMI-Preburn-KeyboardKeycap Falling Off</v>
      </c>
      <c r="C1428" s="55">
        <v>1383</v>
      </c>
      <c r="D1428" s="69" t="s">
        <v>936</v>
      </c>
      <c r="E1428" s="78" t="s">
        <v>631</v>
      </c>
      <c r="F1428" s="57"/>
      <c r="G1428" s="58">
        <f>IFERROR(VLOOKUP(Errors_Master[[#This Row],[Functional Area]],Functional_Area[],2,FALSE),"Need Location!")</f>
        <v>20</v>
      </c>
      <c r="H142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29" spans="2:8">
      <c r="B1429" s="56" t="str">
        <f>CONCATENATE(Errors_Master[[#This Row],[Functional Area]],Errors_Master[[#This Row],[Error Code Name]])</f>
        <v>MMI-Preburn-KeyboardKeyboard Double key</v>
      </c>
      <c r="C1429" s="55">
        <v>1384</v>
      </c>
      <c r="D1429" s="69" t="s">
        <v>936</v>
      </c>
      <c r="E1429" s="78" t="s">
        <v>632</v>
      </c>
      <c r="F1429" s="57"/>
      <c r="G1429" s="58">
        <f>IFERROR(VLOOKUP(Errors_Master[[#This Row],[Functional Area]],Functional_Area[],2,FALSE),"Need Location!")</f>
        <v>20</v>
      </c>
      <c r="H142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30" spans="2:8">
      <c r="B1430" s="56" t="str">
        <f>CONCATENATE(Errors_Master[[#This Row],[Functional Area]],Errors_Master[[#This Row],[Error Code Name]])</f>
        <v>MMI-Preburn-KeyboardKeyboard too sensitive</v>
      </c>
      <c r="C1430" s="55">
        <v>1385</v>
      </c>
      <c r="D1430" s="69" t="s">
        <v>936</v>
      </c>
      <c r="E1430" s="78" t="s">
        <v>633</v>
      </c>
      <c r="F1430" s="57"/>
      <c r="G1430" s="58">
        <f>IFERROR(VLOOKUP(Errors_Master[[#This Row],[Functional Area]],Functional_Area[],2,FALSE),"Need Location!")</f>
        <v>20</v>
      </c>
      <c r="H143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31" spans="2:8">
      <c r="B1431" s="56" t="str">
        <f>CONCATENATE(Errors_Master[[#This Row],[Functional Area]],Errors_Master[[#This Row],[Error Code Name]])</f>
        <v>MMI-Preburn-KeyboardCaps Lock Key Contamination</v>
      </c>
      <c r="C1431" s="55">
        <v>1386</v>
      </c>
      <c r="D1431" s="69" t="s">
        <v>936</v>
      </c>
      <c r="E1431" s="78" t="s">
        <v>634</v>
      </c>
      <c r="F1431" s="57"/>
      <c r="G1431" s="58">
        <f>IFERROR(VLOOKUP(Errors_Master[[#This Row],[Functional Area]],Functional_Area[],2,FALSE),"Need Location!")</f>
        <v>20</v>
      </c>
      <c r="H143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32" spans="2:8">
      <c r="B1432" s="56" t="str">
        <f>CONCATENATE(Errors_Master[[#This Row],[Functional Area]],Errors_Master[[#This Row],[Error Code Name]])</f>
        <v>MMI-Preburn-KeyboardKey Light Press No Function</v>
      </c>
      <c r="C1432" s="55">
        <v>1387</v>
      </c>
      <c r="D1432" s="69" t="s">
        <v>936</v>
      </c>
      <c r="E1432" s="78" t="s">
        <v>635</v>
      </c>
      <c r="F1432" s="57"/>
      <c r="G1432" s="58">
        <f>IFERROR(VLOOKUP(Errors_Master[[#This Row],[Functional Area]],Functional_Area[],2,FALSE),"Need Location!")</f>
        <v>20</v>
      </c>
      <c r="H143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33" spans="2:8">
      <c r="B1433" s="56" t="str">
        <f>CONCATENATE(Errors_Master[[#This Row],[Functional Area]],Errors_Master[[#This Row],[Error Code Name]])</f>
        <v>MMI-Preburn-KeyboardKeyboard No BackLight</v>
      </c>
      <c r="C1433" s="55">
        <v>1388</v>
      </c>
      <c r="D1433" s="69" t="s">
        <v>936</v>
      </c>
      <c r="E1433" s="78" t="s">
        <v>636</v>
      </c>
      <c r="F1433" s="57"/>
      <c r="G1433" s="58">
        <f>IFERROR(VLOOKUP(Errors_Master[[#This Row],[Functional Area]],Functional_Area[],2,FALSE),"Need Location!")</f>
        <v>20</v>
      </c>
      <c r="H143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34" spans="2:8">
      <c r="B1434" s="56" t="str">
        <f>CONCATENATE(Errors_Master[[#This Row],[Functional Area]],Errors_Master[[#This Row],[Error Code Name]])</f>
        <v>MMI-Preburn-KeyboardKeyboard Double Click</v>
      </c>
      <c r="C1434" s="55">
        <v>1389</v>
      </c>
      <c r="D1434" s="69" t="s">
        <v>936</v>
      </c>
      <c r="E1434" s="78" t="s">
        <v>637</v>
      </c>
      <c r="F1434" s="57"/>
      <c r="G1434" s="58">
        <f>IFERROR(VLOOKUP(Errors_Master[[#This Row],[Functional Area]],Functional_Area[],2,FALSE),"Need Location!")</f>
        <v>20</v>
      </c>
      <c r="H143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35" spans="2:8">
      <c r="B1435" s="56" t="str">
        <f>CONCATENATE(Errors_Master[[#This Row],[Functional Area]],Errors_Master[[#This Row],[Error Code Name]])</f>
        <v>MMI-Preburn-KeyboardKeyboard single Key no function</v>
      </c>
      <c r="C1435" s="55">
        <v>1390</v>
      </c>
      <c r="D1435" s="69" t="s">
        <v>936</v>
      </c>
      <c r="E1435" s="78" t="s">
        <v>638</v>
      </c>
      <c r="F1435" s="57"/>
      <c r="G1435" s="58">
        <f>IFERROR(VLOOKUP(Errors_Master[[#This Row],[Functional Area]],Functional_Area[],2,FALSE),"Need Location!")</f>
        <v>20</v>
      </c>
      <c r="H143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36" spans="2:8">
      <c r="B1436" s="56" t="str">
        <f>CONCATENATE(Errors_Master[[#This Row],[Functional Area]],Errors_Master[[#This Row],[Error Code Name]])</f>
        <v>MMI-Preburn-KeyboardKeyboard Up Down Key light Press no function</v>
      </c>
      <c r="C1436" s="55">
        <v>1391</v>
      </c>
      <c r="D1436" s="69" t="s">
        <v>936</v>
      </c>
      <c r="E1436" s="78" t="s">
        <v>639</v>
      </c>
      <c r="F1436" s="57"/>
      <c r="G1436" s="58">
        <f>IFERROR(VLOOKUP(Errors_Master[[#This Row],[Functional Area]],Functional_Area[],2,FALSE),"Need Location!")</f>
        <v>20</v>
      </c>
      <c r="H143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37" spans="2:8">
      <c r="B1437" s="56" t="str">
        <f>CONCATENATE(Errors_Master[[#This Row],[Functional Area]],Errors_Master[[#This Row],[Error Code Name]])</f>
        <v>MMI-Preburn-KeyboardKB multiple key activated when press on single key</v>
      </c>
      <c r="C1437" s="55">
        <v>1392</v>
      </c>
      <c r="D1437" s="69" t="s">
        <v>936</v>
      </c>
      <c r="E1437" s="78" t="s">
        <v>640</v>
      </c>
      <c r="F1437" s="57"/>
      <c r="G1437" s="58">
        <f>IFERROR(VLOOKUP(Errors_Master[[#This Row],[Functional Area]],Functional_Area[],2,FALSE),"Need Location!")</f>
        <v>20</v>
      </c>
      <c r="H143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38" spans="2:8">
      <c r="B1438" s="56" t="str">
        <f>CONCATENATE(Errors_Master[[#This Row],[Functional Area]],Errors_Master[[#This Row],[Error Code Name]])</f>
        <v>MMI-Preburn-Keyboardesc key light press no function</v>
      </c>
      <c r="C1438" s="55">
        <v>1393</v>
      </c>
      <c r="D1438" s="69" t="s">
        <v>936</v>
      </c>
      <c r="E1438" s="78" t="s">
        <v>641</v>
      </c>
      <c r="F1438" s="57"/>
      <c r="G1438" s="58">
        <f>IFERROR(VLOOKUP(Errors_Master[[#This Row],[Functional Area]],Functional_Area[],2,FALSE),"Need Location!")</f>
        <v>20</v>
      </c>
      <c r="H143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39" spans="2:8">
      <c r="B1439" s="56" t="str">
        <f>CONCATENATE(Errors_Master[[#This Row],[Functional Area]],Errors_Master[[#This Row],[Error Code Name]])</f>
        <v>MMI-Preburn-KeyboardISO Return key light press no function</v>
      </c>
      <c r="C1439" s="55">
        <v>1394</v>
      </c>
      <c r="D1439" s="69" t="s">
        <v>936</v>
      </c>
      <c r="E1439" s="78" t="s">
        <v>642</v>
      </c>
      <c r="F1439" s="57"/>
      <c r="G1439" s="58">
        <f>IFERROR(VLOOKUP(Errors_Master[[#This Row],[Functional Area]],Functional_Area[],2,FALSE),"Need Location!")</f>
        <v>20</v>
      </c>
      <c r="H143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40" spans="2:8">
      <c r="B1440" s="56" t="str">
        <f>CONCATENATE(Errors_Master[[#This Row],[Functional Area]],Errors_Master[[#This Row],[Error Code Name]])</f>
        <v>MMI-Preburn-KeyboardKeyboard #3008 Keyboard Calibration Fail</v>
      </c>
      <c r="C1440" s="55">
        <v>1395</v>
      </c>
      <c r="D1440" s="69" t="s">
        <v>936</v>
      </c>
      <c r="E1440" s="78" t="s">
        <v>643</v>
      </c>
      <c r="F1440" s="57"/>
      <c r="G1440" s="58">
        <f>IFERROR(VLOOKUP(Errors_Master[[#This Row],[Functional Area]],Functional_Area[],2,FALSE),"Need Location!")</f>
        <v>20</v>
      </c>
      <c r="H144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41" spans="2:8">
      <c r="B1441" s="56" t="str">
        <f>CONCATENATE(Errors_Master[[#This Row],[Functional Area]],Errors_Master[[#This Row],[Error Code Name]])</f>
        <v>MMI-Preburn-KeyboardKeyboard #3141 Caps Lock Test Fail</v>
      </c>
      <c r="C1441" s="55">
        <v>1396</v>
      </c>
      <c r="D1441" s="69" t="s">
        <v>936</v>
      </c>
      <c r="E1441" s="78" t="s">
        <v>644</v>
      </c>
      <c r="F1441" s="57"/>
      <c r="G1441" s="58">
        <f>IFERROR(VLOOKUP(Errors_Master[[#This Row],[Functional Area]],Functional_Area[],2,FALSE),"Need Location!")</f>
        <v>20</v>
      </c>
      <c r="H144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42" spans="2:8">
      <c r="B1442" s="56" t="str">
        <f>CONCATENATE(Errors_Master[[#This Row],[Functional Area]],Errors_Master[[#This Row],[Error Code Name]])</f>
        <v>MMI-Preburn-KeyboardKeybard #3269 Blind Test Press Key Test skip</v>
      </c>
      <c r="C1442" s="55">
        <v>1397</v>
      </c>
      <c r="D1442" s="69" t="s">
        <v>936</v>
      </c>
      <c r="E1442" s="78" t="s">
        <v>645</v>
      </c>
      <c r="F1442" s="57"/>
      <c r="G1442" s="58">
        <f>IFERROR(VLOOKUP(Errors_Master[[#This Row],[Functional Area]],Functional_Area[],2,FALSE),"Need Location!")</f>
        <v>20</v>
      </c>
      <c r="H144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43" spans="2:8">
      <c r="B1443" s="56" t="str">
        <f>CONCATENATE(Errors_Master[[#This Row],[Functional Area]],Errors_Master[[#This Row],[Error Code Name]])</f>
        <v>MMI-Preburn-KeyboardKeyboard #3270 Long Key Corner with 6 Point Space Test Fail</v>
      </c>
      <c r="C1443" s="55">
        <v>1398</v>
      </c>
      <c r="D1443" s="69" t="s">
        <v>936</v>
      </c>
      <c r="E1443" s="78" t="s">
        <v>646</v>
      </c>
      <c r="F1443" s="57"/>
      <c r="G1443" s="58">
        <f>IFERROR(VLOOKUP(Errors_Master[[#This Row],[Functional Area]],Functional_Area[],2,FALSE),"Need Location!")</f>
        <v>20</v>
      </c>
      <c r="H144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44" spans="2:8">
      <c r="B1444" s="56" t="str">
        <f>CONCATENATE(Errors_Master[[#This Row],[Functional Area]],Errors_Master[[#This Row],[Error Code Name]])</f>
        <v>MMI-Preburn-KeyboardHang Up/Hang at Keybard #3269 Blind Test Press Key Test</v>
      </c>
      <c r="C1444" s="55">
        <v>1399</v>
      </c>
      <c r="D1444" s="69" t="s">
        <v>936</v>
      </c>
      <c r="E1444" s="78" t="s">
        <v>647</v>
      </c>
      <c r="F1444" s="57"/>
      <c r="G1444" s="58">
        <f>IFERROR(VLOOKUP(Errors_Master[[#This Row],[Functional Area]],Functional_Area[],2,FALSE),"Need Location!")</f>
        <v>20</v>
      </c>
      <c r="H144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45" spans="2:8">
      <c r="B1445" s="56" t="str">
        <f>CONCATENATE(Errors_Master[[#This Row],[Functional Area]],Errors_Master[[#This Row],[Error Code Name]])</f>
        <v>MMI-Preburn-KeyboardSpace key feeling NG</v>
      </c>
      <c r="C1445" s="55">
        <v>1400</v>
      </c>
      <c r="D1445" s="69" t="s">
        <v>936</v>
      </c>
      <c r="E1445" s="80" t="s">
        <v>937</v>
      </c>
      <c r="F1445" s="57"/>
      <c r="G1445" s="58">
        <f>IFERROR(VLOOKUP(Errors_Master[[#This Row],[Functional Area]],Functional_Area[],2,FALSE),"Need Location!")</f>
        <v>20</v>
      </c>
      <c r="H144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46" spans="2:8">
      <c r="B1446" s="56" t="str">
        <f>CONCATENATE(Errors_Master[[#This Row],[Functional Area]],Errors_Master[[#This Row],[Error Code Name]])</f>
        <v>MMI-Preburn-KeyboardCaps lock feeling NG</v>
      </c>
      <c r="C1446" s="55">
        <v>1401</v>
      </c>
      <c r="D1446" s="69" t="s">
        <v>936</v>
      </c>
      <c r="E1446" s="80" t="s">
        <v>938</v>
      </c>
      <c r="F1446" s="57"/>
      <c r="G1446" s="58">
        <f>IFERROR(VLOOKUP(Errors_Master[[#This Row],[Functional Area]],Functional_Area[],2,FALSE),"Need Location!")</f>
        <v>20</v>
      </c>
      <c r="H144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47" spans="2:8">
      <c r="B1447" s="56" t="str">
        <f>CONCATENATE(Errors_Master[[#This Row],[Functional Area]],Errors_Master[[#This Row],[Error Code Name]])</f>
        <v>MMI-Preburn-KeyboardInstall QTCapslockController App test fail</v>
      </c>
      <c r="C1447" s="55">
        <v>1402</v>
      </c>
      <c r="D1447" s="69" t="s">
        <v>934</v>
      </c>
      <c r="E1447" s="80" t="s">
        <v>939</v>
      </c>
      <c r="F1447" s="57"/>
      <c r="G1447" s="58">
        <f>IFERROR(VLOOKUP(Errors_Master[[#This Row],[Functional Area]],Functional_Area[],2,FALSE),"Need Location!")</f>
        <v>20</v>
      </c>
      <c r="H144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48" spans="2:8">
      <c r="B1448" s="56" t="str">
        <f>CONCATENATE(Errors_Master[[#This Row],[Functional Area]],Errors_Master[[#This Row],[Error Code Name]])</f>
        <v>MMI-Preburn-KeyboardKey 7 Noise</v>
      </c>
      <c r="C1448" s="55">
        <v>1403</v>
      </c>
      <c r="D1448" s="69" t="s">
        <v>934</v>
      </c>
      <c r="E1448" s="80" t="s">
        <v>940</v>
      </c>
      <c r="F1448" s="57"/>
      <c r="G1448" s="58">
        <f>IFERROR(VLOOKUP(Errors_Master[[#This Row],[Functional Area]],Functional_Area[],2,FALSE),"Need Location!")</f>
        <v>20</v>
      </c>
      <c r="H144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49" spans="2:8">
      <c r="B1449" s="56" t="str">
        <f>CONCATENATE(Errors_Master[[#This Row],[Functional Area]],Errors_Master[[#This Row],[Error Code Name]])</f>
        <v>MMI-Preburn-Keyboard[New Failure] MMI-Preburn-Keyboard</v>
      </c>
      <c r="C1449" s="55">
        <v>1404</v>
      </c>
      <c r="D1449" s="69" t="s">
        <v>934</v>
      </c>
      <c r="E1449" s="80" t="s">
        <v>941</v>
      </c>
      <c r="F1449" s="57"/>
      <c r="G1449" s="58">
        <f>IFERROR(VLOOKUP(Errors_Master[[#This Row],[Functional Area]],Functional_Area[],2,FALSE),"Need Location!")</f>
        <v>20</v>
      </c>
      <c r="H144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50" spans="2:8">
      <c r="B1450" s="56" t="str">
        <f>CONCATENATE(Errors_Master[[#This Row],[Functional Area]],Errors_Master[[#This Row],[Error Code Name]])</f>
        <v>MMI-Preburn-Keyboard[New Failure] MMI-Preburn-Keyboard</v>
      </c>
      <c r="C1450" s="55">
        <v>1405</v>
      </c>
      <c r="D1450" s="69" t="s">
        <v>934</v>
      </c>
      <c r="E1450" s="80" t="s">
        <v>941</v>
      </c>
      <c r="F1450" s="57"/>
      <c r="G1450" s="58">
        <f>IFERROR(VLOOKUP(Errors_Master[[#This Row],[Functional Area]],Functional_Area[],2,FALSE),"Need Location!")</f>
        <v>20</v>
      </c>
      <c r="H145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51" spans="2:8">
      <c r="B1451" s="56" t="str">
        <f>CONCATENATE(Errors_Master[[#This Row],[Functional Area]],Errors_Master[[#This Row],[Error Code Name]])</f>
        <v>MMI-Preburn-Keyboard[New Failure] MMI-Preburn-Keyboard</v>
      </c>
      <c r="C1451" s="55">
        <v>1406</v>
      </c>
      <c r="D1451" s="69" t="s">
        <v>934</v>
      </c>
      <c r="E1451" s="80" t="s">
        <v>941</v>
      </c>
      <c r="F1451" s="57"/>
      <c r="G1451" s="58">
        <f>IFERROR(VLOOKUP(Errors_Master[[#This Row],[Functional Area]],Functional_Area[],2,FALSE),"Need Location!")</f>
        <v>20</v>
      </c>
      <c r="H145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52" spans="2:8" s="94" customFormat="1">
      <c r="B1452" s="95" t="str">
        <f>CONCATENATE(Errors_Master[[#This Row],[Functional Area]],Errors_Master[[#This Row],[Error Code Name]])</f>
        <v>MMI-Preburn-KeyboardTP no function</v>
      </c>
      <c r="C1452" s="92">
        <v>1407</v>
      </c>
      <c r="D1452" s="92" t="s">
        <v>934</v>
      </c>
      <c r="E1452" s="98" t="s">
        <v>1027</v>
      </c>
      <c r="F1452" s="96"/>
      <c r="G1452" s="93">
        <f>IFERROR(VLOOKUP(Errors_Master[[#This Row],[Functional Area]],Functional_Area[],2,FALSE),"Need Location!")</f>
        <v>20</v>
      </c>
      <c r="H1452" s="97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53" spans="2:8">
      <c r="B1453" s="56" t="str">
        <f>CONCATENATE(Errors_Master[[#This Row],[Functional Area]],Errors_Master[[#This Row],[Error Code Name]])</f>
        <v>MMI-Preburn-Keyboard[New Failure] MMI-Preburn-Keyboard</v>
      </c>
      <c r="C1453" s="55">
        <v>1408</v>
      </c>
      <c r="D1453" s="69" t="s">
        <v>934</v>
      </c>
      <c r="E1453" s="80" t="s">
        <v>941</v>
      </c>
      <c r="F1453" s="57"/>
      <c r="G1453" s="58">
        <f>IFERROR(VLOOKUP(Errors_Master[[#This Row],[Functional Area]],Functional_Area[],2,FALSE),"Need Location!")</f>
        <v>20</v>
      </c>
      <c r="H145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54" spans="2:8">
      <c r="B1454" s="56" t="str">
        <f>CONCATENATE(Errors_Master[[#This Row],[Functional Area]],Errors_Master[[#This Row],[Error Code Name]])</f>
        <v>MMI-Preburn-Keyboard[New Failure] MMI-Preburn-Keyboard</v>
      </c>
      <c r="C1454" s="55">
        <v>1409</v>
      </c>
      <c r="D1454" s="69" t="s">
        <v>934</v>
      </c>
      <c r="E1454" s="80" t="s">
        <v>941</v>
      </c>
      <c r="F1454" s="57"/>
      <c r="G1454" s="58">
        <f>IFERROR(VLOOKUP(Errors_Master[[#This Row],[Functional Area]],Functional_Area[],2,FALSE),"Need Location!")</f>
        <v>20</v>
      </c>
      <c r="H145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55" spans="2:8">
      <c r="B1455" s="56" t="str">
        <f>CONCATENATE(Errors_Master[[#This Row],[Functional Area]],Errors_Master[[#This Row],[Error Code Name]])</f>
        <v>MMI-Preburn-Keyboard[New Failure] MMI-Preburn-Keyboard</v>
      </c>
      <c r="C1455" s="55">
        <v>1410</v>
      </c>
      <c r="D1455" s="69" t="s">
        <v>934</v>
      </c>
      <c r="E1455" s="80" t="s">
        <v>941</v>
      </c>
      <c r="F1455" s="57"/>
      <c r="G1455" s="58">
        <f>IFERROR(VLOOKUP(Errors_Master[[#This Row],[Functional Area]],Functional_Area[],2,FALSE),"Need Location!")</f>
        <v>20</v>
      </c>
      <c r="H145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56" spans="2:8">
      <c r="B1456" s="56" t="str">
        <f>CONCATENATE(Errors_Master[[#This Row],[Functional Area]],Errors_Master[[#This Row],[Error Code Name]])</f>
        <v>MMI-Preburn-Keyboard[New Failure] MMI-Preburn-Keyboard</v>
      </c>
      <c r="C1456" s="55">
        <v>1411</v>
      </c>
      <c r="D1456" s="69" t="s">
        <v>934</v>
      </c>
      <c r="E1456" s="80" t="s">
        <v>941</v>
      </c>
      <c r="F1456" s="57"/>
      <c r="G1456" s="58">
        <f>IFERROR(VLOOKUP(Errors_Master[[#This Row],[Functional Area]],Functional_Area[],2,FALSE),"Need Location!")</f>
        <v>20</v>
      </c>
      <c r="H145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57" spans="2:8">
      <c r="B1457" s="56" t="str">
        <f>CONCATENATE(Errors_Master[[#This Row],[Functional Area]],Errors_Master[[#This Row],[Error Code Name]])</f>
        <v>MMI-Preburn-Keyboard[New Failure] MMI-Preburn-Keyboard</v>
      </c>
      <c r="C1457" s="55">
        <v>1412</v>
      </c>
      <c r="D1457" s="69" t="s">
        <v>934</v>
      </c>
      <c r="E1457" s="80" t="s">
        <v>941</v>
      </c>
      <c r="F1457" s="57"/>
      <c r="G1457" s="58">
        <f>IFERROR(VLOOKUP(Errors_Master[[#This Row],[Functional Area]],Functional_Area[],2,FALSE),"Need Location!")</f>
        <v>20</v>
      </c>
      <c r="H145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58" spans="2:8">
      <c r="B1458" s="56" t="str">
        <f>CONCATENATE(Errors_Master[[#This Row],[Functional Area]],Errors_Master[[#This Row],[Error Code Name]])</f>
        <v>MMI-Preburn-Keyboard[New Failure] MMI-Preburn-Keyboard</v>
      </c>
      <c r="C1458" s="55">
        <v>1413</v>
      </c>
      <c r="D1458" s="69" t="s">
        <v>934</v>
      </c>
      <c r="E1458" s="80" t="s">
        <v>941</v>
      </c>
      <c r="F1458" s="57"/>
      <c r="G1458" s="58">
        <f>IFERROR(VLOOKUP(Errors_Master[[#This Row],[Functional Area]],Functional_Area[],2,FALSE),"Need Location!")</f>
        <v>20</v>
      </c>
      <c r="H145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59" spans="2:8">
      <c r="B1459" s="56" t="str">
        <f>CONCATENATE(Errors_Master[[#This Row],[Functional Area]],Errors_Master[[#This Row],[Error Code Name]])</f>
        <v>MMI-Preburn-Keyboard[New Failure] MMI-Preburn-Keyboard</v>
      </c>
      <c r="C1459" s="55">
        <v>1414</v>
      </c>
      <c r="D1459" s="69" t="s">
        <v>934</v>
      </c>
      <c r="E1459" s="80" t="s">
        <v>941</v>
      </c>
      <c r="F1459" s="57"/>
      <c r="G1459" s="58">
        <f>IFERROR(VLOOKUP(Errors_Master[[#This Row],[Functional Area]],Functional_Area[],2,FALSE),"Need Location!")</f>
        <v>20</v>
      </c>
      <c r="H145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60" spans="2:8">
      <c r="B1460" s="56" t="str">
        <f>CONCATENATE(Errors_Master[[#This Row],[Functional Area]],Errors_Master[[#This Row],[Error Code Name]])</f>
        <v>MMI-Preburn-Keyboard[New Failure] MMI-Preburn-Keyboard</v>
      </c>
      <c r="C1460" s="55">
        <v>1415</v>
      </c>
      <c r="D1460" s="69" t="s">
        <v>934</v>
      </c>
      <c r="E1460" s="80" t="s">
        <v>942</v>
      </c>
      <c r="F1460" s="57"/>
      <c r="G1460" s="58">
        <f>IFERROR(VLOOKUP(Errors_Master[[#This Row],[Functional Area]],Functional_Area[],2,FALSE),"Need Location!")</f>
        <v>20</v>
      </c>
      <c r="H146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61" spans="2:8">
      <c r="B1461" s="56" t="str">
        <f>CONCATENATE(Errors_Master[[#This Row],[Functional Area]],Errors_Master[[#This Row],[Error Code Name]])</f>
        <v>MMI-Preburn-Keyboard[New Failure] MMI-Preburn-Keyboard</v>
      </c>
      <c r="C1461" s="55">
        <v>1416</v>
      </c>
      <c r="D1461" s="69" t="s">
        <v>934</v>
      </c>
      <c r="E1461" s="80" t="s">
        <v>941</v>
      </c>
      <c r="F1461" s="57"/>
      <c r="G1461" s="58">
        <f>IFERROR(VLOOKUP(Errors_Master[[#This Row],[Functional Area]],Functional_Area[],2,FALSE),"Need Location!")</f>
        <v>20</v>
      </c>
      <c r="H146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62" spans="2:8">
      <c r="B1462" s="56" t="str">
        <f>CONCATENATE(Errors_Master[[#This Row],[Functional Area]],Errors_Master[[#This Row],[Error Code Name]])</f>
        <v>MMI-Preburn-Keyboard[New Failure] MMI-Preburn-Keyboard</v>
      </c>
      <c r="C1462" s="55">
        <v>1417</v>
      </c>
      <c r="D1462" s="69" t="s">
        <v>934</v>
      </c>
      <c r="E1462" s="80" t="s">
        <v>941</v>
      </c>
      <c r="F1462" s="57"/>
      <c r="G1462" s="58">
        <f>IFERROR(VLOOKUP(Errors_Master[[#This Row],[Functional Area]],Functional_Area[],2,FALSE),"Need Location!")</f>
        <v>20</v>
      </c>
      <c r="H146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63" spans="2:8">
      <c r="B1463" s="56" t="str">
        <f>CONCATENATE(Errors_Master[[#This Row],[Functional Area]],Errors_Master[[#This Row],[Error Code Name]])</f>
        <v>MMI-Preburn-Keyboard[New Failure] MMI-Preburn-Keyboard</v>
      </c>
      <c r="C1463" s="55">
        <v>1418</v>
      </c>
      <c r="D1463" s="69" t="s">
        <v>934</v>
      </c>
      <c r="E1463" s="80" t="s">
        <v>941</v>
      </c>
      <c r="F1463" s="57"/>
      <c r="G1463" s="58">
        <f>IFERROR(VLOOKUP(Errors_Master[[#This Row],[Functional Area]],Functional_Area[],2,FALSE),"Need Location!")</f>
        <v>20</v>
      </c>
      <c r="H146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64" spans="2:8">
      <c r="B1464" s="56" t="str">
        <f>CONCATENATE(Errors_Master[[#This Row],[Functional Area]],Errors_Master[[#This Row],[Error Code Name]])</f>
        <v>MMI-Preburn-Keyboard[New Failure] MMI-Preburn-Keyboard</v>
      </c>
      <c r="C1464" s="55">
        <v>1419</v>
      </c>
      <c r="D1464" s="69" t="s">
        <v>934</v>
      </c>
      <c r="E1464" s="80" t="s">
        <v>941</v>
      </c>
      <c r="F1464" s="57"/>
      <c r="G1464" s="58">
        <f>IFERROR(VLOOKUP(Errors_Master[[#This Row],[Functional Area]],Functional_Area[],2,FALSE),"Need Location!")</f>
        <v>20</v>
      </c>
      <c r="H146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65" spans="2:8">
      <c r="B1465" s="56" t="str">
        <f>CONCATENATE(Errors_Master[[#This Row],[Functional Area]],Errors_Master[[#This Row],[Error Code Name]])</f>
        <v>MMI-Preburn-Keyboard[New Failure] MMI-Preburn-Keyboard</v>
      </c>
      <c r="C1465" s="55">
        <v>1420</v>
      </c>
      <c r="D1465" s="69" t="s">
        <v>934</v>
      </c>
      <c r="E1465" s="80" t="s">
        <v>941</v>
      </c>
      <c r="F1465" s="57"/>
      <c r="G1465" s="58">
        <f>IFERROR(VLOOKUP(Errors_Master[[#This Row],[Functional Area]],Functional_Area[],2,FALSE),"Need Location!")</f>
        <v>20</v>
      </c>
      <c r="H146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66" spans="2:8">
      <c r="B1466" s="56" t="str">
        <f>CONCATENATE(Errors_Master[[#This Row],[Functional Area]],Errors_Master[[#This Row],[Error Code Name]])</f>
        <v>MMI-Preburn-Keyboard[New Failure] MMI-Preburn-Keyboard</v>
      </c>
      <c r="C1466" s="55">
        <v>1421</v>
      </c>
      <c r="D1466" s="69" t="s">
        <v>934</v>
      </c>
      <c r="E1466" s="80" t="s">
        <v>941</v>
      </c>
      <c r="F1466" s="57"/>
      <c r="G1466" s="58">
        <f>IFERROR(VLOOKUP(Errors_Master[[#This Row],[Functional Area]],Functional_Area[],2,FALSE),"Need Location!")</f>
        <v>20</v>
      </c>
      <c r="H146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67" spans="2:8">
      <c r="B1467" s="56" t="str">
        <f>CONCATENATE(Errors_Master[[#This Row],[Functional Area]],Errors_Master[[#This Row],[Error Code Name]])</f>
        <v>MMI-Preburn-Keyboard[New Failure] MMI-Preburn-Keyboard</v>
      </c>
      <c r="C1467" s="55">
        <v>1422</v>
      </c>
      <c r="D1467" s="69" t="s">
        <v>934</v>
      </c>
      <c r="E1467" s="80" t="s">
        <v>941</v>
      </c>
      <c r="F1467" s="57"/>
      <c r="G1467" s="58">
        <f>IFERROR(VLOOKUP(Errors_Master[[#This Row],[Functional Area]],Functional_Area[],2,FALSE),"Need Location!")</f>
        <v>20</v>
      </c>
      <c r="H146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68" spans="2:8">
      <c r="B1468" s="56" t="str">
        <f>CONCATENATE(Errors_Master[[#This Row],[Functional Area]],Errors_Master[[#This Row],[Error Code Name]])</f>
        <v>MMI-Preburn-Keyboard[New Failure] MMI-Preburn-Keyboard</v>
      </c>
      <c r="C1468" s="55">
        <v>1423</v>
      </c>
      <c r="D1468" s="69" t="s">
        <v>934</v>
      </c>
      <c r="E1468" s="80" t="s">
        <v>941</v>
      </c>
      <c r="F1468" s="57"/>
      <c r="G1468" s="58">
        <f>IFERROR(VLOOKUP(Errors_Master[[#This Row],[Functional Area]],Functional_Area[],2,FALSE),"Need Location!")</f>
        <v>20</v>
      </c>
      <c r="H146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69" spans="2:8">
      <c r="B1469" s="56" t="str">
        <f>CONCATENATE(Errors_Master[[#This Row],[Functional Area]],Errors_Master[[#This Row],[Error Code Name]])</f>
        <v>MMI-Preburn-Keyboard[New Failure] MMI-Preburn-Keyboard</v>
      </c>
      <c r="C1469" s="55">
        <v>1424</v>
      </c>
      <c r="D1469" s="69" t="s">
        <v>934</v>
      </c>
      <c r="E1469" s="80" t="s">
        <v>941</v>
      </c>
      <c r="F1469" s="57"/>
      <c r="G1469" s="58">
        <f>IFERROR(VLOOKUP(Errors_Master[[#This Row],[Functional Area]],Functional_Area[],2,FALSE),"Need Location!")</f>
        <v>20</v>
      </c>
      <c r="H146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70" spans="2:8">
      <c r="B1470" s="56" t="str">
        <f>CONCATENATE(Errors_Master[[#This Row],[Functional Area]],Errors_Master[[#This Row],[Error Code Name]])</f>
        <v>MMI-Preburn-Keyboard[New Failure] MMI-Preburn-Keyboard</v>
      </c>
      <c r="C1470" s="55">
        <v>1425</v>
      </c>
      <c r="D1470" s="69" t="s">
        <v>934</v>
      </c>
      <c r="E1470" s="80" t="s">
        <v>941</v>
      </c>
      <c r="F1470" s="57"/>
      <c r="G1470" s="58">
        <f>IFERROR(VLOOKUP(Errors_Master[[#This Row],[Functional Area]],Functional_Area[],2,FALSE),"Need Location!")</f>
        <v>20</v>
      </c>
      <c r="H147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71" spans="2:8">
      <c r="B1471" s="56" t="str">
        <f>CONCATENATE(Errors_Master[[#This Row],[Functional Area]],Errors_Master[[#This Row],[Error Code Name]])</f>
        <v>MMI-Preburn-Keyboard[New Failure] MMI-Preburn-Keyboard</v>
      </c>
      <c r="C1471" s="55">
        <v>1426</v>
      </c>
      <c r="D1471" s="69" t="s">
        <v>934</v>
      </c>
      <c r="E1471" s="80" t="s">
        <v>941</v>
      </c>
      <c r="F1471" s="57"/>
      <c r="G1471" s="58">
        <f>IFERROR(VLOOKUP(Errors_Master[[#This Row],[Functional Area]],Functional_Area[],2,FALSE),"Need Location!")</f>
        <v>20</v>
      </c>
      <c r="H147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72" spans="2:8">
      <c r="B1472" s="56" t="str">
        <f>CONCATENATE(Errors_Master[[#This Row],[Functional Area]],Errors_Master[[#This Row],[Error Code Name]])</f>
        <v>MMI-Preburn-Keyboard[New Failure] MMI-Preburn-Keyboard</v>
      </c>
      <c r="C1472" s="55">
        <v>1427</v>
      </c>
      <c r="D1472" s="69" t="s">
        <v>934</v>
      </c>
      <c r="E1472" s="80" t="s">
        <v>941</v>
      </c>
      <c r="F1472" s="57"/>
      <c r="G1472" s="58">
        <f>IFERROR(VLOOKUP(Errors_Master[[#This Row],[Functional Area]],Functional_Area[],2,FALSE),"Need Location!")</f>
        <v>20</v>
      </c>
      <c r="H147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73" spans="2:8">
      <c r="B1473" s="56" t="str">
        <f>CONCATENATE(Errors_Master[[#This Row],[Functional Area]],Errors_Master[[#This Row],[Error Code Name]])</f>
        <v>MMI-Preburn-Keyboard[New Failure] MMI-Preburn-Keyboard</v>
      </c>
      <c r="C1473" s="55">
        <v>1428</v>
      </c>
      <c r="D1473" s="69" t="s">
        <v>934</v>
      </c>
      <c r="E1473" s="80" t="s">
        <v>941</v>
      </c>
      <c r="F1473" s="57"/>
      <c r="G1473" s="58">
        <f>IFERROR(VLOOKUP(Errors_Master[[#This Row],[Functional Area]],Functional_Area[],2,FALSE),"Need Location!")</f>
        <v>20</v>
      </c>
      <c r="H147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74" spans="2:8">
      <c r="B1474" s="56" t="str">
        <f>CONCATENATE(Errors_Master[[#This Row],[Functional Area]],Errors_Master[[#This Row],[Error Code Name]])</f>
        <v>MMI-Preburn-Keyboard[New Failure] MMI-Preburn-Keyboard</v>
      </c>
      <c r="C1474" s="55">
        <v>1429</v>
      </c>
      <c r="D1474" s="69" t="s">
        <v>934</v>
      </c>
      <c r="E1474" s="80" t="s">
        <v>941</v>
      </c>
      <c r="F1474" s="57"/>
      <c r="G1474" s="58">
        <f>IFERROR(VLOOKUP(Errors_Master[[#This Row],[Functional Area]],Functional_Area[],2,FALSE),"Need Location!")</f>
        <v>20</v>
      </c>
      <c r="H147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75" spans="2:8">
      <c r="B1475" s="56" t="str">
        <f>CONCATENATE(Errors_Master[[#This Row],[Functional Area]],Errors_Master[[#This Row],[Error Code Name]])</f>
        <v>MMI-Preburn-Keyboard[New Failure] MMI-Preburn-Keyboard</v>
      </c>
      <c r="C1475" s="55">
        <v>1430</v>
      </c>
      <c r="D1475" s="69" t="s">
        <v>934</v>
      </c>
      <c r="E1475" s="80" t="s">
        <v>941</v>
      </c>
      <c r="F1475" s="57"/>
      <c r="G1475" s="58">
        <f>IFERROR(VLOOKUP(Errors_Master[[#This Row],[Functional Area]],Functional_Area[],2,FALSE),"Need Location!")</f>
        <v>20</v>
      </c>
      <c r="H147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76" spans="2:8">
      <c r="B1476" s="56" t="str">
        <f>CONCATENATE(Errors_Master[[#This Row],[Functional Area]],Errors_Master[[#This Row],[Error Code Name]])</f>
        <v>MMI-Preburn-Keyboard[New Failure] MMI-Preburn-Keyboard</v>
      </c>
      <c r="C1476" s="55">
        <v>1431</v>
      </c>
      <c r="D1476" s="69" t="s">
        <v>934</v>
      </c>
      <c r="E1476" s="80" t="s">
        <v>941</v>
      </c>
      <c r="F1476" s="57"/>
      <c r="G1476" s="58">
        <f>IFERROR(VLOOKUP(Errors_Master[[#This Row],[Functional Area]],Functional_Area[],2,FALSE),"Need Location!")</f>
        <v>20</v>
      </c>
      <c r="H147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77" spans="2:8">
      <c r="B1477" s="56" t="str">
        <f>CONCATENATE(Errors_Master[[#This Row],[Functional Area]],Errors_Master[[#This Row],[Error Code Name]])</f>
        <v>MMI-Preburn-Keyboard[New Failure] MMI-Preburn-Keyboard</v>
      </c>
      <c r="C1477" s="55">
        <v>1432</v>
      </c>
      <c r="D1477" s="69" t="s">
        <v>934</v>
      </c>
      <c r="E1477" s="80" t="s">
        <v>941</v>
      </c>
      <c r="F1477" s="57"/>
      <c r="G1477" s="58">
        <f>IFERROR(VLOOKUP(Errors_Master[[#This Row],[Functional Area]],Functional_Area[],2,FALSE),"Need Location!")</f>
        <v>20</v>
      </c>
      <c r="H147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78" spans="2:8">
      <c r="B1478" s="56" t="str">
        <f>CONCATENATE(Errors_Master[[#This Row],[Functional Area]],Errors_Master[[#This Row],[Error Code Name]])</f>
        <v>MMI-Preburn-Keyboard[New Failure] MMI-Preburn-Keyboard</v>
      </c>
      <c r="C1478" s="55">
        <v>1433</v>
      </c>
      <c r="D1478" s="69" t="s">
        <v>934</v>
      </c>
      <c r="E1478" s="80" t="s">
        <v>941</v>
      </c>
      <c r="F1478" s="57"/>
      <c r="G1478" s="58">
        <f>IFERROR(VLOOKUP(Errors_Master[[#This Row],[Functional Area]],Functional_Area[],2,FALSE),"Need Location!")</f>
        <v>20</v>
      </c>
      <c r="H147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79" spans="2:8">
      <c r="B1479" s="56" t="str">
        <f>CONCATENATE(Errors_Master[[#This Row],[Functional Area]],Errors_Master[[#This Row],[Error Code Name]])</f>
        <v>Wifi-BT_OTAUnified TxPower Fail</v>
      </c>
      <c r="C1479" s="55">
        <v>1434</v>
      </c>
      <c r="D1479" s="69" t="s">
        <v>39</v>
      </c>
      <c r="E1479" s="71" t="s">
        <v>648</v>
      </c>
      <c r="F1479" s="57"/>
      <c r="G1479" s="58">
        <f>IFERROR(VLOOKUP(Errors_Master[[#This Row],[Functional Area]],Functional_Area[],2,FALSE),"Need Location!")</f>
        <v>21</v>
      </c>
      <c r="H147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80" spans="2:8">
      <c r="B1480" s="56" t="str">
        <f>CONCATENATE(Errors_Master[[#This Row],[Functional Area]],Errors_Master[[#This Row],[Error Code Name]])</f>
        <v>Wifi-BT_OTAUnified RxSingle Fail</v>
      </c>
      <c r="C1480" s="55">
        <v>1435</v>
      </c>
      <c r="D1480" s="69" t="s">
        <v>39</v>
      </c>
      <c r="E1480" s="53" t="s">
        <v>218</v>
      </c>
      <c r="F1480" s="57"/>
      <c r="G1480" s="58">
        <f>IFERROR(VLOOKUP(Errors_Master[[#This Row],[Functional Area]],Functional_Area[],2,FALSE),"Need Location!")</f>
        <v>21</v>
      </c>
      <c r="H148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81" spans="2:8">
      <c r="B1481" s="56" t="str">
        <f>CONCATENATE(Errors_Master[[#This Row],[Functional Area]],Errors_Master[[#This Row],[Error Code Name]])</f>
        <v>Wifi-BT_OTAWiPAS WiFi-BT-OTA station Test error</v>
      </c>
      <c r="C1481" s="55">
        <v>1436</v>
      </c>
      <c r="D1481" s="69" t="s">
        <v>39</v>
      </c>
      <c r="E1481" s="53" t="s">
        <v>649</v>
      </c>
      <c r="F1481" s="57"/>
      <c r="G1481" s="58">
        <f>IFERROR(VLOOKUP(Errors_Master[[#This Row],[Functional Area]],Functional_Area[],2,FALSE),"Need Location!")</f>
        <v>21</v>
      </c>
      <c r="H148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82" spans="2:8">
      <c r="B1482" s="56" t="str">
        <f>CONCATENATE(Errors_Master[[#This Row],[Functional Area]],Errors_Master[[#This Row],[Error Code Name]])</f>
        <v>Wifi-BT_OTAHang at WiPAS WiFi-BT-OTA station</v>
      </c>
      <c r="C1482" s="55">
        <v>1437</v>
      </c>
      <c r="D1482" s="69" t="s">
        <v>39</v>
      </c>
      <c r="E1482" s="53" t="s">
        <v>650</v>
      </c>
      <c r="F1482" s="57"/>
      <c r="G1482" s="58">
        <f>IFERROR(VLOOKUP(Errors_Master[[#This Row],[Functional Area]],Functional_Area[],2,FALSE),"Need Location!")</f>
        <v>21</v>
      </c>
      <c r="H148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83" spans="2:8">
      <c r="B1483" s="56" t="str">
        <f>CONCATENATE(Errors_Master[[#This Row],[Functional Area]],Errors_Master[[#This Row],[Error Code Name]])</f>
        <v>Wifi-BT_OTAAuto shut down at WiPAS WiFi-BT-OTA station</v>
      </c>
      <c r="C1483" s="55">
        <v>1438</v>
      </c>
      <c r="D1483" s="69" t="s">
        <v>39</v>
      </c>
      <c r="E1483" s="53" t="s">
        <v>651</v>
      </c>
      <c r="F1483" s="57"/>
      <c r="G1483" s="58">
        <f>IFERROR(VLOOKUP(Errors_Master[[#This Row],[Functional Area]],Functional_Area[],2,FALSE),"Need Location!")</f>
        <v>21</v>
      </c>
      <c r="H148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84" spans="2:8">
      <c r="B1484" s="56" t="str">
        <f>CONCATENATE(Errors_Master[[#This Row],[Functional Area]],Errors_Master[[#This Row],[Error Code Name]])</f>
        <v>Wifi-BT_OTAMissing Airport and Bluetooth During WIPAS Test</v>
      </c>
      <c r="C1484" s="55">
        <v>1439</v>
      </c>
      <c r="D1484" s="69" t="s">
        <v>39</v>
      </c>
      <c r="E1484" s="53" t="s">
        <v>652</v>
      </c>
      <c r="F1484" s="57"/>
      <c r="G1484" s="58">
        <f>IFERROR(VLOOKUP(Errors_Master[[#This Row],[Functional Area]],Functional_Area[],2,FALSE),"Need Location!")</f>
        <v>21</v>
      </c>
      <c r="H148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85" spans="2:8">
      <c r="B1485" s="56" t="str">
        <f>CONCATENATE(Errors_Master[[#This Row],[Functional Area]],Errors_Master[[#This Row],[Error Code Name]])</f>
        <v>Wifi-BT_OTAConfiguration/Missing Bluetooth</v>
      </c>
      <c r="C1485" s="55">
        <v>1440</v>
      </c>
      <c r="D1485" s="69" t="s">
        <v>39</v>
      </c>
      <c r="E1485" s="53" t="s">
        <v>653</v>
      </c>
      <c r="F1485" s="57"/>
      <c r="G1485" s="58">
        <f>IFERROR(VLOOKUP(Errors_Master[[#This Row],[Functional Area]],Functional_Area[],2,FALSE),"Need Location!")</f>
        <v>21</v>
      </c>
      <c r="H148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86" spans="2:8">
      <c r="B1486" s="56" t="str">
        <f>CONCATENATE(Errors_Master[[#This Row],[Functional Area]],Errors_Master[[#This Row],[Error Code Name]])</f>
        <v>Wifi-BT_OTAConfiguration/Missing WIFI</v>
      </c>
      <c r="C1486" s="55">
        <v>1441</v>
      </c>
      <c r="D1486" s="69" t="s">
        <v>39</v>
      </c>
      <c r="E1486" s="53" t="s">
        <v>654</v>
      </c>
      <c r="F1486" s="57"/>
      <c r="G1486" s="58">
        <f>IFERROR(VLOOKUP(Errors_Master[[#This Row],[Functional Area]],Functional_Area[],2,FALSE),"Need Location!")</f>
        <v>21</v>
      </c>
      <c r="H148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87" spans="2:8">
      <c r="B1487" s="56" t="str">
        <f>CONCATENATE(Errors_Master[[#This Row],[Functional Area]],Errors_Master[[#This Row],[Error Code Name]])</f>
        <v>Wifi-BT_OTAConfiguration/Missing boot-args</v>
      </c>
      <c r="C1487" s="55">
        <v>1442</v>
      </c>
      <c r="D1487" s="69" t="s">
        <v>39</v>
      </c>
      <c r="E1487" s="72" t="s">
        <v>655</v>
      </c>
      <c r="F1487" s="57"/>
      <c r="G1487" s="58">
        <f>IFERROR(VLOOKUP(Errors_Master[[#This Row],[Functional Area]],Functional_Area[],2,FALSE),"Need Location!")</f>
        <v>21</v>
      </c>
      <c r="H148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88" spans="2:8">
      <c r="B1488" s="56" t="str">
        <f>CONCATENATE(Errors_Master[[#This Row],[Functional Area]],Errors_Master[[#This Row],[Error Code Name]])</f>
        <v>Wifi-BT_OTA[New Failure] Wifi-BT_OTA</v>
      </c>
      <c r="C1488" s="55">
        <v>1443</v>
      </c>
      <c r="D1488" s="69" t="s">
        <v>39</v>
      </c>
      <c r="E1488" s="55" t="s">
        <v>943</v>
      </c>
      <c r="F1488" s="57"/>
      <c r="G1488" s="58">
        <f>IFERROR(VLOOKUP(Errors_Master[[#This Row],[Functional Area]],Functional_Area[],2,FALSE),"Need Location!")</f>
        <v>21</v>
      </c>
      <c r="H148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89" spans="2:8">
      <c r="B1489" s="56" t="str">
        <f>CONCATENATE(Errors_Master[[#This Row],[Functional Area]],Errors_Master[[#This Row],[Error Code Name]])</f>
        <v>Wifi-BT_OTA[New Failure] Wifi-BT_OTA</v>
      </c>
      <c r="C1489" s="55">
        <v>1444</v>
      </c>
      <c r="D1489" s="69" t="s">
        <v>39</v>
      </c>
      <c r="E1489" s="55" t="s">
        <v>943</v>
      </c>
      <c r="F1489" s="57"/>
      <c r="G1489" s="58">
        <f>IFERROR(VLOOKUP(Errors_Master[[#This Row],[Functional Area]],Functional_Area[],2,FALSE),"Need Location!")</f>
        <v>21</v>
      </c>
      <c r="H148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90" spans="2:8">
      <c r="B1490" s="56" t="str">
        <f>CONCATENATE(Errors_Master[[#This Row],[Functional Area]],Errors_Master[[#This Row],[Error Code Name]])</f>
        <v>Wifi-BT_OTA[New Failure] Wifi-BT_OTA</v>
      </c>
      <c r="C1490" s="55">
        <v>1445</v>
      </c>
      <c r="D1490" s="69" t="s">
        <v>39</v>
      </c>
      <c r="E1490" s="55" t="s">
        <v>943</v>
      </c>
      <c r="F1490" s="57"/>
      <c r="G1490" s="58">
        <f>IFERROR(VLOOKUP(Errors_Master[[#This Row],[Functional Area]],Functional_Area[],2,FALSE),"Need Location!")</f>
        <v>21</v>
      </c>
      <c r="H149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91" spans="2:8">
      <c r="B1491" s="56" t="str">
        <f>CONCATENATE(Errors_Master[[#This Row],[Functional Area]],Errors_Master[[#This Row],[Error Code Name]])</f>
        <v>Wifi-BT_OTA[New Failure] Wifi-BT_OTA</v>
      </c>
      <c r="C1491" s="55">
        <v>1446</v>
      </c>
      <c r="D1491" s="69" t="s">
        <v>39</v>
      </c>
      <c r="E1491" s="55" t="s">
        <v>943</v>
      </c>
      <c r="F1491" s="57"/>
      <c r="G1491" s="58">
        <f>IFERROR(VLOOKUP(Errors_Master[[#This Row],[Functional Area]],Functional_Area[],2,FALSE),"Need Location!")</f>
        <v>21</v>
      </c>
      <c r="H149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92" spans="2:8">
      <c r="B1492" s="56" t="str">
        <f>CONCATENATE(Errors_Master[[#This Row],[Functional Area]],Errors_Master[[#This Row],[Error Code Name]])</f>
        <v>Wifi-BT_OTA[New Failure] Wifi-BT_OTA</v>
      </c>
      <c r="C1492" s="55">
        <v>1447</v>
      </c>
      <c r="D1492" s="69" t="s">
        <v>39</v>
      </c>
      <c r="E1492" s="55" t="s">
        <v>943</v>
      </c>
      <c r="F1492" s="57"/>
      <c r="G1492" s="58">
        <f>IFERROR(VLOOKUP(Errors_Master[[#This Row],[Functional Area]],Functional_Area[],2,FALSE),"Need Location!")</f>
        <v>21</v>
      </c>
      <c r="H149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93" spans="2:8">
      <c r="B1493" s="56" t="str">
        <f>CONCATENATE(Errors_Master[[#This Row],[Functional Area]],Errors_Master[[#This Row],[Error Code Name]])</f>
        <v>Wifi-BT_OTA[New Failure] Wifi-BT_OTA</v>
      </c>
      <c r="C1493" s="55">
        <v>1448</v>
      </c>
      <c r="D1493" s="69" t="s">
        <v>39</v>
      </c>
      <c r="E1493" s="55" t="s">
        <v>943</v>
      </c>
      <c r="F1493" s="57"/>
      <c r="G1493" s="58">
        <f>IFERROR(VLOOKUP(Errors_Master[[#This Row],[Functional Area]],Functional_Area[],2,FALSE),"Need Location!")</f>
        <v>21</v>
      </c>
      <c r="H149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94" spans="2:8">
      <c r="B1494" s="56" t="str">
        <f>CONCATENATE(Errors_Master[[#This Row],[Functional Area]],Errors_Master[[#This Row],[Error Code Name]])</f>
        <v>Wifi-BT_OTA[New Failure] Wifi-BT_OTA</v>
      </c>
      <c r="C1494" s="55">
        <v>1449</v>
      </c>
      <c r="D1494" s="69" t="s">
        <v>39</v>
      </c>
      <c r="E1494" s="55" t="s">
        <v>943</v>
      </c>
      <c r="F1494" s="57"/>
      <c r="G1494" s="58">
        <f>IFERROR(VLOOKUP(Errors_Master[[#This Row],[Functional Area]],Functional_Area[],2,FALSE),"Need Location!")</f>
        <v>21</v>
      </c>
      <c r="H149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95" spans="2:8">
      <c r="B1495" s="56" t="str">
        <f>CONCATENATE(Errors_Master[[#This Row],[Functional Area]],Errors_Master[[#This Row],[Error Code Name]])</f>
        <v>Wifi-BT_OTA[New Failure] Wifi-BT_OTA</v>
      </c>
      <c r="C1495" s="55">
        <v>1450</v>
      </c>
      <c r="D1495" s="69" t="s">
        <v>39</v>
      </c>
      <c r="E1495" s="55" t="s">
        <v>943</v>
      </c>
      <c r="F1495" s="57"/>
      <c r="G1495" s="58">
        <f>IFERROR(VLOOKUP(Errors_Master[[#This Row],[Functional Area]],Functional_Area[],2,FALSE),"Need Location!")</f>
        <v>21</v>
      </c>
      <c r="H149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96" spans="2:8">
      <c r="B1496" s="56" t="str">
        <f>CONCATENATE(Errors_Master[[#This Row],[Functional Area]],Errors_Master[[#This Row],[Error Code Name]])</f>
        <v>Wifi-BT_OTA[New Failure] Wifi-BT_OTA</v>
      </c>
      <c r="C1496" s="55">
        <v>1451</v>
      </c>
      <c r="D1496" s="69" t="s">
        <v>39</v>
      </c>
      <c r="E1496" s="55" t="s">
        <v>943</v>
      </c>
      <c r="F1496" s="57"/>
      <c r="G1496" s="58">
        <f>IFERROR(VLOOKUP(Errors_Master[[#This Row],[Functional Area]],Functional_Area[],2,FALSE),"Need Location!")</f>
        <v>21</v>
      </c>
      <c r="H149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97" spans="2:8">
      <c r="B1497" s="56" t="str">
        <f>CONCATENATE(Errors_Master[[#This Row],[Functional Area]],Errors_Master[[#This Row],[Error Code Name]])</f>
        <v>Wifi-BT_OTA[New Failure] Wifi-BT_OTA</v>
      </c>
      <c r="C1497" s="55">
        <v>1452</v>
      </c>
      <c r="D1497" s="69" t="s">
        <v>39</v>
      </c>
      <c r="E1497" s="55" t="s">
        <v>943</v>
      </c>
      <c r="F1497" s="57"/>
      <c r="G1497" s="58">
        <f>IFERROR(VLOOKUP(Errors_Master[[#This Row],[Functional Area]],Functional_Area[],2,FALSE),"Need Location!")</f>
        <v>21</v>
      </c>
      <c r="H149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98" spans="2:8">
      <c r="B1498" s="56" t="str">
        <f>CONCATENATE(Errors_Master[[#This Row],[Functional Area]],Errors_Master[[#This Row],[Error Code Name]])</f>
        <v>Wifi-BT_OTA[New Failure] Wifi-BT_OTA</v>
      </c>
      <c r="C1498" s="55">
        <v>1453</v>
      </c>
      <c r="D1498" s="69" t="s">
        <v>39</v>
      </c>
      <c r="E1498" s="55" t="s">
        <v>943</v>
      </c>
      <c r="F1498" s="57"/>
      <c r="G1498" s="58">
        <f>IFERROR(VLOOKUP(Errors_Master[[#This Row],[Functional Area]],Functional_Area[],2,FALSE),"Need Location!")</f>
        <v>21</v>
      </c>
      <c r="H149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499" spans="2:8">
      <c r="B1499" s="56" t="str">
        <f>CONCATENATE(Errors_Master[[#This Row],[Functional Area]],Errors_Master[[#This Row],[Error Code Name]])</f>
        <v>Wifi-BT_OTA[New Failure] Wifi-BT_OTA</v>
      </c>
      <c r="C1499" s="55">
        <v>1454</v>
      </c>
      <c r="D1499" s="69" t="s">
        <v>39</v>
      </c>
      <c r="E1499" s="55" t="s">
        <v>943</v>
      </c>
      <c r="F1499" s="57"/>
      <c r="G1499" s="58">
        <f>IFERROR(VLOOKUP(Errors_Master[[#This Row],[Functional Area]],Functional_Area[],2,FALSE),"Need Location!")</f>
        <v>21</v>
      </c>
      <c r="H149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00" spans="2:8">
      <c r="B1500" s="56" t="str">
        <f>CONCATENATE(Errors_Master[[#This Row],[Functional Area]],Errors_Master[[#This Row],[Error Code Name]])</f>
        <v>Wifi-BT_OTA[New Failure] Wifi-BT_OTA</v>
      </c>
      <c r="C1500" s="55">
        <v>1455</v>
      </c>
      <c r="D1500" s="69" t="s">
        <v>39</v>
      </c>
      <c r="E1500" s="55" t="s">
        <v>943</v>
      </c>
      <c r="F1500" s="57"/>
      <c r="G1500" s="58">
        <f>IFERROR(VLOOKUP(Errors_Master[[#This Row],[Functional Area]],Functional_Area[],2,FALSE),"Need Location!")</f>
        <v>21</v>
      </c>
      <c r="H150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01" spans="2:8">
      <c r="B1501" s="56" t="str">
        <f>CONCATENATE(Errors_Master[[#This Row],[Functional Area]],Errors_Master[[#This Row],[Error Code Name]])</f>
        <v>Wifi-BT_OTA[New Failure] Wifi-BT_OTA</v>
      </c>
      <c r="C1501" s="55">
        <v>1456</v>
      </c>
      <c r="D1501" s="69" t="s">
        <v>39</v>
      </c>
      <c r="E1501" s="55" t="s">
        <v>943</v>
      </c>
      <c r="F1501" s="57"/>
      <c r="G1501" s="58">
        <f>IFERROR(VLOOKUP(Errors_Master[[#This Row],[Functional Area]],Functional_Area[],2,FALSE),"Need Location!")</f>
        <v>21</v>
      </c>
      <c r="H150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02" spans="2:8">
      <c r="B1502" s="56" t="str">
        <f>CONCATENATE(Errors_Master[[#This Row],[Functional Area]],Errors_Master[[#This Row],[Error Code Name]])</f>
        <v>Wifi-BT_OTA[New Failure] Wifi-BT_OTA</v>
      </c>
      <c r="C1502" s="55">
        <v>1457</v>
      </c>
      <c r="D1502" s="69" t="s">
        <v>39</v>
      </c>
      <c r="E1502" s="55" t="s">
        <v>943</v>
      </c>
      <c r="F1502" s="57"/>
      <c r="G1502" s="58">
        <f>IFERROR(VLOOKUP(Errors_Master[[#This Row],[Functional Area]],Functional_Area[],2,FALSE),"Need Location!")</f>
        <v>21</v>
      </c>
      <c r="H150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03" spans="2:8">
      <c r="B1503" s="56" t="str">
        <f>CONCATENATE(Errors_Master[[#This Row],[Functional Area]],Errors_Master[[#This Row],[Error Code Name]])</f>
        <v>Wifi-BT_OTA[New Failure] Wifi-BT_OTA</v>
      </c>
      <c r="C1503" s="55">
        <v>1458</v>
      </c>
      <c r="D1503" s="69" t="s">
        <v>39</v>
      </c>
      <c r="E1503" s="55" t="s">
        <v>943</v>
      </c>
      <c r="F1503" s="57"/>
      <c r="G1503" s="58">
        <f>IFERROR(VLOOKUP(Errors_Master[[#This Row],[Functional Area]],Functional_Area[],2,FALSE),"Need Location!")</f>
        <v>21</v>
      </c>
      <c r="H150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04" spans="2:8">
      <c r="B1504" s="56" t="str">
        <f>CONCATENATE(Errors_Master[[#This Row],[Functional Area]],Errors_Master[[#This Row],[Error Code Name]])</f>
        <v>Wifi-BT_OTA[New Failure] Wifi-BT_OTA</v>
      </c>
      <c r="C1504" s="55">
        <v>1459</v>
      </c>
      <c r="D1504" s="69" t="s">
        <v>39</v>
      </c>
      <c r="E1504" s="55" t="s">
        <v>943</v>
      </c>
      <c r="F1504" s="57"/>
      <c r="G1504" s="58">
        <f>IFERROR(VLOOKUP(Errors_Master[[#This Row],[Functional Area]],Functional_Area[],2,FALSE),"Need Location!")</f>
        <v>21</v>
      </c>
      <c r="H150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05" spans="2:8">
      <c r="B1505" s="56" t="str">
        <f>CONCATENATE(Errors_Master[[#This Row],[Functional Area]],Errors_Master[[#This Row],[Error Code Name]])</f>
        <v>Wifi-BT_OTA[New Failure] Wifi-BT_OTA</v>
      </c>
      <c r="C1505" s="55">
        <v>1460</v>
      </c>
      <c r="D1505" s="69" t="s">
        <v>39</v>
      </c>
      <c r="E1505" s="55" t="s">
        <v>943</v>
      </c>
      <c r="F1505" s="57"/>
      <c r="G1505" s="58">
        <f>IFERROR(VLOOKUP(Errors_Master[[#This Row],[Functional Area]],Functional_Area[],2,FALSE),"Need Location!")</f>
        <v>21</v>
      </c>
      <c r="H150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06" spans="2:8">
      <c r="B1506" s="56" t="str">
        <f>CONCATENATE(Errors_Master[[#This Row],[Functional Area]],Errors_Master[[#This Row],[Error Code Name]])</f>
        <v>Wifi-BT_OTA[New Failure] Wifi-BT_OTA</v>
      </c>
      <c r="C1506" s="55">
        <v>1461</v>
      </c>
      <c r="D1506" s="69" t="s">
        <v>39</v>
      </c>
      <c r="E1506" s="55" t="s">
        <v>943</v>
      </c>
      <c r="F1506" s="57"/>
      <c r="G1506" s="58">
        <f>IFERROR(VLOOKUP(Errors_Master[[#This Row],[Functional Area]],Functional_Area[],2,FALSE),"Need Location!")</f>
        <v>21</v>
      </c>
      <c r="H150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07" spans="2:8">
      <c r="B1507" s="56" t="str">
        <f>CONCATENATE(Errors_Master[[#This Row],[Functional Area]],Errors_Master[[#This Row],[Error Code Name]])</f>
        <v>Wifi-BT_OTA[New Failure] Wifi-BT_OTA</v>
      </c>
      <c r="C1507" s="55">
        <v>1462</v>
      </c>
      <c r="D1507" s="69" t="s">
        <v>39</v>
      </c>
      <c r="E1507" s="55" t="s">
        <v>943</v>
      </c>
      <c r="F1507" s="57"/>
      <c r="G1507" s="58">
        <f>IFERROR(VLOOKUP(Errors_Master[[#This Row],[Functional Area]],Functional_Area[],2,FALSE),"Need Location!")</f>
        <v>21</v>
      </c>
      <c r="H150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08" spans="2:8">
      <c r="B1508" s="56" t="str">
        <f>CONCATENATE(Errors_Master[[#This Row],[Functional Area]],Errors_Master[[#This Row],[Error Code Name]])</f>
        <v>Wifi-BT_OTA[New Failure] Wifi-BT_OTA</v>
      </c>
      <c r="C1508" s="55">
        <v>1463</v>
      </c>
      <c r="D1508" s="69" t="s">
        <v>39</v>
      </c>
      <c r="E1508" s="55" t="s">
        <v>943</v>
      </c>
      <c r="F1508" s="57"/>
      <c r="G1508" s="58">
        <f>IFERROR(VLOOKUP(Errors_Master[[#This Row],[Functional Area]],Functional_Area[],2,FALSE),"Need Location!")</f>
        <v>21</v>
      </c>
      <c r="H150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09" spans="2:8">
      <c r="B1509" s="56" t="str">
        <f>CONCATENATE(Errors_Master[[#This Row],[Functional Area]],Errors_Master[[#This Row],[Error Code Name]])</f>
        <v>Wifi-BT_OTA[New Failure] Wifi-BT_OTA</v>
      </c>
      <c r="C1509" s="55">
        <v>1464</v>
      </c>
      <c r="D1509" s="69" t="s">
        <v>39</v>
      </c>
      <c r="E1509" s="55" t="s">
        <v>943</v>
      </c>
      <c r="F1509" s="57"/>
      <c r="G1509" s="58">
        <f>IFERROR(VLOOKUP(Errors_Master[[#This Row],[Functional Area]],Functional_Area[],2,FALSE),"Need Location!")</f>
        <v>21</v>
      </c>
      <c r="H150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10" spans="2:8">
      <c r="B1510" s="56" t="str">
        <f>CONCATENATE(Errors_Master[[#This Row],[Functional Area]],Errors_Master[[#This Row],[Error Code Name]])</f>
        <v>Wifi-BT_OTA[New Failure] Wifi-BT_OTA</v>
      </c>
      <c r="C1510" s="55">
        <v>1465</v>
      </c>
      <c r="D1510" s="69" t="s">
        <v>39</v>
      </c>
      <c r="E1510" s="55" t="s">
        <v>943</v>
      </c>
      <c r="F1510" s="57"/>
      <c r="G1510" s="58">
        <f>IFERROR(VLOOKUP(Errors_Master[[#This Row],[Functional Area]],Functional_Area[],2,FALSE),"Need Location!")</f>
        <v>21</v>
      </c>
      <c r="H151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11" spans="2:8">
      <c r="B1511" s="56" t="str">
        <f>CONCATENATE(Errors_Master[[#This Row],[Functional Area]],Errors_Master[[#This Row],[Error Code Name]])</f>
        <v>Wifi-BT_OTA[New Failure] Wifi-BT_OTA</v>
      </c>
      <c r="C1511" s="55">
        <v>1466</v>
      </c>
      <c r="D1511" s="69" t="s">
        <v>39</v>
      </c>
      <c r="E1511" s="55" t="s">
        <v>943</v>
      </c>
      <c r="F1511" s="57"/>
      <c r="G1511" s="58">
        <f>IFERROR(VLOOKUP(Errors_Master[[#This Row],[Functional Area]],Functional_Area[],2,FALSE),"Need Location!")</f>
        <v>21</v>
      </c>
      <c r="H151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12" spans="2:8">
      <c r="B1512" s="56" t="str">
        <f>CONCATENATE(Errors_Master[[#This Row],[Functional Area]],Errors_Master[[#This Row],[Error Code Name]])</f>
        <v>Wifi-BT_OTA[New Failure] Wifi-BT_OTA</v>
      </c>
      <c r="C1512" s="55">
        <v>1467</v>
      </c>
      <c r="D1512" s="69" t="s">
        <v>39</v>
      </c>
      <c r="E1512" s="55" t="s">
        <v>943</v>
      </c>
      <c r="F1512" s="57"/>
      <c r="G1512" s="58">
        <f>IFERROR(VLOOKUP(Errors_Master[[#This Row],[Functional Area]],Functional_Area[],2,FALSE),"Need Location!")</f>
        <v>21</v>
      </c>
      <c r="H151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13" spans="2:8">
      <c r="B1513" s="56" t="str">
        <f>CONCATENATE(Errors_Master[[#This Row],[Functional Area]],Errors_Master[[#This Row],[Error Code Name]])</f>
        <v>Wifi-BT_OTA[New Failure] Wifi-BT_OTA</v>
      </c>
      <c r="C1513" s="55">
        <v>1468</v>
      </c>
      <c r="D1513" s="69" t="s">
        <v>39</v>
      </c>
      <c r="E1513" s="55" t="s">
        <v>943</v>
      </c>
      <c r="F1513" s="57"/>
      <c r="G1513" s="58">
        <f>IFERROR(VLOOKUP(Errors_Master[[#This Row],[Functional Area]],Functional_Area[],2,FALSE),"Need Location!")</f>
        <v>21</v>
      </c>
      <c r="H151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14" spans="2:8">
      <c r="B1514" s="56" t="str">
        <f>CONCATENATE(Errors_Master[[#This Row],[Functional Area]],Errors_Master[[#This Row],[Error Code Name]])</f>
        <v>Wifi-BT_OTA[New Failure] Wifi-BT_OTA</v>
      </c>
      <c r="C1514" s="55">
        <v>1469</v>
      </c>
      <c r="D1514" s="69" t="s">
        <v>39</v>
      </c>
      <c r="E1514" s="55" t="s">
        <v>943</v>
      </c>
      <c r="F1514" s="57"/>
      <c r="G1514" s="58">
        <f>IFERROR(VLOOKUP(Errors_Master[[#This Row],[Functional Area]],Functional_Area[],2,FALSE),"Need Location!")</f>
        <v>21</v>
      </c>
      <c r="H151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15" spans="2:8">
      <c r="B1515" s="56" t="str">
        <f>CONCATENATE(Errors_Master[[#This Row],[Functional Area]],Errors_Master[[#This Row],[Error Code Name]])</f>
        <v>Wifi-BT_OTA[New Failure] Wifi-BT_OTA</v>
      </c>
      <c r="C1515" s="55">
        <v>1470</v>
      </c>
      <c r="D1515" s="69" t="s">
        <v>39</v>
      </c>
      <c r="E1515" s="55" t="s">
        <v>943</v>
      </c>
      <c r="F1515" s="57"/>
      <c r="G1515" s="58">
        <f>IFERROR(VLOOKUP(Errors_Master[[#This Row],[Functional Area]],Functional_Area[],2,FALSE),"Need Location!")</f>
        <v>21</v>
      </c>
      <c r="H151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16" spans="2:8">
      <c r="B1516" s="56" t="str">
        <f>CONCATENATE(Errors_Master[[#This Row],[Functional Area]],Errors_Master[[#This Row],[Error Code Name]])</f>
        <v>Wifi-BT_OTA[New Failure] Wifi-BT_OTA</v>
      </c>
      <c r="C1516" s="55">
        <v>1471</v>
      </c>
      <c r="D1516" s="69" t="s">
        <v>39</v>
      </c>
      <c r="E1516" s="55" t="s">
        <v>943</v>
      </c>
      <c r="F1516" s="57"/>
      <c r="G1516" s="58">
        <f>IFERROR(VLOOKUP(Errors_Master[[#This Row],[Functional Area]],Functional_Area[],2,FALSE),"Need Location!")</f>
        <v>21</v>
      </c>
      <c r="H151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17" spans="2:8">
      <c r="B1517" s="56" t="str">
        <f>CONCATENATE(Errors_Master[[#This Row],[Functional Area]],Errors_Master[[#This Row],[Error Code Name]])</f>
        <v>Wifi-BT_OTA[New Failure] Wifi-BT_OTA</v>
      </c>
      <c r="C1517" s="55">
        <v>1472</v>
      </c>
      <c r="D1517" s="69" t="s">
        <v>39</v>
      </c>
      <c r="E1517" s="55" t="s">
        <v>943</v>
      </c>
      <c r="F1517" s="57"/>
      <c r="G1517" s="58">
        <f>IFERROR(VLOOKUP(Errors_Master[[#This Row],[Functional Area]],Functional_Area[],2,FALSE),"Need Location!")</f>
        <v>21</v>
      </c>
      <c r="H151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18" spans="2:8">
      <c r="B1518" s="56" t="str">
        <f>CONCATENATE(Errors_Master[[#This Row],[Functional Area]],Errors_Master[[#This Row],[Error Code Name]])</f>
        <v>CoExWiPAS COEX1 station isolation fail</v>
      </c>
      <c r="C1518" s="55">
        <v>1473</v>
      </c>
      <c r="D1518" s="69" t="s">
        <v>40</v>
      </c>
      <c r="E1518" s="71" t="s">
        <v>656</v>
      </c>
      <c r="F1518" s="57"/>
      <c r="G1518" s="58">
        <f>IFERROR(VLOOKUP(Errors_Master[[#This Row],[Functional Area]],Functional_Area[],2,FALSE),"Need Location!")</f>
        <v>22</v>
      </c>
      <c r="H151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19" spans="2:8">
      <c r="B1519" s="56" t="str">
        <f>CONCATENATE(Errors_Master[[#This Row],[Functional Area]],Errors_Master[[#This Row],[Error Code Name]])</f>
        <v>CoExWiPAS COEX1 station Test error</v>
      </c>
      <c r="C1519" s="55">
        <v>1474</v>
      </c>
      <c r="D1519" s="69" t="s">
        <v>40</v>
      </c>
      <c r="E1519" s="53" t="s">
        <v>657</v>
      </c>
      <c r="F1519" s="57"/>
      <c r="G1519" s="58">
        <f>IFERROR(VLOOKUP(Errors_Master[[#This Row],[Functional Area]],Functional_Area[],2,FALSE),"Need Location!")</f>
        <v>22</v>
      </c>
      <c r="H151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20" spans="2:8">
      <c r="B1520" s="56" t="str">
        <f>CONCATENATE(Errors_Master[[#This Row],[Functional Area]],Errors_Master[[#This Row],[Error Code Name]])</f>
        <v>CoExWiPAS COEX2 station isolation fail</v>
      </c>
      <c r="C1520" s="55">
        <v>1475</v>
      </c>
      <c r="D1520" s="69" t="s">
        <v>40</v>
      </c>
      <c r="E1520" s="53" t="s">
        <v>658</v>
      </c>
      <c r="F1520" s="57"/>
      <c r="G1520" s="58">
        <f>IFERROR(VLOOKUP(Errors_Master[[#This Row],[Functional Area]],Functional_Area[],2,FALSE),"Need Location!")</f>
        <v>22</v>
      </c>
      <c r="H152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21" spans="2:8">
      <c r="B1521" s="56" t="str">
        <f>CONCATENATE(Errors_Master[[#This Row],[Functional Area]],Errors_Master[[#This Row],[Error Code Name]])</f>
        <v>CoExWiPAS COEX2 station Test error</v>
      </c>
      <c r="C1521" s="55">
        <v>1476</v>
      </c>
      <c r="D1521" s="69" t="s">
        <v>40</v>
      </c>
      <c r="E1521" s="53" t="s">
        <v>659</v>
      </c>
      <c r="F1521" s="57"/>
      <c r="G1521" s="58">
        <f>IFERROR(VLOOKUP(Errors_Master[[#This Row],[Functional Area]],Functional_Area[],2,FALSE),"Need Location!")</f>
        <v>22</v>
      </c>
      <c r="H152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22" spans="2:8">
      <c r="B1522" s="56" t="str">
        <f>CONCATENATE(Errors_Master[[#This Row],[Functional Area]],Errors_Master[[#This Row],[Error Code Name]])</f>
        <v>CoExHang at WiPAS COEX station</v>
      </c>
      <c r="C1522" s="55">
        <v>1477</v>
      </c>
      <c r="D1522" s="69" t="s">
        <v>40</v>
      </c>
      <c r="E1522" s="53" t="s">
        <v>660</v>
      </c>
      <c r="F1522" s="57"/>
      <c r="G1522" s="58">
        <f>IFERROR(VLOOKUP(Errors_Master[[#This Row],[Functional Area]],Functional_Area[],2,FALSE),"Need Location!")</f>
        <v>22</v>
      </c>
      <c r="H152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23" spans="2:8">
      <c r="B1523" s="56" t="str">
        <f>CONCATENATE(Errors_Master[[#This Row],[Functional Area]],Errors_Master[[#This Row],[Error Code Name]])</f>
        <v>CoExAuto shut down at WiPAS COEX station</v>
      </c>
      <c r="C1523" s="55">
        <v>1478</v>
      </c>
      <c r="D1523" s="69" t="s">
        <v>40</v>
      </c>
      <c r="E1523" s="53" t="s">
        <v>661</v>
      </c>
      <c r="F1523" s="57"/>
      <c r="G1523" s="58">
        <f>IFERROR(VLOOKUP(Errors_Master[[#This Row],[Functional Area]],Functional_Area[],2,FALSE),"Need Location!")</f>
        <v>22</v>
      </c>
      <c r="H152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24" spans="2:8">
      <c r="B1524" s="56" t="str">
        <f>CONCATENATE(Errors_Master[[#This Row],[Functional Area]],Errors_Master[[#This Row],[Error Code Name]])</f>
        <v>CoExMissing Airport and Bluetooth During WIPAS Test</v>
      </c>
      <c r="C1524" s="55">
        <v>1479</v>
      </c>
      <c r="D1524" s="69" t="s">
        <v>40</v>
      </c>
      <c r="E1524" s="53" t="s">
        <v>652</v>
      </c>
      <c r="F1524" s="57"/>
      <c r="G1524" s="58">
        <f>IFERROR(VLOOKUP(Errors_Master[[#This Row],[Functional Area]],Functional_Area[],2,FALSE),"Need Location!")</f>
        <v>22</v>
      </c>
      <c r="H152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25" spans="2:8">
      <c r="B1525" s="56" t="str">
        <f>CONCATENATE(Errors_Master[[#This Row],[Functional Area]],Errors_Master[[#This Row],[Error Code Name]])</f>
        <v>CoExConfiguration/Missing Bluetooth</v>
      </c>
      <c r="C1525" s="55">
        <v>1480</v>
      </c>
      <c r="D1525" s="69" t="s">
        <v>40</v>
      </c>
      <c r="E1525" s="53" t="s">
        <v>653</v>
      </c>
      <c r="F1525" s="57"/>
      <c r="G1525" s="58">
        <f>IFERROR(VLOOKUP(Errors_Master[[#This Row],[Functional Area]],Functional_Area[],2,FALSE),"Need Location!")</f>
        <v>22</v>
      </c>
      <c r="H152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26" spans="2:8">
      <c r="B1526" s="56" t="str">
        <f>CONCATENATE(Errors_Master[[#This Row],[Functional Area]],Errors_Master[[#This Row],[Error Code Name]])</f>
        <v>CoExConfiguration/Missing WIFI</v>
      </c>
      <c r="C1526" s="55">
        <v>1481</v>
      </c>
      <c r="D1526" s="69" t="s">
        <v>40</v>
      </c>
      <c r="E1526" s="53" t="s">
        <v>654</v>
      </c>
      <c r="F1526" s="57"/>
      <c r="G1526" s="58">
        <f>IFERROR(VLOOKUP(Errors_Master[[#This Row],[Functional Area]],Functional_Area[],2,FALSE),"Need Location!")</f>
        <v>22</v>
      </c>
      <c r="H152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27" spans="2:8">
      <c r="B1527" s="56" t="str">
        <f>CONCATENATE(Errors_Master[[#This Row],[Functional Area]],Errors_Master[[#This Row],[Error Code Name]])</f>
        <v>CoExConfiguration/Missing boot-args</v>
      </c>
      <c r="C1527" s="55">
        <v>1482</v>
      </c>
      <c r="D1527" s="69" t="s">
        <v>40</v>
      </c>
      <c r="E1527" s="72" t="s">
        <v>655</v>
      </c>
      <c r="F1527" s="57"/>
      <c r="G1527" s="58">
        <f>IFERROR(VLOOKUP(Errors_Master[[#This Row],[Functional Area]],Functional_Area[],2,FALSE),"Need Location!")</f>
        <v>22</v>
      </c>
      <c r="H152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28" spans="2:8">
      <c r="B1528" s="56" t="str">
        <f>CONCATENATE(Errors_Master[[#This Row],[Functional Area]],Errors_Master[[#This Row],[Error Code Name]])</f>
        <v>CoExAlways hang at power on</v>
      </c>
      <c r="C1528" s="55">
        <v>1483</v>
      </c>
      <c r="D1528" s="69" t="s">
        <v>40</v>
      </c>
      <c r="E1528" s="55" t="s">
        <v>944</v>
      </c>
      <c r="F1528" s="57"/>
      <c r="G1528" s="58">
        <f>IFERROR(VLOOKUP(Errors_Master[[#This Row],[Functional Area]],Functional_Area[],2,FALSE),"Need Location!")</f>
        <v>22</v>
      </c>
      <c r="H152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29" spans="2:8">
      <c r="B1529" s="56" t="str">
        <f>CONCATENATE(Errors_Master[[#This Row],[Functional Area]],Errors_Master[[#This Row],[Error Code Name]])</f>
        <v>CoEx[New Failure] CoEx</v>
      </c>
      <c r="C1529" s="55">
        <v>1484</v>
      </c>
      <c r="D1529" s="69" t="s">
        <v>40</v>
      </c>
      <c r="E1529" s="55" t="s">
        <v>945</v>
      </c>
      <c r="F1529" s="57"/>
      <c r="G1529" s="58">
        <f>IFERROR(VLOOKUP(Errors_Master[[#This Row],[Functional Area]],Functional_Area[],2,FALSE),"Need Location!")</f>
        <v>22</v>
      </c>
      <c r="H152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30" spans="2:8">
      <c r="B1530" s="56" t="str">
        <f>CONCATENATE(Errors_Master[[#This Row],[Functional Area]],Errors_Master[[#This Row],[Error Code Name]])</f>
        <v>CoEx[New Failure] CoEx</v>
      </c>
      <c r="C1530" s="55">
        <v>1485</v>
      </c>
      <c r="D1530" s="69" t="s">
        <v>40</v>
      </c>
      <c r="E1530" s="55" t="s">
        <v>945</v>
      </c>
      <c r="F1530" s="57"/>
      <c r="G1530" s="58">
        <f>IFERROR(VLOOKUP(Errors_Master[[#This Row],[Functional Area]],Functional_Area[],2,FALSE),"Need Location!")</f>
        <v>22</v>
      </c>
      <c r="H153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31" spans="2:8">
      <c r="B1531" s="56" t="str">
        <f>CONCATENATE(Errors_Master[[#This Row],[Functional Area]],Errors_Master[[#This Row],[Error Code Name]])</f>
        <v>CoEx[New Failure] CoEx</v>
      </c>
      <c r="C1531" s="55">
        <v>1486</v>
      </c>
      <c r="D1531" s="69" t="s">
        <v>40</v>
      </c>
      <c r="E1531" s="55" t="s">
        <v>945</v>
      </c>
      <c r="F1531" s="57"/>
      <c r="G1531" s="58">
        <f>IFERROR(VLOOKUP(Errors_Master[[#This Row],[Functional Area]],Functional_Area[],2,FALSE),"Need Location!")</f>
        <v>22</v>
      </c>
      <c r="H153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32" spans="2:8">
      <c r="B1532" s="56" t="str">
        <f>CONCATENATE(Errors_Master[[#This Row],[Functional Area]],Errors_Master[[#This Row],[Error Code Name]])</f>
        <v>CoEx[New Failure] CoEx</v>
      </c>
      <c r="C1532" s="55">
        <v>1487</v>
      </c>
      <c r="D1532" s="69" t="s">
        <v>40</v>
      </c>
      <c r="E1532" s="55" t="s">
        <v>945</v>
      </c>
      <c r="F1532" s="57"/>
      <c r="G1532" s="58">
        <f>IFERROR(VLOOKUP(Errors_Master[[#This Row],[Functional Area]],Functional_Area[],2,FALSE),"Need Location!")</f>
        <v>22</v>
      </c>
      <c r="H153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33" spans="2:8">
      <c r="B1533" s="56" t="str">
        <f>CONCATENATE(Errors_Master[[#This Row],[Functional Area]],Errors_Master[[#This Row],[Error Code Name]])</f>
        <v>CoEx[New Failure] CoEx</v>
      </c>
      <c r="C1533" s="55">
        <v>1488</v>
      </c>
      <c r="D1533" s="69" t="s">
        <v>40</v>
      </c>
      <c r="E1533" s="55" t="s">
        <v>945</v>
      </c>
      <c r="F1533" s="57"/>
      <c r="G1533" s="58">
        <f>IFERROR(VLOOKUP(Errors_Master[[#This Row],[Functional Area]],Functional_Area[],2,FALSE),"Need Location!")</f>
        <v>22</v>
      </c>
      <c r="H153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34" spans="2:8">
      <c r="B1534" s="56" t="str">
        <f>CONCATENATE(Errors_Master[[#This Row],[Functional Area]],Errors_Master[[#This Row],[Error Code Name]])</f>
        <v>CoEx[New Failure] CoEx</v>
      </c>
      <c r="C1534" s="55">
        <v>1489</v>
      </c>
      <c r="D1534" s="69" t="s">
        <v>40</v>
      </c>
      <c r="E1534" s="55" t="s">
        <v>945</v>
      </c>
      <c r="F1534" s="57"/>
      <c r="G1534" s="58">
        <f>IFERROR(VLOOKUP(Errors_Master[[#This Row],[Functional Area]],Functional_Area[],2,FALSE),"Need Location!")</f>
        <v>22</v>
      </c>
      <c r="H153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35" spans="2:8">
      <c r="B1535" s="56" t="str">
        <f>CONCATENATE(Errors_Master[[#This Row],[Functional Area]],Errors_Master[[#This Row],[Error Code Name]])</f>
        <v>CoEx[New Failure] CoEx</v>
      </c>
      <c r="C1535" s="55">
        <v>1490</v>
      </c>
      <c r="D1535" s="69" t="s">
        <v>40</v>
      </c>
      <c r="E1535" s="55" t="s">
        <v>945</v>
      </c>
      <c r="F1535" s="57"/>
      <c r="G1535" s="58">
        <f>IFERROR(VLOOKUP(Errors_Master[[#This Row],[Functional Area]],Functional_Area[],2,FALSE),"Need Location!")</f>
        <v>22</v>
      </c>
      <c r="H153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36" spans="2:8">
      <c r="B1536" s="56" t="str">
        <f>CONCATENATE(Errors_Master[[#This Row],[Functional Area]],Errors_Master[[#This Row],[Error Code Name]])</f>
        <v>CoEx[New Failure] CoEx</v>
      </c>
      <c r="C1536" s="55">
        <v>1491</v>
      </c>
      <c r="D1536" s="69" t="s">
        <v>40</v>
      </c>
      <c r="E1536" s="55" t="s">
        <v>945</v>
      </c>
      <c r="F1536" s="57"/>
      <c r="G1536" s="58">
        <f>IFERROR(VLOOKUP(Errors_Master[[#This Row],[Functional Area]],Functional_Area[],2,FALSE),"Need Location!")</f>
        <v>22</v>
      </c>
      <c r="H153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37" spans="2:8">
      <c r="B1537" s="56" t="str">
        <f>CONCATENATE(Errors_Master[[#This Row],[Functional Area]],Errors_Master[[#This Row],[Error Code Name]])</f>
        <v>CoEx[New Failure] CoEx</v>
      </c>
      <c r="C1537" s="55">
        <v>1492</v>
      </c>
      <c r="D1537" s="69" t="s">
        <v>40</v>
      </c>
      <c r="E1537" s="55" t="s">
        <v>945</v>
      </c>
      <c r="F1537" s="57"/>
      <c r="G1537" s="58">
        <f>IFERROR(VLOOKUP(Errors_Master[[#This Row],[Functional Area]],Functional_Area[],2,FALSE),"Need Location!")</f>
        <v>22</v>
      </c>
      <c r="H153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38" spans="2:8">
      <c r="B1538" s="56" t="str">
        <f>CONCATENATE(Errors_Master[[#This Row],[Functional Area]],Errors_Master[[#This Row],[Error Code Name]])</f>
        <v>CoEx[New Failure] CoEx</v>
      </c>
      <c r="C1538" s="55">
        <v>1493</v>
      </c>
      <c r="D1538" s="69" t="s">
        <v>40</v>
      </c>
      <c r="E1538" s="55" t="s">
        <v>945</v>
      </c>
      <c r="F1538" s="57"/>
      <c r="G1538" s="58">
        <f>IFERROR(VLOOKUP(Errors_Master[[#This Row],[Functional Area]],Functional_Area[],2,FALSE),"Need Location!")</f>
        <v>22</v>
      </c>
      <c r="H153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39" spans="2:8">
      <c r="B1539" s="56" t="str">
        <f>CONCATENATE(Errors_Master[[#This Row],[Functional Area]],Errors_Master[[#This Row],[Error Code Name]])</f>
        <v>CoEx[New Failure] CoEx</v>
      </c>
      <c r="C1539" s="55">
        <v>1494</v>
      </c>
      <c r="D1539" s="69" t="s">
        <v>40</v>
      </c>
      <c r="E1539" s="55" t="s">
        <v>945</v>
      </c>
      <c r="F1539" s="57"/>
      <c r="G1539" s="58">
        <f>IFERROR(VLOOKUP(Errors_Master[[#This Row],[Functional Area]],Functional_Area[],2,FALSE),"Need Location!")</f>
        <v>22</v>
      </c>
      <c r="H153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40" spans="2:8">
      <c r="B1540" s="56" t="str">
        <f>CONCATENATE(Errors_Master[[#This Row],[Functional Area]],Errors_Master[[#This Row],[Error Code Name]])</f>
        <v>CoEx[New Failure] CoEx</v>
      </c>
      <c r="C1540" s="55">
        <v>1495</v>
      </c>
      <c r="D1540" s="69" t="s">
        <v>40</v>
      </c>
      <c r="E1540" s="55" t="s">
        <v>945</v>
      </c>
      <c r="F1540" s="57"/>
      <c r="G1540" s="58">
        <f>IFERROR(VLOOKUP(Errors_Master[[#This Row],[Functional Area]],Functional_Area[],2,FALSE),"Need Location!")</f>
        <v>22</v>
      </c>
      <c r="H154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41" spans="2:8">
      <c r="B1541" s="56" t="str">
        <f>CONCATENATE(Errors_Master[[#This Row],[Functional Area]],Errors_Master[[#This Row],[Error Code Name]])</f>
        <v>CoEx[New Failure] CoEx</v>
      </c>
      <c r="C1541" s="55">
        <v>1496</v>
      </c>
      <c r="D1541" s="69" t="s">
        <v>40</v>
      </c>
      <c r="E1541" s="55" t="s">
        <v>945</v>
      </c>
      <c r="F1541" s="57"/>
      <c r="G1541" s="58">
        <f>IFERROR(VLOOKUP(Errors_Master[[#This Row],[Functional Area]],Functional_Area[],2,FALSE),"Need Location!")</f>
        <v>22</v>
      </c>
      <c r="H154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42" spans="2:8">
      <c r="B1542" s="56" t="str">
        <f>CONCATENATE(Errors_Master[[#This Row],[Functional Area]],Errors_Master[[#This Row],[Error Code Name]])</f>
        <v>CoEx[New Failure] CoEx</v>
      </c>
      <c r="C1542" s="55">
        <v>1497</v>
      </c>
      <c r="D1542" s="69" t="s">
        <v>40</v>
      </c>
      <c r="E1542" s="55" t="s">
        <v>945</v>
      </c>
      <c r="F1542" s="57"/>
      <c r="G1542" s="58">
        <f>IFERROR(VLOOKUP(Errors_Master[[#This Row],[Functional Area]],Functional_Area[],2,FALSE),"Need Location!")</f>
        <v>22</v>
      </c>
      <c r="H154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43" spans="2:8">
      <c r="B1543" s="56" t="str">
        <f>CONCATENATE(Errors_Master[[#This Row],[Functional Area]],Errors_Master[[#This Row],[Error Code Name]])</f>
        <v>CoEx[New Failure] CoEx</v>
      </c>
      <c r="C1543" s="55">
        <v>1498</v>
      </c>
      <c r="D1543" s="69" t="s">
        <v>40</v>
      </c>
      <c r="E1543" s="55" t="s">
        <v>945</v>
      </c>
      <c r="F1543" s="57"/>
      <c r="G1543" s="58">
        <f>IFERROR(VLOOKUP(Errors_Master[[#This Row],[Functional Area]],Functional_Area[],2,FALSE),"Need Location!")</f>
        <v>22</v>
      </c>
      <c r="H154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44" spans="2:8">
      <c r="B1544" s="56" t="str">
        <f>CONCATENATE(Errors_Master[[#This Row],[Functional Area]],Errors_Master[[#This Row],[Error Code Name]])</f>
        <v>CoEx[New Failure] CoEx</v>
      </c>
      <c r="C1544" s="55">
        <v>1499</v>
      </c>
      <c r="D1544" s="69" t="s">
        <v>40</v>
      </c>
      <c r="E1544" s="55" t="s">
        <v>945</v>
      </c>
      <c r="F1544" s="57"/>
      <c r="G1544" s="58">
        <f>IFERROR(VLOOKUP(Errors_Master[[#This Row],[Functional Area]],Functional_Area[],2,FALSE),"Need Location!")</f>
        <v>22</v>
      </c>
      <c r="H154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45" spans="2:8">
      <c r="B1545" s="56" t="str">
        <f>CONCATENATE(Errors_Master[[#This Row],[Functional Area]],Errors_Master[[#This Row],[Error Code Name]])</f>
        <v>CoEx[New Failure] CoEx</v>
      </c>
      <c r="C1545" s="55">
        <v>1500</v>
      </c>
      <c r="D1545" s="69" t="s">
        <v>40</v>
      </c>
      <c r="E1545" s="55" t="s">
        <v>945</v>
      </c>
      <c r="F1545" s="57"/>
      <c r="G1545" s="58">
        <f>IFERROR(VLOOKUP(Errors_Master[[#This Row],[Functional Area]],Functional_Area[],2,FALSE),"Need Location!")</f>
        <v>22</v>
      </c>
      <c r="H154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46" spans="2:8">
      <c r="B1546" s="56" t="str">
        <f>CONCATENATE(Errors_Master[[#This Row],[Functional Area]],Errors_Master[[#This Row],[Error Code Name]])</f>
        <v>CoEx[New Failure] CoEx</v>
      </c>
      <c r="C1546" s="55">
        <v>1501</v>
      </c>
      <c r="D1546" s="69" t="s">
        <v>40</v>
      </c>
      <c r="E1546" s="55" t="s">
        <v>945</v>
      </c>
      <c r="F1546" s="57"/>
      <c r="G1546" s="58">
        <f>IFERROR(VLOOKUP(Errors_Master[[#This Row],[Functional Area]],Functional_Area[],2,FALSE),"Need Location!")</f>
        <v>22</v>
      </c>
      <c r="H154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47" spans="2:8">
      <c r="B1547" s="56" t="str">
        <f>CONCATENATE(Errors_Master[[#This Row],[Functional Area]],Errors_Master[[#This Row],[Error Code Name]])</f>
        <v>CoEx[New Failure] CoEx</v>
      </c>
      <c r="C1547" s="55">
        <v>1502</v>
      </c>
      <c r="D1547" s="69" t="s">
        <v>40</v>
      </c>
      <c r="E1547" s="55" t="s">
        <v>945</v>
      </c>
      <c r="F1547" s="57"/>
      <c r="G1547" s="58">
        <f>IFERROR(VLOOKUP(Errors_Master[[#This Row],[Functional Area]],Functional_Area[],2,FALSE),"Need Location!")</f>
        <v>22</v>
      </c>
      <c r="H154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48" spans="2:8">
      <c r="B1548" s="56" t="str">
        <f>CONCATENATE(Errors_Master[[#This Row],[Functional Area]],Errors_Master[[#This Row],[Error Code Name]])</f>
        <v>CoEx[New Failure] CoEx</v>
      </c>
      <c r="C1548" s="55">
        <v>1503</v>
      </c>
      <c r="D1548" s="69" t="s">
        <v>40</v>
      </c>
      <c r="E1548" s="55" t="s">
        <v>945</v>
      </c>
      <c r="F1548" s="57"/>
      <c r="G1548" s="58">
        <f>IFERROR(VLOOKUP(Errors_Master[[#This Row],[Functional Area]],Functional_Area[],2,FALSE),"Need Location!")</f>
        <v>22</v>
      </c>
      <c r="H154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49" spans="2:8">
      <c r="B1549" s="56" t="str">
        <f>CONCATENATE(Errors_Master[[#This Row],[Functional Area]],Errors_Master[[#This Row],[Error Code Name]])</f>
        <v>CoEx[New Failure] CoEx</v>
      </c>
      <c r="C1549" s="55">
        <v>1504</v>
      </c>
      <c r="D1549" s="69" t="s">
        <v>40</v>
      </c>
      <c r="E1549" s="55" t="s">
        <v>945</v>
      </c>
      <c r="F1549" s="57"/>
      <c r="G1549" s="58">
        <f>IFERROR(VLOOKUP(Errors_Master[[#This Row],[Functional Area]],Functional_Area[],2,FALSE),"Need Location!")</f>
        <v>22</v>
      </c>
      <c r="H154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50" spans="2:8">
      <c r="B1550" s="56" t="str">
        <f>CONCATENATE(Errors_Master[[#This Row],[Functional Area]],Errors_Master[[#This Row],[Error Code Name]])</f>
        <v>CoEx[New Failure] CoEx</v>
      </c>
      <c r="C1550" s="55">
        <v>1505</v>
      </c>
      <c r="D1550" s="69" t="s">
        <v>40</v>
      </c>
      <c r="E1550" s="55" t="s">
        <v>945</v>
      </c>
      <c r="F1550" s="57"/>
      <c r="G1550" s="58">
        <f>IFERROR(VLOOKUP(Errors_Master[[#This Row],[Functional Area]],Functional_Area[],2,FALSE),"Need Location!")</f>
        <v>22</v>
      </c>
      <c r="H155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51" spans="2:8">
      <c r="B1551" s="56" t="str">
        <f>CONCATENATE(Errors_Master[[#This Row],[Functional Area]],Errors_Master[[#This Row],[Error Code Name]])</f>
        <v>CoEx[New Failure] CoEx</v>
      </c>
      <c r="C1551" s="55">
        <v>1506</v>
      </c>
      <c r="D1551" s="69" t="s">
        <v>40</v>
      </c>
      <c r="E1551" s="55" t="s">
        <v>945</v>
      </c>
      <c r="F1551" s="57"/>
      <c r="G1551" s="58">
        <f>IFERROR(VLOOKUP(Errors_Master[[#This Row],[Functional Area]],Functional_Area[],2,FALSE),"Need Location!")</f>
        <v>22</v>
      </c>
      <c r="H155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52" spans="2:8">
      <c r="B1552" s="56" t="str">
        <f>CONCATENATE(Errors_Master[[#This Row],[Functional Area]],Errors_Master[[#This Row],[Error Code Name]])</f>
        <v>CoEx[New Failure] CoEx</v>
      </c>
      <c r="C1552" s="55">
        <v>1507</v>
      </c>
      <c r="D1552" s="69" t="s">
        <v>40</v>
      </c>
      <c r="E1552" s="55" t="s">
        <v>945</v>
      </c>
      <c r="F1552" s="57"/>
      <c r="G1552" s="58">
        <f>IFERROR(VLOOKUP(Errors_Master[[#This Row],[Functional Area]],Functional_Area[],2,FALSE),"Need Location!")</f>
        <v>22</v>
      </c>
      <c r="H155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53" spans="2:8">
      <c r="B1553" s="56" t="str">
        <f>CONCATENATE(Errors_Master[[#This Row],[Functional Area]],Errors_Master[[#This Row],[Error Code Name]])</f>
        <v>CoEx[New Failure] CoEx</v>
      </c>
      <c r="C1553" s="55">
        <v>1508</v>
      </c>
      <c r="D1553" s="69" t="s">
        <v>40</v>
      </c>
      <c r="E1553" s="55" t="s">
        <v>945</v>
      </c>
      <c r="F1553" s="57"/>
      <c r="G1553" s="58">
        <f>IFERROR(VLOOKUP(Errors_Master[[#This Row],[Functional Area]],Functional_Area[],2,FALSE),"Need Location!")</f>
        <v>22</v>
      </c>
      <c r="H155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54" spans="2:8">
      <c r="B1554" s="56" t="str">
        <f>CONCATENATE(Errors_Master[[#This Row],[Functional Area]],Errors_Master[[#This Row],[Error Code Name]])</f>
        <v>CoEx[New Failure] CoEx</v>
      </c>
      <c r="C1554" s="55">
        <v>1509</v>
      </c>
      <c r="D1554" s="69" t="s">
        <v>40</v>
      </c>
      <c r="E1554" s="55" t="s">
        <v>945</v>
      </c>
      <c r="F1554" s="57"/>
      <c r="G1554" s="58">
        <f>IFERROR(VLOOKUP(Errors_Master[[#This Row],[Functional Area]],Functional_Area[],2,FALSE),"Need Location!")</f>
        <v>22</v>
      </c>
      <c r="H155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55" spans="2:8">
      <c r="B1555" s="56" t="str">
        <f>CONCATENATE(Errors_Master[[#This Row],[Functional Area]],Errors_Master[[#This Row],[Error Code Name]])</f>
        <v>CoEx[New Failure] CoEx</v>
      </c>
      <c r="C1555" s="55">
        <v>1510</v>
      </c>
      <c r="D1555" s="69" t="s">
        <v>40</v>
      </c>
      <c r="E1555" s="55" t="s">
        <v>945</v>
      </c>
      <c r="F1555" s="57"/>
      <c r="G1555" s="58">
        <f>IFERROR(VLOOKUP(Errors_Master[[#This Row],[Functional Area]],Functional_Area[],2,FALSE),"Need Location!")</f>
        <v>22</v>
      </c>
      <c r="H155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56" spans="2:8">
      <c r="B1556" s="56" t="str">
        <f>CONCATENATE(Errors_Master[[#This Row],[Functional Area]],Errors_Master[[#This Row],[Error Code Name]])</f>
        <v>CoEx[New Failure] CoEx</v>
      </c>
      <c r="C1556" s="55">
        <v>1511</v>
      </c>
      <c r="D1556" s="69" t="s">
        <v>40</v>
      </c>
      <c r="E1556" s="55" t="s">
        <v>945</v>
      </c>
      <c r="F1556" s="57"/>
      <c r="G1556" s="58">
        <f>IFERROR(VLOOKUP(Errors_Master[[#This Row],[Functional Area]],Functional_Area[],2,FALSE),"Need Location!")</f>
        <v>22</v>
      </c>
      <c r="H155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57" spans="2:8">
      <c r="B1557" s="56" t="str">
        <f>CONCATENATE(Errors_Master[[#This Row],[Functional Area]],Errors_Master[[#This Row],[Error Code Name]])</f>
        <v>CoEx[New Failure] CoEx</v>
      </c>
      <c r="C1557" s="55">
        <v>1512</v>
      </c>
      <c r="D1557" s="69" t="s">
        <v>40</v>
      </c>
      <c r="E1557" s="55" t="s">
        <v>945</v>
      </c>
      <c r="F1557" s="57"/>
      <c r="G1557" s="58">
        <f>IFERROR(VLOOKUP(Errors_Master[[#This Row],[Functional Area]],Functional_Area[],2,FALSE),"Need Location!")</f>
        <v>22</v>
      </c>
      <c r="H155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58" spans="2:8">
      <c r="B1558" s="56" t="str">
        <f>CONCATENATE(Errors_Master[[#This Row],[Functional Area]],Errors_Master[[#This Row],[Error Code Name]])</f>
        <v>CoEx[New Failure] CoEx</v>
      </c>
      <c r="C1558" s="55">
        <v>1513</v>
      </c>
      <c r="D1558" s="69" t="s">
        <v>40</v>
      </c>
      <c r="E1558" s="55" t="s">
        <v>945</v>
      </c>
      <c r="F1558" s="57"/>
      <c r="G1558" s="58">
        <f>IFERROR(VLOOKUP(Errors_Master[[#This Row],[Functional Area]],Functional_Area[],2,FALSE),"Need Location!")</f>
        <v>22</v>
      </c>
      <c r="H155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59" spans="2:8">
      <c r="B1559" s="56" t="str">
        <f>CONCATENATE(Errors_Master[[#This Row],[Functional Area]],Errors_Master[[#This Row],[Error Code Name]])</f>
        <v>Run-indisplay/BacklightController 4248 Fault Detection (Exit code: 1)</v>
      </c>
      <c r="C1559" s="55">
        <v>1514</v>
      </c>
      <c r="D1559" s="69" t="s">
        <v>194</v>
      </c>
      <c r="E1559" s="55" t="s">
        <v>1053</v>
      </c>
      <c r="F1559" s="57"/>
      <c r="G1559" s="58">
        <f>IFERROR(VLOOKUP(Errors_Master[[#This Row],[Functional Area]],Functional_Area[],2,FALSE),"Need Location!")</f>
        <v>23</v>
      </c>
      <c r="H155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60" spans="2:8">
      <c r="B1560" s="56" t="str">
        <f>CONCATENATE(Errors_Master[[#This Row],[Functional Area]],Errors_Master[[#This Row],[Error Code Name]])</f>
        <v>Run-inlink_width_tests/PCIe 2696 Link Width Test - pciRootPort RP09 (Exit code: 1)</v>
      </c>
      <c r="C1560" s="55">
        <v>1515</v>
      </c>
      <c r="D1560" s="69" t="s">
        <v>194</v>
      </c>
      <c r="E1560" s="55" t="s">
        <v>1054</v>
      </c>
      <c r="F1560" s="57"/>
      <c r="G1560" s="58">
        <f>IFERROR(VLOOKUP(Errors_Master[[#This Row],[Functional Area]],Functional_Area[],2,FALSE),"Need Location!")</f>
        <v>23</v>
      </c>
      <c r="H156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61" spans="2:8">
      <c r="B1561" s="56" t="str">
        <f>CONCATENATE(Errors_Master[[#This Row],[Functional Area]],Errors_Master[[#This Row],[Error Code Name]])</f>
        <v>Run-intapp/System 8000 TAPP Power (Exit code: 3)</v>
      </c>
      <c r="C1561" s="55">
        <v>1516</v>
      </c>
      <c r="D1561" s="69" t="s">
        <v>194</v>
      </c>
      <c r="E1561" s="55" t="s">
        <v>1055</v>
      </c>
      <c r="F1561" s="57"/>
      <c r="G1561" s="58">
        <f>IFERROR(VLOOKUP(Errors_Master[[#This Row],[Functional Area]],Functional_Area[],2,FALSE),"Need Location!")</f>
        <v>23</v>
      </c>
      <c r="H156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62" spans="2:8">
      <c r="B1562" s="56" t="str">
        <f>CONCATENATE(Errors_Master[[#This Row],[Functional Area]],Errors_Master[[#This Row],[Error Code Name]])</f>
        <v>Run-inMacEFITests/Display 8118 Power Up MCU operation Diag Test (Exit code: 1)</v>
      </c>
      <c r="C1562" s="55">
        <v>1517</v>
      </c>
      <c r="D1562" s="69" t="s">
        <v>194</v>
      </c>
      <c r="E1562" s="55" t="s">
        <v>1056</v>
      </c>
      <c r="F1562" s="57"/>
      <c r="G1562" s="58">
        <f>IFERROR(VLOOKUP(Errors_Master[[#This Row],[Functional Area]],Functional_Area[],2,FALSE),"Need Location!")</f>
        <v>23</v>
      </c>
      <c r="H156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63" spans="2:8">
      <c r="B1563" s="56" t="str">
        <f>CONCATENATE(Errors_Master[[#This Row],[Functional Area]],Errors_Master[[#This Row],[Error Code Name]])</f>
        <v>Run-inthermalinterface/ThermalInterface 3664 DTS Accuracy Test (Exit code: 2)</v>
      </c>
      <c r="C1563" s="55">
        <v>1518</v>
      </c>
      <c r="D1563" s="69" t="s">
        <v>194</v>
      </c>
      <c r="E1563" s="55" t="s">
        <v>1057</v>
      </c>
      <c r="F1563" s="57"/>
      <c r="G1563" s="58">
        <f>IFERROR(VLOOKUP(Errors_Master[[#This Row],[Functional Area]],Functional_Area[],2,FALSE),"Need Location!")</f>
        <v>23</v>
      </c>
      <c r="H156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64" spans="2:8">
      <c r="B1564" s="56" t="str">
        <f>CONCATENATE(Errors_Master[[#This Row],[Functional Area]],Errors_Master[[#This Row],[Error Code Name]])</f>
        <v>Run-incoordinated_sleep_S0i/Wait for ARM to sleep/7 (Exit code: 3)</v>
      </c>
      <c r="C1564" s="55">
        <v>1519</v>
      </c>
      <c r="D1564" s="69" t="s">
        <v>194</v>
      </c>
      <c r="E1564" s="55" t="s">
        <v>1058</v>
      </c>
      <c r="F1564" s="57"/>
      <c r="G1564" s="58">
        <f>IFERROR(VLOOKUP(Errors_Master[[#This Row],[Functional Area]],Functional_Area[],2,FALSE),"Need Location!")</f>
        <v>23</v>
      </c>
      <c r="H156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65" spans="2:8">
      <c r="B1565" s="56" t="str">
        <f>CONCATENATE(Errors_Master[[#This Row],[Functional Area]],Errors_Master[[#This Row],[Error Code Name]])</f>
        <v>Run-incoordinated_sleep_S0i/Wait for ARM to sleep/20 (Exit code: 3)</v>
      </c>
      <c r="C1565" s="55">
        <v>1520</v>
      </c>
      <c r="D1565" s="69" t="s">
        <v>194</v>
      </c>
      <c r="E1565" s="55" t="s">
        <v>1059</v>
      </c>
      <c r="F1565" s="57"/>
      <c r="G1565" s="58">
        <f>IFERROR(VLOOKUP(Errors_Master[[#This Row],[Functional Area]],Functional_Area[],2,FALSE),"Need Location!")</f>
        <v>23</v>
      </c>
      <c r="H156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66" spans="2:8">
      <c r="B1566" s="56" t="str">
        <f>CONCATENATE(Errors_Master[[#This Row],[Functional Area]],Errors_Master[[#This Row],[Error Code Name]])</f>
        <v>Run-inWildfire/STCriticalErrorsTest/Iteration 1 (Exit code: 1)</v>
      </c>
      <c r="C1566" s="55">
        <v>1521</v>
      </c>
      <c r="D1566" s="69" t="s">
        <v>194</v>
      </c>
      <c r="E1566" s="55" t="s">
        <v>1060</v>
      </c>
      <c r="F1566" s="57"/>
      <c r="G1566" s="58">
        <f>IFERROR(VLOOKUP(Errors_Master[[#This Row],[Functional Area]],Functional_Area[],2,FALSE),"Need Location!")</f>
        <v>23</v>
      </c>
      <c r="H156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67" spans="2:8">
      <c r="B1567" s="56" t="str">
        <f>CONCATENATE(Errors_Master[[#This Row],[Functional Area]],Errors_Master[[#This Row],[Error Code Name]])</f>
        <v>Run-inWildfire/STCriticalErrorsTest: EFI Command touch/Iteration 1 (Exit code: 1)</v>
      </c>
      <c r="C1567" s="55">
        <v>1522</v>
      </c>
      <c r="D1567" s="69" t="s">
        <v>194</v>
      </c>
      <c r="E1567" s="55" t="s">
        <v>1061</v>
      </c>
      <c r="F1567" s="57"/>
      <c r="G1567" s="58">
        <f>IFERROR(VLOOKUP(Errors_Master[[#This Row],[Functional Area]],Functional_Area[],2,FALSE),"Need Location!")</f>
        <v>23</v>
      </c>
      <c r="H156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68" spans="2:8">
      <c r="B1568" s="56" t="str">
        <f>CONCATENATE(Errors_Master[[#This Row],[Functional Area]],Errors_Master[[#This Row],[Error Code Name]])</f>
        <v>Run-indisplay_test_no_aspm/Display 4120 Banksia TCON and DRAM Bist Suite (Exit code: 1)</v>
      </c>
      <c r="C1568" s="55">
        <v>1523</v>
      </c>
      <c r="D1568" s="69" t="s">
        <v>194</v>
      </c>
      <c r="E1568" s="55" t="s">
        <v>1062</v>
      </c>
      <c r="F1568" s="57"/>
      <c r="G1568" s="58">
        <f>IFERROR(VLOOKUP(Errors_Master[[#This Row],[Functional Area]],Functional_Area[],2,FALSE),"Need Location!")</f>
        <v>23</v>
      </c>
      <c r="H156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69" spans="2:8">
      <c r="B1569" s="56" t="str">
        <f>CONCATENATE(Errors_Master[[#This Row],[Functional Area]],Errors_Master[[#This Row],[Error Code Name]])</f>
        <v>Run-inadditional_arm_component_checks/Keyboard Presence Check (Exit code: 1)</v>
      </c>
      <c r="C1569" s="55">
        <v>1524</v>
      </c>
      <c r="D1569" s="69" t="s">
        <v>194</v>
      </c>
      <c r="E1569" s="55" t="s">
        <v>1063</v>
      </c>
      <c r="F1569" s="57"/>
      <c r="G1569" s="58">
        <f>IFERROR(VLOOKUP(Errors_Master[[#This Row],[Functional Area]],Functional_Area[],2,FALSE),"Need Location!")</f>
        <v>23</v>
      </c>
      <c r="H156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70" spans="2:8">
      <c r="B1570" s="56" t="str">
        <f>CONCATENATE(Errors_Master[[#This Row],[Functional Area]],Errors_Master[[#This Row],[Error Code Name]])</f>
        <v>Run-incoordinated_sleep_S0i/Wait for ARM to sleep/27 (Exit code: 3)</v>
      </c>
      <c r="C1570" s="55">
        <v>1525</v>
      </c>
      <c r="D1570" s="69" t="s">
        <v>194</v>
      </c>
      <c r="E1570" s="55" t="s">
        <v>1064</v>
      </c>
      <c r="F1570" s="57"/>
      <c r="G1570" s="58">
        <f>IFERROR(VLOOKUP(Errors_Master[[#This Row],[Functional Area]],Functional_Area[],2,FALSE),"Need Location!")</f>
        <v>23</v>
      </c>
      <c r="H157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71" spans="2:8">
      <c r="B1571" s="56" t="str">
        <f>CONCATENATE(Errors_Master[[#This Row],[Functional Area]],Errors_Master[[#This Row],[Error Code Name]])</f>
        <v>Run-incoordinated_sleep_S0i/Wait for ARM to sleep/22 (Exit code: -2)</v>
      </c>
      <c r="C1571" s="55">
        <v>1526</v>
      </c>
      <c r="D1571" s="69" t="s">
        <v>194</v>
      </c>
      <c r="E1571" s="55" t="s">
        <v>1065</v>
      </c>
      <c r="F1571" s="57"/>
      <c r="G1571" s="58">
        <f>IFERROR(VLOOKUP(Errors_Master[[#This Row],[Functional Area]],Functional_Area[],2,FALSE),"Need Location!")</f>
        <v>23</v>
      </c>
      <c r="H157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72" spans="2:8">
      <c r="B1572" s="56" t="str">
        <f>CONCATENATE(Errors_Master[[#This Row],[Functional Area]],Errors_Master[[#This Row],[Error Code Name]])</f>
        <v>Run-inintel_component_checks/Power 2744 Power Cycle Test - Bluetooth (Exit code: -404)</v>
      </c>
      <c r="C1572" s="55">
        <v>1527</v>
      </c>
      <c r="D1572" s="69" t="s">
        <v>194</v>
      </c>
      <c r="E1572" s="55" t="s">
        <v>1066</v>
      </c>
      <c r="F1572" s="57"/>
      <c r="G1572" s="58">
        <f>IFERROR(VLOOKUP(Errors_Master[[#This Row],[Functional Area]],Functional_Area[],2,FALSE),"Need Location!")</f>
        <v>23</v>
      </c>
      <c r="H157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73" spans="2:8">
      <c r="B1573" s="56" t="str">
        <f>CONCATENATE(Errors_Master[[#This Row],[Functional Area]],Errors_Master[[#This Row],[Error Code Name]])</f>
        <v>Run-incoordinated_S0i_BT_TriggerWake/Wait for ARM to sleep/5 (Exit code: 3)</v>
      </c>
      <c r="C1573" s="55">
        <v>1528</v>
      </c>
      <c r="D1573" s="69" t="s">
        <v>194</v>
      </c>
      <c r="E1573" s="55" t="s">
        <v>1067</v>
      </c>
      <c r="F1573" s="57"/>
      <c r="G1573" s="58">
        <f>IFERROR(VLOOKUP(Errors_Master[[#This Row],[Functional Area]],Functional_Area[],2,FALSE),"Need Location!")</f>
        <v>23</v>
      </c>
      <c r="H157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74" spans="2:8">
      <c r="B1574" s="56" t="str">
        <f>CONCATENATE(Errors_Master[[#This Row],[Functional Area]],Errors_Master[[#This Row],[Error Code Name]])</f>
        <v>Run-incoordinated_S0i_BT_TriggerWake/Verify Wake from BT/5 (Exit code: 1)</v>
      </c>
      <c r="C1574" s="55">
        <v>1529</v>
      </c>
      <c r="D1574" s="69" t="s">
        <v>194</v>
      </c>
      <c r="E1574" s="55" t="s">
        <v>1068</v>
      </c>
      <c r="F1574" s="57"/>
      <c r="G1574" s="58">
        <f>IFERROR(VLOOKUP(Errors_Master[[#This Row],[Functional Area]],Functional_Area[],2,FALSE),"Need Location!")</f>
        <v>23</v>
      </c>
      <c r="H157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75" spans="2:8">
      <c r="B1575" s="56" t="str">
        <f>CONCATENATE(Errors_Master[[#This Row],[Functional Area]],Errors_Master[[#This Row],[Error Code Name]])</f>
        <v>Run-incoordinated_sleep_S0i/Wait for ARM to sleep/21 (Exit code: 3)</v>
      </c>
      <c r="C1575" s="55">
        <v>1530</v>
      </c>
      <c r="D1575" s="69" t="s">
        <v>194</v>
      </c>
      <c r="E1575" s="55" t="s">
        <v>1069</v>
      </c>
      <c r="F1575" s="57"/>
      <c r="G1575" s="58">
        <f>IFERROR(VLOOKUP(Errors_Master[[#This Row],[Functional Area]],Functional_Area[],2,FALSE),"Need Location!")</f>
        <v>23</v>
      </c>
      <c r="H157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76" spans="2:8">
      <c r="B1576" s="56" t="str">
        <f>CONCATENATE(Errors_Master[[#This Row],[Functional Area]],Errors_Master[[#This Row],[Error Code Name]])</f>
        <v>Run-inlink_width_tests/PCIe 2696 Link Width Test - ThunderboltController 0 (Exit code: 1)</v>
      </c>
      <c r="C1576" s="55">
        <v>1531</v>
      </c>
      <c r="D1576" s="69" t="s">
        <v>194</v>
      </c>
      <c r="E1576" s="55" t="s">
        <v>1070</v>
      </c>
      <c r="F1576" s="57"/>
      <c r="G1576" s="58">
        <f>IFERROR(VLOOKUP(Errors_Master[[#This Row],[Functional Area]],Functional_Area[],2,FALSE),"Need Location!")</f>
        <v>23</v>
      </c>
      <c r="H157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77" spans="2:8">
      <c r="B1577" s="56" t="str">
        <f>CONCATENATE(Errors_Master[[#This Row],[Functional Area]],Errors_Master[[#This Row],[Error Code Name]])</f>
        <v>Run-inlink_width_tests/PCIe 2696 Link Width Test - pciRootPort RP05 (Exit code: 1)</v>
      </c>
      <c r="C1577" s="55">
        <v>1532</v>
      </c>
      <c r="D1577" s="69" t="s">
        <v>194</v>
      </c>
      <c r="E1577" s="55" t="s">
        <v>1071</v>
      </c>
      <c r="F1577" s="57"/>
      <c r="G1577" s="58">
        <f>IFERROR(VLOOKUP(Errors_Master[[#This Row],[Functional Area]],Functional_Area[],2,FALSE),"Need Location!")</f>
        <v>23</v>
      </c>
      <c r="H157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78" spans="2:8">
      <c r="B1578" s="56" t="str">
        <f>CONCATENATE(Errors_Master[[#This Row],[Functional Area]],Errors_Master[[#This Row],[Error Code Name]])</f>
        <v>Run-inlink_width_tests/PCIe 2696 Link Width Test - ThunderboltController 1 (Exit code: 1)</v>
      </c>
      <c r="C1578" s="55">
        <v>1533</v>
      </c>
      <c r="D1578" s="69" t="s">
        <v>194</v>
      </c>
      <c r="E1578" s="55" t="s">
        <v>1072</v>
      </c>
      <c r="F1578" s="57"/>
      <c r="G1578" s="58">
        <f>IFERROR(VLOOKUP(Errors_Master[[#This Row],[Functional Area]],Functional_Area[],2,FALSE),"Need Location!")</f>
        <v>23</v>
      </c>
      <c r="H157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79" spans="2:8">
      <c r="B1579" s="56" t="str">
        <f>CONCATENATE(Errors_Master[[#This Row],[Functional Area]],Errors_Master[[#This Row],[Error Code Name]])</f>
        <v>Run-incoordinated_sleep_S0i/Wait for ARM to sleep8 (Exit code: 3)</v>
      </c>
      <c r="C1579" s="55">
        <v>1534</v>
      </c>
      <c r="D1579" s="69" t="s">
        <v>194</v>
      </c>
      <c r="E1579" s="55" t="s">
        <v>1083</v>
      </c>
      <c r="F1579" s="57"/>
      <c r="G1579" s="58">
        <f>IFERROR(VLOOKUP(Errors_Master[[#This Row],[Functional Area]],Functional_Area[],2,FALSE),"Need Location!")</f>
        <v>23</v>
      </c>
      <c r="H157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80" spans="2:8">
      <c r="B1580" s="56" t="str">
        <f>CONCATENATE(Errors_Master[[#This Row],[Functional Area]],Errors_Master[[#This Row],[Error Code Name]])</f>
        <v>Run-inlink_width_tests/PCIe 2696 Link Width Test - Storage (Exit code: 1)</v>
      </c>
      <c r="C1580" s="55">
        <v>1535</v>
      </c>
      <c r="D1580" s="69" t="s">
        <v>194</v>
      </c>
      <c r="E1580" s="55" t="s">
        <v>1084</v>
      </c>
      <c r="F1580" s="57"/>
      <c r="G1580" s="58">
        <f>IFERROR(VLOOKUP(Errors_Master[[#This Row],[Functional Area]],Functional_Area[],2,FALSE),"Need Location!")</f>
        <v>23</v>
      </c>
      <c r="H158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81" spans="2:8">
      <c r="B1581" s="56" t="str">
        <f>CONCATENATE(Errors_Master[[#This Row],[Functional Area]],Errors_Master[[#This Row],[Error Code Name]])</f>
        <v>Run-inlink_width_tests/PCIe 2696 Link Width Test - RP13 (Exit code: 1)</v>
      </c>
      <c r="C1581" s="55">
        <v>1536</v>
      </c>
      <c r="D1581" s="69" t="s">
        <v>194</v>
      </c>
      <c r="E1581" s="55" t="s">
        <v>1085</v>
      </c>
      <c r="F1581" s="57"/>
      <c r="G1581" s="58">
        <f>IFERROR(VLOOKUP(Errors_Master[[#This Row],[Functional Area]],Functional_Area[],2,FALSE),"Need Location!")</f>
        <v>23</v>
      </c>
      <c r="H158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82" spans="2:8">
      <c r="B1582" s="56" t="str">
        <f>CONCATENATE(Errors_Master[[#This Row],[Functional Area]],Errors_Master[[#This Row],[Error Code Name]])</f>
        <v>Run-incoordinated_sleep_S0i/Wait for ARM to sleep/28 (Exit code: 3)</v>
      </c>
      <c r="C1582" s="55">
        <v>1537</v>
      </c>
      <c r="D1582" s="69" t="s">
        <v>194</v>
      </c>
      <c r="E1582" s="55" t="s">
        <v>1086</v>
      </c>
      <c r="F1582" s="57"/>
      <c r="G1582" s="58">
        <f>IFERROR(VLOOKUP(Errors_Master[[#This Row],[Functional Area]],Functional_Area[],2,FALSE),"Need Location!")</f>
        <v>23</v>
      </c>
      <c r="H158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83" spans="2:8">
      <c r="B1583" s="56" t="str">
        <f>CONCATENATE(Errors_Master[[#This Row],[Functional Area]],Errors_Master[[#This Row],[Error Code Name]])</f>
        <v>Run-incoordinated_sleep_S0i/Wait for ARM to sleep9 (Exit code: 3)</v>
      </c>
      <c r="C1583" s="55">
        <v>1538</v>
      </c>
      <c r="D1583" s="69" t="s">
        <v>194</v>
      </c>
      <c r="E1583" s="55" t="s">
        <v>1087</v>
      </c>
      <c r="F1583" s="57"/>
      <c r="G1583" s="58">
        <f>IFERROR(VLOOKUP(Errors_Master[[#This Row],[Functional Area]],Functional_Area[],2,FALSE),"Need Location!")</f>
        <v>23</v>
      </c>
      <c r="H158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84" spans="2:8">
      <c r="B1584" s="56" t="str">
        <f>CONCATENATE(Errors_Master[[#This Row],[Functional Area]],Errors_Master[[#This Row],[Error Code Name]])</f>
        <v>Run-incoordinated_sleep_S0i/Wait for ARM to sleep/6 (Exit code: 3)</v>
      </c>
      <c r="C1584" s="55">
        <v>1539</v>
      </c>
      <c r="D1584" s="69" t="s">
        <v>194</v>
      </c>
      <c r="E1584" s="55" t="s">
        <v>1088</v>
      </c>
      <c r="F1584" s="57"/>
      <c r="G1584" s="58">
        <f>IFERROR(VLOOKUP(Errors_Master[[#This Row],[Functional Area]],Functional_Area[],2,FALSE),"Need Location!")</f>
        <v>23</v>
      </c>
      <c r="H158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85" spans="2:8">
      <c r="B1585" s="56" t="str">
        <f>CONCATENATE(Errors_Master[[#This Row],[Functional Area]],Errors_Master[[#This Row],[Error Code Name]])</f>
        <v>Run-inhelium_tests/ThermalInterface 3826 Helium Test Balanced (Exit code: -2)</v>
      </c>
      <c r="C1585" s="55">
        <v>1540</v>
      </c>
      <c r="D1585" s="69" t="s">
        <v>194</v>
      </c>
      <c r="E1585" s="55" t="s">
        <v>1089</v>
      </c>
      <c r="F1585" s="57"/>
      <c r="G1585" s="58">
        <f>IFERROR(VLOOKUP(Errors_Master[[#This Row],[Functional Area]],Functional_Area[],2,FALSE),"Need Location!")</f>
        <v>23</v>
      </c>
      <c r="H158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86" spans="2:8">
      <c r="B1586" s="56" t="str">
        <f>CONCATENATE(Errors_Master[[#This Row],[Functional Area]],Errors_Master[[#This Row],[Error Code Name]])</f>
        <v>Run-inhelium_tests/ThermalInterface 3849 Helium Burst Test GPU (Exit code: -2)</v>
      </c>
      <c r="C1586" s="55">
        <v>1541</v>
      </c>
      <c r="D1586" s="69" t="s">
        <v>194</v>
      </c>
      <c r="E1586" s="55" t="s">
        <v>1090</v>
      </c>
      <c r="F1586" s="57"/>
      <c r="G1586" s="58">
        <f>IFERROR(VLOOKUP(Errors_Master[[#This Row],[Functional Area]],Functional_Area[],2,FALSE),"Need Location!")</f>
        <v>23</v>
      </c>
      <c r="H158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87" spans="2:8">
      <c r="B1587" s="56" t="str">
        <f>CONCATENATE(Errors_Master[[#This Row],[Functional Area]],Errors_Master[[#This Row],[Error Code Name]])</f>
        <v>Run-inintel_component_checks/Display 2768 TCON Frame Validation Test (Exit code: -2)</v>
      </c>
      <c r="C1587" s="55">
        <v>1542</v>
      </c>
      <c r="D1587" s="69" t="s">
        <v>194</v>
      </c>
      <c r="E1587" s="55" t="s">
        <v>1091</v>
      </c>
      <c r="F1587" s="57"/>
      <c r="G1587" s="58">
        <f>IFERROR(VLOOKUP(Errors_Master[[#This Row],[Functional Area]],Functional_Area[],2,FALSE),"Need Location!")</f>
        <v>23</v>
      </c>
      <c r="H158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88" spans="2:8">
      <c r="B1588" s="56" t="str">
        <f>CONCATENATE(Errors_Master[[#This Row],[Functional Area]],Errors_Master[[#This Row],[Error Code Name]])</f>
        <v>Run-indisplay/BacklightController 4248 Fault Detection (Exit code: -2)</v>
      </c>
      <c r="C1588" s="55">
        <v>1543</v>
      </c>
      <c r="D1588" s="69" t="s">
        <v>194</v>
      </c>
      <c r="E1588" s="55" t="s">
        <v>1092</v>
      </c>
      <c r="F1588" s="57"/>
      <c r="G1588" s="58">
        <f>IFERROR(VLOOKUP(Errors_Master[[#This Row],[Functional Area]],Functional_Area[],2,FALSE),"Need Location!")</f>
        <v>23</v>
      </c>
      <c r="H158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89" spans="2:8">
      <c r="B1589" s="56" t="str">
        <f>CONCATENATE(Errors_Master[[#This Row],[Functional Area]],Errors_Master[[#This Row],[Error Code Name]])</f>
        <v>Run-inhelium_tests/ThermalInterface 3850 Helium Burst Test Balanced (Exit code: -2)</v>
      </c>
      <c r="C1589" s="55">
        <v>1544</v>
      </c>
      <c r="D1589" s="69" t="s">
        <v>194</v>
      </c>
      <c r="E1589" s="55" t="s">
        <v>1093</v>
      </c>
      <c r="F1589" s="57"/>
      <c r="G1589" s="58">
        <f>IFERROR(VLOOKUP(Errors_Master[[#This Row],[Functional Area]],Functional_Area[],2,FALSE),"Need Location!")</f>
        <v>23</v>
      </c>
      <c r="H158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90" spans="2:8">
      <c r="B1590" s="56" t="str">
        <f>CONCATENATE(Errors_Master[[#This Row],[Functional Area]],Errors_Master[[#This Row],[Error Code Name]])</f>
        <v>Run-inprocessor/Processor 8000 AVC_Encoder_VME (Exit code: -2)</v>
      </c>
      <c r="C1590" s="55">
        <v>1545</v>
      </c>
      <c r="D1590" s="69" t="s">
        <v>194</v>
      </c>
      <c r="E1590" s="55" t="s">
        <v>1094</v>
      </c>
      <c r="F1590" s="57"/>
      <c r="G1590" s="58">
        <f>IFERROR(VLOOKUP(Errors_Master[[#This Row],[Functional Area]],Functional_Area[],2,FALSE),"Need Location!")</f>
        <v>23</v>
      </c>
      <c r="H159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91" spans="2:8">
      <c r="B1591" s="56" t="str">
        <f>CONCATENATE(Errors_Master[[#This Row],[Functional Area]],Errors_Master[[#This Row],[Error Code Name]])</f>
        <v>Run-inhelium_tests/ThermalInterface 3824 Helium Test CPU (Exit code: -2)</v>
      </c>
      <c r="C1591" s="55">
        <v>1546</v>
      </c>
      <c r="D1591" s="69" t="s">
        <v>194</v>
      </c>
      <c r="E1591" s="55" t="s">
        <v>1095</v>
      </c>
      <c r="F1591" s="57"/>
      <c r="G1591" s="58">
        <f>IFERROR(VLOOKUP(Errors_Master[[#This Row],[Functional Area]],Functional_Area[],2,FALSE),"Need Location!")</f>
        <v>23</v>
      </c>
      <c r="H159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92" spans="2:8">
      <c r="B1592" s="56" t="str">
        <f>CONCATENATE(Errors_Master[[#This Row],[Functional Area]],Errors_Master[[#This Row],[Error Code Name]])</f>
        <v>Run-inhelium_tests/ThermalInterface 3848 Helium Burst Test CPU (Exit code: -2)</v>
      </c>
      <c r="C1592" s="55">
        <v>1547</v>
      </c>
      <c r="D1592" s="69" t="s">
        <v>194</v>
      </c>
      <c r="E1592" s="55" t="s">
        <v>1096</v>
      </c>
      <c r="F1592" s="57"/>
      <c r="G1592" s="58">
        <f>IFERROR(VLOOKUP(Errors_Master[[#This Row],[Functional Area]],Functional_Area[],2,FALSE),"Need Location!")</f>
        <v>23</v>
      </c>
      <c r="H159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93" spans="2:8">
      <c r="B1593" s="56" t="str">
        <f>CONCATENATE(Errors_Master[[#This Row],[Functional Area]],Errors_Master[[#This Row],[Error Code Name]])</f>
        <v>Run-incoordinated_sleep_S0i/Wait for ARM to sleep5 (Exit code: 3)</v>
      </c>
      <c r="C1593" s="55">
        <v>1548</v>
      </c>
      <c r="D1593" s="69" t="s">
        <v>194</v>
      </c>
      <c r="E1593" s="55" t="s">
        <v>1097</v>
      </c>
      <c r="F1593" s="57"/>
      <c r="G1593" s="58">
        <f>IFERROR(VLOOKUP(Errors_Master[[#This Row],[Functional Area]],Functional_Area[],2,FALSE),"Need Location!")</f>
        <v>23</v>
      </c>
      <c r="H159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94" spans="2:8">
      <c r="B1594" s="56" t="str">
        <f>CONCATENATE(Errors_Master[[#This Row],[Functional Area]],Errors_Master[[#This Row],[Error Code Name]])</f>
        <v>Run-inprocessor/Processor 8000 JPEG_Decoder (Exit code: -2)</v>
      </c>
      <c r="C1594" s="55">
        <v>1549</v>
      </c>
      <c r="D1594" s="69" t="s">
        <v>194</v>
      </c>
      <c r="E1594" s="55" t="s">
        <v>1098</v>
      </c>
      <c r="F1594" s="57"/>
      <c r="G1594" s="58">
        <f>IFERROR(VLOOKUP(Errors_Master[[#This Row],[Functional Area]],Functional_Area[],2,FALSE),"Need Location!")</f>
        <v>23</v>
      </c>
      <c r="H159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95" spans="2:8">
      <c r="B1595" s="56" t="str">
        <f>CONCATENATE(Errors_Master[[#This Row],[Functional Area]],Errors_Master[[#This Row],[Error Code Name]])</f>
        <v>Run-indisplay/Display 2768 TCON Frame Validation Test (Exit code: -2)</v>
      </c>
      <c r="C1595" s="55">
        <v>1550</v>
      </c>
      <c r="D1595" s="69" t="s">
        <v>194</v>
      </c>
      <c r="E1595" s="55" t="s">
        <v>1099</v>
      </c>
      <c r="F1595" s="57"/>
      <c r="G1595" s="58">
        <f>IFERROR(VLOOKUP(Errors_Master[[#This Row],[Functional Area]],Functional_Area[],2,FALSE),"Need Location!")</f>
        <v>23</v>
      </c>
      <c r="H159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96" spans="2:8">
      <c r="B1596" s="56" t="str">
        <f>CONCATENATE(Errors_Master[[#This Row],[Functional Area]],Errors_Master[[#This Row],[Error Code Name]])</f>
        <v>Run-inprocessor/Processor 8000 AVC_Decoder (Exit code: -2)</v>
      </c>
      <c r="C1596" s="55">
        <v>1551</v>
      </c>
      <c r="D1596" s="69" t="s">
        <v>194</v>
      </c>
      <c r="E1596" s="55" t="s">
        <v>1100</v>
      </c>
      <c r="F1596" s="57"/>
      <c r="G1596" s="58">
        <f>IFERROR(VLOOKUP(Errors_Master[[#This Row],[Functional Area]],Functional_Area[],2,FALSE),"Need Location!")</f>
        <v>23</v>
      </c>
      <c r="H159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97" spans="2:8">
      <c r="B1597" s="56" t="str">
        <f>CONCATENATE(Errors_Master[[#This Row],[Functional Area]],Errors_Master[[#This Row],[Error Code Name]])</f>
        <v>Run-inhelium_tests/ThermalInterface 3825 Helium Test GPU (Exit code: -2)</v>
      </c>
      <c r="C1597" s="55">
        <v>1552</v>
      </c>
      <c r="D1597" s="69" t="s">
        <v>194</v>
      </c>
      <c r="E1597" s="55" t="s">
        <v>1101</v>
      </c>
      <c r="F1597" s="57"/>
      <c r="G1597" s="58">
        <f>IFERROR(VLOOKUP(Errors_Master[[#This Row],[Functional Area]],Functional_Area[],2,FALSE),"Need Location!")</f>
        <v>23</v>
      </c>
      <c r="H159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98" spans="2:8">
      <c r="B1598" s="56" t="str">
        <f>CONCATENATE(Errors_Master[[#This Row],[Functional Area]],Errors_Master[[#This Row],[Error Code Name]])</f>
        <v>Run-incoordinated_sleep_S0i/Wait for ARM to sleep/26 (Exit code: -2)</v>
      </c>
      <c r="C1598" s="55">
        <v>1553</v>
      </c>
      <c r="D1598" s="69" t="s">
        <v>194</v>
      </c>
      <c r="E1598" s="55" t="s">
        <v>1102</v>
      </c>
      <c r="F1598" s="57"/>
      <c r="G1598" s="58">
        <f>IFERROR(VLOOKUP(Errors_Master[[#This Row],[Functional Area]],Functional_Area[],2,FALSE),"Need Location!")</f>
        <v>23</v>
      </c>
      <c r="H159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599" spans="2:8">
      <c r="B1599" s="56" t="str">
        <f>CONCATENATE(Errors_Master[[#This Row],[Functional Area]],Errors_Master[[#This Row],[Error Code Name]])</f>
        <v>Run-incoordinated_sleep_S0i/Wait for ARM to sleep/22 (Exit code: 3)</v>
      </c>
      <c r="C1599" s="55">
        <v>1554</v>
      </c>
      <c r="D1599" s="69" t="s">
        <v>194</v>
      </c>
      <c r="E1599" s="55" t="s">
        <v>1103</v>
      </c>
      <c r="F1599" s="57"/>
      <c r="G1599" s="58">
        <f>IFERROR(VLOOKUP(Errors_Master[[#This Row],[Functional Area]],Functional_Area[],2,FALSE),"Need Location!")</f>
        <v>23</v>
      </c>
      <c r="H159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00" spans="2:8">
      <c r="B1600" s="56" t="str">
        <f>CONCATENATE(Errors_Master[[#This Row],[Functional Area]],Errors_Master[[#This Row],[Error Code Name]])</f>
        <v>Run-incoordinated_sleep_S0i/Wait for ARM to sleep/25 (Exit code: 3)</v>
      </c>
      <c r="C1600" s="55">
        <v>1555</v>
      </c>
      <c r="D1600" s="69" t="s">
        <v>194</v>
      </c>
      <c r="E1600" s="55" t="s">
        <v>1104</v>
      </c>
      <c r="F1600" s="57"/>
      <c r="G1600" s="58">
        <f>IFERROR(VLOOKUP(Errors_Master[[#This Row],[Functional Area]],Functional_Area[],2,FALSE),"Need Location!")</f>
        <v>23</v>
      </c>
      <c r="H160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01" spans="2:8">
      <c r="B1601" s="56" t="str">
        <f>CONCATENATE(Errors_Master[[#This Row],[Functional Area]],Errors_Master[[#This Row],[Error Code Name]])</f>
        <v>Run-incoordinated_sleep_S0i/Wait for ARM to sleep/23 (Exit code: 3)</v>
      </c>
      <c r="C1601" s="55">
        <v>1556</v>
      </c>
      <c r="D1601" s="69" t="s">
        <v>194</v>
      </c>
      <c r="E1601" s="55" t="s">
        <v>1105</v>
      </c>
      <c r="F1601" s="57"/>
      <c r="G1601" s="58">
        <f>IFERROR(VLOOKUP(Errors_Master[[#This Row],[Functional Area]],Functional_Area[],2,FALSE),"Need Location!")</f>
        <v>23</v>
      </c>
      <c r="H160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02" spans="2:8">
      <c r="B1602" s="56" t="str">
        <f>CONCATENATE(Errors_Master[[#This Row],[Functional Area]],Errors_Master[[#This Row],[Error Code Name]])</f>
        <v>Run-incoordinated_G3S_Wifi_TriggerWake/Verify Wake from Wifi/4 (Exit code: 1)</v>
      </c>
      <c r="C1602" s="55">
        <v>1557</v>
      </c>
      <c r="D1602" s="69" t="s">
        <v>194</v>
      </c>
      <c r="E1602" s="55" t="s">
        <v>1106</v>
      </c>
      <c r="F1602" s="57"/>
      <c r="G1602" s="58">
        <f>IFERROR(VLOOKUP(Errors_Master[[#This Row],[Functional Area]],Functional_Area[],2,FALSE),"Need Location!")</f>
        <v>23</v>
      </c>
      <c r="H160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03" spans="2:8">
      <c r="B1603" s="56" t="str">
        <f>CONCATENATE(Errors_Master[[#This Row],[Functional Area]],Errors_Master[[#This Row],[Error Code Name]])</f>
        <v>Run-incoordinated_S0i_BT_TriggerWake/Verify Wake from BT/3 (Exit code: 1)</v>
      </c>
      <c r="C1603" s="55">
        <v>1558</v>
      </c>
      <c r="D1603" s="69" t="s">
        <v>194</v>
      </c>
      <c r="E1603" s="55" t="s">
        <v>1107</v>
      </c>
      <c r="F1603" s="57"/>
      <c r="G1603" s="58">
        <f>IFERROR(VLOOKUP(Errors_Master[[#This Row],[Functional Area]],Functional_Area[],2,FALSE),"Need Location!")</f>
        <v>23</v>
      </c>
      <c r="H160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04" spans="2:8">
      <c r="B1604" s="56" t="str">
        <f>CONCATENATE(Errors_Master[[#This Row],[Functional Area]],Errors_Master[[#This Row],[Error Code Name]])</f>
        <v>Run-incoordinated_S0i_BT_TriggerWake/Wait for ARM to sleep/3 (Exit code: 3)</v>
      </c>
      <c r="C1604" s="55">
        <v>1559</v>
      </c>
      <c r="D1604" s="69" t="s">
        <v>194</v>
      </c>
      <c r="E1604" s="55" t="s">
        <v>1108</v>
      </c>
      <c r="F1604" s="57"/>
      <c r="G1604" s="58">
        <f>IFERROR(VLOOKUP(Errors_Master[[#This Row],[Functional Area]],Functional_Area[],2,FALSE),"Need Location!")</f>
        <v>23</v>
      </c>
      <c r="H160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05" spans="2:8">
      <c r="B1605" s="56" t="str">
        <f>CONCATENATE(Errors_Master[[#This Row],[Functional Area]],Errors_Master[[#This Row],[Error Code Name]])</f>
        <v>Run-incoordinated_S0i_BT_TriggerWake/Wait for ARM to sleep (Exit code: -2)</v>
      </c>
      <c r="C1605" s="55">
        <v>1560</v>
      </c>
      <c r="D1605" s="69" t="s">
        <v>194</v>
      </c>
      <c r="E1605" s="55" t="s">
        <v>1109</v>
      </c>
      <c r="F1605" s="57"/>
      <c r="G1605" s="58">
        <f>IFERROR(VLOOKUP(Errors_Master[[#This Row],[Functional Area]],Functional_Area[],2,FALSE),"Need Location!")</f>
        <v>23</v>
      </c>
      <c r="H160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06" spans="2:8">
      <c r="B1606" s="56" t="str">
        <f>CONCATENATE(Errors_Master[[#This Row],[Functional Area]],Errors_Master[[#This Row],[Error Code Name]])</f>
        <v>Run-incoordinated_S0i_BT_TriggerWake/Verify Wake from BT (Exit code: 1)</v>
      </c>
      <c r="C1606" s="55">
        <v>1561</v>
      </c>
      <c r="D1606" s="69" t="s">
        <v>194</v>
      </c>
      <c r="E1606" s="55" t="s">
        <v>1110</v>
      </c>
      <c r="F1606" s="57"/>
      <c r="G1606" s="58">
        <f>IFERROR(VLOOKUP(Errors_Master[[#This Row],[Functional Area]],Functional_Area[],2,FALSE),"Need Location!")</f>
        <v>23</v>
      </c>
      <c r="H160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07" spans="2:8">
      <c r="B1607" s="56" t="str">
        <f>CONCATENATE(Errors_Master[[#This Row],[Functional Area]],Errors_Master[[#This Row],[Error Code Name]])</f>
        <v>Run-incoordinated_sleep_S0i/Wait for ARM to sleep/24 (Exit code: 3)</v>
      </c>
      <c r="C1607" s="55">
        <v>1562</v>
      </c>
      <c r="D1607" s="69" t="s">
        <v>194</v>
      </c>
      <c r="E1607" s="55" t="s">
        <v>1111</v>
      </c>
      <c r="F1607" s="57"/>
      <c r="G1607" s="58">
        <f>IFERROR(VLOOKUP(Errors_Master[[#This Row],[Functional Area]],Functional_Area[],2,FALSE),"Need Location!")</f>
        <v>23</v>
      </c>
      <c r="H160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08" spans="2:8">
      <c r="B1608" s="56" t="str">
        <f>CONCATENATE(Errors_Master[[#This Row],[Functional Area]],Errors_Master[[#This Row],[Error Code Name]])</f>
        <v>Run-incoordinated_sleep_S0i/Wait for ARM to sleep2 (Exit code: 3)</v>
      </c>
      <c r="C1608" s="55">
        <v>1563</v>
      </c>
      <c r="D1608" s="69" t="s">
        <v>194</v>
      </c>
      <c r="E1608" s="55" t="s">
        <v>1112</v>
      </c>
      <c r="F1608" s="57"/>
      <c r="G1608" s="58">
        <f>IFERROR(VLOOKUP(Errors_Master[[#This Row],[Functional Area]],Functional_Area[],2,FALSE),"Need Location!")</f>
        <v>23</v>
      </c>
      <c r="H160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09" spans="2:8">
      <c r="B1609" s="56" t="str">
        <f>CONCATENATE(Errors_Master[[#This Row],[Functional Area]],Errors_Master[[#This Row],[Error Code Name]])</f>
        <v>Run-incoordinated_sleep_S0i/Wait for ARM to sleep/23 (Exit code: -2)</v>
      </c>
      <c r="C1609" s="55">
        <v>1564</v>
      </c>
      <c r="D1609" s="69" t="s">
        <v>194</v>
      </c>
      <c r="E1609" s="55" t="s">
        <v>1128</v>
      </c>
      <c r="F1609" s="57"/>
      <c r="G1609" s="58">
        <f>IFERROR(VLOOKUP(Errors_Master[[#This Row],[Functional Area]],Functional_Area[],2,FALSE),"Need Location!")</f>
        <v>23</v>
      </c>
      <c r="H160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10" spans="2:8">
      <c r="B1610" s="56" t="str">
        <f>CONCATENATE(Errors_Master[[#This Row],[Functional Area]],Errors_Master[[#This Row],[Error Code Name]])</f>
        <v>Run-incoordinated_sleep_S0i/Wait for ARM to sleep/3 (Exit code: 3)</v>
      </c>
      <c r="C1610" s="55">
        <v>1565</v>
      </c>
      <c r="D1610" s="69" t="s">
        <v>194</v>
      </c>
      <c r="E1610" s="55" t="s">
        <v>1129</v>
      </c>
      <c r="F1610" s="57"/>
      <c r="G1610" s="58">
        <f>IFERROR(VLOOKUP(Errors_Master[[#This Row],[Functional Area]],Functional_Area[],2,FALSE),"Need Location!")</f>
        <v>23</v>
      </c>
      <c r="H161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11" spans="2:8">
      <c r="B1611" s="56" t="str">
        <f>CONCATENATE(Errors_Master[[#This Row],[Functional Area]],Errors_Master[[#This Row],[Error Code Name]])</f>
        <v>Run-incoordinated_sleep_S0i/Wait for ARM to sleep/8 (Exit code: 3)</v>
      </c>
      <c r="C1611" s="55">
        <v>1566</v>
      </c>
      <c r="D1611" s="69" t="s">
        <v>194</v>
      </c>
      <c r="E1611" s="55" t="s">
        <v>1130</v>
      </c>
      <c r="F1611" s="57"/>
      <c r="G1611" s="58">
        <f>IFERROR(VLOOKUP(Errors_Master[[#This Row],[Functional Area]],Functional_Area[],2,FALSE),"Need Location!")</f>
        <v>23</v>
      </c>
      <c r="H161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12" spans="2:8">
      <c r="B1612" s="56" t="str">
        <f>CONCATENATE(Errors_Master[[#This Row],[Functional Area]],Errors_Master[[#This Row],[Error Code Name]])</f>
        <v>Run-inWildfire/AceTest2/Iteration 1 (Exit code: 1)</v>
      </c>
      <c r="C1612" s="55">
        <v>1567</v>
      </c>
      <c r="D1612" s="69" t="s">
        <v>194</v>
      </c>
      <c r="E1612" s="55" t="s">
        <v>1131</v>
      </c>
      <c r="F1612" s="57"/>
      <c r="G1612" s="58">
        <f>IFERROR(VLOOKUP(Errors_Master[[#This Row],[Functional Area]],Functional_Area[],2,FALSE),"Need Location!")</f>
        <v>23</v>
      </c>
      <c r="H161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13" spans="2:8">
      <c r="B1613" s="56" t="str">
        <f>CONCATENATE(Errors_Master[[#This Row],[Functional Area]],Errors_Master[[#This Row],[Error Code Name]])</f>
        <v>Run-incoordinated_sleep_S0i/Wait for ARM to sleep/5 (Exit code: 3)</v>
      </c>
      <c r="C1613" s="55">
        <v>1568</v>
      </c>
      <c r="D1613" s="69" t="s">
        <v>194</v>
      </c>
      <c r="E1613" s="55" t="s">
        <v>1132</v>
      </c>
      <c r="F1613" s="57"/>
      <c r="G1613" s="58">
        <f>IFERROR(VLOOKUP(Errors_Master[[#This Row],[Functional Area]],Functional_Area[],2,FALSE),"Need Location!")</f>
        <v>23</v>
      </c>
      <c r="H161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14" spans="2:8">
      <c r="B1614" s="56" t="str">
        <f>CONCATENATE(Errors_Master[[#This Row],[Functional Area]],Errors_Master[[#This Row],[Error Code Name]])</f>
        <v>Run-inWildfire/AceTest3/Iteration 1 (Exit code: 1)</v>
      </c>
      <c r="C1614" s="55">
        <v>1569</v>
      </c>
      <c r="D1614" s="69" t="s">
        <v>194</v>
      </c>
      <c r="E1614" s="55" t="s">
        <v>1133</v>
      </c>
      <c r="F1614" s="57"/>
      <c r="G1614" s="58">
        <f>IFERROR(VLOOKUP(Errors_Master[[#This Row],[Functional Area]],Functional_Area[],2,FALSE),"Need Location!")</f>
        <v>23</v>
      </c>
      <c r="H161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15" spans="2:8">
      <c r="B1615" s="56" t="str">
        <f>CONCATENATE(Errors_Master[[#This Row],[Functional Area]],Errors_Master[[#This Row],[Error Code Name]])</f>
        <v>Run-incoordinated_sleep_S0i/Wait for ARM to sleep/30 (Exit code: 3)</v>
      </c>
      <c r="C1615" s="55">
        <v>1570</v>
      </c>
      <c r="D1615" s="69" t="s">
        <v>194</v>
      </c>
      <c r="E1615" s="55" t="s">
        <v>1134</v>
      </c>
      <c r="F1615" s="57"/>
      <c r="G1615" s="58">
        <f>IFERROR(VLOOKUP(Errors_Master[[#This Row],[Functional Area]],Functional_Area[],2,FALSE),"Need Location!")</f>
        <v>23</v>
      </c>
      <c r="H161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16" spans="2:8">
      <c r="B1616" s="56" t="str">
        <f>CONCATENATE(Errors_Master[[#This Row],[Functional Area]],Errors_Master[[#This Row],[Error Code Name]])</f>
        <v>Run-incoordinated_sleep_S0i/Wait for ARM to sleep/21 (Exit code: -2)</v>
      </c>
      <c r="C1616" s="55">
        <v>1571</v>
      </c>
      <c r="D1616" s="69" t="s">
        <v>194</v>
      </c>
      <c r="E1616" s="55" t="s">
        <v>1135</v>
      </c>
      <c r="F1616" s="57"/>
      <c r="G1616" s="58">
        <f>IFERROR(VLOOKUP(Errors_Master[[#This Row],[Functional Area]],Functional_Area[],2,FALSE),"Need Location!")</f>
        <v>23</v>
      </c>
      <c r="H161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17" spans="2:8">
      <c r="B1617" s="56" t="str">
        <f>CONCATENATE(Errors_Master[[#This Row],[Functional Area]],Errors_Master[[#This Row],[Error Code Name]])</f>
        <v>Run-innand_component/Storage 8049 GBB Count Check (Exit code: 1)</v>
      </c>
      <c r="C1617" s="55">
        <v>1572</v>
      </c>
      <c r="D1617" s="69" t="s">
        <v>194</v>
      </c>
      <c r="E1617" s="55" t="s">
        <v>1136</v>
      </c>
      <c r="F1617" s="57"/>
      <c r="G1617" s="58">
        <f>IFERROR(VLOOKUP(Errors_Master[[#This Row],[Functional Area]],Functional_Area[],2,FALSE),"Need Location!")</f>
        <v>23</v>
      </c>
      <c r="H161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18" spans="2:8">
      <c r="B1618" s="56" t="str">
        <f>CONCATENATE(Errors_Master[[#This Row],[Functional Area]],Errors_Master[[#This Row],[Error Code Name]])</f>
        <v>Run-incoordinated_sleep_S0i/Wait for ARM to sleep6 (Exit code: 3)</v>
      </c>
      <c r="C1618" s="55">
        <v>1573</v>
      </c>
      <c r="D1618" s="69" t="s">
        <v>194</v>
      </c>
      <c r="E1618" s="55" t="s">
        <v>1137</v>
      </c>
      <c r="F1618" s="57"/>
      <c r="G1618" s="58">
        <f>IFERROR(VLOOKUP(Errors_Master[[#This Row],[Functional Area]],Functional_Area[],2,FALSE),"Need Location!")</f>
        <v>23</v>
      </c>
      <c r="H161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19" spans="2:8">
      <c r="B1619" s="56" t="str">
        <f>CONCATENATE(Errors_Master[[#This Row],[Functional Area]],Errors_Master[[#This Row],[Error Code Name]])</f>
        <v>Run-innand_component/Storage 3559 NVMe Debug Log 4 Check (Exit code: 1)</v>
      </c>
      <c r="C1619" s="55">
        <v>1574</v>
      </c>
      <c r="D1619" s="69" t="s">
        <v>194</v>
      </c>
      <c r="E1619" s="55" t="s">
        <v>1138</v>
      </c>
      <c r="F1619" s="57"/>
      <c r="G1619" s="58">
        <f>IFERROR(VLOOKUP(Errors_Master[[#This Row],[Functional Area]],Functional_Area[],2,FALSE),"Need Location!")</f>
        <v>23</v>
      </c>
      <c r="H161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20" spans="2:8">
      <c r="B1620" s="56" t="str">
        <f>CONCATENATE(Errors_Master[[#This Row],[Functional Area]],Errors_Master[[#This Row],[Error Code Name]])</f>
        <v>Run-incoordinated_sleep_S3/Transition Intel into S36 (Exit code: -2)</v>
      </c>
      <c r="C1620" s="55">
        <v>1575</v>
      </c>
      <c r="D1620" s="69" t="s">
        <v>194</v>
      </c>
      <c r="E1620" s="55" t="s">
        <v>1139</v>
      </c>
      <c r="F1620" s="57"/>
      <c r="G1620" s="58">
        <f>IFERROR(VLOOKUP(Errors_Master[[#This Row],[Functional Area]],Functional_Area[],2,FALSE),"Need Location!")</f>
        <v>23</v>
      </c>
      <c r="H162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21" spans="2:8">
      <c r="B1621" s="56" t="str">
        <f>CONCATENATE(Errors_Master[[#This Row],[Functional Area]],Errors_Master[[#This Row],[Error Code Name]])</f>
        <v>Run-incoordinated_sleep_S3/Wait for ARM to sleep6 (Exit code: -2)</v>
      </c>
      <c r="C1621" s="55">
        <v>1576</v>
      </c>
      <c r="D1621" s="69" t="s">
        <v>194</v>
      </c>
      <c r="E1621" s="55" t="s">
        <v>1140</v>
      </c>
      <c r="F1621" s="57"/>
      <c r="G1621" s="58">
        <f>IFERROR(VLOOKUP(Errors_Master[[#This Row],[Functional Area]],Functional_Area[],2,FALSE),"Need Location!")</f>
        <v>23</v>
      </c>
      <c r="H162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22" spans="2:8">
      <c r="B1622" s="56" t="str">
        <f>CONCATENATE(Errors_Master[[#This Row],[Functional Area]],Errors_Master[[#This Row],[Error Code Name]])</f>
        <v>Run-incoordinated_sleep_S0i/Wait for ARM to sleep (Exit code: 3)</v>
      </c>
      <c r="C1622" s="55">
        <v>1577</v>
      </c>
      <c r="D1622" s="69" t="s">
        <v>194</v>
      </c>
      <c r="E1622" s="55" t="s">
        <v>1141</v>
      </c>
      <c r="F1622" s="57"/>
      <c r="G1622" s="58">
        <f>IFERROR(VLOOKUP(Errors_Master[[#This Row],[Functional Area]],Functional_Area[],2,FALSE),"Need Location!")</f>
        <v>23</v>
      </c>
      <c r="H162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23" spans="2:8">
      <c r="B1623" s="56" t="str">
        <f>CONCATENATE(Errors_Master[[#This Row],[Functional Area]],Errors_Master[[#This Row],[Error Code Name]])</f>
        <v>Run-incoordinated_sleep_S0i/Wait for ARM to sleep/9 (Exit code: 3)</v>
      </c>
      <c r="C1623" s="55">
        <v>1578</v>
      </c>
      <c r="D1623" s="69" t="s">
        <v>194</v>
      </c>
      <c r="E1623" s="55" t="s">
        <v>1142</v>
      </c>
      <c r="F1623" s="57"/>
      <c r="G1623" s="58">
        <f>IFERROR(VLOOKUP(Errors_Master[[#This Row],[Functional Area]],Functional_Area[],2,FALSE),"Need Location!")</f>
        <v>23</v>
      </c>
      <c r="H162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24" spans="2:8">
      <c r="B1624" s="56" t="str">
        <f>CONCATENATE(Errors_Master[[#This Row],[Functional Area]],Errors_Master[[#This Row],[Error Code Name]])</f>
        <v>Run-incoordinated_S0i_BT_TriggerWake/Verify Wake from BT/2 (Exit code: 1)</v>
      </c>
      <c r="C1624" s="55">
        <v>1579</v>
      </c>
      <c r="D1624" s="69" t="s">
        <v>194</v>
      </c>
      <c r="E1624" s="55" t="s">
        <v>1145</v>
      </c>
      <c r="F1624" s="57"/>
      <c r="G1624" s="58">
        <f>IFERROR(VLOOKUP(Errors_Master[[#This Row],[Functional Area]],Functional_Area[],2,FALSE),"Need Location!")</f>
        <v>23</v>
      </c>
      <c r="H162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25" spans="2:8">
      <c r="B1625" s="56" t="str">
        <f>CONCATENATE(Errors_Master[[#This Row],[Functional Area]],Errors_Master[[#This Row],[Error Code Name]])</f>
        <v>Run-incoordinated_S0i_BT_TriggerWake/Wait for ARM to sleep/2 (Exit code: 3)</v>
      </c>
      <c r="C1625" s="55">
        <v>1580</v>
      </c>
      <c r="D1625" s="69" t="s">
        <v>194</v>
      </c>
      <c r="E1625" s="55" t="s">
        <v>1146</v>
      </c>
      <c r="F1625" s="57"/>
      <c r="G1625" s="58">
        <f>IFERROR(VLOOKUP(Errors_Master[[#This Row],[Functional Area]],Functional_Area[],2,FALSE),"Need Location!")</f>
        <v>23</v>
      </c>
      <c r="H162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26" spans="2:8">
      <c r="B1626" s="56" t="str">
        <f>CONCATENATE(Errors_Master[[#This Row],[Functional Area]],Errors_Master[[#This Row],[Error Code Name]])</f>
        <v>Run-inHang Black Screen</v>
      </c>
      <c r="C1626" s="55">
        <v>1581</v>
      </c>
      <c r="D1626" s="69" t="s">
        <v>194</v>
      </c>
      <c r="E1626" s="55" t="s">
        <v>1147</v>
      </c>
      <c r="F1626" s="57"/>
      <c r="G1626" s="58">
        <f>IFERROR(VLOOKUP(Errors_Master[[#This Row],[Functional Area]],Functional_Area[],2,FALSE),"Need Location!")</f>
        <v>23</v>
      </c>
      <c r="H162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27" spans="2:8">
      <c r="B1627" s="56" t="str">
        <f>CONCATENATE(Errors_Master[[#This Row],[Functional Area]],Errors_Master[[#This Row],[Error Code Name]])</f>
        <v>Run-inHang Apple Logo</v>
      </c>
      <c r="C1627" s="55">
        <v>1582</v>
      </c>
      <c r="D1627" s="69" t="s">
        <v>194</v>
      </c>
      <c r="E1627" s="55" t="s">
        <v>1148</v>
      </c>
      <c r="F1627" s="57"/>
      <c r="G1627" s="58">
        <f>IFERROR(VLOOKUP(Errors_Master[[#This Row],[Functional Area]],Functional_Area[],2,FALSE),"Need Location!")</f>
        <v>23</v>
      </c>
      <c r="H162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28" spans="2:8">
      <c r="B1628" s="56" t="str">
        <f>CONCATENATE(Errors_Master[[#This Row],[Functional Area]],Errors_Master[[#This Row],[Error Code Name]])</f>
        <v>Run-inTest Stop at EFI</v>
      </c>
      <c r="C1628" s="55">
        <v>1583</v>
      </c>
      <c r="D1628" s="69" t="s">
        <v>194</v>
      </c>
      <c r="E1628" s="55" t="s">
        <v>1149</v>
      </c>
      <c r="F1628" s="57"/>
      <c r="G1628" s="58">
        <f>IFERROR(VLOOKUP(Errors_Master[[#This Row],[Functional Area]],Functional_Area[],2,FALSE),"Need Location!")</f>
        <v>23</v>
      </c>
      <c r="H162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29" spans="2:8">
      <c r="B1629" s="56" t="str">
        <f>CONCATENATE(Errors_Master[[#This Row],[Functional Area]],Errors_Master[[#This Row],[Error Code Name]])</f>
        <v>Run-inHang ThermalInterface 3664 Test</v>
      </c>
      <c r="C1629" s="55">
        <v>1584</v>
      </c>
      <c r="D1629" s="69" t="s">
        <v>194</v>
      </c>
      <c r="E1629" s="55" t="s">
        <v>1150</v>
      </c>
      <c r="F1629" s="57"/>
      <c r="G1629" s="58">
        <f>IFERROR(VLOOKUP(Errors_Master[[#This Row],[Functional Area]],Functional_Area[],2,FALSE),"Need Location!")</f>
        <v>23</v>
      </c>
      <c r="H162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30" spans="2:8">
      <c r="B1630" s="56" t="str">
        <f>CONCATENATE(Errors_Master[[#This Row],[Functional Area]],Errors_Master[[#This Row],[Error Code Name]])</f>
        <v>Run-inNo Flint</v>
      </c>
      <c r="C1630" s="55">
        <v>1585</v>
      </c>
      <c r="D1630" s="69" t="s">
        <v>194</v>
      </c>
      <c r="E1630" s="55" t="s">
        <v>1152</v>
      </c>
      <c r="F1630" s="57"/>
      <c r="G1630" s="58">
        <f>IFERROR(VLOOKUP(Errors_Master[[#This Row],[Functional Area]],Functional_Area[],2,FALSE),"Need Location!")</f>
        <v>23</v>
      </c>
      <c r="H163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31" spans="2:8">
      <c r="B1631" s="56" t="str">
        <f>CONCATENATE(Errors_Master[[#This Row],[Functional Area]],Errors_Master[[#This Row],[Error Code Name]])</f>
        <v>Run-incoordinated_S0i_BT_TriggerWake/Verify Wake from BT/4 (Exit code: 1)</v>
      </c>
      <c r="C1631" s="55">
        <v>1586</v>
      </c>
      <c r="D1631" s="69" t="s">
        <v>194</v>
      </c>
      <c r="E1631" s="55" t="s">
        <v>1168</v>
      </c>
      <c r="F1631" s="57"/>
      <c r="G1631" s="58">
        <f>IFERROR(VLOOKUP(Errors_Master[[#This Row],[Functional Area]],Functional_Area[],2,FALSE),"Need Location!")</f>
        <v>23</v>
      </c>
      <c r="H163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32" spans="2:8">
      <c r="B1632" s="56" t="str">
        <f>CONCATENATE(Errors_Master[[#This Row],[Functional Area]],Errors_Master[[#This Row],[Error Code Name]])</f>
        <v>Run-incoordinated_sleep_S3/Wait for ARM to sleep1 (Exit code: 3)</v>
      </c>
      <c r="C1632" s="55">
        <v>1587</v>
      </c>
      <c r="D1632" s="69" t="s">
        <v>194</v>
      </c>
      <c r="E1632" s="55" t="s">
        <v>1169</v>
      </c>
      <c r="F1632" s="57"/>
      <c r="G1632" s="58">
        <f>IFERROR(VLOOKUP(Errors_Master[[#This Row],[Functional Area]],Functional_Area[],2,FALSE),"Need Location!")</f>
        <v>23</v>
      </c>
      <c r="H163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33" spans="2:8">
      <c r="B1633" s="56" t="str">
        <f>CONCATENATE(Errors_Master[[#This Row],[Functional Area]],Errors_Master[[#This Row],[Error Code Name]])</f>
        <v>Run-incoordinated_sleep_S3/Transition Intel into S31 (Exit code: -2)</v>
      </c>
      <c r="C1633" s="55">
        <v>1588</v>
      </c>
      <c r="D1633" s="69" t="s">
        <v>194</v>
      </c>
      <c r="E1633" s="55" t="s">
        <v>1170</v>
      </c>
      <c r="F1633" s="57"/>
      <c r="G1633" s="58">
        <f>IFERROR(VLOOKUP(Errors_Master[[#This Row],[Functional Area]],Functional_Area[],2,FALSE),"Need Location!")</f>
        <v>23</v>
      </c>
      <c r="H163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34" spans="2:8">
      <c r="B1634" s="56" t="str">
        <f>CONCATENATE(Errors_Master[[#This Row],[Functional Area]],Errors_Master[[#This Row],[Error Code Name]])</f>
        <v>Run-inintel_boot_checks/SMC 3204 Shutdown Cause Check (Exit code: 14)</v>
      </c>
      <c r="C1634" s="55">
        <v>1589</v>
      </c>
      <c r="D1634" s="69" t="s">
        <v>194</v>
      </c>
      <c r="E1634" s="55" t="s">
        <v>1171</v>
      </c>
      <c r="F1634" s="57"/>
      <c r="G1634" s="58">
        <f>IFERROR(VLOOKUP(Errors_Master[[#This Row],[Functional Area]],Functional_Area[],2,FALSE),"Need Location!")</f>
        <v>23</v>
      </c>
      <c r="H163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35" spans="2:8">
      <c r="B1635" s="56" t="str">
        <f>CONCATENATE(Errors_Master[[#This Row],[Functional Area]],Errors_Master[[#This Row],[Error Code Name]])</f>
        <v>Run-inHang at IEFI</v>
      </c>
      <c r="C1635" s="55">
        <v>1590</v>
      </c>
      <c r="D1635" s="69" t="s">
        <v>194</v>
      </c>
      <c r="E1635" s="55" t="s">
        <v>1178</v>
      </c>
      <c r="F1635" s="57"/>
      <c r="G1635" s="58">
        <f>IFERROR(VLOOKUP(Errors_Master[[#This Row],[Functional Area]],Functional_Area[],2,FALSE),"Need Location!")</f>
        <v>23</v>
      </c>
      <c r="H163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36" spans="2:8">
      <c r="B1636" s="56" t="str">
        <f>CONCATENATE(Errors_Master[[#This Row],[Functional Area]],Errors_Master[[#This Row],[Error Code Name]])</f>
        <v>Run-innand_component/Storage 3559 NVMe Debug Log 4 Check (Exit code: -3)</v>
      </c>
      <c r="C1636" s="55">
        <v>1591</v>
      </c>
      <c r="D1636" s="69" t="s">
        <v>194</v>
      </c>
      <c r="E1636" s="55" t="s">
        <v>1212</v>
      </c>
      <c r="F1636" s="57"/>
      <c r="G1636" s="58">
        <f>IFERROR(VLOOKUP(Errors_Master[[#This Row],[Functional Area]],Functional_Area[],2,FALSE),"Need Location!")</f>
        <v>23</v>
      </c>
      <c r="H163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37" spans="2:8">
      <c r="B1637" s="56" t="str">
        <f>CONCATENATE(Errors_Master[[#This Row],[Functional Area]],Errors_Master[[#This Row],[Error Code Name]])</f>
        <v>Run-incoordinated_sleep_S0i/Wait for ARM to sleep/29 (Exit code: 3)</v>
      </c>
      <c r="C1637" s="55">
        <v>1592</v>
      </c>
      <c r="D1637" s="69" t="s">
        <v>194</v>
      </c>
      <c r="E1637" s="55" t="s">
        <v>1242</v>
      </c>
      <c r="F1637" s="57"/>
      <c r="G1637" s="58">
        <f>IFERROR(VLOOKUP(Errors_Master[[#This Row],[Functional Area]],Functional_Area[],2,FALSE),"Need Location!")</f>
        <v>23</v>
      </c>
      <c r="H163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38" spans="2:8">
      <c r="B1638" s="56" t="str">
        <f>CONCATENATE(Errors_Master[[#This Row],[Functional Area]],Errors_Master[[#This Row],[Error Code Name]])</f>
        <v>Run-inOSDChargerTester/Charging port/Winning port (Exit code: 1)</v>
      </c>
      <c r="C1638" s="55">
        <v>1593</v>
      </c>
      <c r="D1638" s="69" t="s">
        <v>194</v>
      </c>
      <c r="E1638" s="55" t="s">
        <v>1243</v>
      </c>
      <c r="F1638" s="57"/>
      <c r="G1638" s="58">
        <f>IFERROR(VLOOKUP(Errors_Master[[#This Row],[Functional Area]],Functional_Area[],2,FALSE),"Need Location!")</f>
        <v>23</v>
      </c>
      <c r="H163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39" spans="2:8">
      <c r="B1639" s="56" t="str">
        <f>CONCATENATE(Errors_Master[[#This Row],[Functional Area]],Errors_Master[[#This Row],[Error Code Name]])</f>
        <v>Run-inadditional_arm_component_checks/Charger Component Check (Exit code: 2)</v>
      </c>
      <c r="C1639" s="55">
        <v>1594</v>
      </c>
      <c r="D1639" s="69" t="s">
        <v>194</v>
      </c>
      <c r="E1639" s="55" t="s">
        <v>1244</v>
      </c>
      <c r="F1639" s="57"/>
      <c r="G1639" s="58">
        <f>IFERROR(VLOOKUP(Errors_Master[[#This Row],[Functional Area]],Functional_Area[],2,FALSE),"Need Location!")</f>
        <v>23</v>
      </c>
      <c r="H163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40" spans="2:8">
      <c r="B1640" s="56" t="str">
        <f>CONCATENATE(Errors_Master[[#This Row],[Functional Area]],Errors_Master[[#This Row],[Error Code Name]])</f>
        <v>Run-indisplay_test_no_aspm/Display 4120 Banksia TCON and DRAM Bist Suite (Exit code: -1)</v>
      </c>
      <c r="C1640" s="55">
        <v>1595</v>
      </c>
      <c r="D1640" s="69" t="s">
        <v>194</v>
      </c>
      <c r="E1640" s="55" t="s">
        <v>1268</v>
      </c>
      <c r="F1640" s="57"/>
      <c r="G1640" s="58">
        <f>IFERROR(VLOOKUP(Errors_Master[[#This Row],[Functional Area]],Functional_Area[],2,FALSE),"Need Location!")</f>
        <v>23</v>
      </c>
      <c r="H164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41" spans="2:8">
      <c r="B1641" s="56" t="str">
        <f>CONCATENATE(Errors_Master[[#This Row],[Functional Area]],Errors_Master[[#This Row],[Error Code Name]])</f>
        <v>Run-incoordinated_sleep_G3S/Wait for ARM to sleep/5 (Exit code: -2)</v>
      </c>
      <c r="C1641" s="55">
        <v>1596</v>
      </c>
      <c r="D1641" s="69" t="s">
        <v>194</v>
      </c>
      <c r="E1641" s="55" t="s">
        <v>1269</v>
      </c>
      <c r="F1641" s="57"/>
      <c r="G1641" s="58">
        <f>IFERROR(VLOOKUP(Errors_Master[[#This Row],[Functional Area]],Functional_Area[],2,FALSE),"Need Location!")</f>
        <v>23</v>
      </c>
      <c r="H164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42" spans="2:8">
      <c r="B1642" s="56" t="str">
        <f>CONCATENATE(Errors_Master[[#This Row],[Functional Area]],Errors_Master[[#This Row],[Error Code Name]])</f>
        <v>Run-incoordinated_sleep_G3S/Transition Intel into G3S/5 (Exit code: -2)</v>
      </c>
      <c r="C1642" s="55">
        <v>1597</v>
      </c>
      <c r="D1642" s="69" t="s">
        <v>194</v>
      </c>
      <c r="E1642" s="55" t="s">
        <v>1270</v>
      </c>
      <c r="F1642" s="57"/>
      <c r="G1642" s="58">
        <f>IFERROR(VLOOKUP(Errors_Master[[#This Row],[Functional Area]],Functional_Area[],2,FALSE),"Need Location!")</f>
        <v>23</v>
      </c>
      <c r="H164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43" spans="2:8">
      <c r="B1643" s="56" t="str">
        <f>CONCATENATE(Errors_Master[[#This Row],[Functional Area]],Errors_Master[[#This Row],[Error Code Name]])</f>
        <v>Run-incoordinated_sleep_S0i/Wait for ARM to sleep4 (Exit code: 3)</v>
      </c>
      <c r="C1643" s="55">
        <v>1598</v>
      </c>
      <c r="D1643" s="69" t="s">
        <v>194</v>
      </c>
      <c r="E1643" s="55" t="s">
        <v>1271</v>
      </c>
      <c r="F1643" s="57"/>
      <c r="G1643" s="58">
        <f>IFERROR(VLOOKUP(Errors_Master[[#This Row],[Functional Area]],Functional_Area[],2,FALSE),"Need Location!")</f>
        <v>23</v>
      </c>
      <c r="H164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44" spans="2:8">
      <c r="B1644" s="56" t="str">
        <f>CONCATENATE(Errors_Master[[#This Row],[Functional Area]],Errors_Master[[#This Row],[Error Code Name]])</f>
        <v>Run-incoordinated_G3S_Wifi_TriggerWake/Set the pmset variable to enable G3S/4 (Exit code: -2)</v>
      </c>
      <c r="C1644" s="55">
        <v>1599</v>
      </c>
      <c r="D1644" s="69" t="s">
        <v>194</v>
      </c>
      <c r="E1644" s="55" t="s">
        <v>1267</v>
      </c>
      <c r="F1644" s="57"/>
      <c r="G1644" s="58">
        <f>IFERROR(VLOOKUP(Errors_Master[[#This Row],[Functional Area]],Functional_Area[],2,FALSE),"Need Location!")</f>
        <v>23</v>
      </c>
      <c r="H164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45" spans="2:8">
      <c r="B1645" s="56" t="str">
        <f>CONCATENATE(Errors_Master[[#This Row],[Functional Area]],Errors_Master[[#This Row],[Error Code Name]])</f>
        <v>Run-incoordinated_sleep_G3S/Transition Intel into G3S/23 (Exit code: -2)</v>
      </c>
      <c r="C1645" s="55">
        <v>1600</v>
      </c>
      <c r="D1645" s="69" t="s">
        <v>194</v>
      </c>
      <c r="E1645" s="55" t="s">
        <v>1272</v>
      </c>
      <c r="F1645" s="57"/>
      <c r="G1645" s="58">
        <f>IFERROR(VLOOKUP(Errors_Master[[#This Row],[Functional Area]],Functional_Area[],2,FALSE),"Need Location!")</f>
        <v>23</v>
      </c>
      <c r="H164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46" spans="2:8">
      <c r="B1646" s="56" t="str">
        <f>CONCATENATE(Errors_Master[[#This Row],[Functional Area]],Errors_Master[[#This Row],[Error Code Name]])</f>
        <v>Run-incoordinated_sleep_G3S/Wait for ARM to sleep/23 (Exit code: 3)</v>
      </c>
      <c r="C1646" s="55">
        <v>1601</v>
      </c>
      <c r="D1646" s="69" t="s">
        <v>194</v>
      </c>
      <c r="E1646" s="55" t="s">
        <v>1273</v>
      </c>
      <c r="F1646" s="57"/>
      <c r="G1646" s="58">
        <f>IFERROR(VLOOKUP(Errors_Master[[#This Row],[Functional Area]],Functional_Area[],2,FALSE),"Need Location!")</f>
        <v>23</v>
      </c>
      <c r="H164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47" spans="2:8">
      <c r="B1647" s="56" t="str">
        <f>CONCATENATE(Errors_Master[[#This Row],[Functional Area]],Errors_Master[[#This Row],[Error Code Name]])</f>
        <v>Run-incoordinated_sleep_S0i/Wait for ARM to sleep/26 (Exit code: 3)</v>
      </c>
      <c r="C1647" s="55">
        <v>1602</v>
      </c>
      <c r="D1647" s="69" t="s">
        <v>194</v>
      </c>
      <c r="E1647" s="55" t="s">
        <v>1284</v>
      </c>
      <c r="F1647" s="57"/>
      <c r="G1647" s="58">
        <f>IFERROR(VLOOKUP(Errors_Master[[#This Row],[Functional Area]],Functional_Area[],2,FALSE),"Need Location!")</f>
        <v>23</v>
      </c>
      <c r="H164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48" spans="2:8">
      <c r="B1648" s="56" t="str">
        <f>CONCATENATE(Errors_Master[[#This Row],[Functional Area]],Errors_Master[[#This Row],[Error Code Name]])</f>
        <v>Run-incoordinated_sleep_S0i/Transition Intel into S0i/26 (Exit code: -2)</v>
      </c>
      <c r="C1648" s="55">
        <v>1603</v>
      </c>
      <c r="D1648" s="69" t="s">
        <v>194</v>
      </c>
      <c r="E1648" s="55" t="s">
        <v>1285</v>
      </c>
      <c r="F1648" s="57"/>
      <c r="G1648" s="58">
        <f>IFERROR(VLOOKUP(Errors_Master[[#This Row],[Functional Area]],Functional_Area[],2,FALSE),"Need Location!")</f>
        <v>23</v>
      </c>
      <c r="H164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49" spans="2:8" ht="17" customHeight="1">
      <c r="B1649" s="56" t="str">
        <f>CONCATENATE(Errors_Master[[#This Row],[Functional Area]],Errors_Master[[#This Row],[Error Code Name]])</f>
        <v>Run-incoordinated_sleep_S3/Transition Intel into S3/20 (Exit code: -2)</v>
      </c>
      <c r="C1649" s="55">
        <v>1604</v>
      </c>
      <c r="D1649" s="69" t="s">
        <v>194</v>
      </c>
      <c r="E1649" s="55" t="s">
        <v>1286</v>
      </c>
      <c r="F1649" s="57"/>
      <c r="G1649" s="58">
        <f>IFERROR(VLOOKUP(Errors_Master[[#This Row],[Functional Area]],Functional_Area[],2,FALSE),"Need Location!")</f>
        <v>23</v>
      </c>
      <c r="H164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50" spans="2:8">
      <c r="B1650" s="56" t="str">
        <f>CONCATENATE(Errors_Master[[#This Row],[Functional Area]],Errors_Master[[#This Row],[Error Code Name]])</f>
        <v>Run-incoordinated_sleep_S3/Wait for ARM to sleep/20 (Exit code: -2)</v>
      </c>
      <c r="C1650" s="55">
        <v>1605</v>
      </c>
      <c r="D1650" s="69" t="s">
        <v>194</v>
      </c>
      <c r="E1650" s="55" t="s">
        <v>1287</v>
      </c>
      <c r="F1650" s="57"/>
      <c r="G1650" s="58">
        <f>IFERROR(VLOOKUP(Errors_Master[[#This Row],[Functional Area]],Functional_Area[],2,FALSE),"Need Location!")</f>
        <v>23</v>
      </c>
      <c r="H165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51" spans="2:8">
      <c r="B1651" s="56" t="str">
        <f>CONCATENATE(Errors_Master[[#This Row],[Functional Area]],Errors_Master[[#This Row],[Error Code Name]])</f>
        <v>Run-inHang at PCle 2697 Link Speed Test</v>
      </c>
      <c r="C1651" s="55">
        <v>1606</v>
      </c>
      <c r="D1651" s="69" t="s">
        <v>194</v>
      </c>
      <c r="E1651" s="55" t="s">
        <v>1307</v>
      </c>
      <c r="F1651" s="57"/>
      <c r="G1651" s="58">
        <f>IFERROR(VLOOKUP(Errors_Master[[#This Row],[Functional Area]],Functional_Area[],2,FALSE),"Need Location!")</f>
        <v>23</v>
      </c>
      <c r="H165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52" spans="2:8">
      <c r="B1652" s="56" t="str">
        <f>CONCATENATE(Errors_Master[[#This Row],[Functional Area]],Errors_Master[[#This Row],[Error Code Name]])</f>
        <v>Run-inTest Stop at Wait for MacOS shutdown</v>
      </c>
      <c r="C1652" s="55">
        <v>1607</v>
      </c>
      <c r="D1652" s="69" t="s">
        <v>194</v>
      </c>
      <c r="E1652" s="55" t="s">
        <v>1309</v>
      </c>
      <c r="F1652" s="57"/>
      <c r="G1652" s="58">
        <f>IFERROR(VLOOKUP(Errors_Master[[#This Row],[Functional Area]],Functional_Area[],2,FALSE),"Need Location!")</f>
        <v>23</v>
      </c>
      <c r="H165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53" spans="2:8">
      <c r="B1653" s="56" t="str">
        <f>CONCATENATE(Errors_Master[[#This Row],[Functional Area]],Errors_Master[[#This Row],[Error Code Name]])</f>
        <v>Run-incoordinated_sleep_S3/Transition Intel into S3/21 (Exit code: -2)</v>
      </c>
      <c r="C1653" s="55">
        <v>1608</v>
      </c>
      <c r="D1653" s="69" t="s">
        <v>194</v>
      </c>
      <c r="E1653" s="55" t="s">
        <v>1319</v>
      </c>
      <c r="F1653" s="57"/>
      <c r="G1653" s="58">
        <f>IFERROR(VLOOKUP(Errors_Master[[#This Row],[Functional Area]],Functional_Area[],2,FALSE),"Need Location!")</f>
        <v>23</v>
      </c>
      <c r="H165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54" spans="2:8">
      <c r="B1654" s="56" t="str">
        <f>CONCATENATE(Errors_Master[[#This Row],[Functional Area]],Errors_Master[[#This Row],[Error Code Name]])</f>
        <v>Run-incoordinated_sleep_S3/Wait for ARM to sleep/21 (Exit code: 3)</v>
      </c>
      <c r="C1654" s="55">
        <v>1609</v>
      </c>
      <c r="D1654" s="69" t="s">
        <v>194</v>
      </c>
      <c r="E1654" s="55" t="s">
        <v>1320</v>
      </c>
      <c r="F1654" s="57"/>
      <c r="G1654" s="58">
        <f>IFERROR(VLOOKUP(Errors_Master[[#This Row],[Functional Area]],Functional_Area[],2,FALSE),"Need Location!")</f>
        <v>23</v>
      </c>
      <c r="H165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55" spans="2:8">
      <c r="B1655" s="56" t="str">
        <f>CONCATENATE(Errors_Master[[#This Row],[Functional Area]],Errors_Master[[#This Row],[Error Code Name]])</f>
        <v>Run-intapp/System 8000 TAPP Power (Exit code: -994)</v>
      </c>
      <c r="C1655" s="55">
        <v>1610</v>
      </c>
      <c r="D1655" s="69" t="s">
        <v>194</v>
      </c>
      <c r="E1655" s="55" t="s">
        <v>1343</v>
      </c>
      <c r="F1655" s="57"/>
      <c r="G1655" s="58">
        <f>IFERROR(VLOOKUP(Errors_Master[[#This Row],[Functional Area]],Functional_Area[],2,FALSE),"Need Location!")</f>
        <v>23</v>
      </c>
      <c r="H165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56" spans="2:8">
      <c r="B1656" s="56" t="str">
        <f>CONCATENATE(Errors_Master[[#This Row],[Functional Area]],Errors_Master[[#This Row],[Error Code Name]])</f>
        <v>Run-inWildfire/BatteryFullyChargedTest/Iteration 1 (Exit code: 1)</v>
      </c>
      <c r="C1656" s="55">
        <v>1611</v>
      </c>
      <c r="D1656" s="69" t="s">
        <v>194</v>
      </c>
      <c r="E1656" s="55" t="s">
        <v>1344</v>
      </c>
      <c r="F1656" s="57"/>
      <c r="G1656" s="58">
        <f>IFERROR(VLOOKUP(Errors_Master[[#This Row],[Functional Area]],Functional_Area[],2,FALSE),"Need Location!")</f>
        <v>23</v>
      </c>
      <c r="H165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57" spans="2:8">
      <c r="B1657" s="56" t="str">
        <f>CONCATENATE(Errors_Master[[#This Row],[Functional Area]],Errors_Master[[#This Row],[Error Code Name]])</f>
        <v>Run-inWildfire/BatteryVoltageImbalancedTest/Iteration 1 (Exit code: 1)</v>
      </c>
      <c r="C1657" s="55">
        <v>1612</v>
      </c>
      <c r="D1657" s="69" t="s">
        <v>194</v>
      </c>
      <c r="E1657" s="55" t="s">
        <v>1345</v>
      </c>
      <c r="F1657" s="57"/>
      <c r="G1657" s="58">
        <f>IFERROR(VLOOKUP(Errors_Master[[#This Row],[Functional Area]],Functional_Area[],2,FALSE),"Need Location!")</f>
        <v>23</v>
      </c>
      <c r="H165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58" spans="2:8">
      <c r="B1658" s="56" t="str">
        <f>CONCATENATE(Errors_Master[[#This Row],[Functional Area]],Errors_Master[[#This Row],[Error Code Name]])</f>
        <v>Run-inWildfire/BatteryVoltageImbalancedTest: StateOfCharge/Iteration 1 (Exit code: 1)</v>
      </c>
      <c r="C1658" s="55">
        <v>1613</v>
      </c>
      <c r="D1658" s="69" t="s">
        <v>194</v>
      </c>
      <c r="E1658" s="55" t="s">
        <v>1346</v>
      </c>
      <c r="F1658" s="57"/>
      <c r="G1658" s="58">
        <f>IFERROR(VLOOKUP(Errors_Master[[#This Row],[Functional Area]],Functional_Area[],2,FALSE),"Need Location!")</f>
        <v>23</v>
      </c>
      <c r="H165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59" spans="2:8">
      <c r="B1659" s="56" t="str">
        <f>CONCATENATE(Errors_Master[[#This Row],[Functional Area]],Errors_Master[[#This Row],[Error Code Name]])</f>
        <v>Run-inWildfire/BatteryFullyChargedTest: StateOfCharge/Iteration 1 (Exit code: 1)</v>
      </c>
      <c r="C1659" s="55">
        <v>1614</v>
      </c>
      <c r="D1659" s="69" t="s">
        <v>194</v>
      </c>
      <c r="E1659" s="55" t="s">
        <v>1347</v>
      </c>
      <c r="F1659" s="57"/>
      <c r="G1659" s="58">
        <f>IFERROR(VLOOKUP(Errors_Master[[#This Row],[Functional Area]],Functional_Area[],2,FALSE),"Need Location!")</f>
        <v>23</v>
      </c>
      <c r="H165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60" spans="2:8">
      <c r="B1660" s="56" t="str">
        <f>CONCATENATE(Errors_Master[[#This Row],[Functional Area]],Errors_Master[[#This Row],[Error Code Name]])</f>
        <v>Run-incoordinated_sleep_G3S/Transition Intel into G3S5 (Exit code: -2)</v>
      </c>
      <c r="C1660" s="55">
        <v>1615</v>
      </c>
      <c r="D1660" s="69" t="s">
        <v>194</v>
      </c>
      <c r="E1660" s="55" t="s">
        <v>1348</v>
      </c>
      <c r="F1660" s="57"/>
      <c r="G1660" s="58">
        <f>IFERROR(VLOOKUP(Errors_Master[[#This Row],[Functional Area]],Functional_Area[],2,FALSE),"Need Location!")</f>
        <v>23</v>
      </c>
      <c r="H166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61" spans="2:8">
      <c r="B1661" s="56" t="str">
        <f>CONCATENATE(Errors_Master[[#This Row],[Functional Area]],Errors_Master[[#This Row],[Error Code Name]])</f>
        <v>Run-incoordinated_sleep_G3S/Wait for ARM to sleep5 (Exit code: 3)</v>
      </c>
      <c r="C1661" s="55">
        <v>1616</v>
      </c>
      <c r="D1661" s="69" t="s">
        <v>194</v>
      </c>
      <c r="E1661" s="55" t="s">
        <v>1349</v>
      </c>
      <c r="F1661" s="57"/>
      <c r="G1661" s="58">
        <f>IFERROR(VLOOKUP(Errors_Master[[#This Row],[Functional Area]],Functional_Area[],2,FALSE),"Need Location!")</f>
        <v>23</v>
      </c>
      <c r="H166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62" spans="2:8">
      <c r="B1662" s="56" t="str">
        <f>CONCATENATE(Errors_Master[[#This Row],[Functional Area]],Errors_Master[[#This Row],[Error Code Name]])</f>
        <v>Run-incoordinated_sleep_S0i/Wait for ARM to sleep1 (Exit code: 3)</v>
      </c>
      <c r="C1662" s="55">
        <v>1617</v>
      </c>
      <c r="D1662" s="69" t="s">
        <v>194</v>
      </c>
      <c r="E1662" s="55" t="s">
        <v>1350</v>
      </c>
      <c r="F1662" s="57"/>
      <c r="G1662" s="58">
        <f>IFERROR(VLOOKUP(Errors_Master[[#This Row],[Functional Area]],Functional_Area[],2,FALSE),"Need Location!")</f>
        <v>23</v>
      </c>
      <c r="H166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63" spans="2:8">
      <c r="B1663" s="56" t="str">
        <f>CONCATENATE(Errors_Master[[#This Row],[Functional Area]],Errors_Master[[#This Row],[Error Code Name]])</f>
        <v>Run-incoordinated_sleep_S0i/Transition Intel into S0i1 (Exit code: -2)</v>
      </c>
      <c r="C1663" s="55">
        <v>1618</v>
      </c>
      <c r="D1663" s="69" t="s">
        <v>194</v>
      </c>
      <c r="E1663" s="55" t="s">
        <v>1351</v>
      </c>
      <c r="F1663" s="57"/>
      <c r="G1663" s="58">
        <f>IFERROR(VLOOKUP(Errors_Master[[#This Row],[Functional Area]],Functional_Area[],2,FALSE),"Need Location!")</f>
        <v>23</v>
      </c>
      <c r="H166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64" spans="2:8">
      <c r="B1664" s="56" t="str">
        <f>CONCATENATE(Errors_Master[[#This Row],[Functional Area]],Errors_Master[[#This Row],[Error Code Name]])</f>
        <v>Run-incoordinated_sleep_S0i/Transition Intel into S0i0 (Exit code: -2)</v>
      </c>
      <c r="C1664" s="55">
        <v>1619</v>
      </c>
      <c r="D1664" s="69" t="s">
        <v>194</v>
      </c>
      <c r="E1664" s="55" t="s">
        <v>1352</v>
      </c>
      <c r="F1664" s="57"/>
      <c r="G1664" s="58">
        <f>IFERROR(VLOOKUP(Errors_Master[[#This Row],[Functional Area]],Functional_Area[],2,FALSE),"Need Location!")</f>
        <v>23</v>
      </c>
      <c r="H166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65" spans="2:8">
      <c r="B1665" s="56" t="str">
        <f>CONCATENATE(Errors_Master[[#This Row],[Functional Area]],Errors_Master[[#This Row],[Error Code Name]])</f>
        <v>Run-incoordinated_sleep_S0i/Wait for ARM to sleep0 (Exit code: -2)</v>
      </c>
      <c r="C1665" s="55">
        <v>1620</v>
      </c>
      <c r="D1665" s="69" t="s">
        <v>194</v>
      </c>
      <c r="E1665" s="55" t="s">
        <v>1353</v>
      </c>
      <c r="F1665" s="57"/>
      <c r="G1665" s="58">
        <f>IFERROR(VLOOKUP(Errors_Master[[#This Row],[Functional Area]],Functional_Area[],2,FALSE),"Need Location!")</f>
        <v>23</v>
      </c>
      <c r="H166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66" spans="2:8">
      <c r="B1666" s="56" t="str">
        <f>CONCATENATE(Errors_Master[[#This Row],[Functional Area]],Errors_Master[[#This Row],[Error Code Name]])</f>
        <v>Run-incoordinated_G3S_Wifi_TriggerWake/Wait for ARM to sleep/3 (Exit code: 3)</v>
      </c>
      <c r="C1666" s="55">
        <v>1621</v>
      </c>
      <c r="D1666" s="69" t="s">
        <v>194</v>
      </c>
      <c r="E1666" s="55" t="s">
        <v>1354</v>
      </c>
      <c r="F1666" s="57"/>
      <c r="G1666" s="58">
        <f>IFERROR(VLOOKUP(Errors_Master[[#This Row],[Functional Area]],Functional_Area[],2,FALSE),"Need Location!")</f>
        <v>23</v>
      </c>
      <c r="H166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67" spans="2:8">
      <c r="B1667" s="56" t="str">
        <f>CONCATENATE(Errors_Master[[#This Row],[Functional Area]],Errors_Master[[#This Row],[Error Code Name]])</f>
        <v>Run-incoordinated_G3S_Wifi_TriggerWake/Transition Intel into G3S/3 (Exit code: -2)</v>
      </c>
      <c r="C1667" s="55">
        <v>1622</v>
      </c>
      <c r="D1667" s="69" t="s">
        <v>194</v>
      </c>
      <c r="E1667" s="55" t="s">
        <v>1355</v>
      </c>
      <c r="F1667" s="57"/>
      <c r="G1667" s="58">
        <f>IFERROR(VLOOKUP(Errors_Master[[#This Row],[Functional Area]],Functional_Area[],2,FALSE),"Need Location!")</f>
        <v>23</v>
      </c>
      <c r="H166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68" spans="2:8">
      <c r="B1668" s="56" t="str">
        <f>CONCATENATE(Errors_Master[[#This Row],[Functional Area]],Errors_Master[[#This Row],[Error Code Name]])</f>
        <v>Run-incoordinated_sleep_G3S/Transition Intel into G3S/7 (Exit code: -2)</v>
      </c>
      <c r="C1668" s="55">
        <v>1623</v>
      </c>
      <c r="D1668" s="69" t="s">
        <v>194</v>
      </c>
      <c r="E1668" s="55" t="s">
        <v>1356</v>
      </c>
      <c r="F1668" s="57"/>
      <c r="G1668" s="58">
        <f>IFERROR(VLOOKUP(Errors_Master[[#This Row],[Functional Area]],Functional_Area[],2,FALSE),"Need Location!")</f>
        <v>23</v>
      </c>
      <c r="H166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69" spans="2:8">
      <c r="B1669" s="56" t="str">
        <f>CONCATENATE(Errors_Master[[#This Row],[Functional Area]],Errors_Master[[#This Row],[Error Code Name]])</f>
        <v>Run-incoordinated_sleep_G3S/Wait for ARM to sleep/7 (Exit code: -2)</v>
      </c>
      <c r="C1669" s="55">
        <v>1624</v>
      </c>
      <c r="D1669" s="69" t="s">
        <v>194</v>
      </c>
      <c r="E1669" s="55" t="s">
        <v>1357</v>
      </c>
      <c r="F1669" s="57"/>
      <c r="G1669" s="58">
        <f>IFERROR(VLOOKUP(Errors_Master[[#This Row],[Functional Area]],Functional_Area[],2,FALSE),"Need Location!")</f>
        <v>23</v>
      </c>
      <c r="H166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70" spans="2:8">
      <c r="B1670" s="56" t="str">
        <f>CONCATENATE(Errors_Master[[#This Row],[Functional Area]],Errors_Master[[#This Row],[Error Code Name]])</f>
        <v>Run-inHang at EFI</v>
      </c>
      <c r="C1670" s="55">
        <v>1625</v>
      </c>
      <c r="D1670" s="69" t="s">
        <v>194</v>
      </c>
      <c r="E1670" s="55" t="s">
        <v>1376</v>
      </c>
      <c r="F1670" s="57"/>
      <c r="G1670" s="58">
        <f>IFERROR(VLOOKUP(Errors_Master[[#This Row],[Functional Area]],Functional_Area[],2,FALSE),"Need Location!")</f>
        <v>23</v>
      </c>
      <c r="H167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71" spans="2:8">
      <c r="B1671" s="56" t="str">
        <f>CONCATENATE(Errors_Master[[#This Row],[Functional Area]],Errors_Master[[#This Row],[Error Code Name]])</f>
        <v>Run-inintel_boot_checks/SMC 3204 Shutdown Cause Check (Exit code: 65)</v>
      </c>
      <c r="C1671" s="55">
        <v>1626</v>
      </c>
      <c r="D1671" s="69" t="s">
        <v>194</v>
      </c>
      <c r="E1671" s="55" t="s">
        <v>1384</v>
      </c>
      <c r="F1671" s="57"/>
      <c r="G1671" s="58">
        <f>IFERROR(VLOOKUP(Errors_Master[[#This Row],[Functional Area]],Functional_Area[],2,FALSE),"Need Location!")</f>
        <v>23</v>
      </c>
      <c r="H167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72" spans="2:8">
      <c r="B1672" s="56" t="str">
        <f>CONCATENATE(Errors_Master[[#This Row],[Functional Area]],Errors_Master[[#This Row],[Error Code Name]])</f>
        <v>Run-inWildfire/DisplaySymbolErrorTest: EFI Command display/Iteration 1 (Exit code: 1)</v>
      </c>
      <c r="C1672" s="55">
        <v>1627</v>
      </c>
      <c r="D1672" s="69" t="s">
        <v>194</v>
      </c>
      <c r="E1672" s="132" t="s">
        <v>1404</v>
      </c>
      <c r="F1672" s="57"/>
      <c r="G1672" s="58">
        <f>IFERROR(VLOOKUP(Errors_Master[[#This Row],[Functional Area]],Functional_Area[],2,FALSE),"Need Location!")</f>
        <v>23</v>
      </c>
      <c r="H167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73" spans="2:8">
      <c r="B1673" s="56" t="str">
        <f>CONCATENATE(Errors_Master[[#This Row],[Functional Area]],Errors_Master[[#This Row],[Error Code Name]])</f>
        <v>Run-inadditional_arm_component_checks/DFR Critical Error Check (Exit code: 3)</v>
      </c>
      <c r="C1673" s="55">
        <v>1628</v>
      </c>
      <c r="D1673" s="69" t="s">
        <v>194</v>
      </c>
      <c r="E1673" s="132" t="s">
        <v>1405</v>
      </c>
      <c r="F1673" s="57"/>
      <c r="G1673" s="58">
        <f>IFERROR(VLOOKUP(Errors_Master[[#This Row],[Functional Area]],Functional_Area[],2,FALSE),"Need Location!")</f>
        <v>23</v>
      </c>
      <c r="H167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74" spans="2:8">
      <c r="B1674" s="56" t="str">
        <f>CONCATENATE(Errors_Master[[#This Row],[Functional Area]],Errors_Master[[#This Row],[Error Code Name]])</f>
        <v>Run-inWildfire/DisplaySymbolErrorTest/Iteration 1 (Exit code: 1)</v>
      </c>
      <c r="C1674" s="55">
        <v>1629</v>
      </c>
      <c r="D1674" s="69" t="s">
        <v>194</v>
      </c>
      <c r="E1674" s="132" t="s">
        <v>1406</v>
      </c>
      <c r="F1674" s="57"/>
      <c r="G1674" s="58">
        <f>IFERROR(VLOOKUP(Errors_Master[[#This Row],[Functional Area]],Functional_Area[],2,FALSE),"Need Location!")</f>
        <v>23</v>
      </c>
      <c r="H167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75" spans="2:8">
      <c r="B1675" s="56" t="str">
        <f>CONCATENATE(Errors_Master[[#This Row],[Functional Area]],Errors_Master[[#This Row],[Error Code Name]])</f>
        <v>Run-incoordinated_sleep_S0i/Wait for ARM to sleep3 (Exit code: 3)</v>
      </c>
      <c r="C1675" s="55">
        <v>1630</v>
      </c>
      <c r="D1675" s="69" t="s">
        <v>194</v>
      </c>
      <c r="E1675" s="132" t="s">
        <v>1407</v>
      </c>
      <c r="F1675" s="57"/>
      <c r="G1675" s="58">
        <f>IFERROR(VLOOKUP(Errors_Master[[#This Row],[Functional Area]],Functional_Area[],2,FALSE),"Need Location!")</f>
        <v>23</v>
      </c>
      <c r="H167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76" spans="2:8">
      <c r="B1676" s="56" t="str">
        <f>CONCATENATE(Errors_Master[[#This Row],[Functional Area]],Errors_Master[[#This Row],[Error Code Name]])</f>
        <v>Run-inHang at PCLe 2696 Link Width Test</v>
      </c>
      <c r="C1676" s="55">
        <v>1631</v>
      </c>
      <c r="D1676" s="69" t="s">
        <v>194</v>
      </c>
      <c r="E1676" s="92" t="s">
        <v>1410</v>
      </c>
      <c r="F1676" s="57"/>
      <c r="G1676" s="58">
        <f>IFERROR(VLOOKUP(Errors_Master[[#This Row],[Functional Area]],Functional_Area[],2,FALSE),"Need Location!")</f>
        <v>23</v>
      </c>
      <c r="H167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77" spans="2:8">
      <c r="B1677" s="56" t="str">
        <f>CONCATENATE(Errors_Master[[#This Row],[Functional Area]],Errors_Master[[#This Row],[Error Code Name]])</f>
        <v>Run-inWildfire/BatterySafetyStatusTest/Iteration 1 (Exit code: 1)</v>
      </c>
      <c r="C1677" s="55">
        <v>1632</v>
      </c>
      <c r="D1677" s="69" t="s">
        <v>194</v>
      </c>
      <c r="E1677" s="92" t="s">
        <v>1420</v>
      </c>
      <c r="F1677" s="57"/>
      <c r="G1677" s="58">
        <f>IFERROR(VLOOKUP(Errors_Master[[#This Row],[Functional Area]],Functional_Area[],2,FALSE),"Need Location!")</f>
        <v>23</v>
      </c>
      <c r="H167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78" spans="2:8">
      <c r="B1678" s="56" t="str">
        <f>CONCATENATE(Errors_Master[[#This Row],[Functional Area]],Errors_Master[[#This Row],[Error Code Name]])</f>
        <v>Run-in[New Failure] Run-in</v>
      </c>
      <c r="C1678" s="55">
        <v>1633</v>
      </c>
      <c r="D1678" s="69" t="s">
        <v>194</v>
      </c>
      <c r="E1678" s="55" t="s">
        <v>946</v>
      </c>
      <c r="F1678" s="57"/>
      <c r="G1678" s="58">
        <f>IFERROR(VLOOKUP(Errors_Master[[#This Row],[Functional Area]],Functional_Area[],2,FALSE),"Need Location!")</f>
        <v>23</v>
      </c>
      <c r="H167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79" spans="2:8">
      <c r="B1679" s="56" t="str">
        <f>CONCATENATE(Errors_Master[[#This Row],[Functional Area]],Errors_Master[[#This Row],[Error Code Name]])</f>
        <v>Run-in[New Failure] Run-in</v>
      </c>
      <c r="C1679" s="55">
        <v>1634</v>
      </c>
      <c r="D1679" s="69" t="s">
        <v>194</v>
      </c>
      <c r="E1679" s="55" t="s">
        <v>946</v>
      </c>
      <c r="F1679" s="57"/>
      <c r="G1679" s="58">
        <f>IFERROR(VLOOKUP(Errors_Master[[#This Row],[Functional Area]],Functional_Area[],2,FALSE),"Need Location!")</f>
        <v>23</v>
      </c>
      <c r="H167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80" spans="2:8">
      <c r="B1680" s="56" t="str">
        <f>CONCATENATE(Errors_Master[[#This Row],[Functional Area]],Errors_Master[[#This Row],[Error Code Name]])</f>
        <v>Run-in[New Failure] Run-in</v>
      </c>
      <c r="C1680" s="55">
        <v>1635</v>
      </c>
      <c r="D1680" s="69" t="s">
        <v>194</v>
      </c>
      <c r="E1680" s="55" t="s">
        <v>946</v>
      </c>
      <c r="F1680" s="57"/>
      <c r="G1680" s="58">
        <f>IFERROR(VLOOKUP(Errors_Master[[#This Row],[Functional Area]],Functional_Area[],2,FALSE),"Need Location!")</f>
        <v>23</v>
      </c>
      <c r="H168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81" spans="2:8">
      <c r="B1681" s="56" t="str">
        <f>CONCATENATE(Errors_Master[[#This Row],[Functional Area]],Errors_Master[[#This Row],[Error Code Name]])</f>
        <v>Run-in[New Failure] Run-in</v>
      </c>
      <c r="C1681" s="55">
        <v>1636</v>
      </c>
      <c r="D1681" s="69" t="s">
        <v>194</v>
      </c>
      <c r="E1681" s="55" t="s">
        <v>946</v>
      </c>
      <c r="F1681" s="57"/>
      <c r="G1681" s="58">
        <f>IFERROR(VLOOKUP(Errors_Master[[#This Row],[Functional Area]],Functional_Area[],2,FALSE),"Need Location!")</f>
        <v>23</v>
      </c>
      <c r="H168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82" spans="2:8">
      <c r="B1682" s="56" t="str">
        <f>CONCATENATE(Errors_Master[[#This Row],[Functional Area]],Errors_Master[[#This Row],[Error Code Name]])</f>
        <v>Run-in[New Failure] Run-in</v>
      </c>
      <c r="C1682" s="55">
        <v>1637</v>
      </c>
      <c r="D1682" s="69" t="s">
        <v>194</v>
      </c>
      <c r="E1682" s="55" t="s">
        <v>946</v>
      </c>
      <c r="F1682" s="57"/>
      <c r="G1682" s="58">
        <f>IFERROR(VLOOKUP(Errors_Master[[#This Row],[Functional Area]],Functional_Area[],2,FALSE),"Need Location!")</f>
        <v>23</v>
      </c>
      <c r="H168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83" spans="2:8">
      <c r="B1683" s="56" t="str">
        <f>CONCATENATE(Errors_Master[[#This Row],[Functional Area]],Errors_Master[[#This Row],[Error Code Name]])</f>
        <v>Run-in[New Failure] Run-in</v>
      </c>
      <c r="C1683" s="55">
        <v>1638</v>
      </c>
      <c r="D1683" s="69" t="s">
        <v>194</v>
      </c>
      <c r="E1683" s="55" t="s">
        <v>946</v>
      </c>
      <c r="F1683" s="57"/>
      <c r="G1683" s="58">
        <f>IFERROR(VLOOKUP(Errors_Master[[#This Row],[Functional Area]],Functional_Area[],2,FALSE),"Need Location!")</f>
        <v>23</v>
      </c>
      <c r="H168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84" spans="2:8">
      <c r="B1684" s="56" t="str">
        <f>CONCATENATE(Errors_Master[[#This Row],[Functional Area]],Errors_Master[[#This Row],[Error Code Name]])</f>
        <v>Run-in[New Failure] Run-in</v>
      </c>
      <c r="C1684" s="55">
        <v>1639</v>
      </c>
      <c r="D1684" s="69" t="s">
        <v>194</v>
      </c>
      <c r="E1684" s="55" t="s">
        <v>946</v>
      </c>
      <c r="F1684" s="57"/>
      <c r="G1684" s="58">
        <f>IFERROR(VLOOKUP(Errors_Master[[#This Row],[Functional Area]],Functional_Area[],2,FALSE),"Need Location!")</f>
        <v>23</v>
      </c>
      <c r="H168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85" spans="2:8">
      <c r="B1685" s="56" t="str">
        <f>CONCATENATE(Errors_Master[[#This Row],[Functional Area]],Errors_Master[[#This Row],[Error Code Name]])</f>
        <v>Run-in[New Failure] Run-in</v>
      </c>
      <c r="C1685" s="55">
        <v>1640</v>
      </c>
      <c r="D1685" s="69" t="s">
        <v>194</v>
      </c>
      <c r="E1685" s="55" t="s">
        <v>946</v>
      </c>
      <c r="F1685" s="57"/>
      <c r="G1685" s="58">
        <f>IFERROR(VLOOKUP(Errors_Master[[#This Row],[Functional Area]],Functional_Area[],2,FALSE),"Need Location!")</f>
        <v>23</v>
      </c>
      <c r="H168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86" spans="2:8">
      <c r="B1686" s="56" t="str">
        <f>CONCATENATE(Errors_Master[[#This Row],[Functional Area]],Errors_Master[[#This Row],[Error Code Name]])</f>
        <v>Run-in[New Failure] Run-in</v>
      </c>
      <c r="C1686" s="55">
        <v>1641</v>
      </c>
      <c r="D1686" s="69" t="s">
        <v>194</v>
      </c>
      <c r="E1686" s="55" t="s">
        <v>946</v>
      </c>
      <c r="F1686" s="57"/>
      <c r="G1686" s="58">
        <f>IFERROR(VLOOKUP(Errors_Master[[#This Row],[Functional Area]],Functional_Area[],2,FALSE),"Need Location!")</f>
        <v>23</v>
      </c>
      <c r="H168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87" spans="2:8">
      <c r="B1687" s="56" t="str">
        <f>CONCATENATE(Errors_Master[[#This Row],[Functional Area]],Errors_Master[[#This Row],[Error Code Name]])</f>
        <v>Run-in[New Failure] Run-in</v>
      </c>
      <c r="C1687" s="55">
        <v>1642</v>
      </c>
      <c r="D1687" s="69" t="s">
        <v>194</v>
      </c>
      <c r="E1687" s="55" t="s">
        <v>946</v>
      </c>
      <c r="F1687" s="57"/>
      <c r="G1687" s="58">
        <f>IFERROR(VLOOKUP(Errors_Master[[#This Row],[Functional Area]],Functional_Area[],2,FALSE),"Need Location!")</f>
        <v>23</v>
      </c>
      <c r="H168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88" spans="2:8">
      <c r="B1688" s="56" t="str">
        <f>CONCATENATE(Errors_Master[[#This Row],[Functional Area]],Errors_Master[[#This Row],[Error Code Name]])</f>
        <v>Run-in[New Failure] Run-in</v>
      </c>
      <c r="C1688" s="55">
        <v>1643</v>
      </c>
      <c r="D1688" s="69" t="s">
        <v>194</v>
      </c>
      <c r="E1688" s="55" t="s">
        <v>946</v>
      </c>
      <c r="F1688" s="57"/>
      <c r="G1688" s="58">
        <f>IFERROR(VLOOKUP(Errors_Master[[#This Row],[Functional Area]],Functional_Area[],2,FALSE),"Need Location!")</f>
        <v>23</v>
      </c>
      <c r="H168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89" spans="2:8">
      <c r="B1689" s="56" t="str">
        <f>CONCATENATE(Errors_Master[[#This Row],[Functional Area]],Errors_Master[[#This Row],[Error Code Name]])</f>
        <v>Run-in[New Failure] Run-in</v>
      </c>
      <c r="C1689" s="55">
        <v>1644</v>
      </c>
      <c r="D1689" s="69" t="s">
        <v>194</v>
      </c>
      <c r="E1689" s="55" t="s">
        <v>946</v>
      </c>
      <c r="F1689" s="57"/>
      <c r="G1689" s="58">
        <f>IFERROR(VLOOKUP(Errors_Master[[#This Row],[Functional Area]],Functional_Area[],2,FALSE),"Need Location!")</f>
        <v>23</v>
      </c>
      <c r="H168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90" spans="2:8">
      <c r="B1690" s="56" t="str">
        <f>CONCATENATE(Errors_Master[[#This Row],[Functional Area]],Errors_Master[[#This Row],[Error Code Name]])</f>
        <v>Run-in[New Failure] Run-in</v>
      </c>
      <c r="C1690" s="55">
        <v>1645</v>
      </c>
      <c r="D1690" s="69" t="s">
        <v>194</v>
      </c>
      <c r="E1690" s="55" t="s">
        <v>946</v>
      </c>
      <c r="F1690" s="57"/>
      <c r="G1690" s="58">
        <f>IFERROR(VLOOKUP(Errors_Master[[#This Row],[Functional Area]],Functional_Area[],2,FALSE),"Need Location!")</f>
        <v>23</v>
      </c>
      <c r="H169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91" spans="2:8">
      <c r="B1691" s="56" t="str">
        <f>CONCATENATE(Errors_Master[[#This Row],[Functional Area]],Errors_Master[[#This Row],[Error Code Name]])</f>
        <v>Run-in[New Failure] Run-in</v>
      </c>
      <c r="C1691" s="55">
        <v>1646</v>
      </c>
      <c r="D1691" s="69" t="s">
        <v>194</v>
      </c>
      <c r="E1691" s="55" t="s">
        <v>946</v>
      </c>
      <c r="F1691" s="57"/>
      <c r="G1691" s="58">
        <f>IFERROR(VLOOKUP(Errors_Master[[#This Row],[Functional Area]],Functional_Area[],2,FALSE),"Need Location!")</f>
        <v>23</v>
      </c>
      <c r="H169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92" spans="2:8">
      <c r="B1692" s="56" t="str">
        <f>CONCATENATE(Errors_Master[[#This Row],[Functional Area]],Errors_Master[[#This Row],[Error Code Name]])</f>
        <v>Run-in[New Failure] Run-in</v>
      </c>
      <c r="C1692" s="55">
        <v>1647</v>
      </c>
      <c r="D1692" s="69" t="s">
        <v>194</v>
      </c>
      <c r="E1692" s="55" t="s">
        <v>946</v>
      </c>
      <c r="F1692" s="57"/>
      <c r="G1692" s="58">
        <f>IFERROR(VLOOKUP(Errors_Master[[#This Row],[Functional Area]],Functional_Area[],2,FALSE),"Need Location!")</f>
        <v>23</v>
      </c>
      <c r="H169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93" spans="2:8">
      <c r="B1693" s="56" t="str">
        <f>CONCATENATE(Errors_Master[[#This Row],[Functional Area]],Errors_Master[[#This Row],[Error Code Name]])</f>
        <v>Run-in[New Failure] Run-in</v>
      </c>
      <c r="C1693" s="55">
        <v>1648</v>
      </c>
      <c r="D1693" s="69" t="s">
        <v>194</v>
      </c>
      <c r="E1693" s="55" t="s">
        <v>946</v>
      </c>
      <c r="F1693" s="57"/>
      <c r="G1693" s="58">
        <f>IFERROR(VLOOKUP(Errors_Master[[#This Row],[Functional Area]],Functional_Area[],2,FALSE),"Need Location!")</f>
        <v>23</v>
      </c>
      <c r="H169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94" spans="2:8">
      <c r="B1694" s="56" t="str">
        <f>CONCATENATE(Errors_Master[[#This Row],[Functional Area]],Errors_Master[[#This Row],[Error Code Name]])</f>
        <v>Run-in[New Failure] Run-in</v>
      </c>
      <c r="C1694" s="55">
        <v>1649</v>
      </c>
      <c r="D1694" s="69" t="s">
        <v>194</v>
      </c>
      <c r="E1694" s="55" t="s">
        <v>946</v>
      </c>
      <c r="F1694" s="57"/>
      <c r="G1694" s="58">
        <f>IFERROR(VLOOKUP(Errors_Master[[#This Row],[Functional Area]],Functional_Area[],2,FALSE),"Need Location!")</f>
        <v>23</v>
      </c>
      <c r="H169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95" spans="2:8">
      <c r="B1695" s="56" t="str">
        <f>CONCATENATE(Errors_Master[[#This Row],[Functional Area]],Errors_Master[[#This Row],[Error Code Name]])</f>
        <v>Run-in[New Failure] Run-in</v>
      </c>
      <c r="C1695" s="55">
        <v>1650</v>
      </c>
      <c r="D1695" s="69" t="s">
        <v>194</v>
      </c>
      <c r="E1695" s="55" t="s">
        <v>946</v>
      </c>
      <c r="F1695" s="57"/>
      <c r="G1695" s="58">
        <f>IFERROR(VLOOKUP(Errors_Master[[#This Row],[Functional Area]],Functional_Area[],2,FALSE),"Need Location!")</f>
        <v>23</v>
      </c>
      <c r="H169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96" spans="2:8">
      <c r="B1696" s="56" t="str">
        <f>CONCATENATE(Errors_Master[[#This Row],[Functional Area]],Errors_Master[[#This Row],[Error Code Name]])</f>
        <v>Run-in[New Failure] Run-in</v>
      </c>
      <c r="C1696" s="55">
        <v>1651</v>
      </c>
      <c r="D1696" s="69" t="s">
        <v>194</v>
      </c>
      <c r="E1696" s="55" t="s">
        <v>946</v>
      </c>
      <c r="F1696" s="57"/>
      <c r="G1696" s="58">
        <f>IFERROR(VLOOKUP(Errors_Master[[#This Row],[Functional Area]],Functional_Area[],2,FALSE),"Need Location!")</f>
        <v>23</v>
      </c>
      <c r="H169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97" spans="2:8">
      <c r="B1697" s="56" t="str">
        <f>CONCATENATE(Errors_Master[[#This Row],[Functional Area]],Errors_Master[[#This Row],[Error Code Name]])</f>
        <v>Run-in[New Failure] Run-in</v>
      </c>
      <c r="C1697" s="55">
        <v>1652</v>
      </c>
      <c r="D1697" s="69" t="s">
        <v>194</v>
      </c>
      <c r="E1697" s="55" t="s">
        <v>946</v>
      </c>
      <c r="F1697" s="57"/>
      <c r="G1697" s="58">
        <f>IFERROR(VLOOKUP(Errors_Master[[#This Row],[Functional Area]],Functional_Area[],2,FALSE),"Need Location!")</f>
        <v>23</v>
      </c>
      <c r="H169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98" spans="2:8">
      <c r="B1698" s="56" t="str">
        <f>CONCATENATE(Errors_Master[[#This Row],[Functional Area]],Errors_Master[[#This Row],[Error Code Name]])</f>
        <v>Run-in[New Failure] Run-in</v>
      </c>
      <c r="C1698" s="55">
        <v>1653</v>
      </c>
      <c r="D1698" s="69" t="s">
        <v>194</v>
      </c>
      <c r="E1698" s="55" t="s">
        <v>946</v>
      </c>
      <c r="F1698" s="57"/>
      <c r="G1698" s="58">
        <f>IFERROR(VLOOKUP(Errors_Master[[#This Row],[Functional Area]],Functional_Area[],2,FALSE),"Need Location!")</f>
        <v>23</v>
      </c>
      <c r="H169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699" spans="2:8">
      <c r="B1699" s="56" t="str">
        <f>CONCATENATE(Errors_Master[[#This Row],[Functional Area]],Errors_Master[[#This Row],[Error Code Name]])</f>
        <v>Run-in[New Failure] Run-in</v>
      </c>
      <c r="C1699" s="55">
        <v>1654</v>
      </c>
      <c r="D1699" s="69" t="s">
        <v>194</v>
      </c>
      <c r="E1699" s="55" t="s">
        <v>946</v>
      </c>
      <c r="F1699" s="57"/>
      <c r="G1699" s="58">
        <f>IFERROR(VLOOKUP(Errors_Master[[#This Row],[Functional Area]],Functional_Area[],2,FALSE),"Need Location!")</f>
        <v>23</v>
      </c>
      <c r="H169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00" spans="2:8">
      <c r="B1700" s="56" t="str">
        <f>CONCATENATE(Errors_Master[[#This Row],[Functional Area]],Errors_Master[[#This Row],[Error Code Name]])</f>
        <v>Run-in[New Failure] Run-in</v>
      </c>
      <c r="C1700" s="55">
        <v>1655</v>
      </c>
      <c r="D1700" s="69" t="s">
        <v>194</v>
      </c>
      <c r="E1700" s="55" t="s">
        <v>946</v>
      </c>
      <c r="F1700" s="57"/>
      <c r="G1700" s="58">
        <f>IFERROR(VLOOKUP(Errors_Master[[#This Row],[Functional Area]],Functional_Area[],2,FALSE),"Need Location!")</f>
        <v>23</v>
      </c>
      <c r="H170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01" spans="2:8">
      <c r="B1701" s="56" t="str">
        <f>CONCATENATE(Errors_Master[[#This Row],[Functional Area]],Errors_Master[[#This Row],[Error Code Name]])</f>
        <v>Run-in[New Failure] Run-in</v>
      </c>
      <c r="C1701" s="55">
        <v>1656</v>
      </c>
      <c r="D1701" s="69" t="s">
        <v>194</v>
      </c>
      <c r="E1701" s="55" t="s">
        <v>946</v>
      </c>
      <c r="F1701" s="57"/>
      <c r="G1701" s="58">
        <f>IFERROR(VLOOKUP(Errors_Master[[#This Row],[Functional Area]],Functional_Area[],2,FALSE),"Need Location!")</f>
        <v>23</v>
      </c>
      <c r="H170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02" spans="2:8">
      <c r="B1702" s="56" t="str">
        <f>CONCATENATE(Errors_Master[[#This Row],[Functional Area]],Errors_Master[[#This Row],[Error Code Name]])</f>
        <v>Run-in[New Failure] Run-in</v>
      </c>
      <c r="C1702" s="55">
        <v>1657</v>
      </c>
      <c r="D1702" s="69" t="s">
        <v>194</v>
      </c>
      <c r="E1702" s="55" t="s">
        <v>946</v>
      </c>
      <c r="F1702" s="57"/>
      <c r="G1702" s="58">
        <f>IFERROR(VLOOKUP(Errors_Master[[#This Row],[Functional Area]],Functional_Area[],2,FALSE),"Need Location!")</f>
        <v>23</v>
      </c>
      <c r="H170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03" spans="2:8">
      <c r="B1703" s="56" t="str">
        <f>CONCATENATE(Errors_Master[[#This Row],[Functional Area]],Errors_Master[[#This Row],[Error Code Name]])</f>
        <v>Run-in[New Failure] Run-in</v>
      </c>
      <c r="C1703" s="55">
        <v>1658</v>
      </c>
      <c r="D1703" s="69" t="s">
        <v>194</v>
      </c>
      <c r="E1703" s="55" t="s">
        <v>946</v>
      </c>
      <c r="F1703" s="57"/>
      <c r="G1703" s="58">
        <f>IFERROR(VLOOKUP(Errors_Master[[#This Row],[Functional Area]],Functional_Area[],2,FALSE),"Need Location!")</f>
        <v>23</v>
      </c>
      <c r="H170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04" spans="2:8">
      <c r="B1704" s="56" t="str">
        <f>CONCATENATE(Errors_Master[[#This Row],[Functional Area]],Errors_Master[[#This Row],[Error Code Name]])</f>
        <v>Run-in[New Failure] Run-in</v>
      </c>
      <c r="C1704" s="55">
        <v>1659</v>
      </c>
      <c r="D1704" s="69" t="s">
        <v>194</v>
      </c>
      <c r="E1704" s="55" t="s">
        <v>946</v>
      </c>
      <c r="F1704" s="57"/>
      <c r="G1704" s="58">
        <f>IFERROR(VLOOKUP(Errors_Master[[#This Row],[Functional Area]],Functional_Area[],2,FALSE),"Need Location!")</f>
        <v>23</v>
      </c>
      <c r="H170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05" spans="2:8">
      <c r="B1705" s="56" t="str">
        <f>CONCATENATE(Errors_Master[[#This Row],[Functional Area]],Errors_Master[[#This Row],[Error Code Name]])</f>
        <v>Run-in[New Failure] Run-in</v>
      </c>
      <c r="C1705" s="55">
        <v>1660</v>
      </c>
      <c r="D1705" s="69" t="s">
        <v>194</v>
      </c>
      <c r="E1705" s="55" t="s">
        <v>946</v>
      </c>
      <c r="F1705" s="57"/>
      <c r="G1705" s="58">
        <f>IFERROR(VLOOKUP(Errors_Master[[#This Row],[Functional Area]],Functional_Area[],2,FALSE),"Need Location!")</f>
        <v>23</v>
      </c>
      <c r="H170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06" spans="2:8">
      <c r="B1706" s="56" t="str">
        <f>CONCATENATE(Errors_Master[[#This Row],[Functional Area]],Errors_Master[[#This Row],[Error Code Name]])</f>
        <v>Run-in[New Failure] Run-in</v>
      </c>
      <c r="C1706" s="55">
        <v>1661</v>
      </c>
      <c r="D1706" s="69" t="s">
        <v>194</v>
      </c>
      <c r="E1706" s="55" t="s">
        <v>946</v>
      </c>
      <c r="F1706" s="57"/>
      <c r="G1706" s="58">
        <f>IFERROR(VLOOKUP(Errors_Master[[#This Row],[Functional Area]],Functional_Area[],2,FALSE),"Need Location!")</f>
        <v>23</v>
      </c>
      <c r="H170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07" spans="2:8">
      <c r="B1707" s="56" t="str">
        <f>CONCATENATE(Errors_Master[[#This Row],[Functional Area]],Errors_Master[[#This Row],[Error Code Name]])</f>
        <v>Run-in[New Failure] Run-in</v>
      </c>
      <c r="C1707" s="55">
        <v>1662</v>
      </c>
      <c r="D1707" s="69" t="s">
        <v>194</v>
      </c>
      <c r="E1707" s="55" t="s">
        <v>946</v>
      </c>
      <c r="F1707" s="57"/>
      <c r="G1707" s="58">
        <f>IFERROR(VLOOKUP(Errors_Master[[#This Row],[Functional Area]],Functional_Area[],2,FALSE),"Need Location!")</f>
        <v>23</v>
      </c>
      <c r="H170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08" spans="2:8">
      <c r="B1708" s="56" t="str">
        <f>CONCATENATE(Errors_Master[[#This Row],[Functional Area]],Errors_Master[[#This Row],[Error Code Name]])</f>
        <v>Run-in[New Failure] Run-in</v>
      </c>
      <c r="C1708" s="55">
        <v>1663</v>
      </c>
      <c r="D1708" s="69" t="s">
        <v>194</v>
      </c>
      <c r="E1708" s="55" t="s">
        <v>946</v>
      </c>
      <c r="F1708" s="57"/>
      <c r="G1708" s="58">
        <f>IFERROR(VLOOKUP(Errors_Master[[#This Row],[Functional Area]],Functional_Area[],2,FALSE),"Need Location!")</f>
        <v>23</v>
      </c>
      <c r="H170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09" spans="2:8">
      <c r="B1709" s="56" t="str">
        <f>CONCATENATE(Errors_Master[[#This Row],[Functional Area]],Errors_Master[[#This Row],[Error Code Name]])</f>
        <v>Run-in[New Failure] Run-in</v>
      </c>
      <c r="C1709" s="55">
        <v>1664</v>
      </c>
      <c r="D1709" s="69" t="s">
        <v>194</v>
      </c>
      <c r="E1709" s="55" t="s">
        <v>946</v>
      </c>
      <c r="F1709" s="57"/>
      <c r="G1709" s="58">
        <f>IFERROR(VLOOKUP(Errors_Master[[#This Row],[Functional Area]],Functional_Area[],2,FALSE),"Need Location!")</f>
        <v>23</v>
      </c>
      <c r="H170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10" spans="2:8">
      <c r="B1710" s="56" t="str">
        <f>CONCATENATE(Errors_Master[[#This Row],[Functional Area]],Errors_Master[[#This Row],[Error Code Name]])</f>
        <v>Run-in[New Failure] Run-in</v>
      </c>
      <c r="C1710" s="55">
        <v>1665</v>
      </c>
      <c r="D1710" s="69" t="s">
        <v>194</v>
      </c>
      <c r="E1710" s="55" t="s">
        <v>946</v>
      </c>
      <c r="F1710" s="57"/>
      <c r="G1710" s="58">
        <f>IFERROR(VLOOKUP(Errors_Master[[#This Row],[Functional Area]],Functional_Area[],2,FALSE),"Need Location!")</f>
        <v>23</v>
      </c>
      <c r="H171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11" spans="2:8">
      <c r="B1711" s="56" t="str">
        <f>CONCATENATE(Errors_Master[[#This Row],[Functional Area]],Errors_Master[[#This Row],[Error Code Name]])</f>
        <v>Run-in[New Failure] Run-in</v>
      </c>
      <c r="C1711" s="55">
        <v>1666</v>
      </c>
      <c r="D1711" s="69" t="s">
        <v>194</v>
      </c>
      <c r="E1711" s="55" t="s">
        <v>946</v>
      </c>
      <c r="F1711" s="57"/>
      <c r="G1711" s="58">
        <f>IFERROR(VLOOKUP(Errors_Master[[#This Row],[Functional Area]],Functional_Area[],2,FALSE),"Need Location!")</f>
        <v>23</v>
      </c>
      <c r="H171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12" spans="2:8">
      <c r="B1712" s="56" t="str">
        <f>CONCATENATE(Errors_Master[[#This Row],[Functional Area]],Errors_Master[[#This Row],[Error Code Name]])</f>
        <v>Run-in[New Failure] Run-in</v>
      </c>
      <c r="C1712" s="55">
        <v>1667</v>
      </c>
      <c r="D1712" s="69" t="s">
        <v>194</v>
      </c>
      <c r="E1712" s="55" t="s">
        <v>946</v>
      </c>
      <c r="F1712" s="57"/>
      <c r="G1712" s="58">
        <f>IFERROR(VLOOKUP(Errors_Master[[#This Row],[Functional Area]],Functional_Area[],2,FALSE),"Need Location!")</f>
        <v>23</v>
      </c>
      <c r="H171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13" spans="2:8">
      <c r="B1713" s="56" t="str">
        <f>CONCATENATE(Errors_Master[[#This Row],[Functional Area]],Errors_Master[[#This Row],[Error Code Name]])</f>
        <v>Run-in[New Failure] Run-in</v>
      </c>
      <c r="C1713" s="55">
        <v>1668</v>
      </c>
      <c r="D1713" s="69" t="s">
        <v>194</v>
      </c>
      <c r="E1713" s="55" t="s">
        <v>946</v>
      </c>
      <c r="F1713" s="57"/>
      <c r="G1713" s="58">
        <f>IFERROR(VLOOKUP(Errors_Master[[#This Row],[Functional Area]],Functional_Area[],2,FALSE),"Need Location!")</f>
        <v>23</v>
      </c>
      <c r="H171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14" spans="2:8">
      <c r="B1714" s="56" t="str">
        <f>CONCATENATE(Errors_Master[[#This Row],[Functional Area]],Errors_Master[[#This Row],[Error Code Name]])</f>
        <v>Run-in[New Failure] Run-in</v>
      </c>
      <c r="C1714" s="55">
        <v>1669</v>
      </c>
      <c r="D1714" s="69" t="s">
        <v>194</v>
      </c>
      <c r="E1714" s="55" t="s">
        <v>946</v>
      </c>
      <c r="F1714" s="57"/>
      <c r="G1714" s="58">
        <f>IFERROR(VLOOKUP(Errors_Master[[#This Row],[Functional Area]],Functional_Area[],2,FALSE),"Need Location!")</f>
        <v>23</v>
      </c>
      <c r="H171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15" spans="2:8">
      <c r="B1715" s="56" t="str">
        <f>CONCATENATE(Errors_Master[[#This Row],[Functional Area]],Errors_Master[[#This Row],[Error Code Name]])</f>
        <v>Run-in[New Failure] Run-in</v>
      </c>
      <c r="C1715" s="55">
        <v>1670</v>
      </c>
      <c r="D1715" s="69" t="s">
        <v>194</v>
      </c>
      <c r="E1715" s="55" t="s">
        <v>946</v>
      </c>
      <c r="F1715" s="57"/>
      <c r="G1715" s="58">
        <f>IFERROR(VLOOKUP(Errors_Master[[#This Row],[Functional Area]],Functional_Area[],2,FALSE),"Need Location!")</f>
        <v>23</v>
      </c>
      <c r="H171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16" spans="2:8">
      <c r="B1716" s="56" t="str">
        <f>CONCATENATE(Errors_Master[[#This Row],[Functional Area]],Errors_Master[[#This Row],[Error Code Name]])</f>
        <v>Run-in[New Failure] Run-in</v>
      </c>
      <c r="C1716" s="55">
        <v>1671</v>
      </c>
      <c r="D1716" s="69" t="s">
        <v>194</v>
      </c>
      <c r="E1716" s="55" t="s">
        <v>946</v>
      </c>
      <c r="F1716" s="57"/>
      <c r="G1716" s="58">
        <f>IFERROR(VLOOKUP(Errors_Master[[#This Row],[Functional Area]],Functional_Area[],2,FALSE),"Need Location!")</f>
        <v>23</v>
      </c>
      <c r="H171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17" spans="2:8">
      <c r="B1717" s="56" t="str">
        <f>CONCATENATE(Errors_Master[[#This Row],[Functional Area]],Errors_Master[[#This Row],[Error Code Name]])</f>
        <v>Run-in[New Failure] Run-in</v>
      </c>
      <c r="C1717" s="55">
        <v>1672</v>
      </c>
      <c r="D1717" s="69" t="s">
        <v>194</v>
      </c>
      <c r="E1717" s="55" t="s">
        <v>946</v>
      </c>
      <c r="F1717" s="57"/>
      <c r="G1717" s="58">
        <f>IFERROR(VLOOKUP(Errors_Master[[#This Row],[Functional Area]],Functional_Area[],2,FALSE),"Need Location!")</f>
        <v>23</v>
      </c>
      <c r="H171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18" spans="2:8">
      <c r="B1718" s="56" t="str">
        <f>CONCATENATE(Errors_Master[[#This Row],[Functional Area]],Errors_Master[[#This Row],[Error Code Name]])</f>
        <v>Run-in[New Failure] Run-in</v>
      </c>
      <c r="C1718" s="55">
        <v>1673</v>
      </c>
      <c r="D1718" s="69" t="s">
        <v>194</v>
      </c>
      <c r="E1718" s="55" t="s">
        <v>946</v>
      </c>
      <c r="F1718" s="57"/>
      <c r="G1718" s="58">
        <f>IFERROR(VLOOKUP(Errors_Master[[#This Row],[Functional Area]],Functional_Area[],2,FALSE),"Need Location!")</f>
        <v>23</v>
      </c>
      <c r="H171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19" spans="2:8">
      <c r="B1719" s="56" t="str">
        <f>CONCATENATE(Errors_Master[[#This Row],[Functional Area]],Errors_Master[[#This Row],[Error Code Name]])</f>
        <v>Run-in[New Failure] Run-in</v>
      </c>
      <c r="C1719" s="55">
        <v>1674</v>
      </c>
      <c r="D1719" s="69" t="s">
        <v>194</v>
      </c>
      <c r="E1719" s="55" t="s">
        <v>946</v>
      </c>
      <c r="F1719" s="57"/>
      <c r="G1719" s="58">
        <f>IFERROR(VLOOKUP(Errors_Master[[#This Row],[Functional Area]],Functional_Area[],2,FALSE),"Need Location!")</f>
        <v>23</v>
      </c>
      <c r="H171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20" spans="2:8">
      <c r="B1720" s="56" t="str">
        <f>CONCATENATE(Errors_Master[[#This Row],[Functional Area]],Errors_Master[[#This Row],[Error Code Name]])</f>
        <v>Run-in[New Failure] Run-in</v>
      </c>
      <c r="C1720" s="55">
        <v>1675</v>
      </c>
      <c r="D1720" s="69" t="s">
        <v>194</v>
      </c>
      <c r="E1720" s="55" t="s">
        <v>946</v>
      </c>
      <c r="F1720" s="57"/>
      <c r="G1720" s="58">
        <f>IFERROR(VLOOKUP(Errors_Master[[#This Row],[Functional Area]],Functional_Area[],2,FALSE),"Need Location!")</f>
        <v>23</v>
      </c>
      <c r="H172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21" spans="2:8">
      <c r="B1721" s="56" t="str">
        <f>CONCATENATE(Errors_Master[[#This Row],[Functional Area]],Errors_Master[[#This Row],[Error Code Name]])</f>
        <v>Run-in[New Failure] Run-in</v>
      </c>
      <c r="C1721" s="55">
        <v>1676</v>
      </c>
      <c r="D1721" s="69" t="s">
        <v>194</v>
      </c>
      <c r="E1721" s="55" t="s">
        <v>946</v>
      </c>
      <c r="F1721" s="57"/>
      <c r="G1721" s="58">
        <f>IFERROR(VLOOKUP(Errors_Master[[#This Row],[Functional Area]],Functional_Area[],2,FALSE),"Need Location!")</f>
        <v>23</v>
      </c>
      <c r="H172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22" spans="2:8">
      <c r="B1722" s="56" t="str">
        <f>CONCATENATE(Errors_Master[[#This Row],[Functional Area]],Errors_Master[[#This Row],[Error Code Name]])</f>
        <v>Run-in[New Failure] Run-in</v>
      </c>
      <c r="C1722" s="55">
        <v>1677</v>
      </c>
      <c r="D1722" s="69" t="s">
        <v>194</v>
      </c>
      <c r="E1722" s="55" t="s">
        <v>946</v>
      </c>
      <c r="F1722" s="57"/>
      <c r="G1722" s="58">
        <f>IFERROR(VLOOKUP(Errors_Master[[#This Row],[Functional Area]],Functional_Area[],2,FALSE),"Need Location!")</f>
        <v>23</v>
      </c>
      <c r="H172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23" spans="2:8">
      <c r="B1723" s="56" t="str">
        <f>CONCATENATE(Errors_Master[[#This Row],[Functional Area]],Errors_Master[[#This Row],[Error Code Name]])</f>
        <v>Run-in[New Failure] Run-in</v>
      </c>
      <c r="C1723" s="55">
        <v>1678</v>
      </c>
      <c r="D1723" s="69" t="s">
        <v>194</v>
      </c>
      <c r="E1723" s="55" t="s">
        <v>946</v>
      </c>
      <c r="F1723" s="57"/>
      <c r="G1723" s="58">
        <f>IFERROR(VLOOKUP(Errors_Master[[#This Row],[Functional Area]],Functional_Area[],2,FALSE),"Need Location!")</f>
        <v>23</v>
      </c>
      <c r="H172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24" spans="2:8">
      <c r="B1724" s="56" t="str">
        <f>CONCATENATE(Errors_Master[[#This Row],[Functional Area]],Errors_Master[[#This Row],[Error Code Name]])</f>
        <v>Run-in[New Failure] Run-in</v>
      </c>
      <c r="C1724" s="55">
        <v>1679</v>
      </c>
      <c r="D1724" s="69" t="s">
        <v>194</v>
      </c>
      <c r="E1724" s="55" t="s">
        <v>946</v>
      </c>
      <c r="F1724" s="57"/>
      <c r="G1724" s="58">
        <f>IFERROR(VLOOKUP(Errors_Master[[#This Row],[Functional Area]],Functional_Area[],2,FALSE),"Need Location!")</f>
        <v>23</v>
      </c>
      <c r="H172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25" spans="2:8">
      <c r="B1725" s="56" t="str">
        <f>CONCATENATE(Errors_Master[[#This Row],[Functional Area]],Errors_Master[[#This Row],[Error Code Name]])</f>
        <v>Run-in[New Failure] Run-in</v>
      </c>
      <c r="C1725" s="55">
        <v>1680</v>
      </c>
      <c r="D1725" s="69" t="s">
        <v>194</v>
      </c>
      <c r="E1725" s="55" t="s">
        <v>946</v>
      </c>
      <c r="F1725" s="57"/>
      <c r="G1725" s="58">
        <f>IFERROR(VLOOKUP(Errors_Master[[#This Row],[Functional Area]],Functional_Area[],2,FALSE),"Need Location!")</f>
        <v>23</v>
      </c>
      <c r="H172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26" spans="2:8">
      <c r="B1726" s="56" t="str">
        <f>CONCATENATE(Errors_Master[[#This Row],[Functional Area]],Errors_Master[[#This Row],[Error Code Name]])</f>
        <v>Run-in[New Failure] Run-in</v>
      </c>
      <c r="C1726" s="55">
        <v>1681</v>
      </c>
      <c r="D1726" s="69" t="s">
        <v>194</v>
      </c>
      <c r="E1726" s="55" t="s">
        <v>946</v>
      </c>
      <c r="F1726" s="57"/>
      <c r="G1726" s="58">
        <f>IFERROR(VLOOKUP(Errors_Master[[#This Row],[Functional Area]],Functional_Area[],2,FALSE),"Need Location!")</f>
        <v>23</v>
      </c>
      <c r="H172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27" spans="2:8">
      <c r="B1727" s="56" t="str">
        <f>CONCATENATE(Errors_Master[[#This Row],[Functional Area]],Errors_Master[[#This Row],[Error Code Name]])</f>
        <v>Run-in[New Failure] Run-in</v>
      </c>
      <c r="C1727" s="55">
        <v>1682</v>
      </c>
      <c r="D1727" s="69" t="s">
        <v>194</v>
      </c>
      <c r="E1727" s="55" t="s">
        <v>946</v>
      </c>
      <c r="F1727" s="57"/>
      <c r="G1727" s="58">
        <f>IFERROR(VLOOKUP(Errors_Master[[#This Row],[Functional Area]],Functional_Area[],2,FALSE),"Need Location!")</f>
        <v>23</v>
      </c>
      <c r="H172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28" spans="2:8">
      <c r="B1728" s="56" t="str">
        <f>CONCATENATE(Errors_Master[[#This Row],[Functional Area]],Errors_Master[[#This Row],[Error Code Name]])</f>
        <v>Run-in[New Failure] Run-in</v>
      </c>
      <c r="C1728" s="55">
        <v>1683</v>
      </c>
      <c r="D1728" s="69" t="s">
        <v>194</v>
      </c>
      <c r="E1728" s="55" t="s">
        <v>946</v>
      </c>
      <c r="F1728" s="57"/>
      <c r="G1728" s="58">
        <f>IFERROR(VLOOKUP(Errors_Master[[#This Row],[Functional Area]],Functional_Area[],2,FALSE),"Need Location!")</f>
        <v>23</v>
      </c>
      <c r="H172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29" spans="2:8">
      <c r="B1729" s="56" t="str">
        <f>CONCATENATE(Errors_Master[[#This Row],[Functional Area]],Errors_Master[[#This Row],[Error Code Name]])</f>
        <v>Run-in[New Failure] Run-in</v>
      </c>
      <c r="C1729" s="55">
        <v>1684</v>
      </c>
      <c r="D1729" s="69" t="s">
        <v>194</v>
      </c>
      <c r="E1729" s="55" t="s">
        <v>946</v>
      </c>
      <c r="F1729" s="57"/>
      <c r="G1729" s="58">
        <f>IFERROR(VLOOKUP(Errors_Master[[#This Row],[Functional Area]],Functional_Area[],2,FALSE),"Need Location!")</f>
        <v>23</v>
      </c>
      <c r="H172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30" spans="2:8">
      <c r="B1730" s="56" t="str">
        <f>CONCATENATE(Errors_Master[[#This Row],[Functional Area]],Errors_Master[[#This Row],[Error Code Name]])</f>
        <v>Run-in[New Failure] Run-in</v>
      </c>
      <c r="C1730" s="55">
        <v>1685</v>
      </c>
      <c r="D1730" s="69" t="s">
        <v>194</v>
      </c>
      <c r="E1730" s="55" t="s">
        <v>946</v>
      </c>
      <c r="F1730" s="57"/>
      <c r="G1730" s="58">
        <f>IFERROR(VLOOKUP(Errors_Master[[#This Row],[Functional Area]],Functional_Area[],2,FALSE),"Need Location!")</f>
        <v>23</v>
      </c>
      <c r="H173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31" spans="2:8">
      <c r="B1731" s="56" t="str">
        <f>CONCATENATE(Errors_Master[[#This Row],[Functional Area]],Errors_Master[[#This Row],[Error Code Name]])</f>
        <v>Run-in[New Failure] Run-in</v>
      </c>
      <c r="C1731" s="55">
        <v>1686</v>
      </c>
      <c r="D1731" s="69" t="s">
        <v>194</v>
      </c>
      <c r="E1731" s="55" t="s">
        <v>946</v>
      </c>
      <c r="F1731" s="57"/>
      <c r="G1731" s="58">
        <f>IFERROR(VLOOKUP(Errors_Master[[#This Row],[Functional Area]],Functional_Area[],2,FALSE),"Need Location!")</f>
        <v>23</v>
      </c>
      <c r="H173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32" spans="2:8">
      <c r="B1732" s="56" t="str">
        <f>CONCATENATE(Errors_Master[[#This Row],[Functional Area]],Errors_Master[[#This Row],[Error Code Name]])</f>
        <v>Run-in[New Failure] Run-in</v>
      </c>
      <c r="C1732" s="55">
        <v>1687</v>
      </c>
      <c r="D1732" s="69" t="s">
        <v>194</v>
      </c>
      <c r="E1732" s="55" t="s">
        <v>946</v>
      </c>
      <c r="F1732" s="57"/>
      <c r="G1732" s="58">
        <f>IFERROR(VLOOKUP(Errors_Master[[#This Row],[Functional Area]],Functional_Area[],2,FALSE),"Need Location!")</f>
        <v>23</v>
      </c>
      <c r="H173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33" spans="2:8">
      <c r="B1733" s="56" t="str">
        <f>CONCATENATE(Errors_Master[[#This Row],[Functional Area]],Errors_Master[[#This Row],[Error Code Name]])</f>
        <v>Run-in[New Failure] Run-in</v>
      </c>
      <c r="C1733" s="55">
        <v>1688</v>
      </c>
      <c r="D1733" s="69" t="s">
        <v>194</v>
      </c>
      <c r="E1733" s="55" t="s">
        <v>946</v>
      </c>
      <c r="F1733" s="57"/>
      <c r="G1733" s="58">
        <f>IFERROR(VLOOKUP(Errors_Master[[#This Row],[Functional Area]],Functional_Area[],2,FALSE),"Need Location!")</f>
        <v>23</v>
      </c>
      <c r="H173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34" spans="2:8">
      <c r="B1734" s="56" t="str">
        <f>CONCATENATE(Errors_Master[[#This Row],[Functional Area]],Errors_Master[[#This Row],[Error Code Name]])</f>
        <v>Run-in[New Failure] Run-in</v>
      </c>
      <c r="C1734" s="55">
        <v>1689</v>
      </c>
      <c r="D1734" s="69" t="s">
        <v>194</v>
      </c>
      <c r="E1734" s="55" t="s">
        <v>946</v>
      </c>
      <c r="F1734" s="57"/>
      <c r="G1734" s="58">
        <f>IFERROR(VLOOKUP(Errors_Master[[#This Row],[Functional Area]],Functional_Area[],2,FALSE),"Need Location!")</f>
        <v>23</v>
      </c>
      <c r="H173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35" spans="2:8">
      <c r="B1735" s="56" t="str">
        <f>CONCATENATE(Errors_Master[[#This Row],[Functional Area]],Errors_Master[[#This Row],[Error Code Name]])</f>
        <v>Run-in[New Failure] Run-in</v>
      </c>
      <c r="C1735" s="55">
        <v>1690</v>
      </c>
      <c r="D1735" s="69" t="s">
        <v>194</v>
      </c>
      <c r="E1735" s="55" t="s">
        <v>946</v>
      </c>
      <c r="F1735" s="57"/>
      <c r="G1735" s="58">
        <f>IFERROR(VLOOKUP(Errors_Master[[#This Row],[Functional Area]],Functional_Area[],2,FALSE),"Need Location!")</f>
        <v>23</v>
      </c>
      <c r="H173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36" spans="2:8">
      <c r="B1736" s="56" t="str">
        <f>CONCATENATE(Errors_Master[[#This Row],[Functional Area]],Errors_Master[[#This Row],[Error Code Name]])</f>
        <v>Run-in[New Failure] Run-in</v>
      </c>
      <c r="C1736" s="55">
        <v>1691</v>
      </c>
      <c r="D1736" s="69" t="s">
        <v>194</v>
      </c>
      <c r="E1736" s="55" t="s">
        <v>946</v>
      </c>
      <c r="F1736" s="57"/>
      <c r="G1736" s="58">
        <f>IFERROR(VLOOKUP(Errors_Master[[#This Row],[Functional Area]],Functional_Area[],2,FALSE),"Need Location!")</f>
        <v>23</v>
      </c>
      <c r="H173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37" spans="2:8">
      <c r="B1737" s="56" t="str">
        <f>CONCATENATE(Errors_Master[[#This Row],[Functional Area]],Errors_Master[[#This Row],[Error Code Name]])</f>
        <v>Run-in[New Failure] Run-in</v>
      </c>
      <c r="C1737" s="55">
        <v>1692</v>
      </c>
      <c r="D1737" s="69" t="s">
        <v>194</v>
      </c>
      <c r="E1737" s="55" t="s">
        <v>946</v>
      </c>
      <c r="F1737" s="57"/>
      <c r="G1737" s="58">
        <f>IFERROR(VLOOKUP(Errors_Master[[#This Row],[Functional Area]],Functional_Area[],2,FALSE),"Need Location!")</f>
        <v>23</v>
      </c>
      <c r="H173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38" spans="2:8">
      <c r="B1738" s="56" t="str">
        <f>CONCATENATE(Errors_Master[[#This Row],[Functional Area]],Errors_Master[[#This Row],[Error Code Name]])</f>
        <v>Run-in[New Failure] Run-in</v>
      </c>
      <c r="C1738" s="55">
        <v>1693</v>
      </c>
      <c r="D1738" s="69" t="s">
        <v>194</v>
      </c>
      <c r="E1738" s="55" t="s">
        <v>946</v>
      </c>
      <c r="F1738" s="57"/>
      <c r="G1738" s="58">
        <f>IFERROR(VLOOKUP(Errors_Master[[#This Row],[Functional Area]],Functional_Area[],2,FALSE),"Need Location!")</f>
        <v>23</v>
      </c>
      <c r="H173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39" spans="2:8">
      <c r="B1739" s="56" t="str">
        <f>CONCATENATE(Errors_Master[[#This Row],[Functional Area]],Errors_Master[[#This Row],[Error Code Name]])</f>
        <v>Run-in[New Failure] Run-in</v>
      </c>
      <c r="C1739" s="55">
        <v>1694</v>
      </c>
      <c r="D1739" s="69" t="s">
        <v>194</v>
      </c>
      <c r="E1739" s="55" t="s">
        <v>946</v>
      </c>
      <c r="F1739" s="57"/>
      <c r="G1739" s="58">
        <f>IFERROR(VLOOKUP(Errors_Master[[#This Row],[Functional Area]],Functional_Area[],2,FALSE),"Need Location!")</f>
        <v>23</v>
      </c>
      <c r="H173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40" spans="2:8">
      <c r="B1740" s="56" t="str">
        <f>CONCATENATE(Errors_Master[[#This Row],[Functional Area]],Errors_Master[[#This Row],[Error Code Name]])</f>
        <v>Run-in[New Failure] Run-in</v>
      </c>
      <c r="C1740" s="55">
        <v>1695</v>
      </c>
      <c r="D1740" s="69" t="s">
        <v>194</v>
      </c>
      <c r="E1740" s="55" t="s">
        <v>946</v>
      </c>
      <c r="F1740" s="57"/>
      <c r="G1740" s="58">
        <f>IFERROR(VLOOKUP(Errors_Master[[#This Row],[Functional Area]],Functional_Area[],2,FALSE),"Need Location!")</f>
        <v>23</v>
      </c>
      <c r="H174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41" spans="2:8">
      <c r="B1741" s="56" t="str">
        <f>CONCATENATE(Errors_Master[[#This Row],[Functional Area]],Errors_Master[[#This Row],[Error Code Name]])</f>
        <v>Run-in[New Failure] Run-in</v>
      </c>
      <c r="C1741" s="55">
        <v>1696</v>
      </c>
      <c r="D1741" s="69" t="s">
        <v>194</v>
      </c>
      <c r="E1741" s="55" t="s">
        <v>946</v>
      </c>
      <c r="F1741" s="57"/>
      <c r="G1741" s="58">
        <f>IFERROR(VLOOKUP(Errors_Master[[#This Row],[Functional Area]],Functional_Area[],2,FALSE),"Need Location!")</f>
        <v>23</v>
      </c>
      <c r="H174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42" spans="2:8">
      <c r="B1742" s="56" t="str">
        <f>CONCATENATE(Errors_Master[[#This Row],[Functional Area]],Errors_Master[[#This Row],[Error Code Name]])</f>
        <v>Run-in[New Failure] Run-in</v>
      </c>
      <c r="C1742" s="55">
        <v>1697</v>
      </c>
      <c r="D1742" s="69" t="s">
        <v>194</v>
      </c>
      <c r="E1742" s="55" t="s">
        <v>946</v>
      </c>
      <c r="F1742" s="57"/>
      <c r="G1742" s="58">
        <f>IFERROR(VLOOKUP(Errors_Master[[#This Row],[Functional Area]],Functional_Area[],2,FALSE),"Need Location!")</f>
        <v>23</v>
      </c>
      <c r="H174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43" spans="2:8">
      <c r="B1743" s="56" t="str">
        <f>CONCATENATE(Errors_Master[[#This Row],[Functional Area]],Errors_Master[[#This Row],[Error Code Name]])</f>
        <v>Run-in[New Failure] Run-in</v>
      </c>
      <c r="C1743" s="55">
        <v>1698</v>
      </c>
      <c r="D1743" s="69" t="s">
        <v>194</v>
      </c>
      <c r="E1743" s="55" t="s">
        <v>946</v>
      </c>
      <c r="F1743" s="57"/>
      <c r="G1743" s="58">
        <f>IFERROR(VLOOKUP(Errors_Master[[#This Row],[Functional Area]],Functional_Area[],2,FALSE),"Need Location!")</f>
        <v>23</v>
      </c>
      <c r="H174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44" spans="2:8">
      <c r="B1744" s="56" t="str">
        <f>CONCATENATE(Errors_Master[[#This Row],[Functional Area]],Errors_Master[[#This Row],[Error Code Name]])</f>
        <v>Run-in[New Failure] Run-in</v>
      </c>
      <c r="C1744" s="55">
        <v>1699</v>
      </c>
      <c r="D1744" s="69" t="s">
        <v>194</v>
      </c>
      <c r="E1744" s="55" t="s">
        <v>946</v>
      </c>
      <c r="F1744" s="57"/>
      <c r="G1744" s="58">
        <f>IFERROR(VLOOKUP(Errors_Master[[#This Row],[Functional Area]],Functional_Area[],2,FALSE),"Need Location!")</f>
        <v>23</v>
      </c>
      <c r="H174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45" spans="2:8">
      <c r="B1745" s="56" t="str">
        <f>CONCATENATE(Errors_Master[[#This Row],[Functional Area]],Errors_Master[[#This Row],[Error Code Name]])</f>
        <v>Run-in[New Failure] Run-in</v>
      </c>
      <c r="C1745" s="55">
        <v>1700</v>
      </c>
      <c r="D1745" s="69" t="s">
        <v>194</v>
      </c>
      <c r="E1745" s="55" t="s">
        <v>946</v>
      </c>
      <c r="F1745" s="57"/>
      <c r="G1745" s="58">
        <f>IFERROR(VLOOKUP(Errors_Master[[#This Row],[Functional Area]],Functional_Area[],2,FALSE),"Need Location!")</f>
        <v>23</v>
      </c>
      <c r="H174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46" spans="2:8">
      <c r="B1746" s="56" t="str">
        <f>CONCATENATE(Errors_Master[[#This Row],[Functional Area]],Errors_Master[[#This Row],[Error Code Name]])</f>
        <v>Run-in[New Failure] Run-in</v>
      </c>
      <c r="C1746" s="55">
        <v>1701</v>
      </c>
      <c r="D1746" s="69" t="s">
        <v>194</v>
      </c>
      <c r="E1746" s="55" t="s">
        <v>946</v>
      </c>
      <c r="F1746" s="57"/>
      <c r="G1746" s="58">
        <f>IFERROR(VLOOKUP(Errors_Master[[#This Row],[Functional Area]],Functional_Area[],2,FALSE),"Need Location!")</f>
        <v>23</v>
      </c>
      <c r="H174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47" spans="2:8">
      <c r="B1747" s="56" t="str">
        <f>CONCATENATE(Errors_Master[[#This Row],[Functional Area]],Errors_Master[[#This Row],[Error Code Name]])</f>
        <v>Run-in[New Failure] Run-in</v>
      </c>
      <c r="C1747" s="55">
        <v>1702</v>
      </c>
      <c r="D1747" s="69" t="s">
        <v>194</v>
      </c>
      <c r="E1747" s="55" t="s">
        <v>946</v>
      </c>
      <c r="F1747" s="57"/>
      <c r="G1747" s="58">
        <f>IFERROR(VLOOKUP(Errors_Master[[#This Row],[Functional Area]],Functional_Area[],2,FALSE),"Need Location!")</f>
        <v>23</v>
      </c>
      <c r="H174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48" spans="2:8">
      <c r="B1748" s="56" t="str">
        <f>CONCATENATE(Errors_Master[[#This Row],[Functional Area]],Errors_Master[[#This Row],[Error Code Name]])</f>
        <v>Run-in[New Failure] Run-in</v>
      </c>
      <c r="C1748" s="55">
        <v>1703</v>
      </c>
      <c r="D1748" s="69" t="s">
        <v>194</v>
      </c>
      <c r="E1748" s="55" t="s">
        <v>946</v>
      </c>
      <c r="F1748" s="57"/>
      <c r="G1748" s="58">
        <f>IFERROR(VLOOKUP(Errors_Master[[#This Row],[Functional Area]],Functional_Area[],2,FALSE),"Need Location!")</f>
        <v>23</v>
      </c>
      <c r="H174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49" spans="2:8">
      <c r="B1749" s="56" t="str">
        <f>CONCATENATE(Errors_Master[[#This Row],[Functional Area]],Errors_Master[[#This Row],[Error Code Name]])</f>
        <v>Run-in[New Failure] Run-in</v>
      </c>
      <c r="C1749" s="55">
        <v>1704</v>
      </c>
      <c r="D1749" s="69" t="s">
        <v>194</v>
      </c>
      <c r="E1749" s="55" t="s">
        <v>946</v>
      </c>
      <c r="F1749" s="57"/>
      <c r="G1749" s="58">
        <f>IFERROR(VLOOKUP(Errors_Master[[#This Row],[Functional Area]],Functional_Area[],2,FALSE),"Need Location!")</f>
        <v>23</v>
      </c>
      <c r="H174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50" spans="2:8">
      <c r="B1750" s="56" t="str">
        <f>CONCATENATE(Errors_Master[[#This Row],[Functional Area]],Errors_Master[[#This Row],[Error Code Name]])</f>
        <v>Run-in[New Failure] Run-in</v>
      </c>
      <c r="C1750" s="55">
        <v>1705</v>
      </c>
      <c r="D1750" s="69" t="s">
        <v>194</v>
      </c>
      <c r="E1750" s="55" t="s">
        <v>946</v>
      </c>
      <c r="F1750" s="57"/>
      <c r="G1750" s="58">
        <f>IFERROR(VLOOKUP(Errors_Master[[#This Row],[Functional Area]],Functional_Area[],2,FALSE),"Need Location!")</f>
        <v>23</v>
      </c>
      <c r="H175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51" spans="2:8">
      <c r="B1751" s="56" t="str">
        <f>CONCATENATE(Errors_Master[[#This Row],[Functional Area]],Errors_Master[[#This Row],[Error Code Name]])</f>
        <v>Run-in[New Failure] Run-in</v>
      </c>
      <c r="C1751" s="55">
        <v>1706</v>
      </c>
      <c r="D1751" s="69" t="s">
        <v>194</v>
      </c>
      <c r="E1751" s="55" t="s">
        <v>946</v>
      </c>
      <c r="F1751" s="57"/>
      <c r="G1751" s="58">
        <f>IFERROR(VLOOKUP(Errors_Master[[#This Row],[Functional Area]],Functional_Area[],2,FALSE),"Need Location!")</f>
        <v>23</v>
      </c>
      <c r="H175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52" spans="2:8">
      <c r="B1752" s="56" t="str">
        <f>CONCATENATE(Errors_Master[[#This Row],[Functional Area]],Errors_Master[[#This Row],[Error Code Name]])</f>
        <v>Run-in[New Failure] Run-in</v>
      </c>
      <c r="C1752" s="55">
        <v>1707</v>
      </c>
      <c r="D1752" s="69" t="s">
        <v>194</v>
      </c>
      <c r="E1752" s="55" t="s">
        <v>946</v>
      </c>
      <c r="F1752" s="57"/>
      <c r="G1752" s="58">
        <f>IFERROR(VLOOKUP(Errors_Master[[#This Row],[Functional Area]],Functional_Area[],2,FALSE),"Need Location!")</f>
        <v>23</v>
      </c>
      <c r="H175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53" spans="2:8">
      <c r="B1753" s="56" t="str">
        <f>CONCATENATE(Errors_Master[[#This Row],[Functional Area]],Errors_Master[[#This Row],[Error Code Name]])</f>
        <v>Run-in[New Failure] Run-in</v>
      </c>
      <c r="C1753" s="55">
        <v>1708</v>
      </c>
      <c r="D1753" s="69" t="s">
        <v>194</v>
      </c>
      <c r="E1753" s="55" t="s">
        <v>946</v>
      </c>
      <c r="F1753" s="57"/>
      <c r="G1753" s="58">
        <f>IFERROR(VLOOKUP(Errors_Master[[#This Row],[Functional Area]],Functional_Area[],2,FALSE),"Need Location!")</f>
        <v>23</v>
      </c>
      <c r="H175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54" spans="2:8">
      <c r="B1754" s="56" t="str">
        <f>CONCATENATE(Errors_Master[[#This Row],[Functional Area]],Errors_Master[[#This Row],[Error Code Name]])</f>
        <v>Run-in[New Failure] Run-in</v>
      </c>
      <c r="C1754" s="55">
        <v>1709</v>
      </c>
      <c r="D1754" s="69" t="s">
        <v>194</v>
      </c>
      <c r="E1754" s="55" t="s">
        <v>946</v>
      </c>
      <c r="F1754" s="57"/>
      <c r="G1754" s="58">
        <f>IFERROR(VLOOKUP(Errors_Master[[#This Row],[Functional Area]],Functional_Area[],2,FALSE),"Need Location!")</f>
        <v>23</v>
      </c>
      <c r="H175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55" spans="2:8">
      <c r="B1755" s="56" t="str">
        <f>CONCATENATE(Errors_Master[[#This Row],[Functional Area]],Errors_Master[[#This Row],[Error Code Name]])</f>
        <v>Run-in[New Failure] Run-in</v>
      </c>
      <c r="C1755" s="55">
        <v>1710</v>
      </c>
      <c r="D1755" s="69" t="s">
        <v>194</v>
      </c>
      <c r="E1755" s="55" t="s">
        <v>946</v>
      </c>
      <c r="F1755" s="57"/>
      <c r="G1755" s="58">
        <f>IFERROR(VLOOKUP(Errors_Master[[#This Row],[Functional Area]],Functional_Area[],2,FALSE),"Need Location!")</f>
        <v>23</v>
      </c>
      <c r="H175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56" spans="2:8">
      <c r="B1756" s="56" t="str">
        <f>CONCATENATE(Errors_Master[[#This Row],[Functional Area]],Errors_Master[[#This Row],[Error Code Name]])</f>
        <v>Run-in[New Failure] Run-in</v>
      </c>
      <c r="C1756" s="55">
        <v>1711</v>
      </c>
      <c r="D1756" s="69" t="s">
        <v>194</v>
      </c>
      <c r="E1756" s="55" t="s">
        <v>946</v>
      </c>
      <c r="F1756" s="57"/>
      <c r="G1756" s="58">
        <f>IFERROR(VLOOKUP(Errors_Master[[#This Row],[Functional Area]],Functional_Area[],2,FALSE),"Need Location!")</f>
        <v>23</v>
      </c>
      <c r="H175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57" spans="2:8">
      <c r="B1757" s="56" t="str">
        <f>CONCATENATE(Errors_Master[[#This Row],[Functional Area]],Errors_Master[[#This Row],[Error Code Name]])</f>
        <v>Run-in[New Failure] Run-in</v>
      </c>
      <c r="C1757" s="55">
        <v>1712</v>
      </c>
      <c r="D1757" s="69" t="s">
        <v>194</v>
      </c>
      <c r="E1757" s="55" t="s">
        <v>946</v>
      </c>
      <c r="F1757" s="57"/>
      <c r="G1757" s="58">
        <f>IFERROR(VLOOKUP(Errors_Master[[#This Row],[Functional Area]],Functional_Area[],2,FALSE),"Need Location!")</f>
        <v>23</v>
      </c>
      <c r="H175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58" spans="2:8">
      <c r="B1758" s="56" t="str">
        <f>CONCATENATE(Errors_Master[[#This Row],[Functional Area]],Errors_Master[[#This Row],[Error Code Name]])</f>
        <v>Run-in[New Failure] Run-in</v>
      </c>
      <c r="C1758" s="55">
        <v>1713</v>
      </c>
      <c r="D1758" s="69" t="s">
        <v>194</v>
      </c>
      <c r="E1758" s="55" t="s">
        <v>946</v>
      </c>
      <c r="F1758" s="57"/>
      <c r="G1758" s="58">
        <f>IFERROR(VLOOKUP(Errors_Master[[#This Row],[Functional Area]],Functional_Area[],2,FALSE),"Need Location!")</f>
        <v>23</v>
      </c>
      <c r="H175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59" spans="2:8">
      <c r="B1759" s="56" t="str">
        <f>CONCATENATE(Errors_Master[[#This Row],[Functional Area]],Errors_Master[[#This Row],[Error Code Name]])</f>
        <v>Run-in[New Failure] Run-in</v>
      </c>
      <c r="C1759" s="55">
        <v>1714</v>
      </c>
      <c r="D1759" s="69" t="s">
        <v>194</v>
      </c>
      <c r="E1759" s="55" t="s">
        <v>946</v>
      </c>
      <c r="F1759" s="57"/>
      <c r="G1759" s="58">
        <f>IFERROR(VLOOKUP(Errors_Master[[#This Row],[Functional Area]],Functional_Area[],2,FALSE),"Need Location!")</f>
        <v>23</v>
      </c>
      <c r="H175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60" spans="2:8">
      <c r="B1760" s="56" t="str">
        <f>CONCATENATE(Errors_Master[[#This Row],[Functional Area]],Errors_Master[[#This Row],[Error Code Name]])</f>
        <v>Run-in[New Failure] Run-in</v>
      </c>
      <c r="C1760" s="55">
        <v>1715</v>
      </c>
      <c r="D1760" s="69" t="s">
        <v>194</v>
      </c>
      <c r="E1760" s="55" t="s">
        <v>946</v>
      </c>
      <c r="F1760" s="57"/>
      <c r="G1760" s="58">
        <f>IFERROR(VLOOKUP(Errors_Master[[#This Row],[Functional Area]],Functional_Area[],2,FALSE),"Need Location!")</f>
        <v>23</v>
      </c>
      <c r="H176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61" spans="2:8">
      <c r="B1761" s="56" t="str">
        <f>CONCATENATE(Errors_Master[[#This Row],[Functional Area]],Errors_Master[[#This Row],[Error Code Name]])</f>
        <v>Run-in[New Failure] Run-in</v>
      </c>
      <c r="C1761" s="55">
        <v>1716</v>
      </c>
      <c r="D1761" s="69" t="s">
        <v>194</v>
      </c>
      <c r="E1761" s="55" t="s">
        <v>946</v>
      </c>
      <c r="F1761" s="57"/>
      <c r="G1761" s="58">
        <f>IFERROR(VLOOKUP(Errors_Master[[#This Row],[Functional Area]],Functional_Area[],2,FALSE),"Need Location!")</f>
        <v>23</v>
      </c>
      <c r="H176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62" spans="2:8">
      <c r="B1762" s="56" t="str">
        <f>CONCATENATE(Errors_Master[[#This Row],[Functional Area]],Errors_Master[[#This Row],[Error Code Name]])</f>
        <v>Run-in[New Failure] Run-in</v>
      </c>
      <c r="C1762" s="55">
        <v>1717</v>
      </c>
      <c r="D1762" s="69" t="s">
        <v>194</v>
      </c>
      <c r="E1762" s="55" t="s">
        <v>946</v>
      </c>
      <c r="F1762" s="57"/>
      <c r="G1762" s="58">
        <f>IFERROR(VLOOKUP(Errors_Master[[#This Row],[Functional Area]],Functional_Area[],2,FALSE),"Need Location!")</f>
        <v>23</v>
      </c>
      <c r="H176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63" spans="2:8">
      <c r="B1763" s="56" t="str">
        <f>CONCATENATE(Errors_Master[[#This Row],[Functional Area]],Errors_Master[[#This Row],[Error Code Name]])</f>
        <v>Run-in[New Failure] Run-in</v>
      </c>
      <c r="C1763" s="55">
        <v>1718</v>
      </c>
      <c r="D1763" s="69" t="s">
        <v>194</v>
      </c>
      <c r="E1763" s="55" t="s">
        <v>946</v>
      </c>
      <c r="F1763" s="57"/>
      <c r="G1763" s="58">
        <f>IFERROR(VLOOKUP(Errors_Master[[#This Row],[Functional Area]],Functional_Area[],2,FALSE),"Need Location!")</f>
        <v>23</v>
      </c>
      <c r="H176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64" spans="2:8">
      <c r="B1764" s="56" t="str">
        <f>CONCATENATE(Errors_Master[[#This Row],[Functional Area]],Errors_Master[[#This Row],[Error Code Name]])</f>
        <v>Run-in[New Failure] Run-in</v>
      </c>
      <c r="C1764" s="55">
        <v>1719</v>
      </c>
      <c r="D1764" s="69" t="s">
        <v>194</v>
      </c>
      <c r="E1764" s="55" t="s">
        <v>946</v>
      </c>
      <c r="F1764" s="57"/>
      <c r="G1764" s="58">
        <f>IFERROR(VLOOKUP(Errors_Master[[#This Row],[Functional Area]],Functional_Area[],2,FALSE),"Need Location!")</f>
        <v>23</v>
      </c>
      <c r="H176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65" spans="2:8">
      <c r="B1765" s="56" t="str">
        <f>CONCATENATE(Errors_Master[[#This Row],[Functional Area]],Errors_Master[[#This Row],[Error Code Name]])</f>
        <v>Run-in[New Failure] Run-in</v>
      </c>
      <c r="C1765" s="55">
        <v>1720</v>
      </c>
      <c r="D1765" s="69" t="s">
        <v>194</v>
      </c>
      <c r="E1765" s="55" t="s">
        <v>946</v>
      </c>
      <c r="F1765" s="57"/>
      <c r="G1765" s="58">
        <f>IFERROR(VLOOKUP(Errors_Master[[#This Row],[Functional Area]],Functional_Area[],2,FALSE),"Need Location!")</f>
        <v>23</v>
      </c>
      <c r="H176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66" spans="2:8">
      <c r="B1766" s="56" t="str">
        <f>CONCATENATE(Errors_Master[[#This Row],[Functional Area]],Errors_Master[[#This Row],[Error Code Name]])</f>
        <v>Run-in[New Failure] Run-in</v>
      </c>
      <c r="C1766" s="55">
        <v>1721</v>
      </c>
      <c r="D1766" s="69" t="s">
        <v>194</v>
      </c>
      <c r="E1766" s="55" t="s">
        <v>946</v>
      </c>
      <c r="F1766" s="57"/>
      <c r="G1766" s="58">
        <f>IFERROR(VLOOKUP(Errors_Master[[#This Row],[Functional Area]],Functional_Area[],2,FALSE),"Need Location!")</f>
        <v>23</v>
      </c>
      <c r="H176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67" spans="2:8">
      <c r="B1767" s="56" t="str">
        <f>CONCATENATE(Errors_Master[[#This Row],[Functional Area]],Errors_Master[[#This Row],[Error Code Name]])</f>
        <v>Run-in[New Failure] Run-in</v>
      </c>
      <c r="C1767" s="55">
        <v>1722</v>
      </c>
      <c r="D1767" s="69" t="s">
        <v>194</v>
      </c>
      <c r="E1767" s="55" t="s">
        <v>946</v>
      </c>
      <c r="F1767" s="57"/>
      <c r="G1767" s="58">
        <f>IFERROR(VLOOKUP(Errors_Master[[#This Row],[Functional Area]],Functional_Area[],2,FALSE),"Need Location!")</f>
        <v>23</v>
      </c>
      <c r="H176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68" spans="2:8">
      <c r="B1768" s="56" t="str">
        <f>CONCATENATE(Errors_Master[[#This Row],[Functional Area]],Errors_Master[[#This Row],[Error Code Name]])</f>
        <v>Run-in[New Failure] Run-in</v>
      </c>
      <c r="C1768" s="55">
        <v>1723</v>
      </c>
      <c r="D1768" s="69" t="s">
        <v>194</v>
      </c>
      <c r="E1768" s="55" t="s">
        <v>946</v>
      </c>
      <c r="F1768" s="57"/>
      <c r="G1768" s="58">
        <f>IFERROR(VLOOKUP(Errors_Master[[#This Row],[Functional Area]],Functional_Area[],2,FALSE),"Need Location!")</f>
        <v>23</v>
      </c>
      <c r="H176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69" spans="2:8">
      <c r="B1769" s="56" t="str">
        <f>CONCATENATE(Errors_Master[[#This Row],[Functional Area]],Errors_Master[[#This Row],[Error Code Name]])</f>
        <v>Run-in[New Failure] Run-in</v>
      </c>
      <c r="C1769" s="55">
        <v>1724</v>
      </c>
      <c r="D1769" s="69" t="s">
        <v>194</v>
      </c>
      <c r="E1769" s="55" t="s">
        <v>946</v>
      </c>
      <c r="F1769" s="57"/>
      <c r="G1769" s="58">
        <f>IFERROR(VLOOKUP(Errors_Master[[#This Row],[Functional Area]],Functional_Area[],2,FALSE),"Need Location!")</f>
        <v>23</v>
      </c>
      <c r="H176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70" spans="2:8">
      <c r="B1770" s="56" t="str">
        <f>CONCATENATE(Errors_Master[[#This Row],[Functional Area]],Errors_Master[[#This Row],[Error Code Name]])</f>
        <v>Run-in[New Failure] Run-in</v>
      </c>
      <c r="C1770" s="55">
        <v>1725</v>
      </c>
      <c r="D1770" s="69" t="s">
        <v>194</v>
      </c>
      <c r="E1770" s="55" t="s">
        <v>946</v>
      </c>
      <c r="F1770" s="57"/>
      <c r="G1770" s="58">
        <f>IFERROR(VLOOKUP(Errors_Master[[#This Row],[Functional Area]],Functional_Area[],2,FALSE),"Need Location!")</f>
        <v>23</v>
      </c>
      <c r="H177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71" spans="2:8">
      <c r="B1771" s="56" t="str">
        <f>CONCATENATE(Errors_Master[[#This Row],[Functional Area]],Errors_Master[[#This Row],[Error Code Name]])</f>
        <v>Run-in[New Failure] Run-in</v>
      </c>
      <c r="C1771" s="55">
        <v>1726</v>
      </c>
      <c r="D1771" s="69" t="s">
        <v>194</v>
      </c>
      <c r="E1771" s="55" t="s">
        <v>946</v>
      </c>
      <c r="F1771" s="57"/>
      <c r="G1771" s="58">
        <f>IFERROR(VLOOKUP(Errors_Master[[#This Row],[Functional Area]],Functional_Area[],2,FALSE),"Need Location!")</f>
        <v>23</v>
      </c>
      <c r="H177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72" spans="2:8">
      <c r="B1772" s="56" t="str">
        <f>CONCATENATE(Errors_Master[[#This Row],[Functional Area]],Errors_Master[[#This Row],[Error Code Name]])</f>
        <v>Run-in[New Failure] Run-in</v>
      </c>
      <c r="C1772" s="55">
        <v>1727</v>
      </c>
      <c r="D1772" s="69" t="s">
        <v>194</v>
      </c>
      <c r="E1772" s="55" t="s">
        <v>946</v>
      </c>
      <c r="F1772" s="57"/>
      <c r="G1772" s="58">
        <f>IFERROR(VLOOKUP(Errors_Master[[#This Row],[Functional Area]],Functional_Area[],2,FALSE),"Need Location!")</f>
        <v>23</v>
      </c>
      <c r="H177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73" spans="2:8">
      <c r="B1773" s="56" t="str">
        <f>CONCATENATE(Errors_Master[[#This Row],[Functional Area]],Errors_Master[[#This Row],[Error Code Name]])</f>
        <v>Run-in[New Failure] Run-in</v>
      </c>
      <c r="C1773" s="55">
        <v>1728</v>
      </c>
      <c r="D1773" s="69" t="s">
        <v>194</v>
      </c>
      <c r="E1773" s="55" t="s">
        <v>946</v>
      </c>
      <c r="F1773" s="57"/>
      <c r="G1773" s="58">
        <f>IFERROR(VLOOKUP(Errors_Master[[#This Row],[Functional Area]],Functional_Area[],2,FALSE),"Need Location!")</f>
        <v>23</v>
      </c>
      <c r="H177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74" spans="2:8">
      <c r="B1774" s="56" t="str">
        <f>CONCATENATE(Errors_Master[[#This Row],[Functional Area]],Errors_Master[[#This Row],[Error Code Name]])</f>
        <v>Run-in[New Failure] Run-in</v>
      </c>
      <c r="C1774" s="55">
        <v>1729</v>
      </c>
      <c r="D1774" s="69" t="s">
        <v>194</v>
      </c>
      <c r="E1774" s="55" t="s">
        <v>946</v>
      </c>
      <c r="F1774" s="57"/>
      <c r="G1774" s="58">
        <f>IFERROR(VLOOKUP(Errors_Master[[#This Row],[Functional Area]],Functional_Area[],2,FALSE),"Need Location!")</f>
        <v>23</v>
      </c>
      <c r="H177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75" spans="2:8">
      <c r="B1775" s="56" t="str">
        <f>CONCATENATE(Errors_Master[[#This Row],[Functional Area]],Errors_Master[[#This Row],[Error Code Name]])</f>
        <v>Run-in[New Failure] Run-in</v>
      </c>
      <c r="C1775" s="55">
        <v>1730</v>
      </c>
      <c r="D1775" s="69" t="s">
        <v>194</v>
      </c>
      <c r="E1775" s="55" t="s">
        <v>946</v>
      </c>
      <c r="F1775" s="57"/>
      <c r="G1775" s="58">
        <f>IFERROR(VLOOKUP(Errors_Master[[#This Row],[Functional Area]],Functional_Area[],2,FALSE),"Need Location!")</f>
        <v>23</v>
      </c>
      <c r="H177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76" spans="2:8">
      <c r="B1776" s="56" t="str">
        <f>CONCATENATE(Errors_Master[[#This Row],[Functional Area]],Errors_Master[[#This Row],[Error Code Name]])</f>
        <v>Run-in[New Failure] Run-in</v>
      </c>
      <c r="C1776" s="55">
        <v>1731</v>
      </c>
      <c r="D1776" s="69" t="s">
        <v>194</v>
      </c>
      <c r="E1776" s="55" t="s">
        <v>946</v>
      </c>
      <c r="F1776" s="57"/>
      <c r="G1776" s="58">
        <f>IFERROR(VLOOKUP(Errors_Master[[#This Row],[Functional Area]],Functional_Area[],2,FALSE),"Need Location!")</f>
        <v>23</v>
      </c>
      <c r="H177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77" spans="2:8">
      <c r="B1777" s="56" t="str">
        <f>CONCATENATE(Errors_Master[[#This Row],[Functional Area]],Errors_Master[[#This Row],[Error Code Name]])</f>
        <v>Run-in[New Failure] Run-in</v>
      </c>
      <c r="C1777" s="55">
        <v>1732</v>
      </c>
      <c r="D1777" s="69" t="s">
        <v>194</v>
      </c>
      <c r="E1777" s="55" t="s">
        <v>946</v>
      </c>
      <c r="F1777" s="57"/>
      <c r="G1777" s="58">
        <f>IFERROR(VLOOKUP(Errors_Master[[#This Row],[Functional Area]],Functional_Area[],2,FALSE),"Need Location!")</f>
        <v>23</v>
      </c>
      <c r="H177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78" spans="2:8">
      <c r="B1778" s="56" t="str">
        <f>CONCATENATE(Errors_Master[[#This Row],[Functional Area]],Errors_Master[[#This Row],[Error Code Name]])</f>
        <v>Run-in[New Failure] Run-in</v>
      </c>
      <c r="C1778" s="55">
        <v>1733</v>
      </c>
      <c r="D1778" s="69" t="s">
        <v>194</v>
      </c>
      <c r="E1778" s="55" t="s">
        <v>946</v>
      </c>
      <c r="F1778" s="57"/>
      <c r="G1778" s="58">
        <f>IFERROR(VLOOKUP(Errors_Master[[#This Row],[Functional Area]],Functional_Area[],2,FALSE),"Need Location!")</f>
        <v>23</v>
      </c>
      <c r="H177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79" spans="2:8">
      <c r="B1779" s="56" t="str">
        <f>CONCATENATE(Errors_Master[[#This Row],[Functional Area]],Errors_Master[[#This Row],[Error Code Name]])</f>
        <v>Run-in[New Failure] Run-in</v>
      </c>
      <c r="C1779" s="55">
        <v>1734</v>
      </c>
      <c r="D1779" s="69" t="s">
        <v>194</v>
      </c>
      <c r="E1779" s="55" t="s">
        <v>946</v>
      </c>
      <c r="F1779" s="57"/>
      <c r="G1779" s="58">
        <f>IFERROR(VLOOKUP(Errors_Master[[#This Row],[Functional Area]],Functional_Area[],2,FALSE),"Need Location!")</f>
        <v>23</v>
      </c>
      <c r="H177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80" spans="2:8">
      <c r="B1780" s="56" t="str">
        <f>CONCATENATE(Errors_Master[[#This Row],[Functional Area]],Errors_Master[[#This Row],[Error Code Name]])</f>
        <v>Run-in[New Failure] Run-in</v>
      </c>
      <c r="C1780" s="55">
        <v>1735</v>
      </c>
      <c r="D1780" s="69" t="s">
        <v>194</v>
      </c>
      <c r="E1780" s="55" t="s">
        <v>946</v>
      </c>
      <c r="F1780" s="57"/>
      <c r="G1780" s="58">
        <f>IFERROR(VLOOKUP(Errors_Master[[#This Row],[Functional Area]],Functional_Area[],2,FALSE),"Need Location!")</f>
        <v>23</v>
      </c>
      <c r="H178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81" spans="2:8">
      <c r="B1781" s="56" t="str">
        <f>CONCATENATE(Errors_Master[[#This Row],[Functional Area]],Errors_Master[[#This Row],[Error Code Name]])</f>
        <v>Run-in[New Failure] Run-in</v>
      </c>
      <c r="C1781" s="55">
        <v>1736</v>
      </c>
      <c r="D1781" s="69" t="s">
        <v>194</v>
      </c>
      <c r="E1781" s="55" t="s">
        <v>946</v>
      </c>
      <c r="F1781" s="57"/>
      <c r="G1781" s="58">
        <f>IFERROR(VLOOKUP(Errors_Master[[#This Row],[Functional Area]],Functional_Area[],2,FALSE),"Need Location!")</f>
        <v>23</v>
      </c>
      <c r="H178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82" spans="2:8">
      <c r="B1782" s="56" t="str">
        <f>CONCATENATE(Errors_Master[[#This Row],[Functional Area]],Errors_Master[[#This Row],[Error Code Name]])</f>
        <v>Run-in[New Failure] Run-in</v>
      </c>
      <c r="C1782" s="55">
        <v>1737</v>
      </c>
      <c r="D1782" s="69" t="s">
        <v>194</v>
      </c>
      <c r="E1782" s="55" t="s">
        <v>946</v>
      </c>
      <c r="F1782" s="57"/>
      <c r="G1782" s="58">
        <f>IFERROR(VLOOKUP(Errors_Master[[#This Row],[Functional Area]],Functional_Area[],2,FALSE),"Need Location!")</f>
        <v>23</v>
      </c>
      <c r="H178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83" spans="2:8">
      <c r="B1783" s="56" t="str">
        <f>CONCATENATE(Errors_Master[[#This Row],[Functional Area]],Errors_Master[[#This Row],[Error Code Name]])</f>
        <v>Run-in[New Failure] Run-in</v>
      </c>
      <c r="C1783" s="55">
        <v>1738</v>
      </c>
      <c r="D1783" s="69" t="s">
        <v>194</v>
      </c>
      <c r="E1783" s="55" t="s">
        <v>946</v>
      </c>
      <c r="F1783" s="57"/>
      <c r="G1783" s="58">
        <f>IFERROR(VLOOKUP(Errors_Master[[#This Row],[Functional Area]],Functional_Area[],2,FALSE),"Need Location!")</f>
        <v>23</v>
      </c>
      <c r="H178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84" spans="2:8">
      <c r="B1784" s="56" t="str">
        <f>CONCATENATE(Errors_Master[[#This Row],[Functional Area]],Errors_Master[[#This Row],[Error Code Name]])</f>
        <v>Run-in[New Failure] Run-in</v>
      </c>
      <c r="C1784" s="55">
        <v>1739</v>
      </c>
      <c r="D1784" s="69" t="s">
        <v>194</v>
      </c>
      <c r="E1784" s="55" t="s">
        <v>946</v>
      </c>
      <c r="F1784" s="57"/>
      <c r="G1784" s="58">
        <f>IFERROR(VLOOKUP(Errors_Master[[#This Row],[Functional Area]],Functional_Area[],2,FALSE),"Need Location!")</f>
        <v>23</v>
      </c>
      <c r="H178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85" spans="2:8">
      <c r="B1785" s="56" t="str">
        <f>CONCATENATE(Errors_Master[[#This Row],[Functional Area]],Errors_Master[[#This Row],[Error Code Name]])</f>
        <v>Run-in[New Failure] Run-in</v>
      </c>
      <c r="C1785" s="55">
        <v>1740</v>
      </c>
      <c r="D1785" s="69" t="s">
        <v>194</v>
      </c>
      <c r="E1785" s="55" t="s">
        <v>946</v>
      </c>
      <c r="F1785" s="57"/>
      <c r="G1785" s="58">
        <f>IFERROR(VLOOKUP(Errors_Master[[#This Row],[Functional Area]],Functional_Area[],2,FALSE),"Need Location!")</f>
        <v>23</v>
      </c>
      <c r="H178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86" spans="2:8">
      <c r="B1786" s="56" t="str">
        <f>CONCATENATE(Errors_Master[[#This Row],[Functional Area]],Errors_Master[[#This Row],[Error Code Name]])</f>
        <v>Run-in[New Failure] Run-in</v>
      </c>
      <c r="C1786" s="55">
        <v>1741</v>
      </c>
      <c r="D1786" s="69" t="s">
        <v>194</v>
      </c>
      <c r="E1786" s="55" t="s">
        <v>946</v>
      </c>
      <c r="F1786" s="57"/>
      <c r="G1786" s="58">
        <f>IFERROR(VLOOKUP(Errors_Master[[#This Row],[Functional Area]],Functional_Area[],2,FALSE),"Need Location!")</f>
        <v>23</v>
      </c>
      <c r="H178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87" spans="2:8">
      <c r="B1787" s="56" t="str">
        <f>CONCATENATE(Errors_Master[[#This Row],[Functional Area]],Errors_Master[[#This Row],[Error Code Name]])</f>
        <v>Run-in[New Failure] Run-in</v>
      </c>
      <c r="C1787" s="55">
        <v>1742</v>
      </c>
      <c r="D1787" s="69" t="s">
        <v>194</v>
      </c>
      <c r="E1787" s="55" t="s">
        <v>946</v>
      </c>
      <c r="F1787" s="57"/>
      <c r="G1787" s="58">
        <f>IFERROR(VLOOKUP(Errors_Master[[#This Row],[Functional Area]],Functional_Area[],2,FALSE),"Need Location!")</f>
        <v>23</v>
      </c>
      <c r="H178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88" spans="2:8">
      <c r="B1788" s="56" t="str">
        <f>CONCATENATE(Errors_Master[[#This Row],[Functional Area]],Errors_Master[[#This Row],[Error Code Name]])</f>
        <v>Run-in[New Failure] Run-in</v>
      </c>
      <c r="C1788" s="55">
        <v>1743</v>
      </c>
      <c r="D1788" s="69" t="s">
        <v>194</v>
      </c>
      <c r="E1788" s="55" t="s">
        <v>946</v>
      </c>
      <c r="F1788" s="57"/>
      <c r="G1788" s="58">
        <f>IFERROR(VLOOKUP(Errors_Master[[#This Row],[Functional Area]],Functional_Area[],2,FALSE),"Need Location!")</f>
        <v>23</v>
      </c>
      <c r="H178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89" spans="2:8">
      <c r="B1789" s="56" t="str">
        <f>CONCATENATE(Errors_Master[[#This Row],[Functional Area]],Errors_Master[[#This Row],[Error Code Name]])</f>
        <v>Run-in[New Failure] Run-in</v>
      </c>
      <c r="C1789" s="55">
        <v>1744</v>
      </c>
      <c r="D1789" s="69" t="s">
        <v>194</v>
      </c>
      <c r="E1789" s="55" t="s">
        <v>946</v>
      </c>
      <c r="F1789" s="57"/>
      <c r="G1789" s="58">
        <f>IFERROR(VLOOKUP(Errors_Master[[#This Row],[Functional Area]],Functional_Area[],2,FALSE),"Need Location!")</f>
        <v>23</v>
      </c>
      <c r="H178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90" spans="2:8">
      <c r="B1790" s="56" t="str">
        <f>CONCATENATE(Errors_Master[[#This Row],[Functional Area]],Errors_Master[[#This Row],[Error Code Name]])</f>
        <v>Run-in[New Failure] Run-in</v>
      </c>
      <c r="C1790" s="55">
        <v>1745</v>
      </c>
      <c r="D1790" s="69" t="s">
        <v>194</v>
      </c>
      <c r="E1790" s="55" t="s">
        <v>946</v>
      </c>
      <c r="F1790" s="57"/>
      <c r="G1790" s="58">
        <f>IFERROR(VLOOKUP(Errors_Master[[#This Row],[Functional Area]],Functional_Area[],2,FALSE),"Need Location!")</f>
        <v>23</v>
      </c>
      <c r="H179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91" spans="2:8">
      <c r="B1791" s="56" t="str">
        <f>CONCATENATE(Errors_Master[[#This Row],[Functional Area]],Errors_Master[[#This Row],[Error Code Name]])</f>
        <v>Run-in[New Failure] Run-in</v>
      </c>
      <c r="C1791" s="55">
        <v>1746</v>
      </c>
      <c r="D1791" s="69" t="s">
        <v>194</v>
      </c>
      <c r="E1791" s="55" t="s">
        <v>946</v>
      </c>
      <c r="F1791" s="57"/>
      <c r="G1791" s="58">
        <f>IFERROR(VLOOKUP(Errors_Master[[#This Row],[Functional Area]],Functional_Area[],2,FALSE),"Need Location!")</f>
        <v>23</v>
      </c>
      <c r="H179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92" spans="2:8">
      <c r="B1792" s="56" t="str">
        <f>CONCATENATE(Errors_Master[[#This Row],[Functional Area]],Errors_Master[[#This Row],[Error Code Name]])</f>
        <v>Run-in[New Failure] Run-in</v>
      </c>
      <c r="C1792" s="55">
        <v>1747</v>
      </c>
      <c r="D1792" s="69" t="s">
        <v>194</v>
      </c>
      <c r="E1792" s="55" t="s">
        <v>946</v>
      </c>
      <c r="F1792" s="57"/>
      <c r="G1792" s="58">
        <f>IFERROR(VLOOKUP(Errors_Master[[#This Row],[Functional Area]],Functional_Area[],2,FALSE),"Need Location!")</f>
        <v>23</v>
      </c>
      <c r="H179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93" spans="2:8">
      <c r="B1793" s="56" t="str">
        <f>CONCATENATE(Errors_Master[[#This Row],[Functional Area]],Errors_Master[[#This Row],[Error Code Name]])</f>
        <v>Run-in[New Failure] Run-in</v>
      </c>
      <c r="C1793" s="55">
        <v>1748</v>
      </c>
      <c r="D1793" s="69" t="s">
        <v>194</v>
      </c>
      <c r="E1793" s="55" t="s">
        <v>946</v>
      </c>
      <c r="F1793" s="57"/>
      <c r="G1793" s="58">
        <f>IFERROR(VLOOKUP(Errors_Master[[#This Row],[Functional Area]],Functional_Area[],2,FALSE),"Need Location!")</f>
        <v>23</v>
      </c>
      <c r="H179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94" spans="2:8">
      <c r="B1794" s="56" t="str">
        <f>CONCATENATE(Errors_Master[[#This Row],[Functional Area]],Errors_Master[[#This Row],[Error Code Name]])</f>
        <v>Run-in[New Failure] Run-in</v>
      </c>
      <c r="C1794" s="55">
        <v>1749</v>
      </c>
      <c r="D1794" s="69" t="s">
        <v>194</v>
      </c>
      <c r="E1794" s="55" t="s">
        <v>946</v>
      </c>
      <c r="F1794" s="57"/>
      <c r="G1794" s="58">
        <f>IFERROR(VLOOKUP(Errors_Master[[#This Row],[Functional Area]],Functional_Area[],2,FALSE),"Need Location!")</f>
        <v>23</v>
      </c>
      <c r="H179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95" spans="2:8">
      <c r="B1795" s="56" t="str">
        <f>CONCATENATE(Errors_Master[[#This Row],[Functional Area]],Errors_Master[[#This Row],[Error Code Name]])</f>
        <v>Run-in[New Failure] Run-in</v>
      </c>
      <c r="C1795" s="55">
        <v>1750</v>
      </c>
      <c r="D1795" s="69" t="s">
        <v>194</v>
      </c>
      <c r="E1795" s="55" t="s">
        <v>946</v>
      </c>
      <c r="F1795" s="57"/>
      <c r="G1795" s="58">
        <f>IFERROR(VLOOKUP(Errors_Master[[#This Row],[Functional Area]],Functional_Area[],2,FALSE),"Need Location!")</f>
        <v>23</v>
      </c>
      <c r="H179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96" spans="2:8">
      <c r="B1796" s="56" t="str">
        <f>CONCATENATE(Errors_Master[[#This Row],[Functional Area]],Errors_Master[[#This Row],[Error Code Name]])</f>
        <v>Run-in[New Failure] Run-in</v>
      </c>
      <c r="C1796" s="55">
        <v>1751</v>
      </c>
      <c r="D1796" s="69" t="s">
        <v>194</v>
      </c>
      <c r="E1796" s="55" t="s">
        <v>946</v>
      </c>
      <c r="F1796" s="57"/>
      <c r="G1796" s="58">
        <f>IFERROR(VLOOKUP(Errors_Master[[#This Row],[Functional Area]],Functional_Area[],2,FALSE),"Need Location!")</f>
        <v>23</v>
      </c>
      <c r="H179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97" spans="2:8">
      <c r="B1797" s="56" t="str">
        <f>CONCATENATE(Errors_Master[[#This Row],[Functional Area]],Errors_Master[[#This Row],[Error Code Name]])</f>
        <v>Run-in[New Failure] Run-in</v>
      </c>
      <c r="C1797" s="55">
        <v>1752</v>
      </c>
      <c r="D1797" s="69" t="s">
        <v>194</v>
      </c>
      <c r="E1797" s="55" t="s">
        <v>946</v>
      </c>
      <c r="F1797" s="57"/>
      <c r="G1797" s="58">
        <f>IFERROR(VLOOKUP(Errors_Master[[#This Row],[Functional Area]],Functional_Area[],2,FALSE),"Need Location!")</f>
        <v>23</v>
      </c>
      <c r="H179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98" spans="2:8">
      <c r="B1798" s="56" t="str">
        <f>CONCATENATE(Errors_Master[[#This Row],[Functional Area]],Errors_Master[[#This Row],[Error Code Name]])</f>
        <v>Run-in[New Failure] Run-in</v>
      </c>
      <c r="C1798" s="55">
        <v>1753</v>
      </c>
      <c r="D1798" s="69" t="s">
        <v>194</v>
      </c>
      <c r="E1798" s="55" t="s">
        <v>946</v>
      </c>
      <c r="F1798" s="57"/>
      <c r="G1798" s="58">
        <f>IFERROR(VLOOKUP(Errors_Master[[#This Row],[Functional Area]],Functional_Area[],2,FALSE),"Need Location!")</f>
        <v>23</v>
      </c>
      <c r="H179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799" spans="2:8">
      <c r="B1799" s="56" t="str">
        <f>CONCATENATE(Errors_Master[[#This Row],[Functional Area]],Errors_Master[[#This Row],[Error Code Name]])</f>
        <v>Run-in[New Failure] Run-in</v>
      </c>
      <c r="C1799" s="55">
        <v>1754</v>
      </c>
      <c r="D1799" s="69" t="s">
        <v>194</v>
      </c>
      <c r="E1799" s="55" t="s">
        <v>946</v>
      </c>
      <c r="F1799" s="57"/>
      <c r="G1799" s="58">
        <f>IFERROR(VLOOKUP(Errors_Master[[#This Row],[Functional Area]],Functional_Area[],2,FALSE),"Need Location!")</f>
        <v>23</v>
      </c>
      <c r="H179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00" spans="2:8">
      <c r="B1800" s="56" t="str">
        <f>CONCATENATE(Errors_Master[[#This Row],[Functional Area]],Errors_Master[[#This Row],[Error Code Name]])</f>
        <v>Run-in[New Failure] Run-in</v>
      </c>
      <c r="C1800" s="55">
        <v>1755</v>
      </c>
      <c r="D1800" s="69" t="s">
        <v>194</v>
      </c>
      <c r="E1800" s="55" t="s">
        <v>946</v>
      </c>
      <c r="F1800" s="57"/>
      <c r="G1800" s="58">
        <f>IFERROR(VLOOKUP(Errors_Master[[#This Row],[Functional Area]],Functional_Area[],2,FALSE),"Need Location!")</f>
        <v>23</v>
      </c>
      <c r="H180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01" spans="2:8">
      <c r="B1801" s="56" t="str">
        <f>CONCATENATE(Errors_Master[[#This Row],[Functional Area]],Errors_Master[[#This Row],[Error Code Name]])</f>
        <v>Run-in[New Failure] Run-in</v>
      </c>
      <c r="C1801" s="55">
        <v>1756</v>
      </c>
      <c r="D1801" s="69" t="s">
        <v>194</v>
      </c>
      <c r="E1801" s="55" t="s">
        <v>946</v>
      </c>
      <c r="F1801" s="57"/>
      <c r="G1801" s="58">
        <f>IFERROR(VLOOKUP(Errors_Master[[#This Row],[Functional Area]],Functional_Area[],2,FALSE),"Need Location!")</f>
        <v>23</v>
      </c>
      <c r="H180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02" spans="2:8">
      <c r="B1802" s="56" t="str">
        <f>CONCATENATE(Errors_Master[[#This Row],[Functional Area]],Errors_Master[[#This Row],[Error Code Name]])</f>
        <v>Run-in[New Failure] Run-in</v>
      </c>
      <c r="C1802" s="55">
        <v>1757</v>
      </c>
      <c r="D1802" s="69" t="s">
        <v>194</v>
      </c>
      <c r="E1802" s="55" t="s">
        <v>946</v>
      </c>
      <c r="F1802" s="57"/>
      <c r="G1802" s="58">
        <f>IFERROR(VLOOKUP(Errors_Master[[#This Row],[Functional Area]],Functional_Area[],2,FALSE),"Need Location!")</f>
        <v>23</v>
      </c>
      <c r="H180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03" spans="2:8">
      <c r="B1803" s="56" t="str">
        <f>CONCATENATE(Errors_Master[[#This Row],[Functional Area]],Errors_Master[[#This Row],[Error Code Name]])</f>
        <v>Run-in[New Failure] Run-in</v>
      </c>
      <c r="C1803" s="55">
        <v>1758</v>
      </c>
      <c r="D1803" s="69" t="s">
        <v>194</v>
      </c>
      <c r="E1803" s="55" t="s">
        <v>946</v>
      </c>
      <c r="F1803" s="57"/>
      <c r="G1803" s="58">
        <f>IFERROR(VLOOKUP(Errors_Master[[#This Row],[Functional Area]],Functional_Area[],2,FALSE),"Need Location!")</f>
        <v>23</v>
      </c>
      <c r="H180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04" spans="2:8">
      <c r="B1804" s="56" t="str">
        <f>CONCATENATE(Errors_Master[[#This Row],[Functional Area]],Errors_Master[[#This Row],[Error Code Name]])</f>
        <v>Run-in[New Failure] Run-in</v>
      </c>
      <c r="C1804" s="55">
        <v>1759</v>
      </c>
      <c r="D1804" s="69" t="s">
        <v>194</v>
      </c>
      <c r="E1804" s="55" t="s">
        <v>946</v>
      </c>
      <c r="F1804" s="57"/>
      <c r="G1804" s="58">
        <f>IFERROR(VLOOKUP(Errors_Master[[#This Row],[Functional Area]],Functional_Area[],2,FALSE),"Need Location!")</f>
        <v>23</v>
      </c>
      <c r="H180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05" spans="2:8">
      <c r="B1805" s="56" t="str">
        <f>CONCATENATE(Errors_Master[[#This Row],[Functional Area]],Errors_Master[[#This Row],[Error Code Name]])</f>
        <v>Run-in[New Failure] Run-in</v>
      </c>
      <c r="C1805" s="55">
        <v>1760</v>
      </c>
      <c r="D1805" s="69" t="s">
        <v>194</v>
      </c>
      <c r="E1805" s="55" t="s">
        <v>946</v>
      </c>
      <c r="F1805" s="57"/>
      <c r="G1805" s="58">
        <f>IFERROR(VLOOKUP(Errors_Master[[#This Row],[Functional Area]],Functional_Area[],2,FALSE),"Need Location!")</f>
        <v>23</v>
      </c>
      <c r="H180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06" spans="2:8">
      <c r="B1806" s="56" t="str">
        <f>CONCATENATE(Errors_Master[[#This Row],[Functional Area]],Errors_Master[[#This Row],[Error Code Name]])</f>
        <v>Run-in[New Failure] Run-in</v>
      </c>
      <c r="C1806" s="55">
        <v>1761</v>
      </c>
      <c r="D1806" s="69" t="s">
        <v>194</v>
      </c>
      <c r="E1806" s="55" t="s">
        <v>947</v>
      </c>
      <c r="F1806" s="57"/>
      <c r="G1806" s="58">
        <f>IFERROR(VLOOKUP(Errors_Master[[#This Row],[Functional Area]],Functional_Area[],2,FALSE),"Need Location!")</f>
        <v>23</v>
      </c>
      <c r="H180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07" spans="2:8">
      <c r="B1807" s="56" t="str">
        <f>CONCATENATE(Errors_Master[[#This Row],[Functional Area]],Errors_Master[[#This Row],[Error Code Name]])</f>
        <v>Run-in[New Failure] Run-in</v>
      </c>
      <c r="C1807" s="55">
        <v>1762</v>
      </c>
      <c r="D1807" s="69" t="s">
        <v>194</v>
      </c>
      <c r="E1807" s="55" t="s">
        <v>947</v>
      </c>
      <c r="F1807" s="57"/>
      <c r="G1807" s="58">
        <f>IFERROR(VLOOKUP(Errors_Master[[#This Row],[Functional Area]],Functional_Area[],2,FALSE),"Need Location!")</f>
        <v>23</v>
      </c>
      <c r="H180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08" spans="2:8">
      <c r="B1808" s="56" t="str">
        <f>CONCATENATE(Errors_Master[[#This Row],[Functional Area]],Errors_Master[[#This Row],[Error Code Name]])</f>
        <v>Run-in[New Failure] Run-in</v>
      </c>
      <c r="C1808" s="55">
        <v>1763</v>
      </c>
      <c r="D1808" s="69" t="s">
        <v>194</v>
      </c>
      <c r="E1808" s="55" t="s">
        <v>947</v>
      </c>
      <c r="F1808" s="57"/>
      <c r="G1808" s="58">
        <f>IFERROR(VLOOKUP(Errors_Master[[#This Row],[Functional Area]],Functional_Area[],2,FALSE),"Need Location!")</f>
        <v>23</v>
      </c>
      <c r="H180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09" spans="2:8">
      <c r="B1809" s="56" t="str">
        <f>CONCATENATE(Errors_Master[[#This Row],[Functional Area]],Errors_Master[[#This Row],[Error Code Name]])</f>
        <v>Run-in[New Failure] Run-in</v>
      </c>
      <c r="C1809" s="55">
        <v>1764</v>
      </c>
      <c r="D1809" s="69" t="s">
        <v>194</v>
      </c>
      <c r="E1809" s="55" t="s">
        <v>947</v>
      </c>
      <c r="F1809" s="57"/>
      <c r="G1809" s="58">
        <f>IFERROR(VLOOKUP(Errors_Master[[#This Row],[Functional Area]],Functional_Area[],2,FALSE),"Need Location!")</f>
        <v>23</v>
      </c>
      <c r="H180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10" spans="2:8">
      <c r="B1810" s="56" t="str">
        <f>CONCATENATE(Errors_Master[[#This Row],[Functional Area]],Errors_Master[[#This Row],[Error Code Name]])</f>
        <v>Run-in[New Failure] Run-in</v>
      </c>
      <c r="C1810" s="55">
        <v>1765</v>
      </c>
      <c r="D1810" s="69" t="s">
        <v>194</v>
      </c>
      <c r="E1810" s="55" t="s">
        <v>947</v>
      </c>
      <c r="F1810" s="57"/>
      <c r="G1810" s="58">
        <f>IFERROR(VLOOKUP(Errors_Master[[#This Row],[Functional Area]],Functional_Area[],2,FALSE),"Need Location!")</f>
        <v>23</v>
      </c>
      <c r="H181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11" spans="2:8">
      <c r="B1811" s="56" t="str">
        <f>CONCATENATE(Errors_Master[[#This Row],[Functional Area]],Errors_Master[[#This Row],[Error Code Name]])</f>
        <v>Run-in[New Failure] Run-in</v>
      </c>
      <c r="C1811" s="55">
        <v>1766</v>
      </c>
      <c r="D1811" s="69" t="s">
        <v>194</v>
      </c>
      <c r="E1811" s="55" t="s">
        <v>947</v>
      </c>
      <c r="F1811" s="57"/>
      <c r="G1811" s="58">
        <f>IFERROR(VLOOKUP(Errors_Master[[#This Row],[Functional Area]],Functional_Area[],2,FALSE),"Need Location!")</f>
        <v>23</v>
      </c>
      <c r="H181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12" spans="2:8">
      <c r="B1812" s="56" t="str">
        <f>CONCATENATE(Errors_Master[[#This Row],[Functional Area]],Errors_Master[[#This Row],[Error Code Name]])</f>
        <v>Run-in[New Failure] Run-in</v>
      </c>
      <c r="C1812" s="55">
        <v>1767</v>
      </c>
      <c r="D1812" s="69" t="s">
        <v>194</v>
      </c>
      <c r="E1812" s="55" t="s">
        <v>947</v>
      </c>
      <c r="F1812" s="57"/>
      <c r="G1812" s="58">
        <f>IFERROR(VLOOKUP(Errors_Master[[#This Row],[Functional Area]],Functional_Area[],2,FALSE),"Need Location!")</f>
        <v>23</v>
      </c>
      <c r="H181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13" spans="2:8">
      <c r="B1813" s="56" t="str">
        <f>CONCATENATE(Errors_Master[[#This Row],[Functional Area]],Errors_Master[[#This Row],[Error Code Name]])</f>
        <v>Run-in[New Failure] Run-in</v>
      </c>
      <c r="C1813" s="55">
        <v>1768</v>
      </c>
      <c r="D1813" s="69" t="s">
        <v>194</v>
      </c>
      <c r="E1813" s="55" t="s">
        <v>947</v>
      </c>
      <c r="F1813" s="57"/>
      <c r="G1813" s="58">
        <f>IFERROR(VLOOKUP(Errors_Master[[#This Row],[Functional Area]],Functional_Area[],2,FALSE),"Need Location!")</f>
        <v>23</v>
      </c>
      <c r="H181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14" spans="2:8">
      <c r="B1814" s="56" t="str">
        <f>CONCATENATE(Errors_Master[[#This Row],[Functional Area]],Errors_Master[[#This Row],[Error Code Name]])</f>
        <v>Run-in[New Failure] Run-in</v>
      </c>
      <c r="C1814" s="55">
        <v>1769</v>
      </c>
      <c r="D1814" s="69" t="s">
        <v>194</v>
      </c>
      <c r="E1814" s="55" t="s">
        <v>947</v>
      </c>
      <c r="F1814" s="57"/>
      <c r="G1814" s="58">
        <f>IFERROR(VLOOKUP(Errors_Master[[#This Row],[Functional Area]],Functional_Area[],2,FALSE),"Need Location!")</f>
        <v>23</v>
      </c>
      <c r="H181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15" spans="2:8">
      <c r="B1815" s="56" t="str">
        <f>CONCATENATE(Errors_Master[[#This Row],[Functional Area]],Errors_Master[[#This Row],[Error Code Name]])</f>
        <v>Run-in[New Failure] Run-in</v>
      </c>
      <c r="C1815" s="55">
        <v>1770</v>
      </c>
      <c r="D1815" s="69" t="s">
        <v>194</v>
      </c>
      <c r="E1815" s="55" t="s">
        <v>947</v>
      </c>
      <c r="F1815" s="57"/>
      <c r="G1815" s="58">
        <f>IFERROR(VLOOKUP(Errors_Master[[#This Row],[Functional Area]],Functional_Area[],2,FALSE),"Need Location!")</f>
        <v>23</v>
      </c>
      <c r="H181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16" spans="2:8">
      <c r="B1816" s="56" t="str">
        <f>CONCATENATE(Errors_Master[[#This Row],[Functional Area]],Errors_Master[[#This Row],[Error Code Name]])</f>
        <v>Run-in[New Failure] Run-in</v>
      </c>
      <c r="C1816" s="55">
        <v>1771</v>
      </c>
      <c r="D1816" s="69" t="s">
        <v>194</v>
      </c>
      <c r="E1816" s="55" t="s">
        <v>947</v>
      </c>
      <c r="F1816" s="57"/>
      <c r="G1816" s="58">
        <f>IFERROR(VLOOKUP(Errors_Master[[#This Row],[Functional Area]],Functional_Area[],2,FALSE),"Need Location!")</f>
        <v>23</v>
      </c>
      <c r="H181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17" spans="2:8">
      <c r="B1817" s="56" t="str">
        <f>CONCATENATE(Errors_Master[[#This Row],[Functional Area]],Errors_Master[[#This Row],[Error Code Name]])</f>
        <v>Run-in[New Failure] Run-in</v>
      </c>
      <c r="C1817" s="55">
        <v>1772</v>
      </c>
      <c r="D1817" s="69" t="s">
        <v>194</v>
      </c>
      <c r="E1817" s="55" t="s">
        <v>947</v>
      </c>
      <c r="F1817" s="57"/>
      <c r="G1817" s="58">
        <f>IFERROR(VLOOKUP(Errors_Master[[#This Row],[Functional Area]],Functional_Area[],2,FALSE),"Need Location!")</f>
        <v>23</v>
      </c>
      <c r="H181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18" spans="2:8">
      <c r="B1818" s="56" t="str">
        <f>CONCATENATE(Errors_Master[[#This Row],[Functional Area]],Errors_Master[[#This Row],[Error Code Name]])</f>
        <v>Run-in[New Failure] Run-in</v>
      </c>
      <c r="C1818" s="55">
        <v>1773</v>
      </c>
      <c r="D1818" s="69" t="s">
        <v>194</v>
      </c>
      <c r="E1818" s="55" t="s">
        <v>947</v>
      </c>
      <c r="F1818" s="57"/>
      <c r="G1818" s="58">
        <f>IFERROR(VLOOKUP(Errors_Master[[#This Row],[Functional Area]],Functional_Area[],2,FALSE),"Need Location!")</f>
        <v>23</v>
      </c>
      <c r="H181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19" spans="2:8">
      <c r="B1819" s="56" t="str">
        <f>CONCATENATE(Errors_Master[[#This Row],[Functional Area]],Errors_Master[[#This Row],[Error Code Name]])</f>
        <v>Run-in[New Failure] Run-in</v>
      </c>
      <c r="C1819" s="55">
        <v>1774</v>
      </c>
      <c r="D1819" s="69" t="s">
        <v>194</v>
      </c>
      <c r="E1819" s="55" t="s">
        <v>947</v>
      </c>
      <c r="F1819" s="57"/>
      <c r="G1819" s="58">
        <f>IFERROR(VLOOKUP(Errors_Master[[#This Row],[Functional Area]],Functional_Area[],2,FALSE),"Need Location!")</f>
        <v>23</v>
      </c>
      <c r="H181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20" spans="2:8">
      <c r="B1820" s="56" t="str">
        <f>CONCATENATE(Errors_Master[[#This Row],[Functional Area]],Errors_Master[[#This Row],[Error Code Name]])</f>
        <v>Run-in[New Failure] Run-in</v>
      </c>
      <c r="C1820" s="55">
        <v>1775</v>
      </c>
      <c r="D1820" s="69" t="s">
        <v>194</v>
      </c>
      <c r="E1820" s="55" t="s">
        <v>947</v>
      </c>
      <c r="F1820" s="57"/>
      <c r="G1820" s="58">
        <f>IFERROR(VLOOKUP(Errors_Master[[#This Row],[Functional Area]],Functional_Area[],2,FALSE),"Need Location!")</f>
        <v>23</v>
      </c>
      <c r="H182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21" spans="2:8">
      <c r="B1821" s="56" t="str">
        <f>CONCATENATE(Errors_Master[[#This Row],[Functional Area]],Errors_Master[[#This Row],[Error Code Name]])</f>
        <v>Run-in[New Failure] Run-in</v>
      </c>
      <c r="C1821" s="55">
        <v>1776</v>
      </c>
      <c r="D1821" s="69" t="s">
        <v>194</v>
      </c>
      <c r="E1821" s="55" t="s">
        <v>947</v>
      </c>
      <c r="F1821" s="57"/>
      <c r="G1821" s="58">
        <f>IFERROR(VLOOKUP(Errors_Master[[#This Row],[Functional Area]],Functional_Area[],2,FALSE),"Need Location!")</f>
        <v>23</v>
      </c>
      <c r="H182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22" spans="2:8">
      <c r="B1822" s="56" t="str">
        <f>CONCATENATE(Errors_Master[[#This Row],[Functional Area]],Errors_Master[[#This Row],[Error Code Name]])</f>
        <v>Run-in[New Failure] Run-in</v>
      </c>
      <c r="C1822" s="55">
        <v>1777</v>
      </c>
      <c r="D1822" s="69" t="s">
        <v>194</v>
      </c>
      <c r="E1822" s="55" t="s">
        <v>947</v>
      </c>
      <c r="F1822" s="57"/>
      <c r="G1822" s="58">
        <f>IFERROR(VLOOKUP(Errors_Master[[#This Row],[Functional Area]],Functional_Area[],2,FALSE),"Need Location!")</f>
        <v>23</v>
      </c>
      <c r="H182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23" spans="2:8">
      <c r="B1823" s="56" t="str">
        <f>CONCATENATE(Errors_Master[[#This Row],[Functional Area]],Errors_Master[[#This Row],[Error Code Name]])</f>
        <v>Run-in[New Failure] Run-in</v>
      </c>
      <c r="C1823" s="55">
        <v>1778</v>
      </c>
      <c r="D1823" s="69" t="s">
        <v>194</v>
      </c>
      <c r="E1823" s="55" t="s">
        <v>947</v>
      </c>
      <c r="F1823" s="57"/>
      <c r="G1823" s="58">
        <f>IFERROR(VLOOKUP(Errors_Master[[#This Row],[Functional Area]],Functional_Area[],2,FALSE),"Need Location!")</f>
        <v>23</v>
      </c>
      <c r="H182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24" spans="2:8">
      <c r="B1824" s="56" t="str">
        <f>CONCATENATE(Errors_Master[[#This Row],[Functional Area]],Errors_Master[[#This Row],[Error Code Name]])</f>
        <v>Run-in[New Failure] Run-in</v>
      </c>
      <c r="C1824" s="55">
        <v>1779</v>
      </c>
      <c r="D1824" s="69" t="s">
        <v>194</v>
      </c>
      <c r="E1824" s="55" t="s">
        <v>947</v>
      </c>
      <c r="F1824" s="57"/>
      <c r="G1824" s="58">
        <f>IFERROR(VLOOKUP(Errors_Master[[#This Row],[Functional Area]],Functional_Area[],2,FALSE),"Need Location!")</f>
        <v>23</v>
      </c>
      <c r="H182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25" spans="2:8">
      <c r="B1825" s="56" t="str">
        <f>CONCATENATE(Errors_Master[[#This Row],[Functional Area]],Errors_Master[[#This Row],[Error Code Name]])</f>
        <v>Run-in[New Failure] Run-in</v>
      </c>
      <c r="C1825" s="55">
        <v>1780</v>
      </c>
      <c r="D1825" s="69" t="s">
        <v>194</v>
      </c>
      <c r="E1825" s="55" t="s">
        <v>947</v>
      </c>
      <c r="F1825" s="57"/>
      <c r="G1825" s="58">
        <f>IFERROR(VLOOKUP(Errors_Master[[#This Row],[Functional Area]],Functional_Area[],2,FALSE),"Need Location!")</f>
        <v>23</v>
      </c>
      <c r="H182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26" spans="2:8">
      <c r="B1826" s="56" t="str">
        <f>CONCATENATE(Errors_Master[[#This Row],[Functional Area]],Errors_Master[[#This Row],[Error Code Name]])</f>
        <v>Run-in[New Failure] Run-in</v>
      </c>
      <c r="C1826" s="55">
        <v>1781</v>
      </c>
      <c r="D1826" s="69" t="s">
        <v>194</v>
      </c>
      <c r="E1826" s="55" t="s">
        <v>947</v>
      </c>
      <c r="F1826" s="57"/>
      <c r="G1826" s="58">
        <f>IFERROR(VLOOKUP(Errors_Master[[#This Row],[Functional Area]],Functional_Area[],2,FALSE),"Need Location!")</f>
        <v>23</v>
      </c>
      <c r="H182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27" spans="2:8">
      <c r="B1827" s="56" t="str">
        <f>CONCATENATE(Errors_Master[[#This Row],[Functional Area]],Errors_Master[[#This Row],[Error Code Name]])</f>
        <v>Run-in[New Failure] Run-in</v>
      </c>
      <c r="C1827" s="55">
        <v>1782</v>
      </c>
      <c r="D1827" s="69" t="s">
        <v>194</v>
      </c>
      <c r="E1827" s="55" t="s">
        <v>947</v>
      </c>
      <c r="F1827" s="57"/>
      <c r="G1827" s="58">
        <f>IFERROR(VLOOKUP(Errors_Master[[#This Row],[Functional Area]],Functional_Area[],2,FALSE),"Need Location!")</f>
        <v>23</v>
      </c>
      <c r="H182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28" spans="2:8">
      <c r="B1828" s="56" t="str">
        <f>CONCATENATE(Errors_Master[[#This Row],[Functional Area]],Errors_Master[[#This Row],[Error Code Name]])</f>
        <v>Run-in[New Failure] Run-in</v>
      </c>
      <c r="C1828" s="55">
        <v>1783</v>
      </c>
      <c r="D1828" s="69" t="s">
        <v>194</v>
      </c>
      <c r="E1828" s="55" t="s">
        <v>947</v>
      </c>
      <c r="F1828" s="57"/>
      <c r="G1828" s="58">
        <f>IFERROR(VLOOKUP(Errors_Master[[#This Row],[Functional Area]],Functional_Area[],2,FALSE),"Need Location!")</f>
        <v>23</v>
      </c>
      <c r="H182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29" spans="2:8">
      <c r="B1829" s="56" t="str">
        <f>CONCATENATE(Errors_Master[[#This Row],[Functional Area]],Errors_Master[[#This Row],[Error Code Name]])</f>
        <v>Run-in[New Failure] Run-in</v>
      </c>
      <c r="C1829" s="55">
        <v>1784</v>
      </c>
      <c r="D1829" s="69" t="s">
        <v>194</v>
      </c>
      <c r="E1829" s="55" t="s">
        <v>947</v>
      </c>
      <c r="F1829" s="57"/>
      <c r="G1829" s="58">
        <f>IFERROR(VLOOKUP(Errors_Master[[#This Row],[Functional Area]],Functional_Area[],2,FALSE),"Need Location!")</f>
        <v>23</v>
      </c>
      <c r="H182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30" spans="2:8">
      <c r="B1830" s="56" t="str">
        <f>CONCATENATE(Errors_Master[[#This Row],[Functional Area]],Errors_Master[[#This Row],[Error Code Name]])</f>
        <v>Run-in[New Failure] Run-in</v>
      </c>
      <c r="C1830" s="55">
        <v>1785</v>
      </c>
      <c r="D1830" s="69" t="s">
        <v>194</v>
      </c>
      <c r="E1830" s="55" t="s">
        <v>947</v>
      </c>
      <c r="F1830" s="57"/>
      <c r="G1830" s="58">
        <f>IFERROR(VLOOKUP(Errors_Master[[#This Row],[Functional Area]],Functional_Area[],2,FALSE),"Need Location!")</f>
        <v>23</v>
      </c>
      <c r="H183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31" spans="2:8">
      <c r="B1831" s="56" t="str">
        <f>CONCATENATE(Errors_Master[[#This Row],[Functional Area]],Errors_Master[[#This Row],[Error Code Name]])</f>
        <v>Run-in[New Failure] Run-in</v>
      </c>
      <c r="C1831" s="55">
        <v>1786</v>
      </c>
      <c r="D1831" s="69" t="s">
        <v>194</v>
      </c>
      <c r="E1831" s="55" t="s">
        <v>947</v>
      </c>
      <c r="F1831" s="57"/>
      <c r="G1831" s="58">
        <f>IFERROR(VLOOKUP(Errors_Master[[#This Row],[Functional Area]],Functional_Area[],2,FALSE),"Need Location!")</f>
        <v>23</v>
      </c>
      <c r="H183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32" spans="2:8">
      <c r="B1832" s="56" t="str">
        <f>CONCATENATE(Errors_Master[[#This Row],[Functional Area]],Errors_Master[[#This Row],[Error Code Name]])</f>
        <v>Run-in[New Failure] Run-in</v>
      </c>
      <c r="C1832" s="55">
        <v>1787</v>
      </c>
      <c r="D1832" s="69" t="s">
        <v>194</v>
      </c>
      <c r="E1832" s="55" t="s">
        <v>947</v>
      </c>
      <c r="F1832" s="57"/>
      <c r="G1832" s="58">
        <f>IFERROR(VLOOKUP(Errors_Master[[#This Row],[Functional Area]],Functional_Area[],2,FALSE),"Need Location!")</f>
        <v>23</v>
      </c>
      <c r="H183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33" spans="2:8">
      <c r="B1833" s="56" t="str">
        <f>CONCATENATE(Errors_Master[[#This Row],[Functional Area]],Errors_Master[[#This Row],[Error Code Name]])</f>
        <v>Run-in[New Failure] Run-in</v>
      </c>
      <c r="C1833" s="55">
        <v>1788</v>
      </c>
      <c r="D1833" s="69" t="s">
        <v>194</v>
      </c>
      <c r="E1833" s="55" t="s">
        <v>947</v>
      </c>
      <c r="F1833" s="57"/>
      <c r="G1833" s="58">
        <f>IFERROR(VLOOKUP(Errors_Master[[#This Row],[Functional Area]],Functional_Area[],2,FALSE),"Need Location!")</f>
        <v>23</v>
      </c>
      <c r="H183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34" spans="2:8">
      <c r="B1834" s="56" t="str">
        <f>CONCATENATE(Errors_Master[[#This Row],[Functional Area]],Errors_Master[[#This Row],[Error Code Name]])</f>
        <v>Run-in[New Failure] Run-in</v>
      </c>
      <c r="C1834" s="55">
        <v>1789</v>
      </c>
      <c r="D1834" s="69" t="s">
        <v>194</v>
      </c>
      <c r="E1834" s="55" t="s">
        <v>947</v>
      </c>
      <c r="F1834" s="57"/>
      <c r="G1834" s="58">
        <f>IFERROR(VLOOKUP(Errors_Master[[#This Row],[Functional Area]],Functional_Area[],2,FALSE),"Need Location!")</f>
        <v>23</v>
      </c>
      <c r="H183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35" spans="2:8">
      <c r="B1835" s="56" t="str">
        <f>CONCATENATE(Errors_Master[[#This Row],[Functional Area]],Errors_Master[[#This Row],[Error Code Name]])</f>
        <v>Run-in[New Failure] Run-in</v>
      </c>
      <c r="C1835" s="55">
        <v>1790</v>
      </c>
      <c r="D1835" s="69" t="s">
        <v>194</v>
      </c>
      <c r="E1835" s="55" t="s">
        <v>947</v>
      </c>
      <c r="F1835" s="57"/>
      <c r="G1835" s="58">
        <f>IFERROR(VLOOKUP(Errors_Master[[#This Row],[Functional Area]],Functional_Area[],2,FALSE),"Need Location!")</f>
        <v>23</v>
      </c>
      <c r="H183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36" spans="2:8">
      <c r="B1836" s="56" t="str">
        <f>CONCATENATE(Errors_Master[[#This Row],[Functional Area]],Errors_Master[[#This Row],[Error Code Name]])</f>
        <v>Run-in[New Failure] Run-in</v>
      </c>
      <c r="C1836" s="55">
        <v>1791</v>
      </c>
      <c r="D1836" s="69" t="s">
        <v>194</v>
      </c>
      <c r="E1836" s="55" t="s">
        <v>947</v>
      </c>
      <c r="F1836" s="57"/>
      <c r="G1836" s="58">
        <f>IFERROR(VLOOKUP(Errors_Master[[#This Row],[Functional Area]],Functional_Area[],2,FALSE),"Need Location!")</f>
        <v>23</v>
      </c>
      <c r="H183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37" spans="2:8">
      <c r="B1837" s="56" t="str">
        <f>CONCATENATE(Errors_Master[[#This Row],[Functional Area]],Errors_Master[[#This Row],[Error Code Name]])</f>
        <v>Run-in[New Failure] Run-in</v>
      </c>
      <c r="C1837" s="55">
        <v>1792</v>
      </c>
      <c r="D1837" s="69" t="s">
        <v>194</v>
      </c>
      <c r="E1837" s="55" t="s">
        <v>947</v>
      </c>
      <c r="F1837" s="57"/>
      <c r="G1837" s="58">
        <f>IFERROR(VLOOKUP(Errors_Master[[#This Row],[Functional Area]],Functional_Area[],2,FALSE),"Need Location!")</f>
        <v>23</v>
      </c>
      <c r="H183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38" spans="2:8">
      <c r="B1838" s="56" t="str">
        <f>CONCATENATE(Errors_Master[[#This Row],[Functional Area]],Errors_Master[[#This Row],[Error Code Name]])</f>
        <v>Run-in[New Failure] Run-in</v>
      </c>
      <c r="C1838" s="55">
        <v>1793</v>
      </c>
      <c r="D1838" s="69" t="s">
        <v>194</v>
      </c>
      <c r="E1838" s="55" t="s">
        <v>947</v>
      </c>
      <c r="F1838" s="57"/>
      <c r="G1838" s="58">
        <f>IFERROR(VLOOKUP(Errors_Master[[#This Row],[Functional Area]],Functional_Area[],2,FALSE),"Need Location!")</f>
        <v>23</v>
      </c>
      <c r="H183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39" spans="2:8">
      <c r="B1839" s="56" t="str">
        <f>CONCATENATE(Errors_Master[[#This Row],[Functional Area]],Errors_Master[[#This Row],[Error Code Name]])</f>
        <v>Run-in[New Failure] Run-in</v>
      </c>
      <c r="C1839" s="55">
        <v>1794</v>
      </c>
      <c r="D1839" s="69" t="s">
        <v>194</v>
      </c>
      <c r="E1839" s="55" t="s">
        <v>947</v>
      </c>
      <c r="F1839" s="57"/>
      <c r="G1839" s="58">
        <f>IFERROR(VLOOKUP(Errors_Master[[#This Row],[Functional Area]],Functional_Area[],2,FALSE),"Need Location!")</f>
        <v>23</v>
      </c>
      <c r="H183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40" spans="2:8">
      <c r="B1840" s="56" t="str">
        <f>CONCATENATE(Errors_Master[[#This Row],[Functional Area]],Errors_Master[[#This Row],[Error Code Name]])</f>
        <v>Run-in[New Failure] Run-in</v>
      </c>
      <c r="C1840" s="55">
        <v>1795</v>
      </c>
      <c r="D1840" s="69" t="s">
        <v>194</v>
      </c>
      <c r="E1840" s="55" t="s">
        <v>947</v>
      </c>
      <c r="F1840" s="57"/>
      <c r="G1840" s="58">
        <f>IFERROR(VLOOKUP(Errors_Master[[#This Row],[Functional Area]],Functional_Area[],2,FALSE),"Need Location!")</f>
        <v>23</v>
      </c>
      <c r="H184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41" spans="2:8">
      <c r="B1841" s="56" t="str">
        <f>CONCATENATE(Errors_Master[[#This Row],[Functional Area]],Errors_Master[[#This Row],[Error Code Name]])</f>
        <v>Run-in[New Failure] Run-in</v>
      </c>
      <c r="C1841" s="55">
        <v>1796</v>
      </c>
      <c r="D1841" s="69" t="s">
        <v>194</v>
      </c>
      <c r="E1841" s="55" t="s">
        <v>947</v>
      </c>
      <c r="F1841" s="57"/>
      <c r="G1841" s="58">
        <f>IFERROR(VLOOKUP(Errors_Master[[#This Row],[Functional Area]],Functional_Area[],2,FALSE),"Need Location!")</f>
        <v>23</v>
      </c>
      <c r="H184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42" spans="2:8">
      <c r="B1842" s="56" t="str">
        <f>CONCATENATE(Errors_Master[[#This Row],[Functional Area]],Errors_Master[[#This Row],[Error Code Name]])</f>
        <v>Run-in[New Failure] Run-in</v>
      </c>
      <c r="C1842" s="55">
        <v>1797</v>
      </c>
      <c r="D1842" s="69" t="s">
        <v>194</v>
      </c>
      <c r="E1842" s="55" t="s">
        <v>947</v>
      </c>
      <c r="F1842" s="57"/>
      <c r="G1842" s="58">
        <f>IFERROR(VLOOKUP(Errors_Master[[#This Row],[Functional Area]],Functional_Area[],2,FALSE),"Need Location!")</f>
        <v>23</v>
      </c>
      <c r="H184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43" spans="2:8">
      <c r="B1843" s="56" t="str">
        <f>CONCATENATE(Errors_Master[[#This Row],[Functional Area]],Errors_Master[[#This Row],[Error Code Name]])</f>
        <v>Run-in[New Failure] Run-in</v>
      </c>
      <c r="C1843" s="55">
        <v>1798</v>
      </c>
      <c r="D1843" s="69" t="s">
        <v>194</v>
      </c>
      <c r="E1843" s="55" t="s">
        <v>947</v>
      </c>
      <c r="F1843" s="57"/>
      <c r="G1843" s="58">
        <f>IFERROR(VLOOKUP(Errors_Master[[#This Row],[Functional Area]],Functional_Area[],2,FALSE),"Need Location!")</f>
        <v>23</v>
      </c>
      <c r="H184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44" spans="2:8">
      <c r="B1844" s="56" t="str">
        <f>CONCATENATE(Errors_Master[[#This Row],[Functional Area]],Errors_Master[[#This Row],[Error Code Name]])</f>
        <v>Run-in[New Failure] Run-in</v>
      </c>
      <c r="C1844" s="55">
        <v>1799</v>
      </c>
      <c r="D1844" s="69" t="s">
        <v>194</v>
      </c>
      <c r="E1844" s="55" t="s">
        <v>947</v>
      </c>
      <c r="F1844" s="57"/>
      <c r="G1844" s="58">
        <f>IFERROR(VLOOKUP(Errors_Master[[#This Row],[Functional Area]],Functional_Area[],2,FALSE),"Need Location!")</f>
        <v>23</v>
      </c>
      <c r="H184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45" spans="2:8">
      <c r="B1845" s="56" t="str">
        <f>CONCATENATE(Errors_Master[[#This Row],[Functional Area]],Errors_Master[[#This Row],[Error Code Name]])</f>
        <v>Run-in[New Failure] Run-in</v>
      </c>
      <c r="C1845" s="55">
        <v>1800</v>
      </c>
      <c r="D1845" s="69" t="s">
        <v>194</v>
      </c>
      <c r="E1845" s="55" t="s">
        <v>947</v>
      </c>
      <c r="F1845" s="57"/>
      <c r="G1845" s="58">
        <f>IFERROR(VLOOKUP(Errors_Master[[#This Row],[Functional Area]],Functional_Area[],2,FALSE),"Need Location!")</f>
        <v>23</v>
      </c>
      <c r="H184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46" spans="2:8">
      <c r="B1846" s="56" t="str">
        <f>CONCATENATE(Errors_Master[[#This Row],[Functional Area]],Errors_Master[[#This Row],[Error Code Name]])</f>
        <v>Run-in[New Failure] Run-in</v>
      </c>
      <c r="C1846" s="55">
        <v>1801</v>
      </c>
      <c r="D1846" s="69" t="s">
        <v>194</v>
      </c>
      <c r="E1846" s="55" t="s">
        <v>947</v>
      </c>
      <c r="F1846" s="57"/>
      <c r="G1846" s="58">
        <f>IFERROR(VLOOKUP(Errors_Master[[#This Row],[Functional Area]],Functional_Area[],2,FALSE),"Need Location!")</f>
        <v>23</v>
      </c>
      <c r="H184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47" spans="2:8">
      <c r="B1847" s="56" t="str">
        <f>CONCATENATE(Errors_Master[[#This Row],[Functional Area]],Errors_Master[[#This Row],[Error Code Name]])</f>
        <v>Run-in[New Failure] Run-in</v>
      </c>
      <c r="C1847" s="55">
        <v>1802</v>
      </c>
      <c r="D1847" s="69" t="s">
        <v>194</v>
      </c>
      <c r="E1847" s="55" t="s">
        <v>947</v>
      </c>
      <c r="F1847" s="57"/>
      <c r="G1847" s="58">
        <f>IFERROR(VLOOKUP(Errors_Master[[#This Row],[Functional Area]],Functional_Area[],2,FALSE),"Need Location!")</f>
        <v>23</v>
      </c>
      <c r="H184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48" spans="2:8">
      <c r="B1848" s="56" t="str">
        <f>CONCATENATE(Errors_Master[[#This Row],[Functional Area]],Errors_Master[[#This Row],[Error Code Name]])</f>
        <v>Run-in[New Failure] Run-in</v>
      </c>
      <c r="C1848" s="55">
        <v>1803</v>
      </c>
      <c r="D1848" s="69" t="s">
        <v>194</v>
      </c>
      <c r="E1848" s="55" t="s">
        <v>947</v>
      </c>
      <c r="F1848" s="57"/>
      <c r="G1848" s="58">
        <f>IFERROR(VLOOKUP(Errors_Master[[#This Row],[Functional Area]],Functional_Area[],2,FALSE),"Need Location!")</f>
        <v>23</v>
      </c>
      <c r="H184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49" spans="2:8">
      <c r="B1849" s="56" t="str">
        <f>CONCATENATE(Errors_Master[[#This Row],[Functional Area]],Errors_Master[[#This Row],[Error Code Name]])</f>
        <v>Run-in[New Failure] Run-in</v>
      </c>
      <c r="C1849" s="55">
        <v>1804</v>
      </c>
      <c r="D1849" s="69" t="s">
        <v>194</v>
      </c>
      <c r="E1849" s="55" t="s">
        <v>947</v>
      </c>
      <c r="F1849" s="57"/>
      <c r="G1849" s="58">
        <f>IFERROR(VLOOKUP(Errors_Master[[#This Row],[Functional Area]],Functional_Area[],2,FALSE),"Need Location!")</f>
        <v>23</v>
      </c>
      <c r="H184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50" spans="2:8">
      <c r="B1850" s="56" t="str">
        <f>CONCATENATE(Errors_Master[[#This Row],[Functional Area]],Errors_Master[[#This Row],[Error Code Name]])</f>
        <v>Run-in[New Failure] Run-in</v>
      </c>
      <c r="C1850" s="55">
        <v>1805</v>
      </c>
      <c r="D1850" s="69" t="s">
        <v>194</v>
      </c>
      <c r="E1850" s="55" t="s">
        <v>947</v>
      </c>
      <c r="F1850" s="57"/>
      <c r="G1850" s="58">
        <f>IFERROR(VLOOKUP(Errors_Master[[#This Row],[Functional Area]],Functional_Area[],2,FALSE),"Need Location!")</f>
        <v>23</v>
      </c>
      <c r="H185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51" spans="2:8">
      <c r="B1851" s="56" t="str">
        <f>CONCATENATE(Errors_Master[[#This Row],[Functional Area]],Errors_Master[[#This Row],[Error Code Name]])</f>
        <v>Run-in[New Failure] Run-in</v>
      </c>
      <c r="C1851" s="55">
        <v>1806</v>
      </c>
      <c r="D1851" s="69" t="s">
        <v>194</v>
      </c>
      <c r="E1851" s="55" t="s">
        <v>947</v>
      </c>
      <c r="F1851" s="57"/>
      <c r="G1851" s="58">
        <f>IFERROR(VLOOKUP(Errors_Master[[#This Row],[Functional Area]],Functional_Area[],2,FALSE),"Need Location!")</f>
        <v>23</v>
      </c>
      <c r="H185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52" spans="2:8">
      <c r="B1852" s="56" t="str">
        <f>CONCATENATE(Errors_Master[[#This Row],[Functional Area]],Errors_Master[[#This Row],[Error Code Name]])</f>
        <v>Run-in[New Failure] Run-in</v>
      </c>
      <c r="C1852" s="55">
        <v>1807</v>
      </c>
      <c r="D1852" s="69" t="s">
        <v>194</v>
      </c>
      <c r="E1852" s="55" t="s">
        <v>947</v>
      </c>
      <c r="F1852" s="57"/>
      <c r="G1852" s="58">
        <f>IFERROR(VLOOKUP(Errors_Master[[#This Row],[Functional Area]],Functional_Area[],2,FALSE),"Need Location!")</f>
        <v>23</v>
      </c>
      <c r="H185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53" spans="2:8">
      <c r="B1853" s="56" t="str">
        <f>CONCATENATE(Errors_Master[[#This Row],[Functional Area]],Errors_Master[[#This Row],[Error Code Name]])</f>
        <v>Run-in[New Failure] Run-in</v>
      </c>
      <c r="C1853" s="55">
        <v>1808</v>
      </c>
      <c r="D1853" s="69" t="s">
        <v>194</v>
      </c>
      <c r="E1853" s="55" t="s">
        <v>947</v>
      </c>
      <c r="F1853" s="57"/>
      <c r="G1853" s="58">
        <f>IFERROR(VLOOKUP(Errors_Master[[#This Row],[Functional Area]],Functional_Area[],2,FALSE),"Need Location!")</f>
        <v>23</v>
      </c>
      <c r="H185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54" spans="2:8">
      <c r="B1854" s="56" t="str">
        <f>CONCATENATE(Errors_Master[[#This Row],[Functional Area]],Errors_Master[[#This Row],[Error Code Name]])</f>
        <v>Run-in[New Failure] Run-in</v>
      </c>
      <c r="C1854" s="55">
        <v>1809</v>
      </c>
      <c r="D1854" s="69" t="s">
        <v>194</v>
      </c>
      <c r="E1854" s="55" t="s">
        <v>947</v>
      </c>
      <c r="F1854" s="57"/>
      <c r="G1854" s="58">
        <f>IFERROR(VLOOKUP(Errors_Master[[#This Row],[Functional Area]],Functional_Area[],2,FALSE),"Need Location!")</f>
        <v>23</v>
      </c>
      <c r="H185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55" spans="2:8">
      <c r="B1855" s="56" t="str">
        <f>CONCATENATE(Errors_Master[[#This Row],[Functional Area]],Errors_Master[[#This Row],[Error Code Name]])</f>
        <v>Run-in[New Failure] Run-in</v>
      </c>
      <c r="C1855" s="55">
        <v>1810</v>
      </c>
      <c r="D1855" s="69" t="s">
        <v>194</v>
      </c>
      <c r="E1855" s="55" t="s">
        <v>947</v>
      </c>
      <c r="F1855" s="57"/>
      <c r="G1855" s="58">
        <f>IFERROR(VLOOKUP(Errors_Master[[#This Row],[Functional Area]],Functional_Area[],2,FALSE),"Need Location!")</f>
        <v>23</v>
      </c>
      <c r="H185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56" spans="2:8">
      <c r="B1856" s="56" t="str">
        <f>CONCATENATE(Errors_Master[[#This Row],[Functional Area]],Errors_Master[[#This Row],[Error Code Name]])</f>
        <v>Run-in[New Failure] Run-in</v>
      </c>
      <c r="C1856" s="55">
        <v>1811</v>
      </c>
      <c r="D1856" s="69" t="s">
        <v>194</v>
      </c>
      <c r="E1856" s="55" t="s">
        <v>947</v>
      </c>
      <c r="F1856" s="57"/>
      <c r="G1856" s="58">
        <f>IFERROR(VLOOKUP(Errors_Master[[#This Row],[Functional Area]],Functional_Area[],2,FALSE),"Need Location!")</f>
        <v>23</v>
      </c>
      <c r="H185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57" spans="2:8">
      <c r="B1857" s="56" t="str">
        <f>CONCATENATE(Errors_Master[[#This Row],[Functional Area]],Errors_Master[[#This Row],[Error Code Name]])</f>
        <v>Run-in[New Failure] Run-in</v>
      </c>
      <c r="C1857" s="55">
        <v>1812</v>
      </c>
      <c r="D1857" s="69" t="s">
        <v>194</v>
      </c>
      <c r="E1857" s="55" t="s">
        <v>947</v>
      </c>
      <c r="F1857" s="57"/>
      <c r="G1857" s="58">
        <f>IFERROR(VLOOKUP(Errors_Master[[#This Row],[Functional Area]],Functional_Area[],2,FALSE),"Need Location!")</f>
        <v>23</v>
      </c>
      <c r="H185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58" spans="2:8">
      <c r="B1858" s="56" t="str">
        <f>CONCATENATE(Errors_Master[[#This Row],[Functional Area]],Errors_Master[[#This Row],[Error Code Name]])</f>
        <v>Run-in[New Failure] Run-in</v>
      </c>
      <c r="C1858" s="55">
        <v>1813</v>
      </c>
      <c r="D1858" s="69" t="s">
        <v>194</v>
      </c>
      <c r="E1858" s="55" t="s">
        <v>947</v>
      </c>
      <c r="F1858" s="57"/>
      <c r="G1858" s="58">
        <f>IFERROR(VLOOKUP(Errors_Master[[#This Row],[Functional Area]],Functional_Area[],2,FALSE),"Need Location!")</f>
        <v>23</v>
      </c>
      <c r="H185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59" spans="2:8">
      <c r="B1859" s="56" t="str">
        <f>CONCATENATE(Errors_Master[[#This Row],[Functional Area]],Errors_Master[[#This Row],[Error Code Name]])</f>
        <v>Log collectionSend to PDCA Fail</v>
      </c>
      <c r="C1859" s="55">
        <v>1814</v>
      </c>
      <c r="D1859" s="69" t="s">
        <v>195</v>
      </c>
      <c r="E1859" s="80" t="s">
        <v>948</v>
      </c>
      <c r="F1859" s="57"/>
      <c r="G1859" s="58">
        <f>IFERROR(VLOOKUP(Errors_Master[[#This Row],[Functional Area]],Functional_Area[],2,FALSE),"Need Location!")</f>
        <v>24</v>
      </c>
      <c r="H185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60" spans="2:8">
      <c r="B1860" s="56" t="str">
        <f>CONCATENATE(Errors_Master[[#This Row],[Functional Area]],Errors_Master[[#This Row],[Error Code Name]])</f>
        <v>Log collectionExceed blob log  to the limit</v>
      </c>
      <c r="C1860" s="55">
        <v>1815</v>
      </c>
      <c r="D1860" s="69" t="s">
        <v>195</v>
      </c>
      <c r="E1860" s="84" t="s">
        <v>949</v>
      </c>
      <c r="F1860" s="57"/>
      <c r="G1860" s="58">
        <f>IFERROR(VLOOKUP(Errors_Master[[#This Row],[Functional Area]],Functional_Area[],2,FALSE),"Need Location!")</f>
        <v>24</v>
      </c>
      <c r="H186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61" spans="2:8">
      <c r="B1861" s="56" t="str">
        <f>CONCATENATE(Errors_Master[[#This Row],[Functional Area]],Errors_Master[[#This Row],[Error Code Name]])</f>
        <v>Log collectionPotassium light always Red Cannot Lc</v>
      </c>
      <c r="C1861" s="55">
        <v>1816</v>
      </c>
      <c r="D1861" s="69" t="s">
        <v>195</v>
      </c>
      <c r="E1861" s="84" t="s">
        <v>950</v>
      </c>
      <c r="F1861" s="57"/>
      <c r="G1861" s="58">
        <f>IFERROR(VLOOKUP(Errors_Master[[#This Row],[Functional Area]],Functional_Area[],2,FALSE),"Need Location!")</f>
        <v>24</v>
      </c>
      <c r="H186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62" spans="2:8">
      <c r="B1862" s="56" t="str">
        <f>CONCATENATE(Errors_Master[[#This Row],[Functional Area]],Errors_Master[[#This Row],[Error Code Name]])</f>
        <v>Log collectionRunin have no log</v>
      </c>
      <c r="C1862" s="55">
        <v>1817</v>
      </c>
      <c r="D1862" s="69" t="s">
        <v>195</v>
      </c>
      <c r="E1862" s="84" t="s">
        <v>951</v>
      </c>
      <c r="F1862" s="57"/>
      <c r="G1862" s="58">
        <f>IFERROR(VLOOKUP(Errors_Master[[#This Row],[Functional Area]],Functional_Area[],2,FALSE),"Need Location!")</f>
        <v>24</v>
      </c>
      <c r="H186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63" spans="2:8">
      <c r="B1863" s="56" t="str">
        <f>CONCATENATE(Errors_Master[[#This Row],[Functional Area]],Errors_Master[[#This Row],[Error Code Name]])</f>
        <v>Log collectionUSB no function</v>
      </c>
      <c r="C1863" s="55">
        <v>1818</v>
      </c>
      <c r="D1863" s="69" t="s">
        <v>195</v>
      </c>
      <c r="E1863" s="84" t="s">
        <v>952</v>
      </c>
      <c r="F1863" s="57"/>
      <c r="G1863" s="58">
        <f>IFERROR(VLOOKUP(Errors_Master[[#This Row],[Functional Area]],Functional_Area[],2,FALSE),"Need Location!")</f>
        <v>24</v>
      </c>
      <c r="H186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64" spans="2:8">
      <c r="B1864" s="56" t="str">
        <f>CONCATENATE(Errors_Master[[#This Row],[Functional Area]],Errors_Master[[#This Row],[Error Code Name]])</f>
        <v>Log collection[New Failure] Log collection</v>
      </c>
      <c r="C1864" s="55">
        <v>1819</v>
      </c>
      <c r="D1864" s="69" t="s">
        <v>195</v>
      </c>
      <c r="E1864" s="80" t="s">
        <v>953</v>
      </c>
      <c r="F1864" s="57"/>
      <c r="G1864" s="58">
        <f>IFERROR(VLOOKUP(Errors_Master[[#This Row],[Functional Area]],Functional_Area[],2,FALSE),"Need Location!")</f>
        <v>24</v>
      </c>
      <c r="H186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65" spans="2:8">
      <c r="B1865" s="56" t="str">
        <f>CONCATENATE(Errors_Master[[#This Row],[Functional Area]],Errors_Master[[#This Row],[Error Code Name]])</f>
        <v>Log collection[New Failure] Log collection</v>
      </c>
      <c r="C1865" s="55">
        <v>1820</v>
      </c>
      <c r="D1865" s="69" t="s">
        <v>195</v>
      </c>
      <c r="E1865" s="80" t="s">
        <v>953</v>
      </c>
      <c r="F1865" s="57"/>
      <c r="G1865" s="58">
        <f>IFERROR(VLOOKUP(Errors_Master[[#This Row],[Functional Area]],Functional_Area[],2,FALSE),"Need Location!")</f>
        <v>24</v>
      </c>
      <c r="H186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66" spans="2:8">
      <c r="B1866" s="56" t="str">
        <f>CONCATENATE(Errors_Master[[#This Row],[Functional Area]],Errors_Master[[#This Row],[Error Code Name]])</f>
        <v>Log collection[New Failure] Log collection</v>
      </c>
      <c r="C1866" s="55">
        <v>1821</v>
      </c>
      <c r="D1866" s="69" t="s">
        <v>195</v>
      </c>
      <c r="E1866" s="80" t="s">
        <v>953</v>
      </c>
      <c r="F1866" s="57"/>
      <c r="G1866" s="58">
        <f>IFERROR(VLOOKUP(Errors_Master[[#This Row],[Functional Area]],Functional_Area[],2,FALSE),"Need Location!")</f>
        <v>24</v>
      </c>
      <c r="H186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67" spans="2:8">
      <c r="B1867" s="56" t="str">
        <f>CONCATENATE(Errors_Master[[#This Row],[Functional Area]],Errors_Master[[#This Row],[Error Code Name]])</f>
        <v>Log collection[New Failure] Log collection</v>
      </c>
      <c r="C1867" s="55">
        <v>1822</v>
      </c>
      <c r="D1867" s="69" t="s">
        <v>195</v>
      </c>
      <c r="E1867" s="80" t="s">
        <v>794</v>
      </c>
      <c r="F1867" s="57"/>
      <c r="G1867" s="58">
        <f>IFERROR(VLOOKUP(Errors_Master[[#This Row],[Functional Area]],Functional_Area[],2,FALSE),"Need Location!")</f>
        <v>24</v>
      </c>
      <c r="H186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68" spans="2:8">
      <c r="B1868" s="56" t="str">
        <f>CONCATENATE(Errors_Master[[#This Row],[Functional Area]],Errors_Master[[#This Row],[Error Code Name]])</f>
        <v>Log collection[New Failure] Log collection</v>
      </c>
      <c r="C1868" s="55">
        <v>1823</v>
      </c>
      <c r="D1868" s="69" t="s">
        <v>195</v>
      </c>
      <c r="E1868" s="80" t="s">
        <v>794</v>
      </c>
      <c r="F1868" s="57"/>
      <c r="G1868" s="58">
        <f>IFERROR(VLOOKUP(Errors_Master[[#This Row],[Functional Area]],Functional_Area[],2,FALSE),"Need Location!")</f>
        <v>24</v>
      </c>
      <c r="H186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69" spans="2:8">
      <c r="B1869" s="56" t="str">
        <f>CONCATENATE(Errors_Master[[#This Row],[Functional Area]],Errors_Master[[#This Row],[Error Code Name]])</f>
        <v>Log collection[New Failure] Log collection</v>
      </c>
      <c r="C1869" s="55">
        <v>1824</v>
      </c>
      <c r="D1869" s="69" t="s">
        <v>195</v>
      </c>
      <c r="E1869" s="80" t="s">
        <v>794</v>
      </c>
      <c r="F1869" s="57"/>
      <c r="G1869" s="58">
        <f>IFERROR(VLOOKUP(Errors_Master[[#This Row],[Functional Area]],Functional_Area[],2,FALSE),"Need Location!")</f>
        <v>24</v>
      </c>
      <c r="H186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70" spans="2:8">
      <c r="B1870" s="56" t="str">
        <f>CONCATENATE(Errors_Master[[#This Row],[Functional Area]],Errors_Master[[#This Row],[Error Code Name]])</f>
        <v>Log collection[New Failure] Log collection</v>
      </c>
      <c r="C1870" s="55">
        <v>1825</v>
      </c>
      <c r="D1870" s="69" t="s">
        <v>195</v>
      </c>
      <c r="E1870" s="80" t="s">
        <v>794</v>
      </c>
      <c r="F1870" s="57"/>
      <c r="G1870" s="58">
        <f>IFERROR(VLOOKUP(Errors_Master[[#This Row],[Functional Area]],Functional_Area[],2,FALSE),"Need Location!")</f>
        <v>24</v>
      </c>
      <c r="H187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71" spans="2:8">
      <c r="B1871" s="56" t="str">
        <f>CONCATENATE(Errors_Master[[#This Row],[Functional Area]],Errors_Master[[#This Row],[Error Code Name]])</f>
        <v>Log collection[New Failure] Log collection</v>
      </c>
      <c r="C1871" s="55">
        <v>1826</v>
      </c>
      <c r="D1871" s="69" t="s">
        <v>195</v>
      </c>
      <c r="E1871" s="80" t="s">
        <v>953</v>
      </c>
      <c r="F1871" s="57"/>
      <c r="G1871" s="58">
        <f>IFERROR(VLOOKUP(Errors_Master[[#This Row],[Functional Area]],Functional_Area[],2,FALSE),"Need Location!")</f>
        <v>24</v>
      </c>
      <c r="H187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72" spans="2:8">
      <c r="B1872" s="56" t="str">
        <f>CONCATENATE(Errors_Master[[#This Row],[Functional Area]],Errors_Master[[#This Row],[Error Code Name]])</f>
        <v>Log collection[New Failure] Log collection</v>
      </c>
      <c r="C1872" s="55">
        <v>1827</v>
      </c>
      <c r="D1872" s="69" t="s">
        <v>195</v>
      </c>
      <c r="E1872" s="80" t="s">
        <v>953</v>
      </c>
      <c r="F1872" s="57"/>
      <c r="G1872" s="58">
        <f>IFERROR(VLOOKUP(Errors_Master[[#This Row],[Functional Area]],Functional_Area[],2,FALSE),"Need Location!")</f>
        <v>24</v>
      </c>
      <c r="H187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73" spans="2:8">
      <c r="B1873" s="56" t="str">
        <f>CONCATENATE(Errors_Master[[#This Row],[Functional Area]],Errors_Master[[#This Row],[Error Code Name]])</f>
        <v>Log collection[New Failure] Log collection</v>
      </c>
      <c r="C1873" s="55">
        <v>1828</v>
      </c>
      <c r="D1873" s="69" t="s">
        <v>195</v>
      </c>
      <c r="E1873" s="80" t="s">
        <v>953</v>
      </c>
      <c r="F1873" s="57"/>
      <c r="G1873" s="58">
        <f>IFERROR(VLOOKUP(Errors_Master[[#This Row],[Functional Area]],Functional_Area[],2,FALSE),"Need Location!")</f>
        <v>24</v>
      </c>
      <c r="H187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74" spans="2:8">
      <c r="B1874" s="56" t="str">
        <f>CONCATENATE(Errors_Master[[#This Row],[Functional Area]],Errors_Master[[#This Row],[Error Code Name]])</f>
        <v>Log collection[New Failure] Log collection</v>
      </c>
      <c r="C1874" s="55">
        <v>1829</v>
      </c>
      <c r="D1874" s="69" t="s">
        <v>195</v>
      </c>
      <c r="E1874" s="80" t="s">
        <v>953</v>
      </c>
      <c r="F1874" s="57"/>
      <c r="G1874" s="58">
        <f>IFERROR(VLOOKUP(Errors_Master[[#This Row],[Functional Area]],Functional_Area[],2,FALSE),"Need Location!")</f>
        <v>24</v>
      </c>
      <c r="H187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75" spans="2:8">
      <c r="B1875" s="56" t="str">
        <f>CONCATENATE(Errors_Master[[#This Row],[Functional Area]],Errors_Master[[#This Row],[Error Code Name]])</f>
        <v>Log collection[New Failure] Log collection</v>
      </c>
      <c r="C1875" s="55">
        <v>1830</v>
      </c>
      <c r="D1875" s="69" t="s">
        <v>195</v>
      </c>
      <c r="E1875" s="80" t="s">
        <v>953</v>
      </c>
      <c r="F1875" s="57"/>
      <c r="G1875" s="58">
        <f>IFERROR(VLOOKUP(Errors_Master[[#This Row],[Functional Area]],Functional_Area[],2,FALSE),"Need Location!")</f>
        <v>24</v>
      </c>
      <c r="H187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76" spans="2:8">
      <c r="B1876" s="56" t="str">
        <f>CONCATENATE(Errors_Master[[#This Row],[Functional Area]],Errors_Master[[#This Row],[Error Code Name]])</f>
        <v>Log collection[New Failure] Log collection</v>
      </c>
      <c r="C1876" s="55">
        <v>1831</v>
      </c>
      <c r="D1876" s="69" t="s">
        <v>195</v>
      </c>
      <c r="E1876" s="80" t="s">
        <v>953</v>
      </c>
      <c r="F1876" s="57"/>
      <c r="G1876" s="58">
        <f>IFERROR(VLOOKUP(Errors_Master[[#This Row],[Functional Area]],Functional_Area[],2,FALSE),"Need Location!")</f>
        <v>24</v>
      </c>
      <c r="H187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77" spans="2:8">
      <c r="B1877" s="56" t="str">
        <f>CONCATENATE(Errors_Master[[#This Row],[Functional Area]],Errors_Master[[#This Row],[Error Code Name]])</f>
        <v>Log collection[New Failure] Log collection</v>
      </c>
      <c r="C1877" s="55">
        <v>1832</v>
      </c>
      <c r="D1877" s="69" t="s">
        <v>195</v>
      </c>
      <c r="E1877" s="80" t="s">
        <v>953</v>
      </c>
      <c r="F1877" s="57"/>
      <c r="G1877" s="58">
        <f>IFERROR(VLOOKUP(Errors_Master[[#This Row],[Functional Area]],Functional_Area[],2,FALSE),"Need Location!")</f>
        <v>24</v>
      </c>
      <c r="H187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78" spans="2:8">
      <c r="B1878" s="56" t="str">
        <f>CONCATENATE(Errors_Master[[#This Row],[Functional Area]],Errors_Master[[#This Row],[Error Code Name]])</f>
        <v>Log collection[New Failure] Log collection</v>
      </c>
      <c r="C1878" s="55">
        <v>1833</v>
      </c>
      <c r="D1878" s="69" t="s">
        <v>195</v>
      </c>
      <c r="E1878" s="80" t="s">
        <v>953</v>
      </c>
      <c r="F1878" s="57"/>
      <c r="G1878" s="58">
        <f>IFERROR(VLOOKUP(Errors_Master[[#This Row],[Functional Area]],Functional_Area[],2,FALSE),"Need Location!")</f>
        <v>24</v>
      </c>
      <c r="H187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79" spans="2:8">
      <c r="B1879" s="56" t="str">
        <f>CONCATENATE(Errors_Master[[#This Row],[Functional Area]],Errors_Master[[#This Row],[Error Code Name]])</f>
        <v>Log collection[New Failure] Log collection</v>
      </c>
      <c r="C1879" s="55">
        <v>1834</v>
      </c>
      <c r="D1879" s="69" t="s">
        <v>195</v>
      </c>
      <c r="E1879" s="80" t="s">
        <v>953</v>
      </c>
      <c r="F1879" s="57"/>
      <c r="G1879" s="58">
        <f>IFERROR(VLOOKUP(Errors_Master[[#This Row],[Functional Area]],Functional_Area[],2,FALSE),"Need Location!")</f>
        <v>24</v>
      </c>
      <c r="H187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80" spans="2:8">
      <c r="B1880" s="56" t="str">
        <f>CONCATENATE(Errors_Master[[#This Row],[Functional Area]],Errors_Master[[#This Row],[Error Code Name]])</f>
        <v>Log collection[New Failure] Log collection</v>
      </c>
      <c r="C1880" s="55">
        <v>1835</v>
      </c>
      <c r="D1880" s="69" t="s">
        <v>195</v>
      </c>
      <c r="E1880" s="80" t="s">
        <v>953</v>
      </c>
      <c r="F1880" s="57"/>
      <c r="G1880" s="58">
        <f>IFERROR(VLOOKUP(Errors_Master[[#This Row],[Functional Area]],Functional_Area[],2,FALSE),"Need Location!")</f>
        <v>24</v>
      </c>
      <c r="H188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81" spans="2:8">
      <c r="B1881" s="56" t="str">
        <f>CONCATENATE(Errors_Master[[#This Row],[Functional Area]],Errors_Master[[#This Row],[Error Code Name]])</f>
        <v>Log collection[New Failure] Log collection</v>
      </c>
      <c r="C1881" s="55">
        <v>1836</v>
      </c>
      <c r="D1881" s="69" t="s">
        <v>195</v>
      </c>
      <c r="E1881" s="80" t="s">
        <v>953</v>
      </c>
      <c r="F1881" s="57"/>
      <c r="G1881" s="58">
        <f>IFERROR(VLOOKUP(Errors_Master[[#This Row],[Functional Area]],Functional_Area[],2,FALSE),"Need Location!")</f>
        <v>24</v>
      </c>
      <c r="H188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82" spans="2:8">
      <c r="B1882" s="56" t="str">
        <f>CONCATENATE(Errors_Master[[#This Row],[Functional Area]],Errors_Master[[#This Row],[Error Code Name]])</f>
        <v>Log collection[New Failure] Log collection</v>
      </c>
      <c r="C1882" s="55">
        <v>1837</v>
      </c>
      <c r="D1882" s="69" t="s">
        <v>195</v>
      </c>
      <c r="E1882" s="80" t="s">
        <v>953</v>
      </c>
      <c r="F1882" s="57"/>
      <c r="G1882" s="58">
        <f>IFERROR(VLOOKUP(Errors_Master[[#This Row],[Functional Area]],Functional_Area[],2,FALSE),"Need Location!")</f>
        <v>24</v>
      </c>
      <c r="H188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83" spans="2:8">
      <c r="B1883" s="56" t="str">
        <f>CONCATENATE(Errors_Master[[#This Row],[Functional Area]],Errors_Master[[#This Row],[Error Code Name]])</f>
        <v>Log collection[New Failure] Log collection</v>
      </c>
      <c r="C1883" s="55">
        <v>1838</v>
      </c>
      <c r="D1883" s="69" t="s">
        <v>195</v>
      </c>
      <c r="E1883" s="80" t="s">
        <v>953</v>
      </c>
      <c r="F1883" s="57"/>
      <c r="G1883" s="58">
        <f>IFERROR(VLOOKUP(Errors_Master[[#This Row],[Functional Area]],Functional_Area[],2,FALSE),"Need Location!")</f>
        <v>24</v>
      </c>
      <c r="H188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84" spans="2:8">
      <c r="B1884" s="56" t="str">
        <f>CONCATENATE(Errors_Master[[#This Row],[Functional Area]],Errors_Master[[#This Row],[Error Code Name]])</f>
        <v>Log collection[New Failure] Log collection</v>
      </c>
      <c r="C1884" s="55">
        <v>1839</v>
      </c>
      <c r="D1884" s="69" t="s">
        <v>195</v>
      </c>
      <c r="E1884" s="80" t="s">
        <v>953</v>
      </c>
      <c r="F1884" s="57"/>
      <c r="G1884" s="58">
        <f>IFERROR(VLOOKUP(Errors_Master[[#This Row],[Functional Area]],Functional_Area[],2,FALSE),"Need Location!")</f>
        <v>24</v>
      </c>
      <c r="H188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85" spans="2:8">
      <c r="B1885" s="56" t="str">
        <f>CONCATENATE(Errors_Master[[#This Row],[Functional Area]],Errors_Master[[#This Row],[Error Code Name]])</f>
        <v>Log collection[New Failure] Log collection</v>
      </c>
      <c r="C1885" s="55">
        <v>1840</v>
      </c>
      <c r="D1885" s="69" t="s">
        <v>195</v>
      </c>
      <c r="E1885" s="80" t="s">
        <v>953</v>
      </c>
      <c r="F1885" s="57"/>
      <c r="G1885" s="58">
        <f>IFERROR(VLOOKUP(Errors_Master[[#This Row],[Functional Area]],Functional_Area[],2,FALSE),"Need Location!")</f>
        <v>24</v>
      </c>
      <c r="H188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86" spans="2:8">
      <c r="B1886" s="56" t="str">
        <f>CONCATENATE(Errors_Master[[#This Row],[Functional Area]],Errors_Master[[#This Row],[Error Code Name]])</f>
        <v>Log collection[New Failure] Log collection</v>
      </c>
      <c r="C1886" s="55">
        <v>1841</v>
      </c>
      <c r="D1886" s="69" t="s">
        <v>195</v>
      </c>
      <c r="E1886" s="80" t="s">
        <v>953</v>
      </c>
      <c r="F1886" s="57"/>
      <c r="G1886" s="58">
        <f>IFERROR(VLOOKUP(Errors_Master[[#This Row],[Functional Area]],Functional_Area[],2,FALSE),"Need Location!")</f>
        <v>24</v>
      </c>
      <c r="H188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87" spans="2:8">
      <c r="B1887" s="56" t="str">
        <f>CONCATENATE(Errors_Master[[#This Row],[Functional Area]],Errors_Master[[#This Row],[Error Code Name]])</f>
        <v>Log collection[New Failure] Log collection</v>
      </c>
      <c r="C1887" s="55">
        <v>1842</v>
      </c>
      <c r="D1887" s="69" t="s">
        <v>195</v>
      </c>
      <c r="E1887" s="80" t="s">
        <v>953</v>
      </c>
      <c r="F1887" s="57"/>
      <c r="G1887" s="58">
        <f>IFERROR(VLOOKUP(Errors_Master[[#This Row],[Functional Area]],Functional_Area[],2,FALSE),"Need Location!")</f>
        <v>24</v>
      </c>
      <c r="H188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88" spans="2:8">
      <c r="B1888" s="56" t="str">
        <f>CONCATENATE(Errors_Master[[#This Row],[Functional Area]],Errors_Master[[#This Row],[Error Code Name]])</f>
        <v>Log collection[New Failure] Log collection</v>
      </c>
      <c r="C1888" s="55">
        <v>1843</v>
      </c>
      <c r="D1888" s="69" t="s">
        <v>195</v>
      </c>
      <c r="E1888" s="80" t="s">
        <v>953</v>
      </c>
      <c r="F1888" s="57"/>
      <c r="G1888" s="58">
        <f>IFERROR(VLOOKUP(Errors_Master[[#This Row],[Functional Area]],Functional_Area[],2,FALSE),"Need Location!")</f>
        <v>24</v>
      </c>
      <c r="H188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89" spans="2:8">
      <c r="B1889" s="56" t="str">
        <f>CONCATENATE(Errors_Master[[#This Row],[Functional Area]],Errors_Master[[#This Row],[Error Code Name]])</f>
        <v>Log collection[New Failure] Log collection</v>
      </c>
      <c r="C1889" s="55">
        <v>1844</v>
      </c>
      <c r="D1889" s="69" t="s">
        <v>195</v>
      </c>
      <c r="E1889" s="80" t="s">
        <v>953</v>
      </c>
      <c r="F1889" s="57"/>
      <c r="G1889" s="58">
        <f>IFERROR(VLOOKUP(Errors_Master[[#This Row],[Functional Area]],Functional_Area[],2,FALSE),"Need Location!")</f>
        <v>24</v>
      </c>
      <c r="H188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90" spans="2:8">
      <c r="B1890" s="56" t="str">
        <f>CONCATENATE(Errors_Master[[#This Row],[Functional Area]],Errors_Master[[#This Row],[Error Code Name]])</f>
        <v xml:space="preserve">DisplayDisplay Color Cal Read Fixture Software Version Fail       </v>
      </c>
      <c r="C1890" s="55">
        <v>1845</v>
      </c>
      <c r="D1890" s="69" t="s">
        <v>42</v>
      </c>
      <c r="E1890" s="71" t="s">
        <v>662</v>
      </c>
      <c r="F1890" s="57"/>
      <c r="G1890" s="58">
        <f>IFERROR(VLOOKUP(Errors_Master[[#This Row],[Functional Area]],Functional_Area[],2,FALSE),"Need Location!")</f>
        <v>25</v>
      </c>
      <c r="H189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91" spans="2:8">
      <c r="B1891" s="56" t="str">
        <f>CONCATENATE(Errors_Master[[#This Row],[Functional Area]],Errors_Master[[#This Row],[Error Code Name]])</f>
        <v xml:space="preserve">DisplayDisplay Color Cal Main Display Position Fail         </v>
      </c>
      <c r="C1891" s="55">
        <v>1846</v>
      </c>
      <c r="D1891" s="69" t="s">
        <v>42</v>
      </c>
      <c r="E1891" s="53" t="s">
        <v>663</v>
      </c>
      <c r="F1891" s="57"/>
      <c r="G1891" s="58">
        <f>IFERROR(VLOOKUP(Errors_Master[[#This Row],[Functional Area]],Functional_Area[],2,FALSE),"Need Location!")</f>
        <v>25</v>
      </c>
      <c r="H189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92" spans="2:8">
      <c r="B1892" s="56" t="str">
        <f>CONCATENATE(Errors_Master[[#This Row],[Functional Area]],Errors_Master[[#This Row],[Error Code Name]])</f>
        <v xml:space="preserve">DisplayDisplay Color Cal Native Flash Fail                      </v>
      </c>
      <c r="C1892" s="55">
        <v>1847</v>
      </c>
      <c r="D1892" s="69" t="s">
        <v>42</v>
      </c>
      <c r="E1892" s="53" t="s">
        <v>664</v>
      </c>
      <c r="F1892" s="57"/>
      <c r="G1892" s="58">
        <f>IFERROR(VLOOKUP(Errors_Master[[#This Row],[Functional Area]],Functional_Area[],2,FALSE),"Need Location!")</f>
        <v>25</v>
      </c>
      <c r="H189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93" spans="2:8">
      <c r="B1893" s="56" t="str">
        <f>CONCATENATE(Errors_Master[[#This Row],[Functional Area]],Errors_Master[[#This Row],[Error Code Name]])</f>
        <v xml:space="preserve">DisplayDisplay Color Cal Set Color Space Fail                 </v>
      </c>
      <c r="C1893" s="55">
        <v>1848</v>
      </c>
      <c r="D1893" s="69" t="s">
        <v>42</v>
      </c>
      <c r="E1893" s="53" t="s">
        <v>665</v>
      </c>
      <c r="F1893" s="57"/>
      <c r="G1893" s="58">
        <f>IFERROR(VLOOKUP(Errors_Master[[#This Row],[Functional Area]],Functional_Area[],2,FALSE),"Need Location!")</f>
        <v>25</v>
      </c>
      <c r="H189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94" spans="2:8">
      <c r="B1894" s="56" t="str">
        <f>CONCATENATE(Errors_Master[[#This Row],[Functional Area]],Errors_Master[[#This Row],[Error Code Name]])</f>
        <v xml:space="preserve">DisplayDisplay Color Cal DUT INIT HidePointer Test fail                             </v>
      </c>
      <c r="C1894" s="55">
        <v>1849</v>
      </c>
      <c r="D1894" s="69" t="s">
        <v>42</v>
      </c>
      <c r="E1894" s="53" t="s">
        <v>666</v>
      </c>
      <c r="F1894" s="57"/>
      <c r="G1894" s="58">
        <f>IFERROR(VLOOKUP(Errors_Master[[#This Row],[Functional Area]],Functional_Area[],2,FALSE),"Need Location!")</f>
        <v>25</v>
      </c>
      <c r="H189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95" spans="2:8">
      <c r="B1895" s="56" t="str">
        <f>CONCATENATE(Errors_Master[[#This Row],[Functional Area]],Errors_Master[[#This Row],[Error Code Name]])</f>
        <v xml:space="preserve">DisplayDisplay Color Cal Set Bright Fail                    </v>
      </c>
      <c r="C1895" s="55">
        <v>1850</v>
      </c>
      <c r="D1895" s="69" t="s">
        <v>42</v>
      </c>
      <c r="E1895" s="53" t="s">
        <v>667</v>
      </c>
      <c r="F1895" s="57"/>
      <c r="G1895" s="58">
        <f>IFERROR(VLOOKUP(Errors_Master[[#This Row],[Functional Area]],Functional_Area[],2,FALSE),"Need Location!")</f>
        <v>25</v>
      </c>
      <c r="H189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96" spans="2:8">
      <c r="B1896" s="56" t="str">
        <f>CONCATENATE(Errors_Master[[#This Row],[Functional Area]],Errors_Master[[#This Row],[Error Code Name]])</f>
        <v xml:space="preserve">DisplayDisplay Color Cal Black Pattern Fail                         </v>
      </c>
      <c r="C1896" s="55">
        <v>1851</v>
      </c>
      <c r="D1896" s="69" t="s">
        <v>42</v>
      </c>
      <c r="E1896" s="53" t="s">
        <v>668</v>
      </c>
      <c r="F1896" s="57"/>
      <c r="G1896" s="58">
        <f>IFERROR(VLOOKUP(Errors_Master[[#This Row],[Functional Area]],Functional_Area[],2,FALSE),"Need Location!")</f>
        <v>25</v>
      </c>
      <c r="H189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97" spans="2:8">
      <c r="B1897" s="56" t="str">
        <f>CONCATENATE(Errors_Master[[#This Row],[Functional Area]],Errors_Master[[#This Row],[Error Code Name]])</f>
        <v>DisplayLight Leakage Test Fail</v>
      </c>
      <c r="C1897" s="55">
        <v>1852</v>
      </c>
      <c r="D1897" s="69" t="s">
        <v>42</v>
      </c>
      <c r="E1897" s="53" t="s">
        <v>669</v>
      </c>
      <c r="F1897" s="57"/>
      <c r="G1897" s="58">
        <f>IFERROR(VLOOKUP(Errors_Master[[#This Row],[Functional Area]],Functional_Area[],2,FALSE),"Need Location!")</f>
        <v>25</v>
      </c>
      <c r="H189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98" spans="2:8">
      <c r="B1898" s="56" t="str">
        <f>CONCATENATE(Errors_Master[[#This Row],[Functional Area]],Errors_Master[[#This Row],[Error Code Name]])</f>
        <v xml:space="preserve">DisplayDisplay Color Cal White Test Fail                            </v>
      </c>
      <c r="C1898" s="55">
        <v>1853</v>
      </c>
      <c r="D1898" s="69" t="s">
        <v>42</v>
      </c>
      <c r="E1898" s="53" t="s">
        <v>670</v>
      </c>
      <c r="F1898" s="57"/>
      <c r="G1898" s="58">
        <f>IFERROR(VLOOKUP(Errors_Master[[#This Row],[Functional Area]],Functional_Area[],2,FALSE),"Need Location!")</f>
        <v>25</v>
      </c>
      <c r="H189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899" spans="2:8">
      <c r="B1899" s="56" t="str">
        <f>CONCATENATE(Errors_Master[[#This Row],[Functional Area]],Errors_Master[[#This Row],[Error Code Name]])</f>
        <v>DisplayCan Not Off Keyboard During Test</v>
      </c>
      <c r="C1899" s="55">
        <v>1854</v>
      </c>
      <c r="D1899" s="69" t="s">
        <v>42</v>
      </c>
      <c r="E1899" s="53" t="s">
        <v>671</v>
      </c>
      <c r="F1899" s="57"/>
      <c r="G1899" s="58">
        <f>IFERROR(VLOOKUP(Errors_Master[[#This Row],[Functional Area]],Functional_Area[],2,FALSE),"Need Location!")</f>
        <v>25</v>
      </c>
      <c r="H189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00" spans="2:8">
      <c r="B1900" s="56" t="str">
        <f>CONCATENATE(Errors_Master[[#This Row],[Functional Area]],Errors_Master[[#This Row],[Error Code Name]])</f>
        <v xml:space="preserve">DisplayDisplay Grey Test Fail                              </v>
      </c>
      <c r="C1900" s="55">
        <v>1855</v>
      </c>
      <c r="D1900" s="69" t="s">
        <v>42</v>
      </c>
      <c r="E1900" s="53" t="s">
        <v>672</v>
      </c>
      <c r="F1900" s="57"/>
      <c r="G1900" s="58">
        <f>IFERROR(VLOOKUP(Errors_Master[[#This Row],[Functional Area]],Functional_Area[],2,FALSE),"Need Location!")</f>
        <v>25</v>
      </c>
      <c r="H190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01" spans="2:8">
      <c r="B1901" s="56" t="str">
        <f>CONCATENATE(Errors_Master[[#This Row],[Functional Area]],Errors_Master[[#This Row],[Error Code Name]])</f>
        <v>DisplayWait 3S Command Fail</v>
      </c>
      <c r="C1901" s="55">
        <v>1856</v>
      </c>
      <c r="D1901" s="69" t="s">
        <v>42</v>
      </c>
      <c r="E1901" s="53" t="s">
        <v>673</v>
      </c>
      <c r="F1901" s="57"/>
      <c r="G1901" s="58">
        <f>IFERROR(VLOOKUP(Errors_Master[[#This Row],[Functional Area]],Functional_Area[],2,FALSE),"Need Location!")</f>
        <v>25</v>
      </c>
      <c r="H190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02" spans="2:8">
      <c r="B1902" s="56" t="str">
        <f>CONCATENATE(Errors_Master[[#This Row],[Functional Area]],Errors_Master[[#This Row],[Error Code Name]])</f>
        <v xml:space="preserve">DisplayDisplay Measure GSI Fail                       </v>
      </c>
      <c r="C1902" s="55">
        <v>1857</v>
      </c>
      <c r="D1902" s="69" t="s">
        <v>42</v>
      </c>
      <c r="E1902" s="53" t="s">
        <v>674</v>
      </c>
      <c r="F1902" s="57"/>
      <c r="G1902" s="58">
        <f>IFERROR(VLOOKUP(Errors_Master[[#This Row],[Functional Area]],Functional_Area[],2,FALSE),"Need Location!")</f>
        <v>25</v>
      </c>
      <c r="H190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03" spans="2:8">
      <c r="B1903" s="56" t="str">
        <f>CONCATENATE(Errors_Master[[#This Row],[Functional Area]],Errors_Master[[#This Row],[Error Code Name]])</f>
        <v>DisplayDisplay Post Cal WU Test Fail</v>
      </c>
      <c r="C1903" s="55">
        <v>1858</v>
      </c>
      <c r="D1903" s="69" t="s">
        <v>42</v>
      </c>
      <c r="E1903" s="53" t="s">
        <v>675</v>
      </c>
      <c r="F1903" s="57"/>
      <c r="G1903" s="58">
        <f>IFERROR(VLOOKUP(Errors_Master[[#This Row],[Functional Area]],Functional_Area[],2,FALSE),"Need Location!")</f>
        <v>25</v>
      </c>
      <c r="H190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04" spans="2:8">
      <c r="B1904" s="56" t="str">
        <f>CONCATENATE(Errors_Master[[#This Row],[Functional Area]],Errors_Master[[#This Row],[Error Code Name]])</f>
        <v xml:space="preserve">DisplayDisplay ESR Sag Fail                         </v>
      </c>
      <c r="C1904" s="55">
        <v>1859</v>
      </c>
      <c r="D1904" s="69" t="s">
        <v>42</v>
      </c>
      <c r="E1904" s="53" t="s">
        <v>954</v>
      </c>
      <c r="F1904" s="57"/>
      <c r="G1904" s="58">
        <f>IFERROR(VLOOKUP(Errors_Master[[#This Row],[Functional Area]],Functional_Area[],2,FALSE),"Need Location!")</f>
        <v>25</v>
      </c>
      <c r="H190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05" spans="2:8">
      <c r="B1905" s="56" t="str">
        <f>CONCATENATE(Errors_Master[[#This Row],[Functional Area]],Errors_Master[[#This Row],[Error Code Name]])</f>
        <v xml:space="preserve">DisplayRGBW Native Measure Red Fail                         </v>
      </c>
      <c r="C1905" s="55">
        <v>1860</v>
      </c>
      <c r="D1905" s="69" t="s">
        <v>42</v>
      </c>
      <c r="E1905" s="53" t="s">
        <v>676</v>
      </c>
      <c r="F1905" s="57"/>
      <c r="G1905" s="58">
        <f>IFERROR(VLOOKUP(Errors_Master[[#This Row],[Functional Area]],Functional_Area[],2,FALSE),"Need Location!")</f>
        <v>25</v>
      </c>
      <c r="H190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06" spans="2:8">
      <c r="B1906" s="56" t="str">
        <f>CONCATENATE(Errors_Master[[#This Row],[Functional Area]],Errors_Master[[#This Row],[Error Code Name]])</f>
        <v xml:space="preserve">DisplayRGBW Native Green Fail         </v>
      </c>
      <c r="C1906" s="55">
        <v>1861</v>
      </c>
      <c r="D1906" s="69" t="s">
        <v>42</v>
      </c>
      <c r="E1906" s="53" t="s">
        <v>677</v>
      </c>
      <c r="F1906" s="57"/>
      <c r="G1906" s="58">
        <f>IFERROR(VLOOKUP(Errors_Master[[#This Row],[Functional Area]],Functional_Area[],2,FALSE),"Need Location!")</f>
        <v>25</v>
      </c>
      <c r="H190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07" spans="2:8">
      <c r="B1907" s="56" t="str">
        <f>CONCATENATE(Errors_Master[[#This Row],[Functional Area]],Errors_Master[[#This Row],[Error Code Name]])</f>
        <v>DisplayRGBW Native Measure Green Fail</v>
      </c>
      <c r="C1907" s="55">
        <v>1862</v>
      </c>
      <c r="D1907" s="69" t="s">
        <v>42</v>
      </c>
      <c r="E1907" s="53" t="s">
        <v>678</v>
      </c>
      <c r="F1907" s="57"/>
      <c r="G1907" s="58">
        <f>IFERROR(VLOOKUP(Errors_Master[[#This Row],[Functional Area]],Functional_Area[],2,FALSE),"Need Location!")</f>
        <v>25</v>
      </c>
      <c r="H190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08" spans="2:8">
      <c r="B1908" s="56" t="str">
        <f>CONCATENATE(Errors_Master[[#This Row],[Functional Area]],Errors_Master[[#This Row],[Error Code Name]])</f>
        <v xml:space="preserve">DisplayRGBW Native Measure Blue Fail             </v>
      </c>
      <c r="C1908" s="55">
        <v>1863</v>
      </c>
      <c r="D1908" s="69" t="s">
        <v>42</v>
      </c>
      <c r="E1908" s="53" t="s">
        <v>679</v>
      </c>
      <c r="F1908" s="57"/>
      <c r="G1908" s="58">
        <f>IFERROR(VLOOKUP(Errors_Master[[#This Row],[Functional Area]],Functional_Area[],2,FALSE),"Need Location!")</f>
        <v>25</v>
      </c>
      <c r="H190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09" spans="2:8">
      <c r="B1909" s="56" t="str">
        <f>CONCATENATE(Errors_Master[[#This Row],[Functional Area]],Errors_Master[[#This Row],[Error Code Name]])</f>
        <v xml:space="preserve">DisplayDisplay Color Cal Harmony Test Fail                        </v>
      </c>
      <c r="C1909" s="55">
        <v>1864</v>
      </c>
      <c r="D1909" s="69" t="s">
        <v>42</v>
      </c>
      <c r="E1909" s="53" t="s">
        <v>680</v>
      </c>
      <c r="F1909" s="57"/>
      <c r="G1909" s="58">
        <f>IFERROR(VLOOKUP(Errors_Master[[#This Row],[Functional Area]],Functional_Area[],2,FALSE),"Need Location!")</f>
        <v>25</v>
      </c>
      <c r="H190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10" spans="2:8">
      <c r="B1910" s="56" t="str">
        <f>CONCATENATE(Errors_Master[[#This Row],[Functional Area]],Errors_Master[[#This Row],[Error Code Name]])</f>
        <v xml:space="preserve">DisplayHarmony Native Accuracy Fail                       </v>
      </c>
      <c r="C1910" s="55">
        <v>1865</v>
      </c>
      <c r="D1910" s="69" t="s">
        <v>42</v>
      </c>
      <c r="E1910" s="53" t="s">
        <v>681</v>
      </c>
      <c r="F1910" s="57"/>
      <c r="G1910" s="58">
        <f>IFERROR(VLOOKUP(Errors_Master[[#This Row],[Functional Area]],Functional_Area[],2,FALSE),"Need Location!")</f>
        <v>25</v>
      </c>
      <c r="H191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11" spans="2:8">
      <c r="B1911" s="56" t="str">
        <f>CONCATENATE(Errors_Master[[#This Row],[Functional Area]],Errors_Master[[#This Row],[Error Code Name]])</f>
        <v xml:space="preserve">DisplayDisplay Color Cal Calibration Fail            </v>
      </c>
      <c r="C1911" s="55">
        <v>1866</v>
      </c>
      <c r="D1911" s="69" t="s">
        <v>42</v>
      </c>
      <c r="E1911" s="53" t="s">
        <v>682</v>
      </c>
      <c r="F1911" s="57"/>
      <c r="G1911" s="58">
        <f>IFERROR(VLOOKUP(Errors_Master[[#This Row],[Functional Area]],Functional_Area[],2,FALSE),"Need Location!")</f>
        <v>25</v>
      </c>
      <c r="H191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12" spans="2:8">
      <c r="B1912" s="56" t="str">
        <f>CONCATENATE(Errors_Master[[#This Row],[Functional Area]],Errors_Master[[#This Row],[Error Code Name]])</f>
        <v xml:space="preserve">DisplayDisplay Post Cal Display Color Cal Show Pointer Fail                            </v>
      </c>
      <c r="C1912" s="55">
        <v>1867</v>
      </c>
      <c r="D1912" s="69" t="s">
        <v>42</v>
      </c>
      <c r="E1912" s="53" t="s">
        <v>683</v>
      </c>
      <c r="F1912" s="57"/>
      <c r="G1912" s="58">
        <f>IFERROR(VLOOKUP(Errors_Master[[#This Row],[Functional Area]],Functional_Area[],2,FALSE),"Need Location!")</f>
        <v>25</v>
      </c>
      <c r="H191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13" spans="2:8">
      <c r="B1913" s="56" t="str">
        <f>CONCATENATE(Errors_Master[[#This Row],[Functional Area]],Errors_Master[[#This Row],[Error Code Name]])</f>
        <v xml:space="preserve">DisplayDisplay Post Cal KILL Helios Fail                                 </v>
      </c>
      <c r="C1913" s="55">
        <v>1868</v>
      </c>
      <c r="D1913" s="69" t="s">
        <v>42</v>
      </c>
      <c r="E1913" s="53" t="s">
        <v>684</v>
      </c>
      <c r="F1913" s="57"/>
      <c r="G1913" s="58">
        <f>IFERROR(VLOOKUP(Errors_Master[[#This Row],[Functional Area]],Functional_Area[],2,FALSE),"Need Location!")</f>
        <v>25</v>
      </c>
      <c r="H191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14" spans="2:8">
      <c r="B1914" s="56" t="str">
        <f>CONCATENATE(Errors_Master[[#This Row],[Functional Area]],Errors_Master[[#This Row],[Error Code Name]])</f>
        <v xml:space="preserve">DisplayTouch Bar Attach Fail                        </v>
      </c>
      <c r="C1914" s="55">
        <v>1869</v>
      </c>
      <c r="D1914" s="69" t="s">
        <v>42</v>
      </c>
      <c r="E1914" s="53" t="s">
        <v>685</v>
      </c>
      <c r="F1914" s="57"/>
      <c r="G1914" s="58">
        <f>IFERROR(VLOOKUP(Errors_Master[[#This Row],[Functional Area]],Functional_Area[],2,FALSE),"Need Location!")</f>
        <v>25</v>
      </c>
      <c r="H191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15" spans="2:8">
      <c r="B1915" s="56" t="str">
        <f>CONCATENATE(Errors_Master[[#This Row],[Functional Area]],Errors_Master[[#This Row],[Error Code Name]])</f>
        <v>DisplayDisplay Gray127 Test Fail</v>
      </c>
      <c r="C1915" s="55">
        <v>1870</v>
      </c>
      <c r="D1915" s="69" t="s">
        <v>42</v>
      </c>
      <c r="E1915" s="53" t="s">
        <v>686</v>
      </c>
      <c r="F1915" s="57"/>
      <c r="G1915" s="58">
        <f>IFERROR(VLOOKUP(Errors_Master[[#This Row],[Functional Area]],Functional_Area[],2,FALSE),"Need Location!")</f>
        <v>25</v>
      </c>
      <c r="H191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16" spans="2:8">
      <c r="B1916" s="56" t="str">
        <f>CONCATENATE(Errors_Master[[#This Row],[Functional Area]],Errors_Master[[#This Row],[Error Code Name]])</f>
        <v>DisplayDisplay PDCA Reporting Fail</v>
      </c>
      <c r="C1916" s="55">
        <v>1871</v>
      </c>
      <c r="D1916" s="69" t="s">
        <v>42</v>
      </c>
      <c r="E1916" s="53" t="s">
        <v>687</v>
      </c>
      <c r="F1916" s="57"/>
      <c r="G1916" s="58">
        <f>IFERROR(VLOOKUP(Errors_Master[[#This Row],[Functional Area]],Functional_Area[],2,FALSE),"Need Location!")</f>
        <v>25</v>
      </c>
      <c r="H191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17" spans="2:8">
      <c r="B1917" s="56" t="str">
        <f>CONCATENATE(Errors_Master[[#This Row],[Functional Area]],Errors_Master[[#This Row],[Error Code Name]])</f>
        <v>DisplayDisplay Test Fail</v>
      </c>
      <c r="C1917" s="55">
        <v>1872</v>
      </c>
      <c r="D1917" s="69" t="s">
        <v>42</v>
      </c>
      <c r="E1917" s="53" t="s">
        <v>688</v>
      </c>
      <c r="F1917" s="57"/>
      <c r="G1917" s="58">
        <f>IFERROR(VLOOKUP(Errors_Master[[#This Row],[Functional Area]],Functional_Area[],2,FALSE),"Need Location!")</f>
        <v>25</v>
      </c>
      <c r="H191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18" spans="2:8">
      <c r="B1918" s="56" t="str">
        <f>CONCATENATE(Errors_Master[[#This Row],[Functional Area]],Errors_Master[[#This Row],[Error Code Name]])</f>
        <v xml:space="preserve">DisplayDisplay Color Cal Can't Reset file folder               </v>
      </c>
      <c r="C1918" s="55">
        <v>1873</v>
      </c>
      <c r="D1918" s="69" t="s">
        <v>42</v>
      </c>
      <c r="E1918" s="53" t="s">
        <v>689</v>
      </c>
      <c r="F1918" s="57"/>
      <c r="G1918" s="58">
        <f>IFERROR(VLOOKUP(Errors_Master[[#This Row],[Functional Area]],Functional_Area[],2,FALSE),"Need Location!")</f>
        <v>25</v>
      </c>
      <c r="H191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19" spans="2:8">
      <c r="B1919" s="56" t="str">
        <f>CONCATENATE(Errors_Master[[#This Row],[Functional Area]],Errors_Master[[#This Row],[Error Code Name]])</f>
        <v xml:space="preserve">DisplayDisplay Color Cal Old System fail        </v>
      </c>
      <c r="C1919" s="55">
        <v>1874</v>
      </c>
      <c r="D1919" s="69" t="s">
        <v>42</v>
      </c>
      <c r="E1919" s="53" t="s">
        <v>690</v>
      </c>
      <c r="F1919" s="57"/>
      <c r="G1919" s="58">
        <f>IFERROR(VLOOKUP(Errors_Master[[#This Row],[Functional Area]],Functional_Area[],2,FALSE),"Need Location!")</f>
        <v>25</v>
      </c>
      <c r="H191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20" spans="2:8">
      <c r="B1920" s="56" t="str">
        <f>CONCATENATE(Errors_Master[[#This Row],[Functional Area]],Errors_Master[[#This Row],[Error Code Name]])</f>
        <v xml:space="preserve">DisplayMEASVRE G-127 fail          </v>
      </c>
      <c r="C1920" s="55">
        <v>1875</v>
      </c>
      <c r="D1920" s="69" t="s">
        <v>42</v>
      </c>
      <c r="E1920" s="53" t="s">
        <v>691</v>
      </c>
      <c r="F1920" s="57"/>
      <c r="G1920" s="58">
        <f>IFERROR(VLOOKUP(Errors_Master[[#This Row],[Functional Area]],Functional_Area[],2,FALSE),"Need Location!")</f>
        <v>25</v>
      </c>
      <c r="H192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21" spans="2:8">
      <c r="B1921" s="56" t="str">
        <f>CONCATENATE(Errors_Master[[#This Row],[Functional Area]],Errors_Master[[#This Row],[Error Code Name]])</f>
        <v xml:space="preserve">DisplayCopy Native TOKSF fail          </v>
      </c>
      <c r="C1921" s="55">
        <v>1876</v>
      </c>
      <c r="D1921" s="69" t="s">
        <v>42</v>
      </c>
      <c r="E1921" s="53" t="s">
        <v>692</v>
      </c>
      <c r="F1921" s="57"/>
      <c r="G1921" s="58">
        <f>IFERROR(VLOOKUP(Errors_Master[[#This Row],[Functional Area]],Functional_Area[],2,FALSE),"Need Location!")</f>
        <v>25</v>
      </c>
      <c r="H192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22" spans="2:8">
      <c r="B1922" s="56" t="str">
        <f>CONCATENATE(Errors_Master[[#This Row],[Functional Area]],Errors_Master[[#This Row],[Error Code Name]])</f>
        <v xml:space="preserve">DisplayHang at Display FMS          </v>
      </c>
      <c r="C1922" s="55">
        <v>1877</v>
      </c>
      <c r="D1922" s="69" t="s">
        <v>42</v>
      </c>
      <c r="E1922" s="53" t="s">
        <v>693</v>
      </c>
      <c r="F1922" s="57"/>
      <c r="G1922" s="58">
        <f>IFERROR(VLOOKUP(Errors_Master[[#This Row],[Functional Area]],Functional_Area[],2,FALSE),"Need Location!")</f>
        <v>25</v>
      </c>
      <c r="H192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23" spans="2:8">
      <c r="B1923" s="56" t="str">
        <f>CONCATENATE(Errors_Master[[#This Row],[Functional Area]],Errors_Master[[#This Row],[Error Code Name]])</f>
        <v>Displayeject in middle test</v>
      </c>
      <c r="C1923" s="55">
        <v>1878</v>
      </c>
      <c r="D1923" s="69" t="s">
        <v>42</v>
      </c>
      <c r="E1923" s="80" t="s">
        <v>955</v>
      </c>
      <c r="F1923" s="57"/>
      <c r="G1923" s="58">
        <f>IFERROR(VLOOKUP(Errors_Master[[#This Row],[Functional Area]],Functional_Area[],2,FALSE),"Need Location!")</f>
        <v>25</v>
      </c>
      <c r="H192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24" spans="2:8">
      <c r="B1924" s="56" t="str">
        <f>CONCATENATE(Errors_Master[[#This Row],[Functional Area]],Errors_Master[[#This Row],[Error Code Name]])</f>
        <v>DisplayOS hang during test</v>
      </c>
      <c r="C1924" s="55">
        <v>1879</v>
      </c>
      <c r="D1924" s="69" t="s">
        <v>42</v>
      </c>
      <c r="E1924" s="80" t="s">
        <v>956</v>
      </c>
      <c r="F1924" s="57"/>
      <c r="G1924" s="58">
        <f>IFERROR(VLOOKUP(Errors_Master[[#This Row],[Functional Area]],Functional_Area[],2,FALSE),"Need Location!")</f>
        <v>25</v>
      </c>
      <c r="H192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25" spans="2:8">
      <c r="B1925" s="56" t="str">
        <f>CONCATENATE(Errors_Master[[#This Row],[Functional Area]],Errors_Master[[#This Row],[Error Code Name]])</f>
        <v>Displayright-rear usb hole can't connect network</v>
      </c>
      <c r="C1925" s="55">
        <v>1880</v>
      </c>
      <c r="D1925" s="69" t="s">
        <v>42</v>
      </c>
      <c r="E1925" s="80" t="s">
        <v>957</v>
      </c>
      <c r="F1925" s="57"/>
      <c r="G1925" s="58">
        <f>IFERROR(VLOOKUP(Errors_Master[[#This Row],[Functional Area]],Functional_Area[],2,FALSE),"Need Location!")</f>
        <v>25</v>
      </c>
      <c r="H192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26" spans="2:8">
      <c r="B1926" s="56" t="str">
        <f>CONCATENATE(Errors_Master[[#This Row],[Functional Area]],Errors_Master[[#This Row],[Error Code Name]])</f>
        <v>Displaypost flash gamma w-255-Y</v>
      </c>
      <c r="C1926" s="55">
        <v>1881</v>
      </c>
      <c r="D1926" s="69" t="s">
        <v>42</v>
      </c>
      <c r="E1926" s="80" t="s">
        <v>958</v>
      </c>
      <c r="F1926" s="57"/>
      <c r="G1926" s="58">
        <f>IFERROR(VLOOKUP(Errors_Master[[#This Row],[Functional Area]],Functional_Area[],2,FALSE),"Need Location!")</f>
        <v>25</v>
      </c>
      <c r="H192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27" spans="2:8">
      <c r="B1927" s="56" t="str">
        <f>CONCATENATE(Errors_Master[[#This Row],[Functional Area]],Errors_Master[[#This Row],[Error Code Name]])</f>
        <v>DisplaySMC BL Color profile delete fail</v>
      </c>
      <c r="C1927" s="55">
        <v>1882</v>
      </c>
      <c r="D1927" s="69" t="s">
        <v>42</v>
      </c>
      <c r="E1927" s="80" t="s">
        <v>959</v>
      </c>
      <c r="F1927" s="57"/>
      <c r="G1927" s="58">
        <f>IFERROR(VLOOKUP(Errors_Master[[#This Row],[Functional Area]],Functional_Area[],2,FALSE),"Need Location!")</f>
        <v>25</v>
      </c>
      <c r="H192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28" spans="2:8">
      <c r="B1928" s="56" t="str">
        <f>CONCATENATE(Errors_Master[[#This Row],[Functional Area]],Errors_Master[[#This Row],[Error Code Name]])</f>
        <v>Display[New Failure] Display</v>
      </c>
      <c r="C1928" s="55">
        <v>1883</v>
      </c>
      <c r="D1928" s="69" t="s">
        <v>42</v>
      </c>
      <c r="E1928" s="80" t="s">
        <v>960</v>
      </c>
      <c r="F1928" s="57"/>
      <c r="G1928" s="58">
        <f>IFERROR(VLOOKUP(Errors_Master[[#This Row],[Functional Area]],Functional_Area[],2,FALSE),"Need Location!")</f>
        <v>25</v>
      </c>
      <c r="H192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29" spans="2:8">
      <c r="B1929" s="56" t="str">
        <f>CONCATENATE(Errors_Master[[#This Row],[Functional Area]],Errors_Master[[#This Row],[Error Code Name]])</f>
        <v>Display[New Failure] Display</v>
      </c>
      <c r="C1929" s="55">
        <v>1884</v>
      </c>
      <c r="D1929" s="69" t="s">
        <v>42</v>
      </c>
      <c r="E1929" s="80" t="s">
        <v>960</v>
      </c>
      <c r="F1929" s="57"/>
      <c r="G1929" s="58">
        <f>IFERROR(VLOOKUP(Errors_Master[[#This Row],[Functional Area]],Functional_Area[],2,FALSE),"Need Location!")</f>
        <v>25</v>
      </c>
      <c r="H192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30" spans="2:8">
      <c r="B1930" s="56" t="str">
        <f>CONCATENATE(Errors_Master[[#This Row],[Functional Area]],Errors_Master[[#This Row],[Error Code Name]])</f>
        <v>Display[New Failure] Display</v>
      </c>
      <c r="C1930" s="55">
        <v>1885</v>
      </c>
      <c r="D1930" s="69" t="s">
        <v>42</v>
      </c>
      <c r="E1930" s="80" t="s">
        <v>960</v>
      </c>
      <c r="F1930" s="57"/>
      <c r="G1930" s="58">
        <f>IFERROR(VLOOKUP(Errors_Master[[#This Row],[Functional Area]],Functional_Area[],2,FALSE),"Need Location!")</f>
        <v>25</v>
      </c>
      <c r="H193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31" spans="2:8">
      <c r="B1931" s="56" t="str">
        <f>CONCATENATE(Errors_Master[[#This Row],[Functional Area]],Errors_Master[[#This Row],[Error Code Name]])</f>
        <v>Display[New Failure] Display</v>
      </c>
      <c r="C1931" s="55">
        <v>1886</v>
      </c>
      <c r="D1931" s="69" t="s">
        <v>42</v>
      </c>
      <c r="E1931" s="80" t="s">
        <v>960</v>
      </c>
      <c r="F1931" s="57"/>
      <c r="G1931" s="58">
        <f>IFERROR(VLOOKUP(Errors_Master[[#This Row],[Functional Area]],Functional_Area[],2,FALSE),"Need Location!")</f>
        <v>25</v>
      </c>
      <c r="H193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32" spans="2:8">
      <c r="B1932" s="56" t="str">
        <f>CONCATENATE(Errors_Master[[#This Row],[Functional Area]],Errors_Master[[#This Row],[Error Code Name]])</f>
        <v>Display[New Failure] Display</v>
      </c>
      <c r="C1932" s="55">
        <v>1887</v>
      </c>
      <c r="D1932" s="69" t="s">
        <v>42</v>
      </c>
      <c r="E1932" s="80" t="s">
        <v>960</v>
      </c>
      <c r="F1932" s="57"/>
      <c r="G1932" s="58">
        <f>IFERROR(VLOOKUP(Errors_Master[[#This Row],[Functional Area]],Functional_Area[],2,FALSE),"Need Location!")</f>
        <v>25</v>
      </c>
      <c r="H193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33" spans="2:8">
      <c r="B1933" s="56" t="str">
        <f>CONCATENATE(Errors_Master[[#This Row],[Functional Area]],Errors_Master[[#This Row],[Error Code Name]])</f>
        <v>Display[New Failure] Display</v>
      </c>
      <c r="C1933" s="55">
        <v>1888</v>
      </c>
      <c r="D1933" s="69" t="s">
        <v>42</v>
      </c>
      <c r="E1933" s="80" t="s">
        <v>960</v>
      </c>
      <c r="F1933" s="57"/>
      <c r="G1933" s="58">
        <f>IFERROR(VLOOKUP(Errors_Master[[#This Row],[Functional Area]],Functional_Area[],2,FALSE),"Need Location!")</f>
        <v>25</v>
      </c>
      <c r="H193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34" spans="2:8">
      <c r="B1934" s="56" t="str">
        <f>CONCATENATE(Errors_Master[[#This Row],[Functional Area]],Errors_Master[[#This Row],[Error Code Name]])</f>
        <v>Display[New Failure] Display</v>
      </c>
      <c r="C1934" s="55">
        <v>1889</v>
      </c>
      <c r="D1934" s="69" t="s">
        <v>42</v>
      </c>
      <c r="E1934" s="80" t="s">
        <v>960</v>
      </c>
      <c r="F1934" s="57"/>
      <c r="G1934" s="58">
        <f>IFERROR(VLOOKUP(Errors_Master[[#This Row],[Functional Area]],Functional_Area[],2,FALSE),"Need Location!")</f>
        <v>25</v>
      </c>
      <c r="H193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35" spans="2:8">
      <c r="B1935" s="56" t="str">
        <f>CONCATENATE(Errors_Master[[#This Row],[Functional Area]],Errors_Master[[#This Row],[Error Code Name]])</f>
        <v>Display[New Failure] Display</v>
      </c>
      <c r="C1935" s="55">
        <v>1890</v>
      </c>
      <c r="D1935" s="69" t="s">
        <v>42</v>
      </c>
      <c r="E1935" s="80" t="s">
        <v>960</v>
      </c>
      <c r="F1935" s="57"/>
      <c r="G1935" s="58">
        <f>IFERROR(VLOOKUP(Errors_Master[[#This Row],[Functional Area]],Functional_Area[],2,FALSE),"Need Location!")</f>
        <v>25</v>
      </c>
      <c r="H193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36" spans="2:8">
      <c r="B1936" s="56" t="str">
        <f>CONCATENATE(Errors_Master[[#This Row],[Functional Area]],Errors_Master[[#This Row],[Error Code Name]])</f>
        <v>Display[New Failure] Display</v>
      </c>
      <c r="C1936" s="55">
        <v>1891</v>
      </c>
      <c r="D1936" s="69" t="s">
        <v>42</v>
      </c>
      <c r="E1936" s="80" t="s">
        <v>960</v>
      </c>
      <c r="F1936" s="57"/>
      <c r="G1936" s="58">
        <f>IFERROR(VLOOKUP(Errors_Master[[#This Row],[Functional Area]],Functional_Area[],2,FALSE),"Need Location!")</f>
        <v>25</v>
      </c>
      <c r="H193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37" spans="2:8">
      <c r="B1937" s="56" t="str">
        <f>CONCATENATE(Errors_Master[[#This Row],[Functional Area]],Errors_Master[[#This Row],[Error Code Name]])</f>
        <v>Display[New Failure] Display</v>
      </c>
      <c r="C1937" s="55">
        <v>1892</v>
      </c>
      <c r="D1937" s="69" t="s">
        <v>42</v>
      </c>
      <c r="E1937" s="80" t="s">
        <v>960</v>
      </c>
      <c r="F1937" s="57"/>
      <c r="G1937" s="58">
        <f>IFERROR(VLOOKUP(Errors_Master[[#This Row],[Functional Area]],Functional_Area[],2,FALSE),"Need Location!")</f>
        <v>25</v>
      </c>
      <c r="H193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38" spans="2:8">
      <c r="B1938" s="56" t="str">
        <f>CONCATENATE(Errors_Master[[#This Row],[Functional Area]],Errors_Master[[#This Row],[Error Code Name]])</f>
        <v>Display[New Failure] Display</v>
      </c>
      <c r="C1938" s="55">
        <v>1893</v>
      </c>
      <c r="D1938" s="69" t="s">
        <v>42</v>
      </c>
      <c r="E1938" s="80" t="s">
        <v>960</v>
      </c>
      <c r="F1938" s="57"/>
      <c r="G1938" s="58">
        <f>IFERROR(VLOOKUP(Errors_Master[[#This Row],[Functional Area]],Functional_Area[],2,FALSE),"Need Location!")</f>
        <v>25</v>
      </c>
      <c r="H193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39" spans="2:8">
      <c r="B1939" s="56" t="str">
        <f>CONCATENATE(Errors_Master[[#This Row],[Functional Area]],Errors_Master[[#This Row],[Error Code Name]])</f>
        <v>Display[New Failure] Display</v>
      </c>
      <c r="C1939" s="55">
        <v>1894</v>
      </c>
      <c r="D1939" s="69" t="s">
        <v>42</v>
      </c>
      <c r="E1939" s="80" t="s">
        <v>960</v>
      </c>
      <c r="F1939" s="57"/>
      <c r="G1939" s="58">
        <f>IFERROR(VLOOKUP(Errors_Master[[#This Row],[Functional Area]],Functional_Area[],2,FALSE),"Need Location!")</f>
        <v>25</v>
      </c>
      <c r="H193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40" spans="2:8">
      <c r="B1940" s="56" t="str">
        <f>CONCATENATE(Errors_Master[[#This Row],[Functional Area]],Errors_Master[[#This Row],[Error Code Name]])</f>
        <v>Display[New Failure] Display</v>
      </c>
      <c r="C1940" s="55">
        <v>1895</v>
      </c>
      <c r="D1940" s="69" t="s">
        <v>42</v>
      </c>
      <c r="E1940" s="80" t="s">
        <v>960</v>
      </c>
      <c r="F1940" s="57"/>
      <c r="G1940" s="58">
        <f>IFERROR(VLOOKUP(Errors_Master[[#This Row],[Functional Area]],Functional_Area[],2,FALSE),"Need Location!")</f>
        <v>25</v>
      </c>
      <c r="H194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41" spans="2:8">
      <c r="B1941" s="56" t="str">
        <f>CONCATENATE(Errors_Master[[#This Row],[Functional Area]],Errors_Master[[#This Row],[Error Code Name]])</f>
        <v>Display[New Failure] Display</v>
      </c>
      <c r="C1941" s="55">
        <v>1896</v>
      </c>
      <c r="D1941" s="69" t="s">
        <v>42</v>
      </c>
      <c r="E1941" s="80" t="s">
        <v>960</v>
      </c>
      <c r="F1941" s="57"/>
      <c r="G1941" s="58">
        <f>IFERROR(VLOOKUP(Errors_Master[[#This Row],[Functional Area]],Functional_Area[],2,FALSE),"Need Location!")</f>
        <v>25</v>
      </c>
      <c r="H194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42" spans="2:8">
      <c r="B1942" s="56" t="str">
        <f>CONCATENATE(Errors_Master[[#This Row],[Functional Area]],Errors_Master[[#This Row],[Error Code Name]])</f>
        <v>Display[New Failure] Display</v>
      </c>
      <c r="C1942" s="55">
        <v>1897</v>
      </c>
      <c r="D1942" s="69" t="s">
        <v>42</v>
      </c>
      <c r="E1942" s="80" t="s">
        <v>960</v>
      </c>
      <c r="F1942" s="57"/>
      <c r="G1942" s="58">
        <f>IFERROR(VLOOKUP(Errors_Master[[#This Row],[Functional Area]],Functional_Area[],2,FALSE),"Need Location!")</f>
        <v>25</v>
      </c>
      <c r="H194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43" spans="2:8">
      <c r="B1943" s="56" t="str">
        <f>CONCATENATE(Errors_Master[[#This Row],[Functional Area]],Errors_Master[[#This Row],[Error Code Name]])</f>
        <v>Display[New Failure] Display</v>
      </c>
      <c r="C1943" s="55">
        <v>1898</v>
      </c>
      <c r="D1943" s="69" t="s">
        <v>42</v>
      </c>
      <c r="E1943" s="80" t="s">
        <v>960</v>
      </c>
      <c r="F1943" s="57"/>
      <c r="G1943" s="58">
        <f>IFERROR(VLOOKUP(Errors_Master[[#This Row],[Functional Area]],Functional_Area[],2,FALSE),"Need Location!")</f>
        <v>25</v>
      </c>
      <c r="H194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44" spans="2:8">
      <c r="B1944" s="56" t="str">
        <f>CONCATENATE(Errors_Master[[#This Row],[Functional Area]],Errors_Master[[#This Row],[Error Code Name]])</f>
        <v>Display[New Failure] Display</v>
      </c>
      <c r="C1944" s="55">
        <v>1899</v>
      </c>
      <c r="D1944" s="69" t="s">
        <v>42</v>
      </c>
      <c r="E1944" s="80" t="s">
        <v>960</v>
      </c>
      <c r="F1944" s="57"/>
      <c r="G1944" s="58">
        <f>IFERROR(VLOOKUP(Errors_Master[[#This Row],[Functional Area]],Functional_Area[],2,FALSE),"Need Location!")</f>
        <v>25</v>
      </c>
      <c r="H194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45" spans="2:8">
      <c r="B1945" s="56" t="str">
        <f>CONCATENATE(Errors_Master[[#This Row],[Functional Area]],Errors_Master[[#This Row],[Error Code Name]])</f>
        <v>Display[New Failure] Display</v>
      </c>
      <c r="C1945" s="55">
        <v>1900</v>
      </c>
      <c r="D1945" s="69" t="s">
        <v>42</v>
      </c>
      <c r="E1945" s="80" t="s">
        <v>960</v>
      </c>
      <c r="F1945" s="57"/>
      <c r="G1945" s="58">
        <f>IFERROR(VLOOKUP(Errors_Master[[#This Row],[Functional Area]],Functional_Area[],2,FALSE),"Need Location!")</f>
        <v>25</v>
      </c>
      <c r="H194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46" spans="2:8">
      <c r="B1946" s="56" t="str">
        <f>CONCATENATE(Errors_Master[[#This Row],[Functional Area]],Errors_Master[[#This Row],[Error Code Name]])</f>
        <v>Display[New Failure] Display</v>
      </c>
      <c r="C1946" s="55">
        <v>1901</v>
      </c>
      <c r="D1946" s="69" t="s">
        <v>42</v>
      </c>
      <c r="E1946" s="80" t="s">
        <v>960</v>
      </c>
      <c r="F1946" s="57"/>
      <c r="G1946" s="58">
        <f>IFERROR(VLOOKUP(Errors_Master[[#This Row],[Functional Area]],Functional_Area[],2,FALSE),"Need Location!")</f>
        <v>25</v>
      </c>
      <c r="H194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47" spans="2:8">
      <c r="B1947" s="56" t="str">
        <f>CONCATENATE(Errors_Master[[#This Row],[Functional Area]],Errors_Master[[#This Row],[Error Code Name]])</f>
        <v>Display[New Failure] Display</v>
      </c>
      <c r="C1947" s="55">
        <v>1902</v>
      </c>
      <c r="D1947" s="69" t="s">
        <v>42</v>
      </c>
      <c r="E1947" s="80" t="s">
        <v>960</v>
      </c>
      <c r="F1947" s="57"/>
      <c r="G1947" s="58">
        <f>IFERROR(VLOOKUP(Errors_Master[[#This Row],[Functional Area]],Functional_Area[],2,FALSE),"Need Location!")</f>
        <v>25</v>
      </c>
      <c r="H194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48" spans="2:8">
      <c r="B1948" s="56" t="str">
        <f>CONCATENATE(Errors_Master[[#This Row],[Functional Area]],Errors_Master[[#This Row],[Error Code Name]])</f>
        <v>Display[New Failure] Display</v>
      </c>
      <c r="C1948" s="55">
        <v>1903</v>
      </c>
      <c r="D1948" s="69" t="s">
        <v>42</v>
      </c>
      <c r="E1948" s="80" t="s">
        <v>960</v>
      </c>
      <c r="F1948" s="57"/>
      <c r="G1948" s="58">
        <f>IFERROR(VLOOKUP(Errors_Master[[#This Row],[Functional Area]],Functional_Area[],2,FALSE),"Need Location!")</f>
        <v>25</v>
      </c>
      <c r="H194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49" spans="2:8">
      <c r="B1949" s="56" t="str">
        <f>CONCATENATE(Errors_Master[[#This Row],[Functional Area]],Errors_Master[[#This Row],[Error Code Name]])</f>
        <v>Display[New Failure] Display</v>
      </c>
      <c r="C1949" s="55">
        <v>1904</v>
      </c>
      <c r="D1949" s="69" t="s">
        <v>42</v>
      </c>
      <c r="E1949" s="80" t="s">
        <v>960</v>
      </c>
      <c r="F1949" s="57"/>
      <c r="G1949" s="58">
        <f>IFERROR(VLOOKUP(Errors_Master[[#This Row],[Functional Area]],Functional_Area[],2,FALSE),"Need Location!")</f>
        <v>25</v>
      </c>
      <c r="H194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50" spans="2:8">
      <c r="B1950" s="56" t="str">
        <f>CONCATENATE(Errors_Master[[#This Row],[Functional Area]],Errors_Master[[#This Row],[Error Code Name]])</f>
        <v>Display[New Failure] Display</v>
      </c>
      <c r="C1950" s="55">
        <v>1905</v>
      </c>
      <c r="D1950" s="69" t="s">
        <v>42</v>
      </c>
      <c r="E1950" s="80" t="s">
        <v>960</v>
      </c>
      <c r="F1950" s="57"/>
      <c r="G1950" s="58">
        <f>IFERROR(VLOOKUP(Errors_Master[[#This Row],[Functional Area]],Functional_Area[],2,FALSE),"Need Location!")</f>
        <v>25</v>
      </c>
      <c r="H195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51" spans="2:8">
      <c r="B1951" s="56" t="str">
        <f>CONCATENATE(Errors_Master[[#This Row],[Functional Area]],Errors_Master[[#This Row],[Error Code Name]])</f>
        <v>Display[New Failure] Display</v>
      </c>
      <c r="C1951" s="55">
        <v>1906</v>
      </c>
      <c r="D1951" s="69" t="s">
        <v>42</v>
      </c>
      <c r="E1951" s="80" t="s">
        <v>960</v>
      </c>
      <c r="F1951" s="57"/>
      <c r="G1951" s="58">
        <f>IFERROR(VLOOKUP(Errors_Master[[#This Row],[Functional Area]],Functional_Area[],2,FALSE),"Need Location!")</f>
        <v>25</v>
      </c>
      <c r="H195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52" spans="2:8">
      <c r="B1952" s="56" t="str">
        <f>CONCATENATE(Errors_Master[[#This Row],[Functional Area]],Errors_Master[[#This Row],[Error Code Name]])</f>
        <v>Display[New Failure] Display</v>
      </c>
      <c r="C1952" s="55">
        <v>1907</v>
      </c>
      <c r="D1952" s="69" t="s">
        <v>42</v>
      </c>
      <c r="E1952" s="80" t="s">
        <v>960</v>
      </c>
      <c r="F1952" s="57"/>
      <c r="G1952" s="58">
        <f>IFERROR(VLOOKUP(Errors_Master[[#This Row],[Functional Area]],Functional_Area[],2,FALSE),"Need Location!")</f>
        <v>25</v>
      </c>
      <c r="H195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53" spans="2:8">
      <c r="B1953" s="56" t="str">
        <f>CONCATENATE(Errors_Master[[#This Row],[Functional Area]],Errors_Master[[#This Row],[Error Code Name]])</f>
        <v>Display[New Failure] Display</v>
      </c>
      <c r="C1953" s="55">
        <v>1908</v>
      </c>
      <c r="D1953" s="69" t="s">
        <v>42</v>
      </c>
      <c r="E1953" s="80" t="s">
        <v>960</v>
      </c>
      <c r="F1953" s="57"/>
      <c r="G1953" s="58">
        <f>IFERROR(VLOOKUP(Errors_Master[[#This Row],[Functional Area]],Functional_Area[],2,FALSE),"Need Location!")</f>
        <v>25</v>
      </c>
      <c r="H195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54" spans="2:8">
      <c r="B1954" s="56" t="str">
        <f>CONCATENATE(Errors_Master[[#This Row],[Functional Area]],Errors_Master[[#This Row],[Error Code Name]])</f>
        <v>Display[New Failure] Display</v>
      </c>
      <c r="C1954" s="55">
        <v>1909</v>
      </c>
      <c r="D1954" s="69" t="s">
        <v>42</v>
      </c>
      <c r="E1954" s="80" t="s">
        <v>960</v>
      </c>
      <c r="F1954" s="57"/>
      <c r="G1954" s="58">
        <f>IFERROR(VLOOKUP(Errors_Master[[#This Row],[Functional Area]],Functional_Area[],2,FALSE),"Need Location!")</f>
        <v>25</v>
      </c>
      <c r="H195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55" spans="2:8">
      <c r="B1955" s="56" t="str">
        <f>CONCATENATE(Errors_Master[[#This Row],[Functional Area]],Errors_Master[[#This Row],[Error Code Name]])</f>
        <v>Display[New Failure] Display</v>
      </c>
      <c r="C1955" s="55">
        <v>1910</v>
      </c>
      <c r="D1955" s="69" t="s">
        <v>42</v>
      </c>
      <c r="E1955" s="55" t="s">
        <v>960</v>
      </c>
      <c r="F1955" s="57"/>
      <c r="G1955" s="58">
        <f>IFERROR(VLOOKUP(Errors_Master[[#This Row],[Functional Area]],Functional_Area[],2,FALSE),"Need Location!")</f>
        <v>25</v>
      </c>
      <c r="H195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56" spans="2:8">
      <c r="B1956" s="56" t="str">
        <f>CONCATENATE(Errors_Master[[#This Row],[Functional Area]],Errors_Master[[#This Row],[Error Code Name]])</f>
        <v>Display[New Failure] Display</v>
      </c>
      <c r="C1956" s="55">
        <v>1911</v>
      </c>
      <c r="D1956" s="69" t="s">
        <v>42</v>
      </c>
      <c r="E1956" s="55" t="s">
        <v>960</v>
      </c>
      <c r="F1956" s="57"/>
      <c r="G1956" s="58">
        <f>IFERROR(VLOOKUP(Errors_Master[[#This Row],[Functional Area]],Functional_Area[],2,FALSE),"Need Location!")</f>
        <v>25</v>
      </c>
      <c r="H195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57" spans="2:8">
      <c r="B1957" s="56" t="str">
        <f>CONCATENATE(Errors_Master[[#This Row],[Functional Area]],Errors_Master[[#This Row],[Error Code Name]])</f>
        <v>Display[New Failure] Display</v>
      </c>
      <c r="C1957" s="55">
        <v>1912</v>
      </c>
      <c r="D1957" s="69" t="s">
        <v>42</v>
      </c>
      <c r="E1957" s="55" t="s">
        <v>960</v>
      </c>
      <c r="F1957" s="57"/>
      <c r="G1957" s="58">
        <f>IFERROR(VLOOKUP(Errors_Master[[#This Row],[Functional Area]],Functional_Area[],2,FALSE),"Need Location!")</f>
        <v>25</v>
      </c>
      <c r="H195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58" spans="2:8">
      <c r="B1958" s="56" t="str">
        <f>CONCATENATE(Errors_Master[[#This Row],[Functional Area]],Errors_Master[[#This Row],[Error Code Name]])</f>
        <v xml:space="preserve">Display_Post_CalDisplay Post Cal INITIALIZING_IP test Fail                        </v>
      </c>
      <c r="C1958" s="55">
        <v>1913</v>
      </c>
      <c r="D1958" s="69" t="s">
        <v>43</v>
      </c>
      <c r="E1958" s="71" t="s">
        <v>694</v>
      </c>
      <c r="F1958" s="57"/>
      <c r="G1958" s="58">
        <f>IFERROR(VLOOKUP(Errors_Master[[#This Row],[Functional Area]],Functional_Area[],2,FALSE),"Need Location!")</f>
        <v>26</v>
      </c>
      <c r="H195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59" spans="2:8">
      <c r="B1959" s="56" t="str">
        <f>CONCATENATE(Errors_Master[[#This Row],[Functional Area]],Errors_Master[[#This Row],[Error Code Name]])</f>
        <v xml:space="preserve">Display_Post_CalDisplay Post Cal Hide Pointer Fail                      </v>
      </c>
      <c r="C1959" s="55">
        <v>1914</v>
      </c>
      <c r="D1959" s="69" t="s">
        <v>43</v>
      </c>
      <c r="E1959" s="53" t="s">
        <v>695</v>
      </c>
      <c r="F1959" s="57"/>
      <c r="G1959" s="58">
        <f>IFERROR(VLOOKUP(Errors_Master[[#This Row],[Functional Area]],Functional_Area[],2,FALSE),"Need Location!")</f>
        <v>26</v>
      </c>
      <c r="H195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60" spans="2:8">
      <c r="B1960" s="56" t="str">
        <f>CONCATENATE(Errors_Master[[#This Row],[Functional Area]],Errors_Master[[#This Row],[Error Code Name]])</f>
        <v xml:space="preserve">Display_Post_CalDisplay Post Cal Set Bright Fail              </v>
      </c>
      <c r="C1960" s="55">
        <v>1915</v>
      </c>
      <c r="D1960" s="69" t="s">
        <v>43</v>
      </c>
      <c r="E1960" s="53" t="s">
        <v>696</v>
      </c>
      <c r="F1960" s="57"/>
      <c r="G1960" s="58">
        <f>IFERROR(VLOOKUP(Errors_Master[[#This Row],[Functional Area]],Functional_Area[],2,FALSE),"Need Location!")</f>
        <v>26</v>
      </c>
      <c r="H196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61" spans="2:8">
      <c r="B1961" s="56" t="str">
        <f>CONCATENATE(Errors_Master[[#This Row],[Functional Area]],Errors_Master[[#This Row],[Error Code Name]])</f>
        <v xml:space="preserve">Display_Post_CalDisplay Post Cal Harmony_11500K Test Fail                       </v>
      </c>
      <c r="C1961" s="55">
        <v>1916</v>
      </c>
      <c r="D1961" s="69" t="s">
        <v>43</v>
      </c>
      <c r="E1961" s="53" t="s">
        <v>697</v>
      </c>
      <c r="F1961" s="57"/>
      <c r="G1961" s="58">
        <f>IFERROR(VLOOKUP(Errors_Master[[#This Row],[Functional Area]],Functional_Area[],2,FALSE),"Need Location!")</f>
        <v>26</v>
      </c>
      <c r="H196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62" spans="2:8">
      <c r="B1962" s="56" t="str">
        <f>CONCATENATE(Errors_Master[[#This Row],[Functional Area]],Errors_Master[[#This Row],[Error Code Name]])</f>
        <v xml:space="preserve">Display_Post_CalDisplay Post Cal RESET GAIN  Test Fail                            </v>
      </c>
      <c r="C1962" s="55">
        <v>1917</v>
      </c>
      <c r="D1962" s="69" t="s">
        <v>43</v>
      </c>
      <c r="E1962" s="53" t="s">
        <v>698</v>
      </c>
      <c r="F1962" s="57"/>
      <c r="G1962" s="58">
        <f>IFERROR(VLOOKUP(Errors_Master[[#This Row],[Functional Area]],Functional_Area[],2,FALSE),"Need Location!")</f>
        <v>26</v>
      </c>
      <c r="H196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63" spans="2:8">
      <c r="B1963" s="56" t="str">
        <f>CONCATENATE(Errors_Master[[#This Row],[Functional Area]],Errors_Master[[#This Row],[Error Code Name]])</f>
        <v xml:space="preserve">Display_Post_CalDisplay Post Cal Grey Test Fail                                 </v>
      </c>
      <c r="C1963" s="55">
        <v>1918</v>
      </c>
      <c r="D1963" s="69" t="s">
        <v>43</v>
      </c>
      <c r="E1963" s="53" t="s">
        <v>699</v>
      </c>
      <c r="F1963" s="57"/>
      <c r="G1963" s="58">
        <f>IFERROR(VLOOKUP(Errors_Master[[#This Row],[Functional Area]],Functional_Area[],2,FALSE),"Need Location!")</f>
        <v>26</v>
      </c>
      <c r="H196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64" spans="2:8">
      <c r="B1964" s="56" t="str">
        <f>CONCATENATE(Errors_Master[[#This Row],[Functional Area]],Errors_Master[[#This Row],[Error Code Name]])</f>
        <v>Display_Post_CalPDCA Reporting Fail</v>
      </c>
      <c r="C1964" s="55">
        <v>1919</v>
      </c>
      <c r="D1964" s="69" t="s">
        <v>43</v>
      </c>
      <c r="E1964" s="53" t="s">
        <v>700</v>
      </c>
      <c r="F1964" s="57"/>
      <c r="G1964" s="58">
        <f>IFERROR(VLOOKUP(Errors_Master[[#This Row],[Functional Area]],Functional_Area[],2,FALSE),"Need Location!")</f>
        <v>26</v>
      </c>
      <c r="H196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65" spans="2:8">
      <c r="B1965" s="56" t="str">
        <f>CONCATENATE(Errors_Master[[#This Row],[Functional Area]],Errors_Master[[#This Row],[Error Code Name]])</f>
        <v xml:space="preserve">Display_Post_CalDisplay Post Cal Backlight Bl01 Fail                                 </v>
      </c>
      <c r="C1965" s="55">
        <v>1920</v>
      </c>
      <c r="D1965" s="69" t="s">
        <v>43</v>
      </c>
      <c r="E1965" s="53" t="s">
        <v>701</v>
      </c>
      <c r="F1965" s="57"/>
      <c r="G1965" s="58">
        <f>IFERROR(VLOOKUP(Errors_Master[[#This Row],[Functional Area]],Functional_Area[],2,FALSE),"Need Location!")</f>
        <v>26</v>
      </c>
      <c r="H196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66" spans="2:8">
      <c r="B1966" s="56" t="str">
        <f>CONCATENATE(Errors_Master[[#This Row],[Functional Area]],Errors_Master[[#This Row],[Error Code Name]])</f>
        <v>Display_Post_CalGamma Test Fail</v>
      </c>
      <c r="C1966" s="55">
        <v>1921</v>
      </c>
      <c r="D1966" s="69" t="s">
        <v>43</v>
      </c>
      <c r="E1966" s="53" t="s">
        <v>702</v>
      </c>
      <c r="F1966" s="57"/>
      <c r="G1966" s="58">
        <f>IFERROR(VLOOKUP(Errors_Master[[#This Row],[Functional Area]],Functional_Area[],2,FALSE),"Need Location!")</f>
        <v>26</v>
      </c>
      <c r="H196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67" spans="2:8">
      <c r="B1967" s="56" t="str">
        <f>CONCATENATE(Errors_Master[[#This Row],[Functional Area]],Errors_Master[[#This Row],[Error Code Name]])</f>
        <v xml:space="preserve">Display_Post_CalDisplay Post Cal Display_BL_MAX                               </v>
      </c>
      <c r="C1967" s="55">
        <v>1922</v>
      </c>
      <c r="D1967" s="69" t="s">
        <v>43</v>
      </c>
      <c r="E1967" s="53" t="s">
        <v>703</v>
      </c>
      <c r="F1967" s="57"/>
      <c r="G1967" s="58">
        <f>IFERROR(VLOOKUP(Errors_Master[[#This Row],[Functional Area]],Functional_Area[],2,FALSE),"Need Location!")</f>
        <v>26</v>
      </c>
      <c r="H196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68" spans="2:8">
      <c r="B1968" s="56" t="str">
        <f>CONCATENATE(Errors_Master[[#This Row],[Functional Area]],Errors_Master[[#This Row],[Error Code Name]])</f>
        <v xml:space="preserve">Display_Post_CalDisplay Post Cal W-255                            </v>
      </c>
      <c r="C1968" s="55">
        <v>1923</v>
      </c>
      <c r="D1968" s="69" t="s">
        <v>43</v>
      </c>
      <c r="E1968" s="53" t="s">
        <v>704</v>
      </c>
      <c r="F1968" s="57"/>
      <c r="G1968" s="58">
        <f>IFERROR(VLOOKUP(Errors_Master[[#This Row],[Functional Area]],Functional_Area[],2,FALSE),"Need Location!")</f>
        <v>26</v>
      </c>
      <c r="H196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69" spans="2:8">
      <c r="B1969" s="56" t="str">
        <f>CONCATENATE(Errors_Master[[#This Row],[Functional Area]],Errors_Master[[#This Row],[Error Code Name]])</f>
        <v xml:space="preserve">Display_Post_CalDisplay Post Cal W-0                          </v>
      </c>
      <c r="C1969" s="55">
        <v>1924</v>
      </c>
      <c r="D1969" s="69" t="s">
        <v>43</v>
      </c>
      <c r="E1969" s="53" t="s">
        <v>705</v>
      </c>
      <c r="F1969" s="57"/>
      <c r="G1969" s="58">
        <f>IFERROR(VLOOKUP(Errors_Master[[#This Row],[Functional Area]],Functional_Area[],2,FALSE),"Need Location!")</f>
        <v>26</v>
      </c>
      <c r="H196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70" spans="2:8">
      <c r="B1970" s="56" t="str">
        <f>CONCATENATE(Errors_Master[[#This Row],[Functional Area]],Errors_Master[[#This Row],[Error Code Name]])</f>
        <v xml:space="preserve">Display_Post_CalDisplay Post Cal MipiTool                       </v>
      </c>
      <c r="C1970" s="55">
        <v>1925</v>
      </c>
      <c r="D1970" s="69" t="s">
        <v>43</v>
      </c>
      <c r="E1970" s="53" t="s">
        <v>753</v>
      </c>
      <c r="F1970" s="57"/>
      <c r="G1970" s="58">
        <f>IFERROR(VLOOKUP(Errors_Master[[#This Row],[Functional Area]],Functional_Area[],2,FALSE),"Need Location!")</f>
        <v>26</v>
      </c>
      <c r="H197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71" spans="2:8">
      <c r="B1971" s="56" t="str">
        <f>CONCATENATE(Errors_Master[[#This Row],[Functional Area]],Errors_Master[[#This Row],[Error Code Name]])</f>
        <v xml:space="preserve">Display_Post_CalDisplay Post Cal Display_showpattern_Black                    </v>
      </c>
      <c r="C1971" s="55">
        <v>1926</v>
      </c>
      <c r="D1971" s="69" t="s">
        <v>43</v>
      </c>
      <c r="E1971" s="53" t="s">
        <v>706</v>
      </c>
      <c r="F1971" s="57"/>
      <c r="G1971" s="58">
        <f>IFERROR(VLOOKUP(Errors_Master[[#This Row],[Functional Area]],Functional_Area[],2,FALSE),"Need Location!")</f>
        <v>26</v>
      </c>
      <c r="H197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72" spans="2:8">
      <c r="B1972" s="56" t="str">
        <f>CONCATENATE(Errors_Master[[#This Row],[Functional Area]],Errors_Master[[#This Row],[Error Code Name]])</f>
        <v xml:space="preserve">Display_Post_CalDisplay Post Cal WM_meas                     </v>
      </c>
      <c r="C1972" s="55">
        <v>1927</v>
      </c>
      <c r="D1972" s="69" t="s">
        <v>43</v>
      </c>
      <c r="E1972" s="53" t="s">
        <v>707</v>
      </c>
      <c r="F1972" s="57"/>
      <c r="G1972" s="58">
        <f>IFERROR(VLOOKUP(Errors_Master[[#This Row],[Functional Area]],Functional_Area[],2,FALSE),"Need Location!")</f>
        <v>26</v>
      </c>
      <c r="H197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73" spans="2:8">
      <c r="B1973" s="56" t="str">
        <f>CONCATENATE(Errors_Master[[#This Row],[Functional Area]],Errors_Master[[#This Row],[Error Code Name]])</f>
        <v xml:space="preserve">Display_Post_CalDisplay Post Cal KILL                    </v>
      </c>
      <c r="C1973" s="55">
        <v>1928</v>
      </c>
      <c r="D1973" s="69" t="s">
        <v>43</v>
      </c>
      <c r="E1973" s="53" t="s">
        <v>708</v>
      </c>
      <c r="F1973" s="57"/>
      <c r="G1973" s="58">
        <f>IFERROR(VLOOKUP(Errors_Master[[#This Row],[Functional Area]],Functional_Area[],2,FALSE),"Need Location!")</f>
        <v>26</v>
      </c>
      <c r="H197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74" spans="2:8">
      <c r="B1974" s="56" t="str">
        <f>CONCATENATE(Errors_Master[[#This Row],[Functional Area]],Errors_Master[[#This Row],[Error Code Name]])</f>
        <v xml:space="preserve">Display_Post_CalDisplay Post Cal PDCA_Reporting                    </v>
      </c>
      <c r="C1974" s="55">
        <v>1929</v>
      </c>
      <c r="D1974" s="69" t="s">
        <v>43</v>
      </c>
      <c r="E1974" s="72" t="s">
        <v>709</v>
      </c>
      <c r="F1974" s="57"/>
      <c r="G1974" s="58">
        <f>IFERROR(VLOOKUP(Errors_Master[[#This Row],[Functional Area]],Functional_Area[],2,FALSE),"Need Location!")</f>
        <v>26</v>
      </c>
      <c r="H197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75" spans="2:8">
      <c r="B1975" s="56" t="str">
        <f>CONCATENATE(Errors_Master[[#This Row],[Functional Area]],Errors_Master[[#This Row],[Error Code Name]])</f>
        <v>Display_Post_Caleject in middle test</v>
      </c>
      <c r="C1975" s="55">
        <v>1930</v>
      </c>
      <c r="D1975" s="69" t="s">
        <v>43</v>
      </c>
      <c r="E1975" s="55" t="s">
        <v>961</v>
      </c>
      <c r="F1975" s="57"/>
      <c r="G1975" s="58">
        <f>IFERROR(VLOOKUP(Errors_Master[[#This Row],[Functional Area]],Functional_Area[],2,FALSE),"Need Location!")</f>
        <v>26</v>
      </c>
      <c r="H197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76" spans="2:8">
      <c r="B1976" s="56" t="str">
        <f>CONCATENATE(Errors_Master[[#This Row],[Functional Area]],Errors_Master[[#This Row],[Error Code Name]])</f>
        <v>Display_Post_CalTcon disable policy fail</v>
      </c>
      <c r="C1976" s="55">
        <v>1931</v>
      </c>
      <c r="D1976" s="69" t="s">
        <v>43</v>
      </c>
      <c r="E1976" s="55" t="s">
        <v>962</v>
      </c>
      <c r="F1976" s="57"/>
      <c r="G1976" s="58">
        <f>IFERROR(VLOOKUP(Errors_Master[[#This Row],[Functional Area]],Functional_Area[],2,FALSE),"Need Location!")</f>
        <v>26</v>
      </c>
      <c r="H197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77" spans="2:8">
      <c r="B1977" s="56" t="str">
        <f>CONCATENATE(Errors_Master[[#This Row],[Functional Area]],Errors_Master[[#This Row],[Error Code Name]])</f>
        <v>Display_Post_Calpost gamma calibration 60HZ computer gamma fail</v>
      </c>
      <c r="C1977" s="55">
        <v>1932</v>
      </c>
      <c r="D1977" s="69" t="s">
        <v>43</v>
      </c>
      <c r="E1977" s="55" t="s">
        <v>963</v>
      </c>
      <c r="F1977" s="57"/>
      <c r="G1977" s="58">
        <f>IFERROR(VLOOKUP(Errors_Master[[#This Row],[Functional Area]],Functional_Area[],2,FALSE),"Need Location!")</f>
        <v>26</v>
      </c>
      <c r="H197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78" spans="2:8">
      <c r="B1978" s="56" t="str">
        <f>CONCATENATE(Errors_Master[[#This Row],[Functional Area]],Errors_Master[[#This Row],[Error Code Name]])</f>
        <v>Display_Post_Calinitialization DFR attach fail</v>
      </c>
      <c r="C1978" s="55">
        <v>1933</v>
      </c>
      <c r="D1978" s="69" t="s">
        <v>43</v>
      </c>
      <c r="E1978" s="55" t="s">
        <v>964</v>
      </c>
      <c r="F1978" s="57"/>
      <c r="G1978" s="58">
        <f>IFERROR(VLOOKUP(Errors_Master[[#This Row],[Functional Area]],Functional_Area[],2,FALSE),"Need Location!")</f>
        <v>26</v>
      </c>
      <c r="H197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79" spans="2:8">
      <c r="B1979" s="56" t="str">
        <f>CONCATENATE(Errors_Master[[#This Row],[Functional Area]],Errors_Master[[#This Row],[Error Code Name]])</f>
        <v>Display_Post_Calcannot detect right-rear usbc 2.0</v>
      </c>
      <c r="C1979" s="55">
        <v>1934</v>
      </c>
      <c r="D1979" s="69" t="s">
        <v>43</v>
      </c>
      <c r="E1979" s="55" t="s">
        <v>965</v>
      </c>
      <c r="F1979" s="57"/>
      <c r="G1979" s="58">
        <f>IFERROR(VLOOKUP(Errors_Master[[#This Row],[Functional Area]],Functional_Area[],2,FALSE),"Need Location!")</f>
        <v>26</v>
      </c>
      <c r="H197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80" spans="2:8">
      <c r="B1980" s="56" t="str">
        <f>CONCATENATE(Errors_Master[[#This Row],[Functional Area]],Errors_Master[[#This Row],[Error Code Name]])</f>
        <v>Display_Post_Calpost gamma calibration 60HZ measure white-160 out of spec</v>
      </c>
      <c r="C1980" s="55">
        <v>1935</v>
      </c>
      <c r="D1980" s="69" t="s">
        <v>43</v>
      </c>
      <c r="E1980" s="55" t="s">
        <v>966</v>
      </c>
      <c r="F1980" s="57"/>
      <c r="G1980" s="58">
        <f>IFERROR(VLOOKUP(Errors_Master[[#This Row],[Functional Area]],Functional_Area[],2,FALSE),"Need Location!")</f>
        <v>26</v>
      </c>
      <c r="H198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81" spans="2:8">
      <c r="B1981" s="56" t="str">
        <f>CONCATENATE(Errors_Master[[#This Row],[Functional Area]],Errors_Master[[#This Row],[Error Code Name]])</f>
        <v>Display_Post_Calpost gamma calibration 60HZ measure W_192 out of spec</v>
      </c>
      <c r="C1981" s="55">
        <v>1936</v>
      </c>
      <c r="D1981" s="69" t="s">
        <v>43</v>
      </c>
      <c r="E1981" s="55" t="s">
        <v>795</v>
      </c>
      <c r="F1981" s="57"/>
      <c r="G1981" s="58">
        <f>IFERROR(VLOOKUP(Errors_Master[[#This Row],[Functional Area]],Functional_Area[],2,FALSE),"Need Location!")</f>
        <v>26</v>
      </c>
      <c r="H198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82" spans="2:8">
      <c r="B1982" s="56" t="str">
        <f>CONCATENATE(Errors_Master[[#This Row],[Functional Area]],Errors_Master[[#This Row],[Error Code Name]])</f>
        <v>Display_Post_Calpost gamma calibration 60HZ measure W_128 out of spec</v>
      </c>
      <c r="C1982" s="55">
        <v>1937</v>
      </c>
      <c r="D1982" s="69" t="s">
        <v>43</v>
      </c>
      <c r="E1982" s="55" t="s">
        <v>796</v>
      </c>
      <c r="F1982" s="57"/>
      <c r="G1982" s="58">
        <f>IFERROR(VLOOKUP(Errors_Master[[#This Row],[Functional Area]],Functional_Area[],2,FALSE),"Need Location!")</f>
        <v>26</v>
      </c>
      <c r="H198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83" spans="2:8">
      <c r="B1983" s="56" t="str">
        <f>CONCATENATE(Errors_Master[[#This Row],[Functional Area]],Errors_Master[[#This Row],[Error Code Name]])</f>
        <v>Display_Post_Cal[New Failure] Display_Post-Cal</v>
      </c>
      <c r="C1983" s="55">
        <v>1938</v>
      </c>
      <c r="D1983" s="69" t="s">
        <v>43</v>
      </c>
      <c r="E1983" s="55" t="s">
        <v>967</v>
      </c>
      <c r="F1983" s="57"/>
      <c r="G1983" s="58">
        <f>IFERROR(VLOOKUP(Errors_Master[[#This Row],[Functional Area]],Functional_Area[],2,FALSE),"Need Location!")</f>
        <v>26</v>
      </c>
      <c r="H198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84" spans="2:8">
      <c r="B1984" s="56" t="str">
        <f>CONCATENATE(Errors_Master[[#This Row],[Functional Area]],Errors_Master[[#This Row],[Error Code Name]])</f>
        <v>Display_Post_Cal[New Failure] Display_Post-Cal</v>
      </c>
      <c r="C1984" s="55">
        <v>1939</v>
      </c>
      <c r="D1984" s="69" t="s">
        <v>43</v>
      </c>
      <c r="E1984" s="55" t="s">
        <v>967</v>
      </c>
      <c r="F1984" s="57"/>
      <c r="G1984" s="58">
        <f>IFERROR(VLOOKUP(Errors_Master[[#This Row],[Functional Area]],Functional_Area[],2,FALSE),"Need Location!")</f>
        <v>26</v>
      </c>
      <c r="H198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85" spans="2:8">
      <c r="B1985" s="56" t="str">
        <f>CONCATENATE(Errors_Master[[#This Row],[Functional Area]],Errors_Master[[#This Row],[Error Code Name]])</f>
        <v>Display_Post_Cal[New Failure] Display_Post-Cal</v>
      </c>
      <c r="C1985" s="55">
        <v>1940</v>
      </c>
      <c r="D1985" s="69" t="s">
        <v>43</v>
      </c>
      <c r="E1985" s="55" t="s">
        <v>967</v>
      </c>
      <c r="F1985" s="57"/>
      <c r="G1985" s="58">
        <f>IFERROR(VLOOKUP(Errors_Master[[#This Row],[Functional Area]],Functional_Area[],2,FALSE),"Need Location!")</f>
        <v>26</v>
      </c>
      <c r="H198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86" spans="2:8">
      <c r="B1986" s="56" t="str">
        <f>CONCATENATE(Errors_Master[[#This Row],[Functional Area]],Errors_Master[[#This Row],[Error Code Name]])</f>
        <v>Display_Post_Cal[New Failure] Display_Post-Cal</v>
      </c>
      <c r="C1986" s="55">
        <v>1941</v>
      </c>
      <c r="D1986" s="69" t="s">
        <v>43</v>
      </c>
      <c r="E1986" s="55" t="s">
        <v>967</v>
      </c>
      <c r="F1986" s="57"/>
      <c r="G1986" s="58">
        <f>IFERROR(VLOOKUP(Errors_Master[[#This Row],[Functional Area]],Functional_Area[],2,FALSE),"Need Location!")</f>
        <v>26</v>
      </c>
      <c r="H198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87" spans="2:8">
      <c r="B1987" s="56" t="str">
        <f>CONCATENATE(Errors_Master[[#This Row],[Functional Area]],Errors_Master[[#This Row],[Error Code Name]])</f>
        <v>Display_Post_Cal[New Failure] Display_Post-Cal</v>
      </c>
      <c r="C1987" s="55">
        <v>1942</v>
      </c>
      <c r="D1987" s="69" t="s">
        <v>43</v>
      </c>
      <c r="E1987" s="55" t="s">
        <v>967</v>
      </c>
      <c r="F1987" s="57"/>
      <c r="G1987" s="58">
        <f>IFERROR(VLOOKUP(Errors_Master[[#This Row],[Functional Area]],Functional_Area[],2,FALSE),"Need Location!")</f>
        <v>26</v>
      </c>
      <c r="H198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88" spans="2:8">
      <c r="B1988" s="56" t="str">
        <f>CONCATENATE(Errors_Master[[#This Row],[Functional Area]],Errors_Master[[#This Row],[Error Code Name]])</f>
        <v>Display_Post_Cal[New Failure] Display_Post-Cal</v>
      </c>
      <c r="C1988" s="55">
        <v>1943</v>
      </c>
      <c r="D1988" s="69" t="s">
        <v>43</v>
      </c>
      <c r="E1988" s="55" t="s">
        <v>967</v>
      </c>
      <c r="F1988" s="57"/>
      <c r="G1988" s="58">
        <f>IFERROR(VLOOKUP(Errors_Master[[#This Row],[Functional Area]],Functional_Area[],2,FALSE),"Need Location!")</f>
        <v>26</v>
      </c>
      <c r="H198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89" spans="2:8">
      <c r="B1989" s="56" t="str">
        <f>CONCATENATE(Errors_Master[[#This Row],[Functional Area]],Errors_Master[[#This Row],[Error Code Name]])</f>
        <v>Display_Post_Cal[New Failure] Display_Post-Cal</v>
      </c>
      <c r="C1989" s="55">
        <v>1944</v>
      </c>
      <c r="D1989" s="69" t="s">
        <v>43</v>
      </c>
      <c r="E1989" s="55" t="s">
        <v>967</v>
      </c>
      <c r="F1989" s="57"/>
      <c r="G1989" s="58">
        <f>IFERROR(VLOOKUP(Errors_Master[[#This Row],[Functional Area]],Functional_Area[],2,FALSE),"Need Location!")</f>
        <v>26</v>
      </c>
      <c r="H198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90" spans="2:8">
      <c r="B1990" s="56" t="str">
        <f>CONCATENATE(Errors_Master[[#This Row],[Functional Area]],Errors_Master[[#This Row],[Error Code Name]])</f>
        <v>Display_Post_Cal[New Failure] Display_Post-Cal</v>
      </c>
      <c r="C1990" s="55">
        <v>1945</v>
      </c>
      <c r="D1990" s="69" t="s">
        <v>43</v>
      </c>
      <c r="E1990" s="55" t="s">
        <v>967</v>
      </c>
      <c r="F1990" s="57"/>
      <c r="G1990" s="58">
        <f>IFERROR(VLOOKUP(Errors_Master[[#This Row],[Functional Area]],Functional_Area[],2,FALSE),"Need Location!")</f>
        <v>26</v>
      </c>
      <c r="H199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91" spans="2:8">
      <c r="B1991" s="56" t="str">
        <f>CONCATENATE(Errors_Master[[#This Row],[Functional Area]],Errors_Master[[#This Row],[Error Code Name]])</f>
        <v>Display_Post_Cal[New Failure] Display_Post-Cal</v>
      </c>
      <c r="C1991" s="55">
        <v>1946</v>
      </c>
      <c r="D1991" s="69" t="s">
        <v>43</v>
      </c>
      <c r="E1991" s="55" t="s">
        <v>967</v>
      </c>
      <c r="F1991" s="57"/>
      <c r="G1991" s="58">
        <f>IFERROR(VLOOKUP(Errors_Master[[#This Row],[Functional Area]],Functional_Area[],2,FALSE),"Need Location!")</f>
        <v>26</v>
      </c>
      <c r="H199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92" spans="2:8">
      <c r="B1992" s="56" t="str">
        <f>CONCATENATE(Errors_Master[[#This Row],[Functional Area]],Errors_Master[[#This Row],[Error Code Name]])</f>
        <v>Display_Post_Cal[New Failure] Display_Post-Cal</v>
      </c>
      <c r="C1992" s="55">
        <v>1947</v>
      </c>
      <c r="D1992" s="69" t="s">
        <v>43</v>
      </c>
      <c r="E1992" s="55" t="s">
        <v>967</v>
      </c>
      <c r="F1992" s="57"/>
      <c r="G1992" s="58">
        <f>IFERROR(VLOOKUP(Errors_Master[[#This Row],[Functional Area]],Functional_Area[],2,FALSE),"Need Location!")</f>
        <v>26</v>
      </c>
      <c r="H199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93" spans="2:8">
      <c r="B1993" s="56" t="str">
        <f>CONCATENATE(Errors_Master[[#This Row],[Functional Area]],Errors_Master[[#This Row],[Error Code Name]])</f>
        <v>Display_Post_Cal[New Failure] Display_Post-Cal</v>
      </c>
      <c r="C1993" s="55">
        <v>1948</v>
      </c>
      <c r="D1993" s="69" t="s">
        <v>43</v>
      </c>
      <c r="E1993" s="55" t="s">
        <v>967</v>
      </c>
      <c r="F1993" s="57"/>
      <c r="G1993" s="58">
        <f>IFERROR(VLOOKUP(Errors_Master[[#This Row],[Functional Area]],Functional_Area[],2,FALSE),"Need Location!")</f>
        <v>26</v>
      </c>
      <c r="H199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94" spans="2:8">
      <c r="B1994" s="56" t="str">
        <f>CONCATENATE(Errors_Master[[#This Row],[Functional Area]],Errors_Master[[#This Row],[Error Code Name]])</f>
        <v>Display_Post_Cal[New Failure] Display_Post-Cal</v>
      </c>
      <c r="C1994" s="55">
        <v>1949</v>
      </c>
      <c r="D1994" s="69" t="s">
        <v>43</v>
      </c>
      <c r="E1994" s="55" t="s">
        <v>967</v>
      </c>
      <c r="F1994" s="57"/>
      <c r="G1994" s="58">
        <f>IFERROR(VLOOKUP(Errors_Master[[#This Row],[Functional Area]],Functional_Area[],2,FALSE),"Need Location!")</f>
        <v>26</v>
      </c>
      <c r="H199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95" spans="2:8">
      <c r="B1995" s="56" t="str">
        <f>CONCATENATE(Errors_Master[[#This Row],[Functional Area]],Errors_Master[[#This Row],[Error Code Name]])</f>
        <v>Display_Post_Cal[New Failure] Display_Post-Cal</v>
      </c>
      <c r="C1995" s="55">
        <v>1950</v>
      </c>
      <c r="D1995" s="69" t="s">
        <v>43</v>
      </c>
      <c r="E1995" s="55" t="s">
        <v>967</v>
      </c>
      <c r="F1995" s="57"/>
      <c r="G1995" s="58">
        <f>IFERROR(VLOOKUP(Errors_Master[[#This Row],[Functional Area]],Functional_Area[],2,FALSE),"Need Location!")</f>
        <v>26</v>
      </c>
      <c r="H199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96" spans="2:8">
      <c r="B1996" s="56" t="str">
        <f>CONCATENATE(Errors_Master[[#This Row],[Functional Area]],Errors_Master[[#This Row],[Error Code Name]])</f>
        <v>Display_Post_Cal[New Failure] Display_Post-Cal</v>
      </c>
      <c r="C1996" s="55">
        <v>1951</v>
      </c>
      <c r="D1996" s="69" t="s">
        <v>43</v>
      </c>
      <c r="E1996" s="55" t="s">
        <v>967</v>
      </c>
      <c r="F1996" s="57"/>
      <c r="G1996" s="58">
        <f>IFERROR(VLOOKUP(Errors_Master[[#This Row],[Functional Area]],Functional_Area[],2,FALSE),"Need Location!")</f>
        <v>26</v>
      </c>
      <c r="H199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97" spans="2:8">
      <c r="B1997" s="56" t="str">
        <f>CONCATENATE(Errors_Master[[#This Row],[Functional Area]],Errors_Master[[#This Row],[Error Code Name]])</f>
        <v>Display_Post_Cal[New Failure] Display_Post-Cal</v>
      </c>
      <c r="C1997" s="55">
        <v>1952</v>
      </c>
      <c r="D1997" s="69" t="s">
        <v>43</v>
      </c>
      <c r="E1997" s="55" t="s">
        <v>967</v>
      </c>
      <c r="F1997" s="57"/>
      <c r="G1997" s="58">
        <f>IFERROR(VLOOKUP(Errors_Master[[#This Row],[Functional Area]],Functional_Area[],2,FALSE),"Need Location!")</f>
        <v>26</v>
      </c>
      <c r="H199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98" spans="2:8">
      <c r="B1998" s="56" t="str">
        <f>CONCATENATE(Errors_Master[[#This Row],[Functional Area]],Errors_Master[[#This Row],[Error Code Name]])</f>
        <v>Display_Post_Cal[New Failure] Display_Post-Cal</v>
      </c>
      <c r="C1998" s="55">
        <v>1953</v>
      </c>
      <c r="D1998" s="69" t="s">
        <v>43</v>
      </c>
      <c r="E1998" s="55" t="s">
        <v>967</v>
      </c>
      <c r="F1998" s="57"/>
      <c r="G1998" s="58">
        <f>IFERROR(VLOOKUP(Errors_Master[[#This Row],[Functional Area]],Functional_Area[],2,FALSE),"Need Location!")</f>
        <v>26</v>
      </c>
      <c r="H199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1999" spans="2:8">
      <c r="B1999" s="56" t="str">
        <f>CONCATENATE(Errors_Master[[#This Row],[Functional Area]],Errors_Master[[#This Row],[Error Code Name]])</f>
        <v>Display_Post_Cal[New Failure] Display_Post-Cal</v>
      </c>
      <c r="C1999" s="55">
        <v>1954</v>
      </c>
      <c r="D1999" s="69" t="s">
        <v>43</v>
      </c>
      <c r="E1999" s="55" t="s">
        <v>967</v>
      </c>
      <c r="F1999" s="57"/>
      <c r="G1999" s="58">
        <f>IFERROR(VLOOKUP(Errors_Master[[#This Row],[Functional Area]],Functional_Area[],2,FALSE),"Need Location!")</f>
        <v>26</v>
      </c>
      <c r="H199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00" spans="2:8">
      <c r="B2000" s="56" t="str">
        <f>CONCATENATE(Errors_Master[[#This Row],[Functional Area]],Errors_Master[[#This Row],[Error Code Name]])</f>
        <v>Display_Post_Cal[New Failure] Display_Post-Cal</v>
      </c>
      <c r="C2000" s="55">
        <v>1955</v>
      </c>
      <c r="D2000" s="69" t="s">
        <v>43</v>
      </c>
      <c r="E2000" s="55" t="s">
        <v>967</v>
      </c>
      <c r="F2000" s="57"/>
      <c r="G2000" s="58">
        <f>IFERROR(VLOOKUP(Errors_Master[[#This Row],[Functional Area]],Functional_Area[],2,FALSE),"Need Location!")</f>
        <v>26</v>
      </c>
      <c r="H200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01" spans="2:8">
      <c r="B2001" s="56" t="str">
        <f>CONCATENATE(Errors_Master[[#This Row],[Functional Area]],Errors_Master[[#This Row],[Error Code Name]])</f>
        <v>Display_Post_Cal[New Failure] Display_Post-Cal</v>
      </c>
      <c r="C2001" s="55">
        <v>1956</v>
      </c>
      <c r="D2001" s="69" t="s">
        <v>43</v>
      </c>
      <c r="E2001" s="55" t="s">
        <v>967</v>
      </c>
      <c r="F2001" s="57"/>
      <c r="G2001" s="58">
        <f>IFERROR(VLOOKUP(Errors_Master[[#This Row],[Functional Area]],Functional_Area[],2,FALSE),"Need Location!")</f>
        <v>26</v>
      </c>
      <c r="H200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02" spans="2:8">
      <c r="B2002" s="56" t="str">
        <f>CONCATENATE(Errors_Master[[#This Row],[Functional Area]],Errors_Master[[#This Row],[Error Code Name]])</f>
        <v>Display_Post_Cal[New Failure] Display_Post-Cal</v>
      </c>
      <c r="C2002" s="55">
        <v>1957</v>
      </c>
      <c r="D2002" s="69" t="s">
        <v>43</v>
      </c>
      <c r="E2002" s="55" t="s">
        <v>967</v>
      </c>
      <c r="F2002" s="57"/>
      <c r="G2002" s="58">
        <f>IFERROR(VLOOKUP(Errors_Master[[#This Row],[Functional Area]],Functional_Area[],2,FALSE),"Need Location!")</f>
        <v>26</v>
      </c>
      <c r="H200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03" spans="2:8">
      <c r="B2003" s="56" t="str">
        <f>CONCATENATE(Errors_Master[[#This Row],[Functional Area]],Errors_Master[[#This Row],[Error Code Name]])</f>
        <v>Display_Post_Cal[New Failure] Display_Post-Cal</v>
      </c>
      <c r="C2003" s="55">
        <v>1958</v>
      </c>
      <c r="D2003" s="69" t="s">
        <v>43</v>
      </c>
      <c r="E2003" s="55" t="s">
        <v>967</v>
      </c>
      <c r="F2003" s="57"/>
      <c r="G2003" s="58">
        <f>IFERROR(VLOOKUP(Errors_Master[[#This Row],[Functional Area]],Functional_Area[],2,FALSE),"Need Location!")</f>
        <v>26</v>
      </c>
      <c r="H200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04" spans="2:8">
      <c r="B2004" s="56" t="str">
        <f>CONCATENATE(Errors_Master[[#This Row],[Functional Area]],Errors_Master[[#This Row],[Error Code Name]])</f>
        <v>Display_Post_Cal[New Failure] Display_Post-Cal</v>
      </c>
      <c r="C2004" s="55">
        <v>1959</v>
      </c>
      <c r="D2004" s="69" t="s">
        <v>43</v>
      </c>
      <c r="E2004" s="55" t="s">
        <v>967</v>
      </c>
      <c r="F2004" s="57"/>
      <c r="G2004" s="58">
        <f>IFERROR(VLOOKUP(Errors_Master[[#This Row],[Functional Area]],Functional_Area[],2,FALSE),"Need Location!")</f>
        <v>26</v>
      </c>
      <c r="H200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05" spans="2:8">
      <c r="B2005" s="56" t="str">
        <f>CONCATENATE(Errors_Master[[#This Row],[Functional Area]],Errors_Master[[#This Row],[Error Code Name]])</f>
        <v>Display_Post_Cal[New Failure] Display_Post-Cal</v>
      </c>
      <c r="C2005" s="55">
        <v>1960</v>
      </c>
      <c r="D2005" s="69" t="s">
        <v>43</v>
      </c>
      <c r="E2005" s="55" t="s">
        <v>967</v>
      </c>
      <c r="F2005" s="57"/>
      <c r="G2005" s="58">
        <f>IFERROR(VLOOKUP(Errors_Master[[#This Row],[Functional Area]],Functional_Area[],2,FALSE),"Need Location!")</f>
        <v>26</v>
      </c>
      <c r="H200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06" spans="2:8">
      <c r="B2006" s="56" t="str">
        <f>CONCATENATE(Errors_Master[[#This Row],[Functional Area]],Errors_Master[[#This Row],[Error Code Name]])</f>
        <v>Display_Post_Cal[New Failure] Display_Post-Cal</v>
      </c>
      <c r="C2006" s="55">
        <v>1961</v>
      </c>
      <c r="D2006" s="69" t="s">
        <v>43</v>
      </c>
      <c r="E2006" s="55" t="s">
        <v>967</v>
      </c>
      <c r="F2006" s="57"/>
      <c r="G2006" s="58">
        <f>IFERROR(VLOOKUP(Errors_Master[[#This Row],[Functional Area]],Functional_Area[],2,FALSE),"Need Location!")</f>
        <v>26</v>
      </c>
      <c r="H200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07" spans="2:8">
      <c r="B2007" s="56" t="str">
        <f>CONCATENATE(Errors_Master[[#This Row],[Functional Area]],Errors_Master[[#This Row],[Error Code Name]])</f>
        <v>Display_Post_Cal[New Failure] Display_Post-Cal</v>
      </c>
      <c r="C2007" s="55">
        <v>1962</v>
      </c>
      <c r="D2007" s="69" t="s">
        <v>43</v>
      </c>
      <c r="E2007" s="55" t="s">
        <v>967</v>
      </c>
      <c r="F2007" s="57"/>
      <c r="G2007" s="58">
        <f>IFERROR(VLOOKUP(Errors_Master[[#This Row],[Functional Area]],Functional_Area[],2,FALSE),"Need Location!")</f>
        <v>26</v>
      </c>
      <c r="H200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08" spans="2:8">
      <c r="B2008" s="56" t="str">
        <f>CONCATENATE(Errors_Master[[#This Row],[Functional Area]],Errors_Master[[#This Row],[Error Code Name]])</f>
        <v>Display_Post_Cal[New Failure] Display_Post-Cal</v>
      </c>
      <c r="C2008" s="55">
        <v>1963</v>
      </c>
      <c r="D2008" s="69" t="s">
        <v>43</v>
      </c>
      <c r="E2008" s="55" t="s">
        <v>967</v>
      </c>
      <c r="F2008" s="57"/>
      <c r="G2008" s="58">
        <f>IFERROR(VLOOKUP(Errors_Master[[#This Row],[Functional Area]],Functional_Area[],2,FALSE),"Need Location!")</f>
        <v>26</v>
      </c>
      <c r="H200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09" spans="2:8">
      <c r="B2009" s="56" t="str">
        <f>CONCATENATE(Errors_Master[[#This Row],[Functional Area]],Errors_Master[[#This Row],[Error Code Name]])</f>
        <v>Display_Post_Cal[New Failure] Display_Post-Cal</v>
      </c>
      <c r="C2009" s="55">
        <v>1964</v>
      </c>
      <c r="D2009" s="69" t="s">
        <v>43</v>
      </c>
      <c r="E2009" s="55" t="s">
        <v>967</v>
      </c>
      <c r="F2009" s="57"/>
      <c r="G2009" s="58">
        <f>IFERROR(VLOOKUP(Errors_Master[[#This Row],[Functional Area]],Functional_Area[],2,FALSE),"Need Location!")</f>
        <v>26</v>
      </c>
      <c r="H200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10" spans="2:8">
      <c r="B2010" s="56" t="str">
        <f>CONCATENATE(Errors_Master[[#This Row],[Functional Area]],Errors_Master[[#This Row],[Error Code Name]])</f>
        <v>Display_Post_Cal[New Failure] Display_Post-Cal</v>
      </c>
      <c r="C2010" s="55">
        <v>1965</v>
      </c>
      <c r="D2010" s="69" t="s">
        <v>43</v>
      </c>
      <c r="E2010" s="55" t="s">
        <v>967</v>
      </c>
      <c r="F2010" s="57"/>
      <c r="G2010" s="58">
        <f>IFERROR(VLOOKUP(Errors_Master[[#This Row],[Functional Area]],Functional_Area[],2,FALSE),"Need Location!")</f>
        <v>26</v>
      </c>
      <c r="H201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11" spans="2:8">
      <c r="B2011" s="56" t="str">
        <f>CONCATENATE(Errors_Master[[#This Row],[Functional Area]],Errors_Master[[#This Row],[Error Code Name]])</f>
        <v>Display_Post_Cal[New Failure] Display_Post-Cal</v>
      </c>
      <c r="C2011" s="55">
        <v>1966</v>
      </c>
      <c r="D2011" s="69" t="s">
        <v>43</v>
      </c>
      <c r="E2011" s="55" t="s">
        <v>967</v>
      </c>
      <c r="F2011" s="57"/>
      <c r="G2011" s="58">
        <f>IFERROR(VLOOKUP(Errors_Master[[#This Row],[Functional Area]],Functional_Area[],2,FALSE),"Need Location!")</f>
        <v>26</v>
      </c>
      <c r="H201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12" spans="2:8">
      <c r="B2012" s="56" t="str">
        <f>CONCATENATE(Errors_Master[[#This Row],[Functional Area]],Errors_Master[[#This Row],[Error Code Name]])</f>
        <v>Display_Post_Cal[New Failure] Display_Post-Cal</v>
      </c>
      <c r="C2012" s="55">
        <v>1967</v>
      </c>
      <c r="D2012" s="69" t="s">
        <v>43</v>
      </c>
      <c r="E2012" s="55" t="s">
        <v>967</v>
      </c>
      <c r="F2012" s="57"/>
      <c r="G2012" s="58">
        <f>IFERROR(VLOOKUP(Errors_Master[[#This Row],[Functional Area]],Functional_Area[],2,FALSE),"Need Location!")</f>
        <v>26</v>
      </c>
      <c r="H201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13" spans="2:8">
      <c r="B2013" s="56" t="str">
        <f>CONCATENATE(Errors_Master[[#This Row],[Functional Area]],Errors_Master[[#This Row],[Error Code Name]])</f>
        <v>FlickerINIT /INITIALIZING_IP  fail</v>
      </c>
      <c r="C2013" s="55">
        <v>1968</v>
      </c>
      <c r="D2013" s="69" t="s">
        <v>44</v>
      </c>
      <c r="E2013" s="71" t="s">
        <v>710</v>
      </c>
      <c r="F2013" s="57"/>
      <c r="G2013" s="58">
        <f>IFERROR(VLOOKUP(Errors_Master[[#This Row],[Functional Area]],Functional_Area[],2,FALSE),"Need Location!")</f>
        <v>27</v>
      </c>
      <c r="H201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14" spans="2:8">
      <c r="B2014" s="56" t="str">
        <f>CONCATENATE(Errors_Master[[#This Row],[Functional Area]],Errors_Master[[#This Row],[Error Code Name]])</f>
        <v>FlickerGrey64_DetachTCON fail</v>
      </c>
      <c r="C2014" s="55">
        <v>1969</v>
      </c>
      <c r="D2014" s="69" t="s">
        <v>44</v>
      </c>
      <c r="E2014" s="53" t="s">
        <v>711</v>
      </c>
      <c r="F2014" s="57"/>
      <c r="G2014" s="58">
        <f>IFERROR(VLOOKUP(Errors_Master[[#This Row],[Functional Area]],Functional_Area[],2,FALSE),"Need Location!")</f>
        <v>27</v>
      </c>
      <c r="H201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15" spans="2:8">
      <c r="B2015" s="56" t="str">
        <f>CONCATENATE(Errors_Master[[#This Row],[Functional Area]],Errors_Master[[#This Row],[Error Code Name]])</f>
        <v>FlickerGrey64_Refreshrate_60 fail</v>
      </c>
      <c r="C2015" s="55">
        <v>1970</v>
      </c>
      <c r="D2015" s="69" t="s">
        <v>44</v>
      </c>
      <c r="E2015" s="53" t="s">
        <v>712</v>
      </c>
      <c r="F2015" s="57"/>
      <c r="G2015" s="58">
        <f>IFERROR(VLOOKUP(Errors_Master[[#This Row],[Functional Area]],Functional_Area[],2,FALSE),"Need Location!")</f>
        <v>27</v>
      </c>
      <c r="H201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16" spans="2:8">
      <c r="B2016" s="56" t="str">
        <f>CONCATENATE(Errors_Master[[#This Row],[Functional Area]],Errors_Master[[#This Row],[Error Code Name]])</f>
        <v>FlickerGrey64_W-64 fail</v>
      </c>
      <c r="C2016" s="55">
        <v>1971</v>
      </c>
      <c r="D2016" s="69" t="s">
        <v>44</v>
      </c>
      <c r="E2016" s="53" t="s">
        <v>713</v>
      </c>
      <c r="F2016" s="57"/>
      <c r="G2016" s="58">
        <f>IFERROR(VLOOKUP(Errors_Master[[#This Row],[Functional Area]],Functional_Area[],2,FALSE),"Need Location!")</f>
        <v>27</v>
      </c>
      <c r="H201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17" spans="2:8">
      <c r="B2017" s="56" t="str">
        <f>CONCATENATE(Errors_Master[[#This Row],[Functional Area]],Errors_Master[[#This Row],[Error Code Name]])</f>
        <v>FlickerGrey64_Measure_CA310 fail</v>
      </c>
      <c r="C2017" s="55">
        <v>1972</v>
      </c>
      <c r="D2017" s="69" t="s">
        <v>44</v>
      </c>
      <c r="E2017" s="72" t="s">
        <v>714</v>
      </c>
      <c r="F2017" s="57"/>
      <c r="G2017" s="58">
        <f>IFERROR(VLOOKUP(Errors_Master[[#This Row],[Functional Area]],Functional_Area[],2,FALSE),"Need Location!")</f>
        <v>27</v>
      </c>
      <c r="H201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18" spans="2:8">
      <c r="B2018" s="56" t="str">
        <f>CONCATENATE(Errors_Master[[#This Row],[Functional Area]],Errors_Master[[#This Row],[Error Code Name]])</f>
        <v>FlickerGrey128_W-128 fail</v>
      </c>
      <c r="C2018" s="55">
        <v>1973</v>
      </c>
      <c r="D2018" s="69" t="s">
        <v>44</v>
      </c>
      <c r="E2018" s="55" t="s">
        <v>715</v>
      </c>
      <c r="F2018" s="57"/>
      <c r="G2018" s="58">
        <f>IFERROR(VLOOKUP(Errors_Master[[#This Row],[Functional Area]],Functional_Area[],2,FALSE),"Need Location!")</f>
        <v>27</v>
      </c>
      <c r="H201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19" spans="2:8">
      <c r="B2019" s="56" t="str">
        <f>CONCATENATE(Errors_Master[[#This Row],[Functional Area]],Errors_Master[[#This Row],[Error Code Name]])</f>
        <v>FlickerGrey128_Measure_CA310 fail</v>
      </c>
      <c r="C2019" s="55">
        <v>1974</v>
      </c>
      <c r="D2019" s="69" t="s">
        <v>44</v>
      </c>
      <c r="E2019" s="55" t="s">
        <v>716</v>
      </c>
      <c r="F2019" s="57"/>
      <c r="G2019" s="58">
        <f>IFERROR(VLOOKUP(Errors_Master[[#This Row],[Functional Area]],Functional_Area[],2,FALSE),"Need Location!")</f>
        <v>27</v>
      </c>
      <c r="H201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20" spans="2:8">
      <c r="B2020" s="56" t="str">
        <f>CONCATENATE(Errors_Master[[#This Row],[Functional Area]],Errors_Master[[#This Row],[Error Code Name]])</f>
        <v>FlickerGrey64_Flicker_30HZ/W-64_30HZ fail</v>
      </c>
      <c r="C2020" s="55">
        <v>1975</v>
      </c>
      <c r="D2020" s="69" t="s">
        <v>44</v>
      </c>
      <c r="E2020" s="55" t="s">
        <v>717</v>
      </c>
      <c r="F2020" s="57"/>
      <c r="G2020" s="58">
        <f>IFERROR(VLOOKUP(Errors_Master[[#This Row],[Functional Area]],Functional_Area[],2,FALSE),"Need Location!")</f>
        <v>27</v>
      </c>
      <c r="H202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21" spans="2:8">
      <c r="B2021" s="56" t="str">
        <f>CONCATENATE(Errors_Master[[#This Row],[Functional Area]],Errors_Master[[#This Row],[Error Code Name]])</f>
        <v>FlickerGrey64_Flicker_30HZ/Refreshrate_30 fail</v>
      </c>
      <c r="C2021" s="55">
        <v>1976</v>
      </c>
      <c r="D2021" s="69" t="s">
        <v>44</v>
      </c>
      <c r="E2021" s="55" t="s">
        <v>718</v>
      </c>
      <c r="F2021" s="57"/>
      <c r="G2021" s="58">
        <f>IFERROR(VLOOKUP(Errors_Master[[#This Row],[Functional Area]],Functional_Area[],2,FALSE),"Need Location!")</f>
        <v>27</v>
      </c>
      <c r="H202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22" spans="2:8">
      <c r="B2022" s="56" t="str">
        <f>CONCATENATE(Errors_Master[[#This Row],[Functional Area]],Errors_Master[[#This Row],[Error Code Name]])</f>
        <v>FlickerGrey64_Flicker_30HZ/Measure_CA310 fail</v>
      </c>
      <c r="C2022" s="55">
        <v>1977</v>
      </c>
      <c r="D2022" s="69" t="s">
        <v>44</v>
      </c>
      <c r="E2022" s="55" t="s">
        <v>719</v>
      </c>
      <c r="F2022" s="57"/>
      <c r="G2022" s="58">
        <f>IFERROR(VLOOKUP(Errors_Master[[#This Row],[Functional Area]],Functional_Area[],2,FALSE),"Need Location!")</f>
        <v>27</v>
      </c>
      <c r="H202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23" spans="2:8">
      <c r="B2023" s="56" t="str">
        <f>CONCATENATE(Errors_Master[[#This Row],[Functional Area]],Errors_Master[[#This Row],[Error Code Name]])</f>
        <v>FlickerGrey128_Flicker_30HZ/Refreshrate_60 fail</v>
      </c>
      <c r="C2023" s="55">
        <v>1978</v>
      </c>
      <c r="D2023" s="69" t="s">
        <v>44</v>
      </c>
      <c r="E2023" s="55" t="s">
        <v>720</v>
      </c>
      <c r="F2023" s="57"/>
      <c r="G2023" s="58">
        <f>IFERROR(VLOOKUP(Errors_Master[[#This Row],[Functional Area]],Functional_Area[],2,FALSE),"Need Location!")</f>
        <v>27</v>
      </c>
      <c r="H202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24" spans="2:8">
      <c r="B2024" s="56" t="str">
        <f>CONCATENATE(Errors_Master[[#This Row],[Functional Area]],Errors_Master[[#This Row],[Error Code Name]])</f>
        <v>FlickerGrey128_Flicker_30HZ/W-128_30HZ fail</v>
      </c>
      <c r="C2024" s="55">
        <v>1979</v>
      </c>
      <c r="D2024" s="69" t="s">
        <v>44</v>
      </c>
      <c r="E2024" s="55" t="s">
        <v>721</v>
      </c>
      <c r="F2024" s="57"/>
      <c r="G2024" s="58">
        <f>IFERROR(VLOOKUP(Errors_Master[[#This Row],[Functional Area]],Functional_Area[],2,FALSE),"Need Location!")</f>
        <v>27</v>
      </c>
      <c r="H202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25" spans="2:8">
      <c r="B2025" s="56" t="str">
        <f>CONCATENATE(Errors_Master[[#This Row],[Functional Area]],Errors_Master[[#This Row],[Error Code Name]])</f>
        <v>FlickerGrey128_Flicker_30HZ/Refreshrate_30 fail</v>
      </c>
      <c r="C2025" s="55">
        <v>1980</v>
      </c>
      <c r="D2025" s="69" t="s">
        <v>44</v>
      </c>
      <c r="E2025" s="55" t="s">
        <v>722</v>
      </c>
      <c r="F2025" s="57"/>
      <c r="G2025" s="58">
        <f>IFERROR(VLOOKUP(Errors_Master[[#This Row],[Functional Area]],Functional_Area[],2,FALSE),"Need Location!")</f>
        <v>27</v>
      </c>
      <c r="H202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26" spans="2:8">
      <c r="B2026" s="56" t="str">
        <f>CONCATENATE(Errors_Master[[#This Row],[Functional Area]],Errors_Master[[#This Row],[Error Code Name]])</f>
        <v>FlickerGrey128_Flicker_30HZ/Measure_CA310 fail</v>
      </c>
      <c r="C2026" s="55">
        <v>1981</v>
      </c>
      <c r="D2026" s="69" t="s">
        <v>44</v>
      </c>
      <c r="E2026" s="55" t="s">
        <v>723</v>
      </c>
      <c r="F2026" s="57"/>
      <c r="G2026" s="58">
        <f>IFERROR(VLOOKUP(Errors_Master[[#This Row],[Functional Area]],Functional_Area[],2,FALSE),"Need Location!")</f>
        <v>27</v>
      </c>
      <c r="H202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27" spans="2:8">
      <c r="B2027" s="56" t="str">
        <f>CONCATENATE(Errors_Master[[#This Row],[Functional Area]],Errors_Master[[#This Row],[Error Code Name]])</f>
        <v>FlickerFINAL/KILL fail</v>
      </c>
      <c r="C2027" s="55">
        <v>1982</v>
      </c>
      <c r="D2027" s="69" t="s">
        <v>44</v>
      </c>
      <c r="E2027" s="55" t="s">
        <v>724</v>
      </c>
      <c r="F2027" s="57"/>
      <c r="G2027" s="58">
        <f>IFERROR(VLOOKUP(Errors_Master[[#This Row],[Functional Area]],Functional_Area[],2,FALSE),"Need Location!")</f>
        <v>27</v>
      </c>
      <c r="H202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28" spans="2:8">
      <c r="B2028" s="56" t="str">
        <f>CONCATENATE(Errors_Master[[#This Row],[Functional Area]],Errors_Master[[#This Row],[Error Code Name]])</f>
        <v>FlickerPDCA_Reporting fail</v>
      </c>
      <c r="C2028" s="55">
        <v>1983</v>
      </c>
      <c r="D2028" s="69" t="s">
        <v>44</v>
      </c>
      <c r="E2028" s="55" t="s">
        <v>725</v>
      </c>
      <c r="F2028" s="57"/>
      <c r="G2028" s="58">
        <f>IFERROR(VLOOKUP(Errors_Master[[#This Row],[Functional Area]],Functional_Area[],2,FALSE),"Need Location!")</f>
        <v>27</v>
      </c>
      <c r="H202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29" spans="2:8">
      <c r="B2029" s="56" t="str">
        <f>CONCATENATE(Errors_Master[[#This Row],[Functional Area]],Errors_Master[[#This Row],[Error Code Name]])</f>
        <v>Flicker[New Failure] Flicker</v>
      </c>
      <c r="C2029" s="55">
        <v>1984</v>
      </c>
      <c r="D2029" s="69" t="s">
        <v>44</v>
      </c>
      <c r="E2029" s="55" t="s">
        <v>968</v>
      </c>
      <c r="F2029" s="57"/>
      <c r="G2029" s="58">
        <f>IFERROR(VLOOKUP(Errors_Master[[#This Row],[Functional Area]],Functional_Area[],2,FALSE),"Need Location!")</f>
        <v>27</v>
      </c>
      <c r="H202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30" spans="2:8">
      <c r="B2030" s="56" t="str">
        <f>CONCATENATE(Errors_Master[[#This Row],[Functional Area]],Errors_Master[[#This Row],[Error Code Name]])</f>
        <v>Flicker[New Failure] Flicker</v>
      </c>
      <c r="C2030" s="55">
        <v>1985</v>
      </c>
      <c r="D2030" s="69" t="s">
        <v>44</v>
      </c>
      <c r="E2030" s="55" t="s">
        <v>968</v>
      </c>
      <c r="F2030" s="57"/>
      <c r="G2030" s="58">
        <f>IFERROR(VLOOKUP(Errors_Master[[#This Row],[Functional Area]],Functional_Area[],2,FALSE),"Need Location!")</f>
        <v>27</v>
      </c>
      <c r="H203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31" spans="2:8">
      <c r="B2031" s="56" t="str">
        <f>CONCATENATE(Errors_Master[[#This Row],[Functional Area]],Errors_Master[[#This Row],[Error Code Name]])</f>
        <v>Flicker[New Failure] Flicker</v>
      </c>
      <c r="C2031" s="55">
        <v>1986</v>
      </c>
      <c r="D2031" s="69" t="s">
        <v>44</v>
      </c>
      <c r="E2031" s="55" t="s">
        <v>968</v>
      </c>
      <c r="F2031" s="57"/>
      <c r="G2031" s="58">
        <f>IFERROR(VLOOKUP(Errors_Master[[#This Row],[Functional Area]],Functional_Area[],2,FALSE),"Need Location!")</f>
        <v>27</v>
      </c>
      <c r="H203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32" spans="2:8">
      <c r="B2032" s="56" t="str">
        <f>CONCATENATE(Errors_Master[[#This Row],[Functional Area]],Errors_Master[[#This Row],[Error Code Name]])</f>
        <v>Flicker[New Failure] Flicker</v>
      </c>
      <c r="C2032" s="55">
        <v>1987</v>
      </c>
      <c r="D2032" s="69" t="s">
        <v>44</v>
      </c>
      <c r="E2032" s="55" t="s">
        <v>968</v>
      </c>
      <c r="F2032" s="57"/>
      <c r="G2032" s="58">
        <f>IFERROR(VLOOKUP(Errors_Master[[#This Row],[Functional Area]],Functional_Area[],2,FALSE),"Need Location!")</f>
        <v>27</v>
      </c>
      <c r="H203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33" spans="2:8">
      <c r="B2033" s="56" t="str">
        <f>CONCATENATE(Errors_Master[[#This Row],[Functional Area]],Errors_Master[[#This Row],[Error Code Name]])</f>
        <v>Flicker[New Failure] Flicker</v>
      </c>
      <c r="C2033" s="55">
        <v>1988</v>
      </c>
      <c r="D2033" s="69" t="s">
        <v>44</v>
      </c>
      <c r="E2033" s="55" t="s">
        <v>968</v>
      </c>
      <c r="F2033" s="57"/>
      <c r="G2033" s="58">
        <f>IFERROR(VLOOKUP(Errors_Master[[#This Row],[Functional Area]],Functional_Area[],2,FALSE),"Need Location!")</f>
        <v>27</v>
      </c>
      <c r="H203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34" spans="2:8">
      <c r="B2034" s="56" t="str">
        <f>CONCATENATE(Errors_Master[[#This Row],[Functional Area]],Errors_Master[[#This Row],[Error Code Name]])</f>
        <v>Flicker[New Failure] Flicker</v>
      </c>
      <c r="C2034" s="55">
        <v>1989</v>
      </c>
      <c r="D2034" s="69" t="s">
        <v>44</v>
      </c>
      <c r="E2034" s="55" t="s">
        <v>968</v>
      </c>
      <c r="F2034" s="57"/>
      <c r="G2034" s="58">
        <f>IFERROR(VLOOKUP(Errors_Master[[#This Row],[Functional Area]],Functional_Area[],2,FALSE),"Need Location!")</f>
        <v>27</v>
      </c>
      <c r="H203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35" spans="2:8">
      <c r="B2035" s="56" t="str">
        <f>CONCATENATE(Errors_Master[[#This Row],[Functional Area]],Errors_Master[[#This Row],[Error Code Name]])</f>
        <v>Flicker[New Failure] Flicker</v>
      </c>
      <c r="C2035" s="55">
        <v>1990</v>
      </c>
      <c r="D2035" s="69" t="s">
        <v>44</v>
      </c>
      <c r="E2035" s="55" t="s">
        <v>968</v>
      </c>
      <c r="F2035" s="57"/>
      <c r="G2035" s="58">
        <f>IFERROR(VLOOKUP(Errors_Master[[#This Row],[Functional Area]],Functional_Area[],2,FALSE),"Need Location!")</f>
        <v>27</v>
      </c>
      <c r="H203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36" spans="2:8">
      <c r="B2036" s="56" t="str">
        <f>CONCATENATE(Errors_Master[[#This Row],[Functional Area]],Errors_Master[[#This Row],[Error Code Name]])</f>
        <v>Flicker[New Failure] Flicker</v>
      </c>
      <c r="C2036" s="55">
        <v>1991</v>
      </c>
      <c r="D2036" s="69" t="s">
        <v>44</v>
      </c>
      <c r="E2036" s="55" t="s">
        <v>968</v>
      </c>
      <c r="F2036" s="57"/>
      <c r="G2036" s="58">
        <f>IFERROR(VLOOKUP(Errors_Master[[#This Row],[Functional Area]],Functional_Area[],2,FALSE),"Need Location!")</f>
        <v>27</v>
      </c>
      <c r="H203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37" spans="2:8">
      <c r="B2037" s="56" t="str">
        <f>CONCATENATE(Errors_Master[[#This Row],[Functional Area]],Errors_Master[[#This Row],[Error Code Name]])</f>
        <v>Flicker[New Failure] Flicker</v>
      </c>
      <c r="C2037" s="55">
        <v>1992</v>
      </c>
      <c r="D2037" s="69" t="s">
        <v>44</v>
      </c>
      <c r="E2037" s="55" t="s">
        <v>968</v>
      </c>
      <c r="F2037" s="57"/>
      <c r="G2037" s="58">
        <f>IFERROR(VLOOKUP(Errors_Master[[#This Row],[Functional Area]],Functional_Area[],2,FALSE),"Need Location!")</f>
        <v>27</v>
      </c>
      <c r="H203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38" spans="2:8">
      <c r="B2038" s="56" t="str">
        <f>CONCATENATE(Errors_Master[[#This Row],[Functional Area]],Errors_Master[[#This Row],[Error Code Name]])</f>
        <v>Flicker[New Failure] Flicker</v>
      </c>
      <c r="C2038" s="55">
        <v>1993</v>
      </c>
      <c r="D2038" s="69" t="s">
        <v>44</v>
      </c>
      <c r="E2038" s="55" t="s">
        <v>968</v>
      </c>
      <c r="F2038" s="57"/>
      <c r="G2038" s="58">
        <f>IFERROR(VLOOKUP(Errors_Master[[#This Row],[Functional Area]],Functional_Area[],2,FALSE),"Need Location!")</f>
        <v>27</v>
      </c>
      <c r="H203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39" spans="2:8">
      <c r="B2039" s="56" t="str">
        <f>CONCATENATE(Errors_Master[[#This Row],[Functional Area]],Errors_Master[[#This Row],[Error Code Name]])</f>
        <v>Flicker[New Failure] Flicker</v>
      </c>
      <c r="C2039" s="55">
        <v>1994</v>
      </c>
      <c r="D2039" s="69" t="s">
        <v>44</v>
      </c>
      <c r="E2039" s="55" t="s">
        <v>968</v>
      </c>
      <c r="F2039" s="57"/>
      <c r="G2039" s="58">
        <f>IFERROR(VLOOKUP(Errors_Master[[#This Row],[Functional Area]],Functional_Area[],2,FALSE),"Need Location!")</f>
        <v>27</v>
      </c>
      <c r="H203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40" spans="2:8">
      <c r="B2040" s="56" t="str">
        <f>CONCATENATE(Errors_Master[[#This Row],[Functional Area]],Errors_Master[[#This Row],[Error Code Name]])</f>
        <v>Flicker[New Failure] Flicker</v>
      </c>
      <c r="C2040" s="55">
        <v>1995</v>
      </c>
      <c r="D2040" s="69" t="s">
        <v>44</v>
      </c>
      <c r="E2040" s="55" t="s">
        <v>968</v>
      </c>
      <c r="F2040" s="57"/>
      <c r="G2040" s="58">
        <f>IFERROR(VLOOKUP(Errors_Master[[#This Row],[Functional Area]],Functional_Area[],2,FALSE),"Need Location!")</f>
        <v>27</v>
      </c>
      <c r="H204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41" spans="2:8">
      <c r="B2041" s="56" t="str">
        <f>CONCATENATE(Errors_Master[[#This Row],[Functional Area]],Errors_Master[[#This Row],[Error Code Name]])</f>
        <v>Flicker[New Failure] Flicker</v>
      </c>
      <c r="C2041" s="55">
        <v>1996</v>
      </c>
      <c r="D2041" s="69" t="s">
        <v>44</v>
      </c>
      <c r="E2041" s="55" t="s">
        <v>968</v>
      </c>
      <c r="F2041" s="57"/>
      <c r="G2041" s="58">
        <f>IFERROR(VLOOKUP(Errors_Master[[#This Row],[Functional Area]],Functional_Area[],2,FALSE),"Need Location!")</f>
        <v>27</v>
      </c>
      <c r="H204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42" spans="2:8">
      <c r="B2042" s="56" t="str">
        <f>CONCATENATE(Errors_Master[[#This Row],[Functional Area]],Errors_Master[[#This Row],[Error Code Name]])</f>
        <v>Flicker[New Failure] Flicker</v>
      </c>
      <c r="C2042" s="55">
        <v>1997</v>
      </c>
      <c r="D2042" s="69" t="s">
        <v>44</v>
      </c>
      <c r="E2042" s="55" t="s">
        <v>968</v>
      </c>
      <c r="F2042" s="57"/>
      <c r="G2042" s="58">
        <f>IFERROR(VLOOKUP(Errors_Master[[#This Row],[Functional Area]],Functional_Area[],2,FALSE),"Need Location!")</f>
        <v>27</v>
      </c>
      <c r="H204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43" spans="2:8">
      <c r="B2043" s="56" t="str">
        <f>CONCATENATE(Errors_Master[[#This Row],[Functional Area]],Errors_Master[[#This Row],[Error Code Name]])</f>
        <v>Flicker[New Failure] Flicker</v>
      </c>
      <c r="C2043" s="55">
        <v>1998</v>
      </c>
      <c r="D2043" s="69" t="s">
        <v>44</v>
      </c>
      <c r="E2043" s="55" t="s">
        <v>968</v>
      </c>
      <c r="F2043" s="57"/>
      <c r="G2043" s="58">
        <f>IFERROR(VLOOKUP(Errors_Master[[#This Row],[Functional Area]],Functional_Area[],2,FALSE),"Need Location!")</f>
        <v>27</v>
      </c>
      <c r="H204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44" spans="2:8">
      <c r="B2044" s="56" t="str">
        <f>CONCATENATE(Errors_Master[[#This Row],[Functional Area]],Errors_Master[[#This Row],[Error Code Name]])</f>
        <v>Flicker[New Failure] Flicker</v>
      </c>
      <c r="C2044" s="55">
        <v>1999</v>
      </c>
      <c r="D2044" s="69" t="s">
        <v>44</v>
      </c>
      <c r="E2044" s="55" t="s">
        <v>968</v>
      </c>
      <c r="F2044" s="57"/>
      <c r="G2044" s="58">
        <f>IFERROR(VLOOKUP(Errors_Master[[#This Row],[Functional Area]],Functional_Area[],2,FALSE),"Need Location!")</f>
        <v>27</v>
      </c>
      <c r="H204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45" spans="2:8">
      <c r="B2045" s="56" t="str">
        <f>CONCATENATE(Errors_Master[[#This Row],[Functional Area]],Errors_Master[[#This Row],[Error Code Name]])</f>
        <v>Flicker[New Failure] Flicker</v>
      </c>
      <c r="C2045" s="55">
        <v>2000</v>
      </c>
      <c r="D2045" s="69" t="s">
        <v>44</v>
      </c>
      <c r="E2045" s="55" t="s">
        <v>968</v>
      </c>
      <c r="F2045" s="57"/>
      <c r="G2045" s="58">
        <f>IFERROR(VLOOKUP(Errors_Master[[#This Row],[Functional Area]],Functional_Area[],2,FALSE),"Need Location!")</f>
        <v>27</v>
      </c>
      <c r="H204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46" spans="2:8">
      <c r="B2046" s="56" t="str">
        <f>CONCATENATE(Errors_Master[[#This Row],[Functional Area]],Errors_Master[[#This Row],[Error Code Name]])</f>
        <v>Flicker[New Failure] Flicker</v>
      </c>
      <c r="C2046" s="55">
        <v>2001</v>
      </c>
      <c r="D2046" s="69" t="s">
        <v>44</v>
      </c>
      <c r="E2046" s="55" t="s">
        <v>968</v>
      </c>
      <c r="F2046" s="57"/>
      <c r="G2046" s="58">
        <f>IFERROR(VLOOKUP(Errors_Master[[#This Row],[Functional Area]],Functional_Area[],2,FALSE),"Need Location!")</f>
        <v>27</v>
      </c>
      <c r="H204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47" spans="2:8">
      <c r="B2047" s="56" t="str">
        <f>CONCATENATE(Errors_Master[[#This Row],[Functional Area]],Errors_Master[[#This Row],[Error Code Name]])</f>
        <v>Flicker[New Failure] Flicker</v>
      </c>
      <c r="C2047" s="55">
        <v>2002</v>
      </c>
      <c r="D2047" s="69" t="s">
        <v>44</v>
      </c>
      <c r="E2047" s="55" t="s">
        <v>968</v>
      </c>
      <c r="F2047" s="57"/>
      <c r="G2047" s="58">
        <f>IFERROR(VLOOKUP(Errors_Master[[#This Row],[Functional Area]],Functional_Area[],2,FALSE),"Need Location!")</f>
        <v>27</v>
      </c>
      <c r="H204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48" spans="2:8">
      <c r="B2048" s="56" t="str">
        <f>CONCATENATE(Errors_Master[[#This Row],[Functional Area]],Errors_Master[[#This Row],[Error Code Name]])</f>
        <v>Flicker[New Failure] Flicker</v>
      </c>
      <c r="C2048" s="55">
        <v>2003</v>
      </c>
      <c r="D2048" s="69" t="s">
        <v>44</v>
      </c>
      <c r="E2048" s="55" t="s">
        <v>968</v>
      </c>
      <c r="F2048" s="57"/>
      <c r="G2048" s="58">
        <f>IFERROR(VLOOKUP(Errors_Master[[#This Row],[Functional Area]],Functional_Area[],2,FALSE),"Need Location!")</f>
        <v>27</v>
      </c>
      <c r="H204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49" spans="2:8">
      <c r="B2049" s="56" t="str">
        <f>CONCATENATE(Errors_Master[[#This Row],[Functional Area]],Errors_Master[[#This Row],[Error Code Name]])</f>
        <v>Flicker[New Failure] Flicker</v>
      </c>
      <c r="C2049" s="55">
        <v>2004</v>
      </c>
      <c r="D2049" s="69" t="s">
        <v>44</v>
      </c>
      <c r="E2049" s="55" t="s">
        <v>968</v>
      </c>
      <c r="F2049" s="57"/>
      <c r="G2049" s="58">
        <f>IFERROR(VLOOKUP(Errors_Master[[#This Row],[Functional Area]],Functional_Area[],2,FALSE),"Need Location!")</f>
        <v>27</v>
      </c>
      <c r="H204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50" spans="2:8">
      <c r="B2050" s="56" t="str">
        <f>CONCATENATE(Errors_Master[[#This Row],[Functional Area]],Errors_Master[[#This Row],[Error Code Name]])</f>
        <v>Flicker[New Failure] Flicker</v>
      </c>
      <c r="C2050" s="55">
        <v>2005</v>
      </c>
      <c r="D2050" s="69" t="s">
        <v>44</v>
      </c>
      <c r="E2050" s="55" t="s">
        <v>968</v>
      </c>
      <c r="F2050" s="57"/>
      <c r="G2050" s="58">
        <f>IFERROR(VLOOKUP(Errors_Master[[#This Row],[Functional Area]],Functional_Area[],2,FALSE),"Need Location!")</f>
        <v>27</v>
      </c>
      <c r="H205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51" spans="2:8">
      <c r="B2051" s="56" t="str">
        <f>CONCATENATE(Errors_Master[[#This Row],[Functional Area]],Errors_Master[[#This Row],[Error Code Name]])</f>
        <v>Flicker[New Failure] Flicker</v>
      </c>
      <c r="C2051" s="55">
        <v>2006</v>
      </c>
      <c r="D2051" s="69" t="s">
        <v>44</v>
      </c>
      <c r="E2051" s="55" t="s">
        <v>968</v>
      </c>
      <c r="F2051" s="57"/>
      <c r="G2051" s="58">
        <f>IFERROR(VLOOKUP(Errors_Master[[#This Row],[Functional Area]],Functional_Area[],2,FALSE),"Need Location!")</f>
        <v>27</v>
      </c>
      <c r="H205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52" spans="2:8">
      <c r="B2052" s="56" t="str">
        <f>CONCATENATE(Errors_Master[[#This Row],[Functional Area]],Errors_Master[[#This Row],[Error Code Name]])</f>
        <v>Flicker[New Failure] Flicker</v>
      </c>
      <c r="C2052" s="55">
        <v>2007</v>
      </c>
      <c r="D2052" s="69" t="s">
        <v>44</v>
      </c>
      <c r="E2052" s="55" t="s">
        <v>968</v>
      </c>
      <c r="F2052" s="57"/>
      <c r="G2052" s="58">
        <f>IFERROR(VLOOKUP(Errors_Master[[#This Row],[Functional Area]],Functional_Area[],2,FALSE),"Need Location!")</f>
        <v>27</v>
      </c>
      <c r="H205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53" spans="2:8">
      <c r="B2053" s="56" t="str">
        <f>CONCATENATE(Errors_Master[[#This Row],[Functional Area]],Errors_Master[[#This Row],[Error Code Name]])</f>
        <v>Flicker[New Failure] Flicker</v>
      </c>
      <c r="C2053" s="55">
        <v>2008</v>
      </c>
      <c r="D2053" s="69" t="s">
        <v>44</v>
      </c>
      <c r="E2053" s="55" t="s">
        <v>968</v>
      </c>
      <c r="F2053" s="57"/>
      <c r="G2053" s="58">
        <f>IFERROR(VLOOKUP(Errors_Master[[#This Row],[Functional Area]],Functional_Area[],2,FALSE),"Need Location!")</f>
        <v>27</v>
      </c>
      <c r="H205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54" spans="2:8">
      <c r="B2054" s="56" t="str">
        <f>CONCATENATE(Errors_Master[[#This Row],[Functional Area]],Errors_Master[[#This Row],[Error Code Name]])</f>
        <v>Flicker[New Failure] Flicker</v>
      </c>
      <c r="C2054" s="55">
        <v>2009</v>
      </c>
      <c r="D2054" s="69" t="s">
        <v>44</v>
      </c>
      <c r="E2054" s="55" t="s">
        <v>968</v>
      </c>
      <c r="F2054" s="57"/>
      <c r="G2054" s="58">
        <f>IFERROR(VLOOKUP(Errors_Master[[#This Row],[Functional Area]],Functional_Area[],2,FALSE),"Need Location!")</f>
        <v>27</v>
      </c>
      <c r="H205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55" spans="2:8">
      <c r="B2055" s="56" t="str">
        <f>CONCATENATE(Errors_Master[[#This Row],[Functional Area]],Errors_Master[[#This Row],[Error Code Name]])</f>
        <v>Flicker[New Failure] Flicker</v>
      </c>
      <c r="C2055" s="55">
        <v>2010</v>
      </c>
      <c r="D2055" s="69" t="s">
        <v>44</v>
      </c>
      <c r="E2055" s="55" t="s">
        <v>968</v>
      </c>
      <c r="F2055" s="57"/>
      <c r="G2055" s="58">
        <f>IFERROR(VLOOKUP(Errors_Master[[#This Row],[Functional Area]],Functional_Area[],2,FALSE),"Need Location!")</f>
        <v>27</v>
      </c>
      <c r="H205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56" spans="2:8">
      <c r="B2056" s="56" t="str">
        <f>CONCATENATE(Errors_Master[[#This Row],[Functional Area]],Errors_Master[[#This Row],[Error Code Name]])</f>
        <v>Flicker[New Failure] Flicker</v>
      </c>
      <c r="C2056" s="55">
        <v>2011</v>
      </c>
      <c r="D2056" s="69" t="s">
        <v>44</v>
      </c>
      <c r="E2056" s="55" t="s">
        <v>968</v>
      </c>
      <c r="F2056" s="57"/>
      <c r="G2056" s="58">
        <f>IFERROR(VLOOKUP(Errors_Master[[#This Row],[Functional Area]],Functional_Area[],2,FALSE),"Need Location!")</f>
        <v>27</v>
      </c>
      <c r="H205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57" spans="2:8">
      <c r="B2057" s="56" t="str">
        <f>CONCATENATE(Errors_Master[[#This Row],[Functional Area]],Errors_Master[[#This Row],[Error Code Name]])</f>
        <v>Flicker[New Failure] Flicker</v>
      </c>
      <c r="C2057" s="55">
        <v>2012</v>
      </c>
      <c r="D2057" s="69" t="s">
        <v>44</v>
      </c>
      <c r="E2057" s="55" t="s">
        <v>968</v>
      </c>
      <c r="F2057" s="57"/>
      <c r="G2057" s="58">
        <f>IFERROR(VLOOKUP(Errors_Master[[#This Row],[Functional Area]],Functional_Area[],2,FALSE),"Need Location!")</f>
        <v>27</v>
      </c>
      <c r="H205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58" spans="2:8">
      <c r="B2058" s="56" t="str">
        <f>CONCATENATE(Errors_Master[[#This Row],[Functional Area]],Errors_Master[[#This Row],[Error Code Name]])</f>
        <v>Flicker[New Failure] Flicker</v>
      </c>
      <c r="C2058" s="55">
        <v>2013</v>
      </c>
      <c r="D2058" s="69" t="s">
        <v>44</v>
      </c>
      <c r="E2058" s="55" t="s">
        <v>968</v>
      </c>
      <c r="F2058" s="57"/>
      <c r="G2058" s="58">
        <f>IFERROR(VLOOKUP(Errors_Master[[#This Row],[Functional Area]],Functional_Area[],2,FALSE),"Need Location!")</f>
        <v>27</v>
      </c>
      <c r="H205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59" spans="2:8">
      <c r="B2059" s="56" t="str">
        <f>CONCATENATE(Errors_Master[[#This Row],[Functional Area]],Errors_Master[[#This Row],[Error Code Name]])</f>
        <v>Trackpad Force-Post-burn Trackpad #2692 Force calibration Fail</v>
      </c>
      <c r="C2059" s="55">
        <v>2014</v>
      </c>
      <c r="D2059" s="69" t="s">
        <v>203</v>
      </c>
      <c r="E2059" s="74" t="s">
        <v>311</v>
      </c>
      <c r="F2059" s="57"/>
      <c r="G2059" s="58">
        <f>IFERROR(VLOOKUP(Errors_Master[[#This Row],[Functional Area]],Functional_Area[],2,FALSE),"Need Location!")</f>
        <v>28</v>
      </c>
      <c r="H205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60" spans="2:8">
      <c r="B2060" s="56" t="str">
        <f>CONCATENATE(Errors_Master[[#This Row],[Functional Area]],Errors_Master[[#This Row],[Error Code Name]])</f>
        <v>Trackpad Force-Post-burn Trackpad #3402 Force calibration verification Serial Fixture Fail</v>
      </c>
      <c r="C2060" s="55">
        <v>2015</v>
      </c>
      <c r="D2060" s="69" t="s">
        <v>203</v>
      </c>
      <c r="E2060" s="75" t="s">
        <v>312</v>
      </c>
      <c r="F2060" s="57"/>
      <c r="G2060" s="58">
        <f>IFERROR(VLOOKUP(Errors_Master[[#This Row],[Functional Area]],Functional_Area[],2,FALSE),"Need Location!")</f>
        <v>28</v>
      </c>
      <c r="H206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61" spans="2:8">
      <c r="B2061" s="56" t="str">
        <f>CONCATENATE(Errors_Master[[#This Row],[Functional Area]],Errors_Master[[#This Row],[Error Code Name]])</f>
        <v>Trackpad Force-Post-burn Software Hang At Trackpad Force Test</v>
      </c>
      <c r="C2061" s="55">
        <v>2016</v>
      </c>
      <c r="D2061" s="69" t="s">
        <v>203</v>
      </c>
      <c r="E2061" s="55" t="s">
        <v>969</v>
      </c>
      <c r="F2061" s="57"/>
      <c r="G2061" s="58">
        <f>IFERROR(VLOOKUP(Errors_Master[[#This Row],[Functional Area]],Functional_Area[],2,FALSE),"Need Location!")</f>
        <v>28</v>
      </c>
      <c r="H206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62" spans="2:8">
      <c r="B2062" s="56" t="str">
        <f>CONCATENATE(Errors_Master[[#This Row],[Functional Area]],Errors_Master[[#This Row],[Error Code Name]])</f>
        <v>Trackpad Force-Post-burn patassium cannot connect left-near usbc</v>
      </c>
      <c r="C2062" s="55">
        <v>2017</v>
      </c>
      <c r="D2062" s="69" t="s">
        <v>203</v>
      </c>
      <c r="E2062" s="55" t="s">
        <v>970</v>
      </c>
      <c r="F2062" s="57"/>
      <c r="G2062" s="58">
        <f>IFERROR(VLOOKUP(Errors_Master[[#This Row],[Functional Area]],Functional_Area[],2,FALSE),"Need Location!")</f>
        <v>28</v>
      </c>
      <c r="H206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63" spans="2:8">
      <c r="B2063" s="56" t="str">
        <f>CONCATENATE(Errors_Master[[#This Row],[Functional Area]],Errors_Master[[#This Row],[Error Code Name]])</f>
        <v>Trackpad Force-Post-burn [New Failure] Trackpad Force2</v>
      </c>
      <c r="C2063" s="55">
        <v>2018</v>
      </c>
      <c r="D2063" s="69" t="s">
        <v>203</v>
      </c>
      <c r="E2063" s="55" t="s">
        <v>971</v>
      </c>
      <c r="F2063" s="57"/>
      <c r="G2063" s="58">
        <f>IFERROR(VLOOKUP(Errors_Master[[#This Row],[Functional Area]],Functional_Area[],2,FALSE),"Need Location!")</f>
        <v>28</v>
      </c>
      <c r="H206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64" spans="2:8">
      <c r="B2064" s="56" t="str">
        <f>CONCATENATE(Errors_Master[[#This Row],[Functional Area]],Errors_Master[[#This Row],[Error Code Name]])</f>
        <v>Trackpad Force-Post-burn [New Failure] Trackpad Force2</v>
      </c>
      <c r="C2064" s="55">
        <v>2019</v>
      </c>
      <c r="D2064" s="69" t="s">
        <v>203</v>
      </c>
      <c r="E2064" s="55" t="s">
        <v>971</v>
      </c>
      <c r="F2064" s="57"/>
      <c r="G2064" s="58">
        <f>IFERROR(VLOOKUP(Errors_Master[[#This Row],[Functional Area]],Functional_Area[],2,FALSE),"Need Location!")</f>
        <v>28</v>
      </c>
      <c r="H206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65" spans="2:8">
      <c r="B2065" s="56" t="str">
        <f>CONCATENATE(Errors_Master[[#This Row],[Functional Area]],Errors_Master[[#This Row],[Error Code Name]])</f>
        <v>Trackpad Force-Post-burn [New Failure] Trackpad Force2</v>
      </c>
      <c r="C2065" s="55">
        <v>2020</v>
      </c>
      <c r="D2065" s="69" t="s">
        <v>203</v>
      </c>
      <c r="E2065" s="55" t="s">
        <v>971</v>
      </c>
      <c r="F2065" s="57"/>
      <c r="G2065" s="58">
        <f>IFERROR(VLOOKUP(Errors_Master[[#This Row],[Functional Area]],Functional_Area[],2,FALSE),"Need Location!")</f>
        <v>28</v>
      </c>
      <c r="H206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66" spans="2:8">
      <c r="B2066" s="56" t="str">
        <f>CONCATENATE(Errors_Master[[#This Row],[Functional Area]],Errors_Master[[#This Row],[Error Code Name]])</f>
        <v>Trackpad Force-Post-burn [New Failure] Trackpad Force2</v>
      </c>
      <c r="C2066" s="55">
        <v>2021</v>
      </c>
      <c r="D2066" s="69" t="s">
        <v>203</v>
      </c>
      <c r="E2066" s="55" t="s">
        <v>971</v>
      </c>
      <c r="F2066" s="57"/>
      <c r="G2066" s="58">
        <f>IFERROR(VLOOKUP(Errors_Master[[#This Row],[Functional Area]],Functional_Area[],2,FALSE),"Need Location!")</f>
        <v>28</v>
      </c>
      <c r="H206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67" spans="2:8">
      <c r="B2067" s="56" t="str">
        <f>CONCATENATE(Errors_Master[[#This Row],[Functional Area]],Errors_Master[[#This Row],[Error Code Name]])</f>
        <v>Trackpad Force-Post-burn [New Failure] Trackpad Force2</v>
      </c>
      <c r="C2067" s="55">
        <v>2022</v>
      </c>
      <c r="D2067" s="69" t="s">
        <v>203</v>
      </c>
      <c r="E2067" s="55" t="s">
        <v>971</v>
      </c>
      <c r="F2067" s="57"/>
      <c r="G2067" s="58">
        <f>IFERROR(VLOOKUP(Errors_Master[[#This Row],[Functional Area]],Functional_Area[],2,FALSE),"Need Location!")</f>
        <v>28</v>
      </c>
      <c r="H206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68" spans="2:8">
      <c r="B2068" s="56" t="str">
        <f>CONCATENATE(Errors_Master[[#This Row],[Functional Area]],Errors_Master[[#This Row],[Error Code Name]])</f>
        <v>Trackpad Force-Post-burn [New Failure] Trackpad Force2</v>
      </c>
      <c r="C2068" s="55">
        <v>2023</v>
      </c>
      <c r="D2068" s="69" t="s">
        <v>203</v>
      </c>
      <c r="E2068" s="55" t="s">
        <v>972</v>
      </c>
      <c r="F2068" s="57"/>
      <c r="G2068" s="58">
        <f>IFERROR(VLOOKUP(Errors_Master[[#This Row],[Functional Area]],Functional_Area[],2,FALSE),"Need Location!")</f>
        <v>28</v>
      </c>
      <c r="H206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69" spans="2:8">
      <c r="B2069" s="56" t="str">
        <f>CONCATENATE(Errors_Master[[#This Row],[Functional Area]],Errors_Master[[#This Row],[Error Code Name]])</f>
        <v>Trackpad Force-Post-burn [New Failure] Trackpad Force2</v>
      </c>
      <c r="C2069" s="55">
        <v>2024</v>
      </c>
      <c r="D2069" s="69" t="s">
        <v>203</v>
      </c>
      <c r="E2069" s="55" t="s">
        <v>972</v>
      </c>
      <c r="F2069" s="57"/>
      <c r="G2069" s="58">
        <f>IFERROR(VLOOKUP(Errors_Master[[#This Row],[Functional Area]],Functional_Area[],2,FALSE),"Need Location!")</f>
        <v>28</v>
      </c>
      <c r="H206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70" spans="2:8">
      <c r="B2070" s="56" t="str">
        <f>CONCATENATE(Errors_Master[[#This Row],[Functional Area]],Errors_Master[[#This Row],[Error Code Name]])</f>
        <v>Trackpad Force-Post-burn [New Failure] Trackpad Force2</v>
      </c>
      <c r="C2070" s="55">
        <v>2025</v>
      </c>
      <c r="D2070" s="69" t="s">
        <v>203</v>
      </c>
      <c r="E2070" s="55" t="s">
        <v>973</v>
      </c>
      <c r="F2070" s="57"/>
      <c r="G2070" s="58">
        <f>IFERROR(VLOOKUP(Errors_Master[[#This Row],[Functional Area]],Functional_Area[],2,FALSE),"Need Location!")</f>
        <v>28</v>
      </c>
      <c r="H207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71" spans="2:8">
      <c r="B2071" s="56" t="str">
        <f>CONCATENATE(Errors_Master[[#This Row],[Functional Area]],Errors_Master[[#This Row],[Error Code Name]])</f>
        <v>Trackpad Force-Post-burn [New Failure] Trackpad Force2</v>
      </c>
      <c r="C2071" s="55">
        <v>2026</v>
      </c>
      <c r="D2071" s="69" t="s">
        <v>203</v>
      </c>
      <c r="E2071" s="55" t="s">
        <v>973</v>
      </c>
      <c r="F2071" s="57"/>
      <c r="G2071" s="58">
        <f>IFERROR(VLOOKUP(Errors_Master[[#This Row],[Functional Area]],Functional_Area[],2,FALSE),"Need Location!")</f>
        <v>28</v>
      </c>
      <c r="H207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72" spans="2:8">
      <c r="B2072" s="56" t="str">
        <f>CONCATENATE(Errors_Master[[#This Row],[Functional Area]],Errors_Master[[#This Row],[Error Code Name]])</f>
        <v>Trackpad Force-Post-burn [New Failure] Trackpad Force2</v>
      </c>
      <c r="C2072" s="55">
        <v>2027</v>
      </c>
      <c r="D2072" s="69" t="s">
        <v>203</v>
      </c>
      <c r="E2072" s="55" t="s">
        <v>973</v>
      </c>
      <c r="F2072" s="57"/>
      <c r="G2072" s="58">
        <f>IFERROR(VLOOKUP(Errors_Master[[#This Row],[Functional Area]],Functional_Area[],2,FALSE),"Need Location!")</f>
        <v>28</v>
      </c>
      <c r="H207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73" spans="2:8">
      <c r="B2073" s="56" t="str">
        <f>CONCATENATE(Errors_Master[[#This Row],[Functional Area]],Errors_Master[[#This Row],[Error Code Name]])</f>
        <v>Trackpad Force-Post-burn [New Failure] Trackpad Force2</v>
      </c>
      <c r="C2073" s="55">
        <v>2028</v>
      </c>
      <c r="D2073" s="69" t="s">
        <v>203</v>
      </c>
      <c r="E2073" s="55" t="s">
        <v>973</v>
      </c>
      <c r="F2073" s="57"/>
      <c r="G2073" s="58">
        <f>IFERROR(VLOOKUP(Errors_Master[[#This Row],[Functional Area]],Functional_Area[],2,FALSE),"Need Location!")</f>
        <v>28</v>
      </c>
      <c r="H207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74" spans="2:8">
      <c r="B2074" s="56" t="str">
        <f>CONCATENATE(Errors_Master[[#This Row],[Functional Area]],Errors_Master[[#This Row],[Error Code Name]])</f>
        <v>Trackpad Force-Post-burn [New Failure] Trackpad Force2</v>
      </c>
      <c r="C2074" s="55">
        <v>2029</v>
      </c>
      <c r="D2074" s="69" t="s">
        <v>203</v>
      </c>
      <c r="E2074" s="55" t="s">
        <v>973</v>
      </c>
      <c r="F2074" s="57"/>
      <c r="G2074" s="58">
        <f>IFERROR(VLOOKUP(Errors_Master[[#This Row],[Functional Area]],Functional_Area[],2,FALSE),"Need Location!")</f>
        <v>28</v>
      </c>
      <c r="H207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75" spans="2:8">
      <c r="B2075" s="56" t="str">
        <f>CONCATENATE(Errors_Master[[#This Row],[Functional Area]],Errors_Master[[#This Row],[Error Code Name]])</f>
        <v>Trackpad Force-Post-burn [New Failure] Trackpad Force2</v>
      </c>
      <c r="C2075" s="55">
        <v>2030</v>
      </c>
      <c r="D2075" s="69" t="s">
        <v>203</v>
      </c>
      <c r="E2075" s="55" t="s">
        <v>973</v>
      </c>
      <c r="F2075" s="57"/>
      <c r="G2075" s="58">
        <f>IFERROR(VLOOKUP(Errors_Master[[#This Row],[Functional Area]],Functional_Area[],2,FALSE),"Need Location!")</f>
        <v>28</v>
      </c>
      <c r="H207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76" spans="2:8">
      <c r="B2076" s="56" t="str">
        <f>CONCATENATE(Errors_Master[[#This Row],[Functional Area]],Errors_Master[[#This Row],[Error Code Name]])</f>
        <v>Trackpad Force-Post-burn [New Failure] Trackpad Force2</v>
      </c>
      <c r="C2076" s="55">
        <v>2031</v>
      </c>
      <c r="D2076" s="69" t="s">
        <v>203</v>
      </c>
      <c r="E2076" s="55" t="s">
        <v>973</v>
      </c>
      <c r="F2076" s="57"/>
      <c r="G2076" s="58">
        <f>IFERROR(VLOOKUP(Errors_Master[[#This Row],[Functional Area]],Functional_Area[],2,FALSE),"Need Location!")</f>
        <v>28</v>
      </c>
      <c r="H207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77" spans="2:8">
      <c r="B2077" s="56" t="str">
        <f>CONCATENATE(Errors_Master[[#This Row],[Functional Area]],Errors_Master[[#This Row],[Error Code Name]])</f>
        <v>Trackpad Force-Post-burn [New Failure] Trackpad Force2</v>
      </c>
      <c r="C2077" s="55">
        <v>2032</v>
      </c>
      <c r="D2077" s="69" t="s">
        <v>203</v>
      </c>
      <c r="E2077" s="55" t="s">
        <v>973</v>
      </c>
      <c r="F2077" s="57"/>
      <c r="G2077" s="58">
        <f>IFERROR(VLOOKUP(Errors_Master[[#This Row],[Functional Area]],Functional_Area[],2,FALSE),"Need Location!")</f>
        <v>28</v>
      </c>
      <c r="H207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78" spans="2:8">
      <c r="B2078" s="56" t="str">
        <f>CONCATENATE(Errors_Master[[#This Row],[Functional Area]],Errors_Master[[#This Row],[Error Code Name]])</f>
        <v>Trackpad Force-Post-burn [New Failure] Trackpad Force2</v>
      </c>
      <c r="C2078" s="55">
        <v>2033</v>
      </c>
      <c r="D2078" s="69" t="s">
        <v>203</v>
      </c>
      <c r="E2078" s="55" t="s">
        <v>973</v>
      </c>
      <c r="F2078" s="57"/>
      <c r="G2078" s="58">
        <f>IFERROR(VLOOKUP(Errors_Master[[#This Row],[Functional Area]],Functional_Area[],2,FALSE),"Need Location!")</f>
        <v>28</v>
      </c>
      <c r="H207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79" spans="2:8">
      <c r="B2079" s="56" t="str">
        <f>CONCATENATE(Errors_Master[[#This Row],[Functional Area]],Errors_Master[[#This Row],[Error Code Name]])</f>
        <v>Trackpad Force-Post-burn [New Failure] Trackpad Force2</v>
      </c>
      <c r="C2079" s="55">
        <v>2034</v>
      </c>
      <c r="D2079" s="69" t="s">
        <v>203</v>
      </c>
      <c r="E2079" s="55" t="s">
        <v>973</v>
      </c>
      <c r="F2079" s="57"/>
      <c r="G2079" s="58">
        <f>IFERROR(VLOOKUP(Errors_Master[[#This Row],[Functional Area]],Functional_Area[],2,FALSE),"Need Location!")</f>
        <v>28</v>
      </c>
      <c r="H207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80" spans="2:8">
      <c r="B2080" s="56" t="str">
        <f>CONCATENATE(Errors_Master[[#This Row],[Functional Area]],Errors_Master[[#This Row],[Error Code Name]])</f>
        <v>Trackpad Force-Post-burn [New Failure] Trackpad Force2</v>
      </c>
      <c r="C2080" s="55">
        <v>2035</v>
      </c>
      <c r="D2080" s="69" t="s">
        <v>203</v>
      </c>
      <c r="E2080" s="55" t="s">
        <v>973</v>
      </c>
      <c r="F2080" s="57"/>
      <c r="G2080" s="58">
        <f>IFERROR(VLOOKUP(Errors_Master[[#This Row],[Functional Area]],Functional_Area[],2,FALSE),"Need Location!")</f>
        <v>28</v>
      </c>
      <c r="H208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81" spans="2:8">
      <c r="B2081" s="56" t="str">
        <f>CONCATENATE(Errors_Master[[#This Row],[Functional Area]],Errors_Master[[#This Row],[Error Code Name]])</f>
        <v>Trackpad Force-Post-burn [New Failure] Trackpad Force2</v>
      </c>
      <c r="C2081" s="55">
        <v>2036</v>
      </c>
      <c r="D2081" s="69" t="s">
        <v>203</v>
      </c>
      <c r="E2081" s="55" t="s">
        <v>973</v>
      </c>
      <c r="F2081" s="57"/>
      <c r="G2081" s="58">
        <f>IFERROR(VLOOKUP(Errors_Master[[#This Row],[Functional Area]],Functional_Area[],2,FALSE),"Need Location!")</f>
        <v>28</v>
      </c>
      <c r="H208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82" spans="2:8">
      <c r="B2082" s="56" t="str">
        <f>CONCATENATE(Errors_Master[[#This Row],[Functional Area]],Errors_Master[[#This Row],[Error Code Name]])</f>
        <v>Trackpad Force-Post-burn [New Failure] Trackpad Force2</v>
      </c>
      <c r="C2082" s="55">
        <v>2037</v>
      </c>
      <c r="D2082" s="69" t="s">
        <v>203</v>
      </c>
      <c r="E2082" s="55" t="s">
        <v>973</v>
      </c>
      <c r="F2082" s="57"/>
      <c r="G2082" s="58">
        <f>IFERROR(VLOOKUP(Errors_Master[[#This Row],[Functional Area]],Functional_Area[],2,FALSE),"Need Location!")</f>
        <v>28</v>
      </c>
      <c r="H208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83" spans="2:8">
      <c r="B2083" s="56" t="str">
        <f>CONCATENATE(Errors_Master[[#This Row],[Functional Area]],Errors_Master[[#This Row],[Error Code Name]])</f>
        <v>Trackpad Force-Post-burn [New Failure] Trackpad Force2</v>
      </c>
      <c r="C2083" s="55">
        <v>2038</v>
      </c>
      <c r="D2083" s="69" t="s">
        <v>203</v>
      </c>
      <c r="E2083" s="55" t="s">
        <v>973</v>
      </c>
      <c r="F2083" s="57"/>
      <c r="G2083" s="58">
        <f>IFERROR(VLOOKUP(Errors_Master[[#This Row],[Functional Area]],Functional_Area[],2,FALSE),"Need Location!")</f>
        <v>28</v>
      </c>
      <c r="H208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84" spans="2:8">
      <c r="B2084" s="56" t="str">
        <f>CONCATENATE(Errors_Master[[#This Row],[Functional Area]],Errors_Master[[#This Row],[Error Code Name]])</f>
        <v>Trackpad Force-Post-burn [New Failure] Trackpad Force2</v>
      </c>
      <c r="C2084" s="55">
        <v>2039</v>
      </c>
      <c r="D2084" s="69" t="s">
        <v>203</v>
      </c>
      <c r="E2084" s="55" t="s">
        <v>973</v>
      </c>
      <c r="F2084" s="57"/>
      <c r="G2084" s="58">
        <f>IFERROR(VLOOKUP(Errors_Master[[#This Row],[Functional Area]],Functional_Area[],2,FALSE),"Need Location!")</f>
        <v>28</v>
      </c>
      <c r="H208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85" spans="2:8">
      <c r="B2085" s="56" t="str">
        <f>CONCATENATE(Errors_Master[[#This Row],[Functional Area]],Errors_Master[[#This Row],[Error Code Name]])</f>
        <v>Trackpad Force-Post-burn [New Failure] Trackpad Force2</v>
      </c>
      <c r="C2085" s="55">
        <v>2040</v>
      </c>
      <c r="D2085" s="69" t="s">
        <v>203</v>
      </c>
      <c r="E2085" s="55" t="s">
        <v>973</v>
      </c>
      <c r="F2085" s="57"/>
      <c r="G2085" s="58">
        <f>IFERROR(VLOOKUP(Errors_Master[[#This Row],[Functional Area]],Functional_Area[],2,FALSE),"Need Location!")</f>
        <v>28</v>
      </c>
      <c r="H208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86" spans="2:8">
      <c r="B2086" s="56" t="str">
        <f>CONCATENATE(Errors_Master[[#This Row],[Functional Area]],Errors_Master[[#This Row],[Error Code Name]])</f>
        <v>Trackpad Force-Post-burn [New Failure] Trackpad Force2</v>
      </c>
      <c r="C2086" s="55">
        <v>2041</v>
      </c>
      <c r="D2086" s="69" t="s">
        <v>203</v>
      </c>
      <c r="E2086" s="55" t="s">
        <v>973</v>
      </c>
      <c r="F2086" s="57"/>
      <c r="G2086" s="58">
        <f>IFERROR(VLOOKUP(Errors_Master[[#This Row],[Functional Area]],Functional_Area[],2,FALSE),"Need Location!")</f>
        <v>28</v>
      </c>
      <c r="H208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87" spans="2:8">
      <c r="B2087" s="56" t="str">
        <f>CONCATENATE(Errors_Master[[#This Row],[Functional Area]],Errors_Master[[#This Row],[Error Code Name]])</f>
        <v>Trackpad Force-Post-burn [New Failure] Trackpad Force2</v>
      </c>
      <c r="C2087" s="55">
        <v>2042</v>
      </c>
      <c r="D2087" s="69" t="s">
        <v>203</v>
      </c>
      <c r="E2087" s="55" t="s">
        <v>973</v>
      </c>
      <c r="F2087" s="57"/>
      <c r="G2087" s="58">
        <f>IFERROR(VLOOKUP(Errors_Master[[#This Row],[Functional Area]],Functional_Area[],2,FALSE),"Need Location!")</f>
        <v>28</v>
      </c>
      <c r="H208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88" spans="2:8">
      <c r="B2088" s="56" t="str">
        <f>CONCATENATE(Errors_Master[[#This Row],[Functional Area]],Errors_Master[[#This Row],[Error Code Name]])</f>
        <v>Trackpad Force-Post-burn [New Failure] Trackpad Force2</v>
      </c>
      <c r="C2088" s="55">
        <v>2043</v>
      </c>
      <c r="D2088" s="69" t="s">
        <v>203</v>
      </c>
      <c r="E2088" s="55" t="s">
        <v>973</v>
      </c>
      <c r="F2088" s="57"/>
      <c r="G2088" s="58">
        <f>IFERROR(VLOOKUP(Errors_Master[[#This Row],[Functional Area]],Functional_Area[],2,FALSE),"Need Location!")</f>
        <v>28</v>
      </c>
      <c r="H208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89" spans="2:8">
      <c r="B2089" s="56" t="str">
        <f>CONCATENATE(Errors_Master[[#This Row],[Functional Area]],Errors_Master[[#This Row],[Error Code Name]])</f>
        <v>Trackpad Force-Post-burn [New Failure] Trackpad Force2</v>
      </c>
      <c r="C2089" s="55">
        <v>2044</v>
      </c>
      <c r="D2089" s="69" t="s">
        <v>203</v>
      </c>
      <c r="E2089" s="55" t="s">
        <v>973</v>
      </c>
      <c r="F2089" s="57"/>
      <c r="G2089" s="58">
        <f>IFERROR(VLOOKUP(Errors_Master[[#This Row],[Functional Area]],Functional_Area[],2,FALSE),"Need Location!")</f>
        <v>28</v>
      </c>
      <c r="H208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90" spans="2:8">
      <c r="B2090" s="56" t="str">
        <f>CONCATENATE(Errors_Master[[#This Row],[Functional Area]],Errors_Master[[#This Row],[Error Code Name]])</f>
        <v>Trackpad Force-Post-burn [New Failure] Trackpad Force2</v>
      </c>
      <c r="C2090" s="55">
        <v>2045</v>
      </c>
      <c r="D2090" s="69" t="s">
        <v>203</v>
      </c>
      <c r="E2090" s="55" t="s">
        <v>973</v>
      </c>
      <c r="F2090" s="57"/>
      <c r="G2090" s="58">
        <f>IFERROR(VLOOKUP(Errors_Master[[#This Row],[Functional Area]],Functional_Area[],2,FALSE),"Need Location!")</f>
        <v>28</v>
      </c>
      <c r="H209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91" spans="2:8">
      <c r="B2091" s="56" t="str">
        <f>CONCATENATE(Errors_Master[[#This Row],[Functional Area]],Errors_Master[[#This Row],[Error Code Name]])</f>
        <v>Trackpad Force-Post-burn [New Failure] Trackpad Force2</v>
      </c>
      <c r="C2091" s="55">
        <v>2046</v>
      </c>
      <c r="D2091" s="69" t="s">
        <v>203</v>
      </c>
      <c r="E2091" s="55" t="s">
        <v>973</v>
      </c>
      <c r="F2091" s="57"/>
      <c r="G2091" s="58">
        <f>IFERROR(VLOOKUP(Errors_Master[[#This Row],[Functional Area]],Functional_Area[],2,FALSE),"Need Location!")</f>
        <v>28</v>
      </c>
      <c r="H209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92" spans="2:8">
      <c r="B2092" s="56" t="str">
        <f>CONCATENATE(Errors_Master[[#This Row],[Functional Area]],Errors_Master[[#This Row],[Error Code Name]])</f>
        <v>Trackpad Force-Post-burn [New Failure] Trackpad Force2</v>
      </c>
      <c r="C2092" s="55">
        <v>2047</v>
      </c>
      <c r="D2092" s="69" t="s">
        <v>203</v>
      </c>
      <c r="E2092" s="55" t="s">
        <v>973</v>
      </c>
      <c r="F2092" s="57"/>
      <c r="G2092" s="58">
        <f>IFERROR(VLOOKUP(Errors_Master[[#This Row],[Functional Area]],Functional_Area[],2,FALSE),"Need Location!")</f>
        <v>28</v>
      </c>
      <c r="H209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93" spans="2:8">
      <c r="B2093" s="56" t="str">
        <f>CONCATENATE(Errors_Master[[#This Row],[Functional Area]],Errors_Master[[#This Row],[Error Code Name]])</f>
        <v>Trackpad Actutor-Post-burnTrackpad #2690 Actuator Calibration Fail</v>
      </c>
      <c r="C2093" s="55">
        <v>2048</v>
      </c>
      <c r="D2093" s="69" t="s">
        <v>205</v>
      </c>
      <c r="E2093" s="74" t="s">
        <v>314</v>
      </c>
      <c r="F2093" s="57"/>
      <c r="G2093" s="58">
        <f>IFERROR(VLOOKUP(Errors_Master[[#This Row],[Functional Area]],Functional_Area[],2,FALSE),"Need Location!")</f>
        <v>29</v>
      </c>
      <c r="H209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94" spans="2:8">
      <c r="B2094" s="56" t="str">
        <f>CONCATENATE(Errors_Master[[#This Row],[Functional Area]],Errors_Master[[#This Row],[Error Code Name]])</f>
        <v>Trackpad Actutor-Post-burnTrackpad #2691 Actuator calibration verification Fail</v>
      </c>
      <c r="C2094" s="55">
        <v>2049</v>
      </c>
      <c r="D2094" s="69" t="s">
        <v>205</v>
      </c>
      <c r="E2094" s="75" t="s">
        <v>315</v>
      </c>
      <c r="F2094" s="57"/>
      <c r="G2094" s="58">
        <f>IFERROR(VLOOKUP(Errors_Master[[#This Row],[Functional Area]],Functional_Area[],2,FALSE),"Need Location!")</f>
        <v>29</v>
      </c>
      <c r="H209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95" spans="2:8">
      <c r="B2095" s="56" t="str">
        <f>CONCATENATE(Errors_Master[[#This Row],[Functional Area]],Errors_Master[[#This Row],[Error Code Name]])</f>
        <v>Trackpad Actutor-Post-burnSoftware Hang after Actuator test completed</v>
      </c>
      <c r="C2095" s="55">
        <v>2050</v>
      </c>
      <c r="D2095" s="69" t="s">
        <v>205</v>
      </c>
      <c r="E2095" s="55" t="s">
        <v>974</v>
      </c>
      <c r="F2095" s="57"/>
      <c r="G2095" s="58">
        <f>IFERROR(VLOOKUP(Errors_Master[[#This Row],[Functional Area]],Functional_Area[],2,FALSE),"Need Location!")</f>
        <v>29</v>
      </c>
      <c r="H209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96" spans="2:8">
      <c r="B2096" s="56" t="str">
        <f>CONCATENATE(Errors_Master[[#This Row],[Functional Area]],Errors_Master[[#This Row],[Error Code Name]])</f>
        <v>Trackpad Actutor-Post-burnHang at black screen</v>
      </c>
      <c r="C2096" s="55">
        <v>2051</v>
      </c>
      <c r="D2096" s="69" t="s">
        <v>205</v>
      </c>
      <c r="E2096" s="55" t="s">
        <v>975</v>
      </c>
      <c r="F2096" s="57"/>
      <c r="G2096" s="58">
        <f>IFERROR(VLOOKUP(Errors_Master[[#This Row],[Functional Area]],Functional_Area[],2,FALSE),"Need Location!")</f>
        <v>29</v>
      </c>
      <c r="H209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97" spans="2:8">
      <c r="B2097" s="56" t="str">
        <f>CONCATENATE(Errors_Master[[#This Row],[Functional Area]],Errors_Master[[#This Row],[Error Code Name]])</f>
        <v>Trackpad Actutor-Post-burncursor no response after test pass</v>
      </c>
      <c r="C2097" s="55">
        <v>2052</v>
      </c>
      <c r="D2097" s="69" t="s">
        <v>205</v>
      </c>
      <c r="E2097" s="55" t="s">
        <v>797</v>
      </c>
      <c r="F2097" s="57"/>
      <c r="G2097" s="58">
        <f>IFERROR(VLOOKUP(Errors_Master[[#This Row],[Functional Area]],Functional_Area[],2,FALSE),"Need Location!")</f>
        <v>29</v>
      </c>
      <c r="H209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98" spans="2:8">
      <c r="B2098" s="56" t="str">
        <f>CONCATENATE(Errors_Master[[#This Row],[Functional Area]],Errors_Master[[#This Row],[Error Code Name]])</f>
        <v>Trackpad Actutor-Post-burn[New Failure] Trackpad Actutor2</v>
      </c>
      <c r="C2098" s="55">
        <v>2053</v>
      </c>
      <c r="D2098" s="69" t="s">
        <v>205</v>
      </c>
      <c r="E2098" s="55" t="s">
        <v>976</v>
      </c>
      <c r="F2098" s="57"/>
      <c r="G2098" s="58">
        <f>IFERROR(VLOOKUP(Errors_Master[[#This Row],[Functional Area]],Functional_Area[],2,FALSE),"Need Location!")</f>
        <v>29</v>
      </c>
      <c r="H209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099" spans="2:8">
      <c r="B2099" s="56" t="str">
        <f>CONCATENATE(Errors_Master[[#This Row],[Functional Area]],Errors_Master[[#This Row],[Error Code Name]])</f>
        <v>Trackpad Actutor-Post-burn[New Failure] Trackpad Actutor2</v>
      </c>
      <c r="C2099" s="55">
        <v>2054</v>
      </c>
      <c r="D2099" s="69" t="s">
        <v>205</v>
      </c>
      <c r="E2099" s="55" t="s">
        <v>976</v>
      </c>
      <c r="F2099" s="57"/>
      <c r="G2099" s="58">
        <f>IFERROR(VLOOKUP(Errors_Master[[#This Row],[Functional Area]],Functional_Area[],2,FALSE),"Need Location!")</f>
        <v>29</v>
      </c>
      <c r="H209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00" spans="2:8">
      <c r="B2100" s="56" t="str">
        <f>CONCATENATE(Errors_Master[[#This Row],[Functional Area]],Errors_Master[[#This Row],[Error Code Name]])</f>
        <v>Trackpad Actutor-Post-burn[New Failure] Trackpad Actutor2</v>
      </c>
      <c r="C2100" s="55">
        <v>2055</v>
      </c>
      <c r="D2100" s="69" t="s">
        <v>205</v>
      </c>
      <c r="E2100" s="55" t="s">
        <v>976</v>
      </c>
      <c r="F2100" s="57"/>
      <c r="G2100" s="58">
        <f>IFERROR(VLOOKUP(Errors_Master[[#This Row],[Functional Area]],Functional_Area[],2,FALSE),"Need Location!")</f>
        <v>29</v>
      </c>
      <c r="H210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01" spans="2:8">
      <c r="B2101" s="56" t="str">
        <f>CONCATENATE(Errors_Master[[#This Row],[Functional Area]],Errors_Master[[#This Row],[Error Code Name]])</f>
        <v>Trackpad Actutor-Post-burn[New Failure] Trackpad Actutor2</v>
      </c>
      <c r="C2101" s="55">
        <v>2056</v>
      </c>
      <c r="D2101" s="69" t="s">
        <v>205</v>
      </c>
      <c r="E2101" s="55" t="s">
        <v>976</v>
      </c>
      <c r="F2101" s="57"/>
      <c r="G2101" s="58">
        <f>IFERROR(VLOOKUP(Errors_Master[[#This Row],[Functional Area]],Functional_Area[],2,FALSE),"Need Location!")</f>
        <v>29</v>
      </c>
      <c r="H210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02" spans="2:8">
      <c r="B2102" s="56" t="str">
        <f>CONCATENATE(Errors_Master[[#This Row],[Functional Area]],Errors_Master[[#This Row],[Error Code Name]])</f>
        <v>Trackpad Actutor-Post-burn[New Failure] Trackpad Actutor2</v>
      </c>
      <c r="C2102" s="55">
        <v>2057</v>
      </c>
      <c r="D2102" s="69" t="s">
        <v>205</v>
      </c>
      <c r="E2102" s="55" t="s">
        <v>976</v>
      </c>
      <c r="F2102" s="57"/>
      <c r="G2102" s="58">
        <f>IFERROR(VLOOKUP(Errors_Master[[#This Row],[Functional Area]],Functional_Area[],2,FALSE),"Need Location!")</f>
        <v>29</v>
      </c>
      <c r="H2102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03" spans="2:8">
      <c r="B2103" s="56" t="str">
        <f>CONCATENATE(Errors_Master[[#This Row],[Functional Area]],Errors_Master[[#This Row],[Error Code Name]])</f>
        <v>Trackpad Actutor-Post-burn[New Failure] Trackpad Actutor2</v>
      </c>
      <c r="C2103" s="55">
        <v>2058</v>
      </c>
      <c r="D2103" s="69" t="s">
        <v>205</v>
      </c>
      <c r="E2103" s="55" t="s">
        <v>976</v>
      </c>
      <c r="F2103" s="57"/>
      <c r="G2103" s="58">
        <f>IFERROR(VLOOKUP(Errors_Master[[#This Row],[Functional Area]],Functional_Area[],2,FALSE),"Need Location!")</f>
        <v>29</v>
      </c>
      <c r="H2103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04" spans="2:8">
      <c r="B2104" s="56" t="str">
        <f>CONCATENATE(Errors_Master[[#This Row],[Functional Area]],Errors_Master[[#This Row],[Error Code Name]])</f>
        <v>Trackpad Actutor-Post-burn[New Failure] Trackpad Actutor2</v>
      </c>
      <c r="C2104" s="55">
        <v>2059</v>
      </c>
      <c r="D2104" s="69" t="s">
        <v>205</v>
      </c>
      <c r="E2104" s="55" t="s">
        <v>976</v>
      </c>
      <c r="F2104" s="57"/>
      <c r="G2104" s="58">
        <f>IFERROR(VLOOKUP(Errors_Master[[#This Row],[Functional Area]],Functional_Area[],2,FALSE),"Need Location!")</f>
        <v>29</v>
      </c>
      <c r="H2104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05" spans="2:8">
      <c r="B2105" s="56" t="str">
        <f>CONCATENATE(Errors_Master[[#This Row],[Functional Area]],Errors_Master[[#This Row],[Error Code Name]])</f>
        <v>Trackpad Actutor-Post-burn[New Failure] Trackpad Actutor2</v>
      </c>
      <c r="C2105" s="55">
        <v>2060</v>
      </c>
      <c r="D2105" s="69" t="s">
        <v>205</v>
      </c>
      <c r="E2105" s="55" t="s">
        <v>976</v>
      </c>
      <c r="F2105" s="57"/>
      <c r="G2105" s="58">
        <f>IFERROR(VLOOKUP(Errors_Master[[#This Row],[Functional Area]],Functional_Area[],2,FALSE),"Need Location!")</f>
        <v>29</v>
      </c>
      <c r="H2105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06" spans="2:8">
      <c r="B2106" s="56" t="str">
        <f>CONCATENATE(Errors_Master[[#This Row],[Functional Area]],Errors_Master[[#This Row],[Error Code Name]])</f>
        <v>Trackpad Actutor-Post-burn[New Failure] Trackpad Actutor2</v>
      </c>
      <c r="C2106" s="55">
        <v>2061</v>
      </c>
      <c r="D2106" s="69" t="s">
        <v>205</v>
      </c>
      <c r="E2106" s="55" t="s">
        <v>976</v>
      </c>
      <c r="F2106" s="57"/>
      <c r="G2106" s="58">
        <f>IFERROR(VLOOKUP(Errors_Master[[#This Row],[Functional Area]],Functional_Area[],2,FALSE),"Need Location!")</f>
        <v>29</v>
      </c>
      <c r="H2106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07" spans="2:8">
      <c r="B2107" s="56" t="str">
        <f>CONCATENATE(Errors_Master[[#This Row],[Functional Area]],Errors_Master[[#This Row],[Error Code Name]])</f>
        <v>Trackpad Actutor-Post-burn[New Failure] Trackpad Actutor2</v>
      </c>
      <c r="C2107" s="55">
        <v>2062</v>
      </c>
      <c r="D2107" s="69" t="s">
        <v>205</v>
      </c>
      <c r="E2107" s="55" t="s">
        <v>976</v>
      </c>
      <c r="F2107" s="57"/>
      <c r="G2107" s="58">
        <f>IFERROR(VLOOKUP(Errors_Master[[#This Row],[Functional Area]],Functional_Area[],2,FALSE),"Need Location!")</f>
        <v>29</v>
      </c>
      <c r="H2107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08" spans="2:8">
      <c r="B2108" s="56" t="str">
        <f>CONCATENATE(Errors_Master[[#This Row],[Functional Area]],Errors_Master[[#This Row],[Error Code Name]])</f>
        <v>Trackpad Actutor-Post-burn[New Failure] Trackpad Actutor2</v>
      </c>
      <c r="C2108" s="55">
        <v>2063</v>
      </c>
      <c r="D2108" s="69" t="s">
        <v>205</v>
      </c>
      <c r="E2108" s="55" t="s">
        <v>976</v>
      </c>
      <c r="F2108" s="57"/>
      <c r="G2108" s="58">
        <f>IFERROR(VLOOKUP(Errors_Master[[#This Row],[Functional Area]],Functional_Area[],2,FALSE),"Need Location!")</f>
        <v>29</v>
      </c>
      <c r="H2108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09" spans="2:8">
      <c r="B2109" s="56" t="str">
        <f>CONCATENATE(Errors_Master[[#This Row],[Functional Area]],Errors_Master[[#This Row],[Error Code Name]])</f>
        <v>Trackpad Actutor-Post-burn[New Failure] Trackpad Actutor2</v>
      </c>
      <c r="C2109" s="55">
        <v>2064</v>
      </c>
      <c r="D2109" s="69" t="s">
        <v>205</v>
      </c>
      <c r="E2109" s="55" t="s">
        <v>976</v>
      </c>
      <c r="F2109" s="57"/>
      <c r="G2109" s="58">
        <f>IFERROR(VLOOKUP(Errors_Master[[#This Row],[Functional Area]],Functional_Area[],2,FALSE),"Need Location!")</f>
        <v>29</v>
      </c>
      <c r="H2109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10" spans="2:8">
      <c r="B2110" s="56" t="str">
        <f>CONCATENATE(Errors_Master[[#This Row],[Functional Area]],Errors_Master[[#This Row],[Error Code Name]])</f>
        <v>Trackpad Actutor-Post-burn[New Failure] Trackpad Actutor2</v>
      </c>
      <c r="C2110" s="55">
        <v>2065</v>
      </c>
      <c r="D2110" s="69" t="s">
        <v>205</v>
      </c>
      <c r="E2110" s="55" t="s">
        <v>976</v>
      </c>
      <c r="F2110" s="57"/>
      <c r="G2110" s="58">
        <f>IFERROR(VLOOKUP(Errors_Master[[#This Row],[Functional Area]],Functional_Area[],2,FALSE),"Need Location!")</f>
        <v>29</v>
      </c>
      <c r="H2110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11" spans="2:8">
      <c r="B2111" s="56" t="str">
        <f>CONCATENATE(Errors_Master[[#This Row],[Functional Area]],Errors_Master[[#This Row],[Error Code Name]])</f>
        <v>Trackpad Actutor-Post-burn[New Failure] Trackpad Actutor2</v>
      </c>
      <c r="C2111" s="55">
        <v>2066</v>
      </c>
      <c r="D2111" s="69" t="s">
        <v>205</v>
      </c>
      <c r="E2111" s="55" t="s">
        <v>976</v>
      </c>
      <c r="F2111" s="57"/>
      <c r="G2111" s="58">
        <f>IFERROR(VLOOKUP(Errors_Master[[#This Row],[Functional Area]],Functional_Area[],2,FALSE),"Need Location!")</f>
        <v>29</v>
      </c>
      <c r="H2111" s="58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12" spans="2:8">
      <c r="B2112" s="56" t="str">
        <f>CONCATENATE(Errors_Master[[#This Row],[Functional Area]],Errors_Master[[#This Row],[Error Code Name]])</f>
        <v>Trackpad Actutor-Post-burn[New Failure] Trackpad Actutor2</v>
      </c>
      <c r="C2112" s="55">
        <v>2067</v>
      </c>
      <c r="D2112" s="69" t="s">
        <v>205</v>
      </c>
      <c r="E2112" s="55" t="s">
        <v>976</v>
      </c>
      <c r="F2112" s="57"/>
      <c r="G2112" s="58">
        <f>IFERROR(VLOOKUP(Errors_Master[[#This Row],[Functional Area]],Functional_Area[],2,FALSE),"Need Location!")</f>
        <v>29</v>
      </c>
      <c r="H211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13" spans="2:8">
      <c r="B2113" s="56" t="str">
        <f>CONCATENATE(Errors_Master[[#This Row],[Functional Area]],Errors_Master[[#This Row],[Error Code Name]])</f>
        <v>Trackpad Actutor-Post-burn[New Failure] Trackpad Actutor2</v>
      </c>
      <c r="C2113" s="55">
        <v>2068</v>
      </c>
      <c r="D2113" s="69" t="s">
        <v>205</v>
      </c>
      <c r="E2113" s="55" t="s">
        <v>976</v>
      </c>
      <c r="F2113" s="57"/>
      <c r="G2113" s="58">
        <f>IFERROR(VLOOKUP(Errors_Master[[#This Row],[Functional Area]],Functional_Area[],2,FALSE),"Need Location!")</f>
        <v>29</v>
      </c>
      <c r="H211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14" spans="2:8">
      <c r="B2114" s="56" t="str">
        <f>CONCATENATE(Errors_Master[[#This Row],[Functional Area]],Errors_Master[[#This Row],[Error Code Name]])</f>
        <v>Trackpad Actutor-Post-burn[New Failure] Trackpad Actutor2</v>
      </c>
      <c r="C2114" s="55">
        <v>2069</v>
      </c>
      <c r="D2114" s="69" t="s">
        <v>205</v>
      </c>
      <c r="E2114" s="55" t="s">
        <v>976</v>
      </c>
      <c r="F2114" s="57"/>
      <c r="G2114" s="58">
        <f>IFERROR(VLOOKUP(Errors_Master[[#This Row],[Functional Area]],Functional_Area[],2,FALSE),"Need Location!")</f>
        <v>29</v>
      </c>
      <c r="H211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15" spans="2:8">
      <c r="B2115" s="56" t="str">
        <f>CONCATENATE(Errors_Master[[#This Row],[Functional Area]],Errors_Master[[#This Row],[Error Code Name]])</f>
        <v>Trackpad Actutor-Post-burn[New Failure] Trackpad Actutor2</v>
      </c>
      <c r="C2115" s="55">
        <v>2070</v>
      </c>
      <c r="D2115" s="69" t="s">
        <v>205</v>
      </c>
      <c r="E2115" s="55" t="s">
        <v>976</v>
      </c>
      <c r="F2115" s="57"/>
      <c r="G2115" s="58">
        <f>IFERROR(VLOOKUP(Errors_Master[[#This Row],[Functional Area]],Functional_Area[],2,FALSE),"Need Location!")</f>
        <v>29</v>
      </c>
      <c r="H211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16" spans="2:8">
      <c r="B2116" s="56" t="str">
        <f>CONCATENATE(Errors_Master[[#This Row],[Functional Area]],Errors_Master[[#This Row],[Error Code Name]])</f>
        <v>Trackpad Actutor-Post-burn[New Failure] Trackpad Actutor2</v>
      </c>
      <c r="C2116" s="55">
        <v>2071</v>
      </c>
      <c r="D2116" s="69" t="s">
        <v>205</v>
      </c>
      <c r="E2116" s="55" t="s">
        <v>976</v>
      </c>
      <c r="F2116" s="57"/>
      <c r="G2116" s="58">
        <f>IFERROR(VLOOKUP(Errors_Master[[#This Row],[Functional Area]],Functional_Area[],2,FALSE),"Need Location!")</f>
        <v>29</v>
      </c>
      <c r="H211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17" spans="2:8">
      <c r="B2117" s="56" t="str">
        <f>CONCATENATE(Errors_Master[[#This Row],[Functional Area]],Errors_Master[[#This Row],[Error Code Name]])</f>
        <v>Trackpad Actutor-Post-burn[New Failure] Trackpad Actutor2</v>
      </c>
      <c r="C2117" s="55">
        <v>2072</v>
      </c>
      <c r="D2117" s="69" t="s">
        <v>205</v>
      </c>
      <c r="E2117" s="55" t="s">
        <v>976</v>
      </c>
      <c r="F2117" s="57"/>
      <c r="G2117" s="58">
        <f>IFERROR(VLOOKUP(Errors_Master[[#This Row],[Functional Area]],Functional_Area[],2,FALSE),"Need Location!")</f>
        <v>29</v>
      </c>
      <c r="H211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18" spans="2:8">
      <c r="B2118" s="56" t="str">
        <f>CONCATENATE(Errors_Master[[#This Row],[Functional Area]],Errors_Master[[#This Row],[Error Code Name]])</f>
        <v>Trackpad Actutor-Post-burn[New Failure] Trackpad Actutor2</v>
      </c>
      <c r="C2118" s="55">
        <v>2073</v>
      </c>
      <c r="D2118" s="69" t="s">
        <v>205</v>
      </c>
      <c r="E2118" s="55" t="s">
        <v>976</v>
      </c>
      <c r="F2118" s="57"/>
      <c r="G2118" s="58">
        <f>IFERROR(VLOOKUP(Errors_Master[[#This Row],[Functional Area]],Functional_Area[],2,FALSE),"Need Location!")</f>
        <v>29</v>
      </c>
      <c r="H211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19" spans="2:8">
      <c r="B2119" s="56" t="str">
        <f>CONCATENATE(Errors_Master[[#This Row],[Functional Area]],Errors_Master[[#This Row],[Error Code Name]])</f>
        <v>Trackpad Actutor-Post-burn[New Failure] Trackpad Actutor2</v>
      </c>
      <c r="C2119" s="55">
        <v>2074</v>
      </c>
      <c r="D2119" s="69" t="s">
        <v>205</v>
      </c>
      <c r="E2119" s="55" t="s">
        <v>976</v>
      </c>
      <c r="F2119" s="57"/>
      <c r="G2119" s="58">
        <f>IFERROR(VLOOKUP(Errors_Master[[#This Row],[Functional Area]],Functional_Area[],2,FALSE),"Need Location!")</f>
        <v>29</v>
      </c>
      <c r="H211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20" spans="2:8">
      <c r="B2120" s="56" t="str">
        <f>CONCATENATE(Errors_Master[[#This Row],[Functional Area]],Errors_Master[[#This Row],[Error Code Name]])</f>
        <v>Trackpad Actutor-Post-burn[New Failure] Trackpad Actutor2</v>
      </c>
      <c r="C2120" s="55">
        <v>2075</v>
      </c>
      <c r="D2120" s="69" t="s">
        <v>205</v>
      </c>
      <c r="E2120" s="55" t="s">
        <v>976</v>
      </c>
      <c r="F2120" s="57"/>
      <c r="G2120" s="58">
        <f>IFERROR(VLOOKUP(Errors_Master[[#This Row],[Functional Area]],Functional_Area[],2,FALSE),"Need Location!")</f>
        <v>29</v>
      </c>
      <c r="H212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21" spans="2:8">
      <c r="B2121" s="56" t="str">
        <f>CONCATENATE(Errors_Master[[#This Row],[Functional Area]],Errors_Master[[#This Row],[Error Code Name]])</f>
        <v>Trackpad Actutor-Post-burn[New Failure] Trackpad Actutor2</v>
      </c>
      <c r="C2121" s="55">
        <v>2076</v>
      </c>
      <c r="D2121" s="69" t="s">
        <v>205</v>
      </c>
      <c r="E2121" s="55" t="s">
        <v>976</v>
      </c>
      <c r="F2121" s="57"/>
      <c r="G2121" s="58">
        <f>IFERROR(VLOOKUP(Errors_Master[[#This Row],[Functional Area]],Functional_Area[],2,FALSE),"Need Location!")</f>
        <v>29</v>
      </c>
      <c r="H212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22" spans="2:8">
      <c r="B2122" s="56" t="str">
        <f>CONCATENATE(Errors_Master[[#This Row],[Functional Area]],Errors_Master[[#This Row],[Error Code Name]])</f>
        <v>Trackpad Actutor-Post-burn[New Failure] Trackpad Actutor2</v>
      </c>
      <c r="C2122" s="55">
        <v>2077</v>
      </c>
      <c r="D2122" s="69" t="s">
        <v>205</v>
      </c>
      <c r="E2122" s="55" t="s">
        <v>976</v>
      </c>
      <c r="F2122" s="57"/>
      <c r="G2122" s="58">
        <f>IFERROR(VLOOKUP(Errors_Master[[#This Row],[Functional Area]],Functional_Area[],2,FALSE),"Need Location!")</f>
        <v>29</v>
      </c>
      <c r="H212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23" spans="2:8">
      <c r="B2123" s="56" t="str">
        <f>CONCATENATE(Errors_Master[[#This Row],[Functional Area]],Errors_Master[[#This Row],[Error Code Name]])</f>
        <v>Trackpad Actutor-Post-burn[New Failure] Trackpad Actutor2</v>
      </c>
      <c r="C2123" s="55">
        <v>2078</v>
      </c>
      <c r="D2123" s="69" t="s">
        <v>205</v>
      </c>
      <c r="E2123" s="55" t="s">
        <v>976</v>
      </c>
      <c r="F2123" s="57"/>
      <c r="G2123" s="58">
        <f>IFERROR(VLOOKUP(Errors_Master[[#This Row],[Functional Area]],Functional_Area[],2,FALSE),"Need Location!")</f>
        <v>29</v>
      </c>
      <c r="H212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24" spans="2:8">
      <c r="B2124" s="56" t="str">
        <f>CONCATENATE(Errors_Master[[#This Row],[Functional Area]],Errors_Master[[#This Row],[Error Code Name]])</f>
        <v>Trackpad Actutor-Post-burn[New Failure] Trackpad Actutor2</v>
      </c>
      <c r="C2124" s="55">
        <v>2079</v>
      </c>
      <c r="D2124" s="69" t="s">
        <v>205</v>
      </c>
      <c r="E2124" s="55" t="s">
        <v>976</v>
      </c>
      <c r="F2124" s="57"/>
      <c r="G2124" s="58">
        <f>IFERROR(VLOOKUP(Errors_Master[[#This Row],[Functional Area]],Functional_Area[],2,FALSE),"Need Location!")</f>
        <v>29</v>
      </c>
      <c r="H212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25" spans="2:8">
      <c r="B2125" s="56" t="str">
        <f>CONCATENATE(Errors_Master[[#This Row],[Functional Area]],Errors_Master[[#This Row],[Error Code Name]])</f>
        <v>Trackpad Actutor-Post-burn[New Failure] Trackpad Actutor2</v>
      </c>
      <c r="C2125" s="55">
        <v>2080</v>
      </c>
      <c r="D2125" s="69" t="s">
        <v>205</v>
      </c>
      <c r="E2125" s="55" t="s">
        <v>976</v>
      </c>
      <c r="F2125" s="57"/>
      <c r="G2125" s="58">
        <f>IFERROR(VLOOKUP(Errors_Master[[#This Row],[Functional Area]],Functional_Area[],2,FALSE),"Need Location!")</f>
        <v>29</v>
      </c>
      <c r="H212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26" spans="2:8">
      <c r="B2126" s="56" t="str">
        <f>CONCATENATE(Errors_Master[[#This Row],[Functional Area]],Errors_Master[[#This Row],[Error Code Name]])</f>
        <v>Trackpad Actutor-Post-burn[New Failure] Trackpad Actutor2</v>
      </c>
      <c r="C2126" s="55">
        <v>2081</v>
      </c>
      <c r="D2126" s="69" t="s">
        <v>205</v>
      </c>
      <c r="E2126" s="55" t="s">
        <v>976</v>
      </c>
      <c r="F2126" s="57"/>
      <c r="G2126" s="58">
        <f>IFERROR(VLOOKUP(Errors_Master[[#This Row],[Functional Area]],Functional_Area[],2,FALSE),"Need Location!")</f>
        <v>29</v>
      </c>
      <c r="H212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27" spans="2:8">
      <c r="B2127" s="56" t="str">
        <f>CONCATENATE(Errors_Master[[#This Row],[Functional Area]],Errors_Master[[#This Row],[Error Code Name]])</f>
        <v>Trackpad Actutor-Post-burn[New Failure] Trackpad Actutor2</v>
      </c>
      <c r="C2127" s="55">
        <v>2082</v>
      </c>
      <c r="D2127" s="69" t="s">
        <v>205</v>
      </c>
      <c r="E2127" s="55" t="s">
        <v>976</v>
      </c>
      <c r="F2127" s="57"/>
      <c r="G2127" s="58">
        <f>IFERROR(VLOOKUP(Errors_Master[[#This Row],[Functional Area]],Functional_Area[],2,FALSE),"Need Location!")</f>
        <v>29</v>
      </c>
      <c r="H212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28" spans="2:8">
      <c r="B2128" s="56" t="str">
        <f>CONCATENATE(Errors_Master[[#This Row],[Functional Area]],Errors_Master[[#This Row],[Error Code Name]])</f>
        <v>GrapeTest value fail</v>
      </c>
      <c r="C2128" s="55">
        <v>2083</v>
      </c>
      <c r="D2128" s="69" t="s">
        <v>196</v>
      </c>
      <c r="E2128" s="55" t="s">
        <v>977</v>
      </c>
      <c r="F2128" s="57"/>
      <c r="G2128" s="58">
        <f>IFERROR(VLOOKUP(Errors_Master[[#This Row],[Functional Area]],Functional_Area[],2,FALSE),"Need Location!")</f>
        <v>30</v>
      </c>
      <c r="H212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29" spans="2:8">
      <c r="B2129" s="56" t="str">
        <f>CONCATENATE(Errors_Master[[#This Row],[Functional Area]],Errors_Master[[#This Row],[Error Code Name]])</f>
        <v>Grapefailed to get DFR display object</v>
      </c>
      <c r="C2129" s="55">
        <v>2084</v>
      </c>
      <c r="D2129" s="69" t="s">
        <v>196</v>
      </c>
      <c r="E2129" s="55" t="s">
        <v>978</v>
      </c>
      <c r="F2129" s="57"/>
      <c r="G2129" s="58">
        <f>IFERROR(VLOOKUP(Errors_Master[[#This Row],[Functional Area]],Functional_Area[],2,FALSE),"Need Location!")</f>
        <v>30</v>
      </c>
      <c r="H212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30" spans="2:8">
      <c r="B2130" s="56" t="str">
        <f>CONCATENATE(Errors_Master[[#This Row],[Functional Area]],Errors_Master[[#This Row],[Error Code Name]])</f>
        <v xml:space="preserve">GrapeRequest time out </v>
      </c>
      <c r="C2130" s="55">
        <v>2085</v>
      </c>
      <c r="D2130" s="69" t="s">
        <v>196</v>
      </c>
      <c r="E2130" s="55" t="s">
        <v>979</v>
      </c>
      <c r="F2130" s="57"/>
      <c r="G2130" s="58">
        <f>IFERROR(VLOOKUP(Errors_Master[[#This Row],[Functional Area]],Functional_Area[],2,FALSE),"Need Location!")</f>
        <v>30</v>
      </c>
      <c r="H213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31" spans="2:8">
      <c r="B2131" s="56" t="str">
        <f>CONCATENATE(Errors_Master[[#This Row],[Functional Area]],Errors_Master[[#This Row],[Error Code Name]])</f>
        <v>Grapecan't connect UUT right_rear USBC</v>
      </c>
      <c r="C2131" s="55">
        <v>2086</v>
      </c>
      <c r="D2131" s="69" t="s">
        <v>196</v>
      </c>
      <c r="E2131" s="55" t="s">
        <v>798</v>
      </c>
      <c r="F2131" s="57"/>
      <c r="G2131" s="58">
        <f>IFERROR(VLOOKUP(Errors_Master[[#This Row],[Functional Area]],Functional_Area[],2,FALSE),"Need Location!")</f>
        <v>30</v>
      </c>
      <c r="H213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32" spans="2:8">
      <c r="B2132" s="56" t="str">
        <f>CONCATENATE(Errors_Master[[#This Row],[Functional Area]],Errors_Master[[#This Row],[Error Code Name]])</f>
        <v>Grapechecksum mismatch</v>
      </c>
      <c r="C2132" s="55">
        <v>2087</v>
      </c>
      <c r="D2132" s="69" t="s">
        <v>196</v>
      </c>
      <c r="E2132" s="55" t="s">
        <v>799</v>
      </c>
      <c r="F2132" s="57"/>
      <c r="G2132" s="58">
        <f>IFERROR(VLOOKUP(Errors_Master[[#This Row],[Functional Area]],Functional_Area[],2,FALSE),"Need Location!")</f>
        <v>30</v>
      </c>
      <c r="H213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33" spans="2:8">
      <c r="B2133" s="56" t="str">
        <f>CONCATENATE(Errors_Master[[#This Row],[Functional Area]],Errors_Master[[#This Row],[Error Code Name]])</f>
        <v>Grape[New Failure] Grape</v>
      </c>
      <c r="C2133" s="55">
        <v>2088</v>
      </c>
      <c r="D2133" s="69" t="s">
        <v>196</v>
      </c>
      <c r="E2133" s="55" t="s">
        <v>980</v>
      </c>
      <c r="F2133" s="57"/>
      <c r="G2133" s="58">
        <f>IFERROR(VLOOKUP(Errors_Master[[#This Row],[Functional Area]],Functional_Area[],2,FALSE),"Need Location!")</f>
        <v>30</v>
      </c>
      <c r="H213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34" spans="2:8">
      <c r="B2134" s="56" t="str">
        <f>CONCATENATE(Errors_Master[[#This Row],[Functional Area]],Errors_Master[[#This Row],[Error Code Name]])</f>
        <v>Grape[New Failure] Grape</v>
      </c>
      <c r="C2134" s="55">
        <v>2089</v>
      </c>
      <c r="D2134" s="69" t="s">
        <v>196</v>
      </c>
      <c r="E2134" s="55" t="s">
        <v>980</v>
      </c>
      <c r="F2134" s="57"/>
      <c r="G2134" s="58">
        <f>IFERROR(VLOOKUP(Errors_Master[[#This Row],[Functional Area]],Functional_Area[],2,FALSE),"Need Location!")</f>
        <v>30</v>
      </c>
      <c r="H213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35" spans="2:8">
      <c r="B2135" s="56" t="str">
        <f>CONCATENATE(Errors_Master[[#This Row],[Functional Area]],Errors_Master[[#This Row],[Error Code Name]])</f>
        <v>Grape[New Failure] Grape</v>
      </c>
      <c r="C2135" s="55">
        <v>2090</v>
      </c>
      <c r="D2135" s="69" t="s">
        <v>196</v>
      </c>
      <c r="E2135" s="55" t="s">
        <v>980</v>
      </c>
      <c r="F2135" s="57"/>
      <c r="G2135" s="58">
        <f>IFERROR(VLOOKUP(Errors_Master[[#This Row],[Functional Area]],Functional_Area[],2,FALSE),"Need Location!")</f>
        <v>30</v>
      </c>
      <c r="H213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36" spans="2:8">
      <c r="B2136" s="56" t="str">
        <f>CONCATENATE(Errors_Master[[#This Row],[Functional Area]],Errors_Master[[#This Row],[Error Code Name]])</f>
        <v>Grape[New Failure] Grape</v>
      </c>
      <c r="C2136" s="55">
        <v>2091</v>
      </c>
      <c r="D2136" s="69" t="s">
        <v>196</v>
      </c>
      <c r="E2136" s="55" t="s">
        <v>980</v>
      </c>
      <c r="F2136" s="57"/>
      <c r="G2136" s="58">
        <f>IFERROR(VLOOKUP(Errors_Master[[#This Row],[Functional Area]],Functional_Area[],2,FALSE),"Need Location!")</f>
        <v>30</v>
      </c>
      <c r="H213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37" spans="2:8">
      <c r="B2137" s="56" t="str">
        <f>CONCATENATE(Errors_Master[[#This Row],[Functional Area]],Errors_Master[[#This Row],[Error Code Name]])</f>
        <v>Grape[New Failure] Grape</v>
      </c>
      <c r="C2137" s="55">
        <v>2092</v>
      </c>
      <c r="D2137" s="69" t="s">
        <v>196</v>
      </c>
      <c r="E2137" s="55" t="s">
        <v>980</v>
      </c>
      <c r="F2137" s="57"/>
      <c r="G2137" s="58">
        <f>IFERROR(VLOOKUP(Errors_Master[[#This Row],[Functional Area]],Functional_Area[],2,FALSE),"Need Location!")</f>
        <v>30</v>
      </c>
      <c r="H213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38" spans="2:8">
      <c r="B2138" s="56" t="str">
        <f>CONCATENATE(Errors_Master[[#This Row],[Functional Area]],Errors_Master[[#This Row],[Error Code Name]])</f>
        <v>Grape[New Failure] Grape</v>
      </c>
      <c r="C2138" s="55">
        <v>2093</v>
      </c>
      <c r="D2138" s="69" t="s">
        <v>196</v>
      </c>
      <c r="E2138" s="55" t="s">
        <v>980</v>
      </c>
      <c r="F2138" s="57"/>
      <c r="G2138" s="58">
        <f>IFERROR(VLOOKUP(Errors_Master[[#This Row],[Functional Area]],Functional_Area[],2,FALSE),"Need Location!")</f>
        <v>30</v>
      </c>
      <c r="H213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39" spans="2:8">
      <c r="B2139" s="56" t="str">
        <f>CONCATENATE(Errors_Master[[#This Row],[Functional Area]],Errors_Master[[#This Row],[Error Code Name]])</f>
        <v>Grape[New Failure] Grape</v>
      </c>
      <c r="C2139" s="55">
        <v>2094</v>
      </c>
      <c r="D2139" s="69" t="s">
        <v>196</v>
      </c>
      <c r="E2139" s="55" t="s">
        <v>980</v>
      </c>
      <c r="F2139" s="57"/>
      <c r="G2139" s="58">
        <f>IFERROR(VLOOKUP(Errors_Master[[#This Row],[Functional Area]],Functional_Area[],2,FALSE),"Need Location!")</f>
        <v>30</v>
      </c>
      <c r="H213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40" spans="2:8">
      <c r="B2140" s="56" t="str">
        <f>CONCATENATE(Errors_Master[[#This Row],[Functional Area]],Errors_Master[[#This Row],[Error Code Name]])</f>
        <v>Grape[New Failure] Grape</v>
      </c>
      <c r="C2140" s="55">
        <v>2095</v>
      </c>
      <c r="D2140" s="69" t="s">
        <v>196</v>
      </c>
      <c r="E2140" s="55" t="s">
        <v>980</v>
      </c>
      <c r="F2140" s="57"/>
      <c r="G2140" s="58">
        <f>IFERROR(VLOOKUP(Errors_Master[[#This Row],[Functional Area]],Functional_Area[],2,FALSE),"Need Location!")</f>
        <v>30</v>
      </c>
      <c r="H214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41" spans="2:8">
      <c r="B2141" s="56" t="str">
        <f>CONCATENATE(Errors_Master[[#This Row],[Functional Area]],Errors_Master[[#This Row],[Error Code Name]])</f>
        <v>Grape[New Failure] Grape</v>
      </c>
      <c r="C2141" s="55">
        <v>2096</v>
      </c>
      <c r="D2141" s="69" t="s">
        <v>196</v>
      </c>
      <c r="E2141" s="55" t="s">
        <v>980</v>
      </c>
      <c r="F2141" s="57"/>
      <c r="G2141" s="58">
        <f>IFERROR(VLOOKUP(Errors_Master[[#This Row],[Functional Area]],Functional_Area[],2,FALSE),"Need Location!")</f>
        <v>30</v>
      </c>
      <c r="H214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42" spans="2:8">
      <c r="B2142" s="56" t="str">
        <f>CONCATENATE(Errors_Master[[#This Row],[Functional Area]],Errors_Master[[#This Row],[Error Code Name]])</f>
        <v>Grape[New Failure] Grape</v>
      </c>
      <c r="C2142" s="55">
        <v>2097</v>
      </c>
      <c r="D2142" s="69" t="s">
        <v>196</v>
      </c>
      <c r="E2142" s="55" t="s">
        <v>980</v>
      </c>
      <c r="F2142" s="57"/>
      <c r="G2142" s="58">
        <f>IFERROR(VLOOKUP(Errors_Master[[#This Row],[Functional Area]],Functional_Area[],2,FALSE),"Need Location!")</f>
        <v>30</v>
      </c>
      <c r="H214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43" spans="2:8">
      <c r="B2143" s="56" t="str">
        <f>CONCATENATE(Errors_Master[[#This Row],[Functional Area]],Errors_Master[[#This Row],[Error Code Name]])</f>
        <v>Grape[New Failure] Grape</v>
      </c>
      <c r="C2143" s="55">
        <v>2098</v>
      </c>
      <c r="D2143" s="69" t="s">
        <v>196</v>
      </c>
      <c r="E2143" s="55" t="s">
        <v>980</v>
      </c>
      <c r="F2143" s="57"/>
      <c r="G2143" s="58">
        <f>IFERROR(VLOOKUP(Errors_Master[[#This Row],[Functional Area]],Functional_Area[],2,FALSE),"Need Location!")</f>
        <v>30</v>
      </c>
      <c r="H214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44" spans="2:8">
      <c r="B2144" s="56" t="str">
        <f>CONCATENATE(Errors_Master[[#This Row],[Functional Area]],Errors_Master[[#This Row],[Error Code Name]])</f>
        <v>Grape[New Failure] Grape</v>
      </c>
      <c r="C2144" s="55">
        <v>2099</v>
      </c>
      <c r="D2144" s="69" t="s">
        <v>196</v>
      </c>
      <c r="E2144" s="55" t="s">
        <v>980</v>
      </c>
      <c r="F2144" s="57"/>
      <c r="G2144" s="58">
        <f>IFERROR(VLOOKUP(Errors_Master[[#This Row],[Functional Area]],Functional_Area[],2,FALSE),"Need Location!")</f>
        <v>30</v>
      </c>
      <c r="H214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45" spans="2:8">
      <c r="B2145" s="56" t="str">
        <f>CONCATENATE(Errors_Master[[#This Row],[Functional Area]],Errors_Master[[#This Row],[Error Code Name]])</f>
        <v>Grape[New Failure] Grape</v>
      </c>
      <c r="C2145" s="55">
        <v>2100</v>
      </c>
      <c r="D2145" s="69" t="s">
        <v>196</v>
      </c>
      <c r="E2145" s="55" t="s">
        <v>980</v>
      </c>
      <c r="F2145" s="57"/>
      <c r="G2145" s="58">
        <f>IFERROR(VLOOKUP(Errors_Master[[#This Row],[Functional Area]],Functional_Area[],2,FALSE),"Need Location!")</f>
        <v>30</v>
      </c>
      <c r="H214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46" spans="2:8">
      <c r="B2146" s="56" t="str">
        <f>CONCATENATE(Errors_Master[[#This Row],[Functional Area]],Errors_Master[[#This Row],[Error Code Name]])</f>
        <v>Grape[New Failure] Grape</v>
      </c>
      <c r="C2146" s="55">
        <v>2101</v>
      </c>
      <c r="D2146" s="69" t="s">
        <v>196</v>
      </c>
      <c r="E2146" s="55" t="s">
        <v>980</v>
      </c>
      <c r="F2146" s="57"/>
      <c r="G2146" s="58">
        <f>IFERROR(VLOOKUP(Errors_Master[[#This Row],[Functional Area]],Functional_Area[],2,FALSE),"Need Location!")</f>
        <v>30</v>
      </c>
      <c r="H214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47" spans="2:8">
      <c r="B2147" s="56" t="str">
        <f>CONCATENATE(Errors_Master[[#This Row],[Functional Area]],Errors_Master[[#This Row],[Error Code Name]])</f>
        <v>Grape[New Failure] Grape</v>
      </c>
      <c r="C2147" s="55">
        <v>2102</v>
      </c>
      <c r="D2147" s="69" t="s">
        <v>196</v>
      </c>
      <c r="E2147" s="55" t="s">
        <v>980</v>
      </c>
      <c r="F2147" s="57"/>
      <c r="G2147" s="58">
        <f>IFERROR(VLOOKUP(Errors_Master[[#This Row],[Functional Area]],Functional_Area[],2,FALSE),"Need Location!")</f>
        <v>30</v>
      </c>
      <c r="H214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48" spans="2:8">
      <c r="B2148" s="56" t="str">
        <f>CONCATENATE(Errors_Master[[#This Row],[Functional Area]],Errors_Master[[#This Row],[Error Code Name]])</f>
        <v>Grape[New Failure] Grape</v>
      </c>
      <c r="C2148" s="55">
        <v>2103</v>
      </c>
      <c r="D2148" s="69" t="s">
        <v>196</v>
      </c>
      <c r="E2148" s="55" t="s">
        <v>980</v>
      </c>
      <c r="F2148" s="57"/>
      <c r="G2148" s="58">
        <f>IFERROR(VLOOKUP(Errors_Master[[#This Row],[Functional Area]],Functional_Area[],2,FALSE),"Need Location!")</f>
        <v>30</v>
      </c>
      <c r="H214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49" spans="2:8">
      <c r="B2149" s="56" t="str">
        <f>CONCATENATE(Errors_Master[[#This Row],[Functional Area]],Errors_Master[[#This Row],[Error Code Name]])</f>
        <v>Grape[New Failure] Grape</v>
      </c>
      <c r="C2149" s="55">
        <v>2104</v>
      </c>
      <c r="D2149" s="69" t="s">
        <v>196</v>
      </c>
      <c r="E2149" s="55" t="s">
        <v>980</v>
      </c>
      <c r="F2149" s="57"/>
      <c r="G2149" s="58">
        <f>IFERROR(VLOOKUP(Errors_Master[[#This Row],[Functional Area]],Functional_Area[],2,FALSE),"Need Location!")</f>
        <v>30</v>
      </c>
      <c r="H214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50" spans="2:8">
      <c r="B2150" s="56" t="str">
        <f>CONCATENATE(Errors_Master[[#This Row],[Functional Area]],Errors_Master[[#This Row],[Error Code Name]])</f>
        <v>Grape[New Failure] Grape</v>
      </c>
      <c r="C2150" s="55">
        <v>2105</v>
      </c>
      <c r="D2150" s="69" t="s">
        <v>196</v>
      </c>
      <c r="E2150" s="55" t="s">
        <v>980</v>
      </c>
      <c r="F2150" s="57"/>
      <c r="G2150" s="58">
        <f>IFERROR(VLOOKUP(Errors_Master[[#This Row],[Functional Area]],Functional_Area[],2,FALSE),"Need Location!")</f>
        <v>30</v>
      </c>
      <c r="H215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51" spans="2:8">
      <c r="B2151" s="56" t="str">
        <f>CONCATENATE(Errors_Master[[#This Row],[Functional Area]],Errors_Master[[#This Row],[Error Code Name]])</f>
        <v>Grape[New Failure] Grape</v>
      </c>
      <c r="C2151" s="55">
        <v>2106</v>
      </c>
      <c r="D2151" s="69" t="s">
        <v>196</v>
      </c>
      <c r="E2151" s="55" t="s">
        <v>980</v>
      </c>
      <c r="F2151" s="57"/>
      <c r="G2151" s="58">
        <f>IFERROR(VLOOKUP(Errors_Master[[#This Row],[Functional Area]],Functional_Area[],2,FALSE),"Need Location!")</f>
        <v>30</v>
      </c>
      <c r="H215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52" spans="2:8">
      <c r="B2152" s="56" t="str">
        <f>CONCATENATE(Errors_Master[[#This Row],[Functional Area]],Errors_Master[[#This Row],[Error Code Name]])</f>
        <v>Grape[New Failure] Grape</v>
      </c>
      <c r="C2152" s="55">
        <v>2107</v>
      </c>
      <c r="D2152" s="69" t="s">
        <v>196</v>
      </c>
      <c r="E2152" s="55" t="s">
        <v>980</v>
      </c>
      <c r="F2152" s="57"/>
      <c r="G2152" s="58">
        <f>IFERROR(VLOOKUP(Errors_Master[[#This Row],[Functional Area]],Functional_Area[],2,FALSE),"Need Location!")</f>
        <v>30</v>
      </c>
      <c r="H215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53" spans="2:8">
      <c r="B2153" s="56" t="str">
        <f>CONCATENATE(Errors_Master[[#This Row],[Functional Area]],Errors_Master[[#This Row],[Error Code Name]])</f>
        <v>Grape[New Failure] Grape</v>
      </c>
      <c r="C2153" s="55">
        <v>2108</v>
      </c>
      <c r="D2153" s="69" t="s">
        <v>196</v>
      </c>
      <c r="E2153" s="55" t="s">
        <v>980</v>
      </c>
      <c r="F2153" s="57"/>
      <c r="G2153" s="58">
        <f>IFERROR(VLOOKUP(Errors_Master[[#This Row],[Functional Area]],Functional_Area[],2,FALSE),"Need Location!")</f>
        <v>30</v>
      </c>
      <c r="H215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54" spans="2:8">
      <c r="B2154" s="56" t="str">
        <f>CONCATENATE(Errors_Master[[#This Row],[Functional Area]],Errors_Master[[#This Row],[Error Code Name]])</f>
        <v>Grape[New Failure] Grape</v>
      </c>
      <c r="C2154" s="55">
        <v>2109</v>
      </c>
      <c r="D2154" s="69" t="s">
        <v>196</v>
      </c>
      <c r="E2154" s="55" t="s">
        <v>980</v>
      </c>
      <c r="F2154" s="57"/>
      <c r="G2154" s="58">
        <f>IFERROR(VLOOKUP(Errors_Master[[#This Row],[Functional Area]],Functional_Area[],2,FALSE),"Need Location!")</f>
        <v>30</v>
      </c>
      <c r="H215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55" spans="2:8">
      <c r="B2155" s="56" t="str">
        <f>CONCATENATE(Errors_Master[[#This Row],[Functional Area]],Errors_Master[[#This Row],[Error Code Name]])</f>
        <v>Grape[New Failure] Grape</v>
      </c>
      <c r="C2155" s="55">
        <v>2110</v>
      </c>
      <c r="D2155" s="69" t="s">
        <v>196</v>
      </c>
      <c r="E2155" s="55" t="s">
        <v>980</v>
      </c>
      <c r="F2155" s="57"/>
      <c r="G2155" s="58">
        <f>IFERROR(VLOOKUP(Errors_Master[[#This Row],[Functional Area]],Functional_Area[],2,FALSE),"Need Location!")</f>
        <v>30</v>
      </c>
      <c r="H215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56" spans="2:8">
      <c r="B2156" s="56" t="str">
        <f>CONCATENATE(Errors_Master[[#This Row],[Functional Area]],Errors_Master[[#This Row],[Error Code Name]])</f>
        <v>Grape[New Failure] Grape</v>
      </c>
      <c r="C2156" s="55">
        <v>2111</v>
      </c>
      <c r="D2156" s="69" t="s">
        <v>196</v>
      </c>
      <c r="E2156" s="55" t="s">
        <v>980</v>
      </c>
      <c r="F2156" s="57"/>
      <c r="G2156" s="58">
        <f>IFERROR(VLOOKUP(Errors_Master[[#This Row],[Functional Area]],Functional_Area[],2,FALSE),"Need Location!")</f>
        <v>30</v>
      </c>
      <c r="H215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57" spans="2:8">
      <c r="B2157" s="56" t="str">
        <f>CONCATENATE(Errors_Master[[#This Row],[Functional Area]],Errors_Master[[#This Row],[Error Code Name]])</f>
        <v>Grape[New Failure] Grape</v>
      </c>
      <c r="C2157" s="55">
        <v>2112</v>
      </c>
      <c r="D2157" s="69" t="s">
        <v>196</v>
      </c>
      <c r="E2157" s="55" t="s">
        <v>980</v>
      </c>
      <c r="F2157" s="57"/>
      <c r="G2157" s="58">
        <f>IFERROR(VLOOKUP(Errors_Master[[#This Row],[Functional Area]],Functional_Area[],2,FALSE),"Need Location!")</f>
        <v>30</v>
      </c>
      <c r="H215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58" spans="2:8">
      <c r="B2158" s="56" t="str">
        <f>CONCATENATE(Errors_Master[[#This Row],[Functional Area]],Errors_Master[[#This Row],[Error Code Name]])</f>
        <v>Grape[New Failure] Grape</v>
      </c>
      <c r="C2158" s="55">
        <v>2113</v>
      </c>
      <c r="D2158" s="69" t="s">
        <v>196</v>
      </c>
      <c r="E2158" s="55" t="s">
        <v>980</v>
      </c>
      <c r="F2158" s="57"/>
      <c r="G2158" s="58">
        <f>IFERROR(VLOOKUP(Errors_Master[[#This Row],[Functional Area]],Functional_Area[],2,FALSE),"Need Location!")</f>
        <v>30</v>
      </c>
      <c r="H215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59" spans="2:8">
      <c r="B2159" s="56" t="str">
        <f>CONCATENATE(Errors_Master[[#This Row],[Functional Area]],Errors_Master[[#This Row],[Error Code Name]])</f>
        <v>Grape[New Failure] Grape</v>
      </c>
      <c r="C2159" s="55">
        <v>2114</v>
      </c>
      <c r="D2159" s="69" t="s">
        <v>196</v>
      </c>
      <c r="E2159" s="55" t="s">
        <v>980</v>
      </c>
      <c r="F2159" s="57"/>
      <c r="G2159" s="58">
        <f>IFERROR(VLOOKUP(Errors_Master[[#This Row],[Functional Area]],Functional_Area[],2,FALSE),"Need Location!")</f>
        <v>30</v>
      </c>
      <c r="H215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60" spans="2:8">
      <c r="B2160" s="56" t="str">
        <f>CONCATENATE(Errors_Master[[#This Row],[Functional Area]],Errors_Master[[#This Row],[Error Code Name]])</f>
        <v>Grape[New Failure] Grape</v>
      </c>
      <c r="C2160" s="55">
        <v>2115</v>
      </c>
      <c r="D2160" s="69" t="s">
        <v>196</v>
      </c>
      <c r="E2160" s="55" t="s">
        <v>980</v>
      </c>
      <c r="F2160" s="57"/>
      <c r="G2160" s="58">
        <f>IFERROR(VLOOKUP(Errors_Master[[#This Row],[Functional Area]],Functional_Area[],2,FALSE),"Need Location!")</f>
        <v>30</v>
      </c>
      <c r="H216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61" spans="2:8">
      <c r="B2161" s="56" t="str">
        <f>CONCATENATE(Errors_Master[[#This Row],[Functional Area]],Errors_Master[[#This Row],[Error Code Name]])</f>
        <v>Grape[New Failure] Grape</v>
      </c>
      <c r="C2161" s="55">
        <v>2116</v>
      </c>
      <c r="D2161" s="69" t="s">
        <v>196</v>
      </c>
      <c r="E2161" s="55" t="s">
        <v>980</v>
      </c>
      <c r="F2161" s="57"/>
      <c r="G2161" s="58">
        <f>IFERROR(VLOOKUP(Errors_Master[[#This Row],[Functional Area]],Functional_Area[],2,FALSE),"Need Location!")</f>
        <v>30</v>
      </c>
      <c r="H216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62" spans="2:8">
      <c r="B2162" s="56" t="str">
        <f>CONCATENATE(Errors_Master[[#This Row],[Functional Area]],Errors_Master[[#This Row],[Error Code Name]])</f>
        <v>Grape[New Failure] Grape</v>
      </c>
      <c r="C2162" s="55">
        <v>2117</v>
      </c>
      <c r="D2162" s="69" t="s">
        <v>196</v>
      </c>
      <c r="E2162" s="55" t="s">
        <v>980</v>
      </c>
      <c r="F2162" s="57"/>
      <c r="G2162" s="58">
        <f>IFERROR(VLOOKUP(Errors_Master[[#This Row],[Functional Area]],Functional_Area[],2,FALSE),"Need Location!")</f>
        <v>30</v>
      </c>
      <c r="H216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63" spans="2:8">
      <c r="B2163" s="56" t="str">
        <f>CONCATENATE(Errors_Master[[#This Row],[Functional Area]],Errors_Master[[#This Row],[Error Code Name]])</f>
        <v>MMI-Postburn-DisplayConnect DUT fail</v>
      </c>
      <c r="C2163" s="55">
        <v>2118</v>
      </c>
      <c r="D2163" s="69" t="s">
        <v>981</v>
      </c>
      <c r="E2163" s="71" t="s">
        <v>541</v>
      </c>
      <c r="F2163" s="57"/>
      <c r="G2163" s="58">
        <f>IFERROR(VLOOKUP(Errors_Master[[#This Row],[Functional Area]],Functional_Area[],2,FALSE),"Need Location!")</f>
        <v>31</v>
      </c>
      <c r="H216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64" spans="2:8">
      <c r="B2164" s="56" t="str">
        <f>CONCATENATE(Errors_Master[[#This Row],[Functional Area]],Errors_Master[[#This Row],[Error Code Name]])</f>
        <v>MMI-Postburn-DisplayDTI Version Check fail</v>
      </c>
      <c r="C2164" s="55">
        <v>2119</v>
      </c>
      <c r="D2164" s="69" t="s">
        <v>981</v>
      </c>
      <c r="E2164" s="53" t="s">
        <v>542</v>
      </c>
      <c r="F2164" s="57"/>
      <c r="G2164" s="58">
        <f>IFERROR(VLOOKUP(Errors_Master[[#This Row],[Functional Area]],Functional_Area[],2,FALSE),"Need Location!")</f>
        <v>31</v>
      </c>
      <c r="H216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65" spans="2:8">
      <c r="B2165" s="56" t="str">
        <f>CONCATENATE(Errors_Master[[#This Row],[Functional Area]],Errors_Master[[#This Row],[Error Code Name]])</f>
        <v>MMI-Postburn-DisplayGet Unit SN fail</v>
      </c>
      <c r="C2165" s="55">
        <v>2120</v>
      </c>
      <c r="D2165" s="69" t="s">
        <v>981</v>
      </c>
      <c r="E2165" s="53" t="s">
        <v>543</v>
      </c>
      <c r="F2165" s="57"/>
      <c r="G2165" s="58">
        <f>IFERROR(VLOOKUP(Errors_Master[[#This Row],[Functional Area]],Functional_Area[],2,FALSE),"Need Location!")</f>
        <v>31</v>
      </c>
      <c r="H216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66" spans="2:8">
      <c r="B2166" s="56" t="str">
        <f>CONCATENATE(Errors_Master[[#This Row],[Functional Area]],Errors_Master[[#This Row],[Error Code Name]])</f>
        <v>MMI-Postburn-DisplayKeyboard #3133 test fail</v>
      </c>
      <c r="C2166" s="55">
        <v>2121</v>
      </c>
      <c r="D2166" s="69" t="s">
        <v>981</v>
      </c>
      <c r="E2166" s="53" t="s">
        <v>726</v>
      </c>
      <c r="F2166" s="57"/>
      <c r="G2166" s="58">
        <f>IFERROR(VLOOKUP(Errors_Master[[#This Row],[Functional Area]],Functional_Area[],2,FALSE),"Need Location!")</f>
        <v>31</v>
      </c>
      <c r="H216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67" spans="2:8">
      <c r="B2167" s="56" t="str">
        <f>CONCATENATE(Errors_Master[[#This Row],[Functional Area]],Errors_Master[[#This Row],[Error Code Name]])</f>
        <v>MMI-Postburn-DisplayDisplay #2382 White 256  test fail</v>
      </c>
      <c r="C2167" s="55">
        <v>2122</v>
      </c>
      <c r="D2167" s="69" t="s">
        <v>981</v>
      </c>
      <c r="E2167" s="53" t="s">
        <v>544</v>
      </c>
      <c r="F2167" s="57"/>
      <c r="G2167" s="58">
        <f>IFERROR(VLOOKUP(Errors_Master[[#This Row],[Functional Area]],Functional_Area[],2,FALSE),"Need Location!")</f>
        <v>31</v>
      </c>
      <c r="H216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68" spans="2:8">
      <c r="B2168" s="56" t="str">
        <f>CONCATENATE(Errors_Master[[#This Row],[Functional Area]],Errors_Master[[#This Row],[Error Code Name]])</f>
        <v>MMI-Postburn-DisplayDisplay #2483 Black 256 test fail</v>
      </c>
      <c r="C2168" s="55">
        <v>2123</v>
      </c>
      <c r="D2168" s="69" t="s">
        <v>981</v>
      </c>
      <c r="E2168" s="53" t="s">
        <v>545</v>
      </c>
      <c r="F2168" s="57"/>
      <c r="G2168" s="58">
        <f>IFERROR(VLOOKUP(Errors_Master[[#This Row],[Functional Area]],Functional_Area[],2,FALSE),"Need Location!")</f>
        <v>31</v>
      </c>
      <c r="H216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69" spans="2:8">
      <c r="B2169" s="56" t="str">
        <f>CONCATENATE(Errors_Master[[#This Row],[Functional Area]],Errors_Master[[#This Row],[Error Code Name]])</f>
        <v>MMI-Postburn-DisplayDisplay #2484  Red 256 test fail</v>
      </c>
      <c r="C2169" s="55">
        <v>2124</v>
      </c>
      <c r="D2169" s="69" t="s">
        <v>981</v>
      </c>
      <c r="E2169" s="53" t="s">
        <v>546</v>
      </c>
      <c r="F2169" s="57"/>
      <c r="G2169" s="58">
        <f>IFERROR(VLOOKUP(Errors_Master[[#This Row],[Functional Area]],Functional_Area[],2,FALSE),"Need Location!")</f>
        <v>31</v>
      </c>
      <c r="H216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70" spans="2:8">
      <c r="B2170" s="56" t="str">
        <f>CONCATENATE(Errors_Master[[#This Row],[Functional Area]],Errors_Master[[#This Row],[Error Code Name]])</f>
        <v>MMI-Postburn-DisplayDisplay #2485 Green 256 test fail</v>
      </c>
      <c r="C2170" s="55">
        <v>2125</v>
      </c>
      <c r="D2170" s="69" t="s">
        <v>981</v>
      </c>
      <c r="E2170" s="53" t="s">
        <v>547</v>
      </c>
      <c r="F2170" s="57"/>
      <c r="G2170" s="58">
        <f>IFERROR(VLOOKUP(Errors_Master[[#This Row],[Functional Area]],Functional_Area[],2,FALSE),"Need Location!")</f>
        <v>31</v>
      </c>
      <c r="H217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71" spans="2:8">
      <c r="B2171" s="56" t="str">
        <f>CONCATENATE(Errors_Master[[#This Row],[Functional Area]],Errors_Master[[#This Row],[Error Code Name]])</f>
        <v>MMI-Postburn-DisplayDisplay #2486 Blue 256 test fail</v>
      </c>
      <c r="C2171" s="55">
        <v>2126</v>
      </c>
      <c r="D2171" s="69" t="s">
        <v>981</v>
      </c>
      <c r="E2171" s="53" t="s">
        <v>548</v>
      </c>
      <c r="F2171" s="57"/>
      <c r="G2171" s="58">
        <f>IFERROR(VLOOKUP(Errors_Master[[#This Row],[Functional Area]],Functional_Area[],2,FALSE),"Need Location!")</f>
        <v>31</v>
      </c>
      <c r="H217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72" spans="2:8">
      <c r="B2172" s="56" t="str">
        <f>CONCATENATE(Errors_Master[[#This Row],[Functional Area]],Errors_Master[[#This Row],[Error Code Name]])</f>
        <v>MMI-Postburn-DisplayDisplay #2494 Grey Vertical Ramp Pattern test fail</v>
      </c>
      <c r="C2172" s="55">
        <v>2127</v>
      </c>
      <c r="D2172" s="69" t="s">
        <v>981</v>
      </c>
      <c r="E2172" s="53" t="s">
        <v>549</v>
      </c>
      <c r="F2172" s="57"/>
      <c r="G2172" s="58">
        <f>IFERROR(VLOOKUP(Errors_Master[[#This Row],[Functional Area]],Functional_Area[],2,FALSE),"Need Location!")</f>
        <v>31</v>
      </c>
      <c r="H217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73" spans="2:8">
      <c r="B2173" s="56" t="str">
        <f>CONCATENATE(Errors_Master[[#This Row],[Functional Area]],Errors_Master[[#This Row],[Error Code Name]])</f>
        <v>MMI-Postburn-DisplayDisplay #2496 Grey 128 test fail</v>
      </c>
      <c r="C2173" s="55">
        <v>2128</v>
      </c>
      <c r="D2173" s="69" t="s">
        <v>981</v>
      </c>
      <c r="E2173" s="53" t="s">
        <v>550</v>
      </c>
      <c r="F2173" s="57"/>
      <c r="G2173" s="58">
        <f>IFERROR(VLOOKUP(Errors_Master[[#This Row],[Functional Area]],Functional_Area[],2,FALSE),"Need Location!")</f>
        <v>31</v>
      </c>
      <c r="H217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74" spans="2:8">
      <c r="B2174" s="56" t="str">
        <f>CONCATENATE(Errors_Master[[#This Row],[Functional Area]],Errors_Master[[#This Row],[Error Code Name]])</f>
        <v>MMI-Postburn-DisplayDisplay #2419 Gray 64 test fail</v>
      </c>
      <c r="C2174" s="55">
        <v>2129</v>
      </c>
      <c r="D2174" s="69" t="s">
        <v>981</v>
      </c>
      <c r="E2174" s="53" t="s">
        <v>551</v>
      </c>
      <c r="F2174" s="57"/>
      <c r="G2174" s="58">
        <f>IFERROR(VLOOKUP(Errors_Master[[#This Row],[Functional Area]],Functional_Area[],2,FALSE),"Need Location!")</f>
        <v>31</v>
      </c>
      <c r="H217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75" spans="2:8">
      <c r="B2175" s="56" t="str">
        <f>CONCATENATE(Errors_Master[[#This Row],[Functional Area]],Errors_Master[[#This Row],[Error Code Name]])</f>
        <v>MMI-Postburn-DisplayKP/KP at Display #3453</v>
      </c>
      <c r="C2175" s="55">
        <v>2130</v>
      </c>
      <c r="D2175" s="69" t="s">
        <v>981</v>
      </c>
      <c r="E2175" s="78" t="s">
        <v>552</v>
      </c>
      <c r="F2175" s="57"/>
      <c r="G2175" s="58">
        <f>IFERROR(VLOOKUP(Errors_Master[[#This Row],[Functional Area]],Functional_Area[],2,FALSE),"Need Location!")</f>
        <v>31</v>
      </c>
      <c r="H217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76" spans="2:8">
      <c r="B2176" s="56" t="str">
        <f>CONCATENATE(Errors_Master[[#This Row],[Functional Area]],Errors_Master[[#This Row],[Error Code Name]])</f>
        <v>MMI-Postburn-DisplayKP/KP at Display #3975</v>
      </c>
      <c r="C2176" s="55">
        <v>2131</v>
      </c>
      <c r="D2176" s="69" t="s">
        <v>981</v>
      </c>
      <c r="E2176" s="78" t="s">
        <v>553</v>
      </c>
      <c r="F2176" s="57"/>
      <c r="G2176" s="58">
        <f>IFERROR(VLOOKUP(Errors_Master[[#This Row],[Functional Area]],Functional_Area[],2,FALSE),"Need Location!")</f>
        <v>31</v>
      </c>
      <c r="H217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77" spans="2:8">
      <c r="B2177" s="56" t="str">
        <f>CONCATENATE(Errors_Master[[#This Row],[Functional Area]],Errors_Master[[#This Row],[Error Code Name]])</f>
        <v>MMI-Postburn-DisplayConfiguration/Missing Display</v>
      </c>
      <c r="C2177" s="55">
        <v>2132</v>
      </c>
      <c r="D2177" s="69" t="s">
        <v>981</v>
      </c>
      <c r="E2177" s="78" t="s">
        <v>554</v>
      </c>
      <c r="F2177" s="57"/>
      <c r="G2177" s="58">
        <f>IFERROR(VLOOKUP(Errors_Master[[#This Row],[Functional Area]],Functional_Area[],2,FALSE),"Need Location!")</f>
        <v>31</v>
      </c>
      <c r="H217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78" spans="2:8">
      <c r="B2178" s="56" t="str">
        <f>CONCATENATE(Errors_Master[[#This Row],[Functional Area]],Errors_Master[[#This Row],[Error Code Name]])</f>
        <v>MMI-Postburn-DisplayConfiguration/Wrong Display Firmware</v>
      </c>
      <c r="C2178" s="55">
        <v>2133</v>
      </c>
      <c r="D2178" s="69" t="s">
        <v>981</v>
      </c>
      <c r="E2178" s="78" t="s">
        <v>555</v>
      </c>
      <c r="F2178" s="57"/>
      <c r="G2178" s="58">
        <f>IFERROR(VLOOKUP(Errors_Master[[#This Row],[Functional Area]],Functional_Area[],2,FALSE),"Need Location!")</f>
        <v>31</v>
      </c>
      <c r="H217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79" spans="2:8">
      <c r="B2179" s="56" t="str">
        <f>CONCATENATE(Errors_Master[[#This Row],[Functional Area]],Errors_Master[[#This Row],[Error Code Name]])</f>
        <v>MMI-Postburn-DisplayAbnormal Display at green screen(H-lines)</v>
      </c>
      <c r="C2179" s="55">
        <v>2134</v>
      </c>
      <c r="D2179" s="69" t="s">
        <v>981</v>
      </c>
      <c r="E2179" s="78" t="s">
        <v>556</v>
      </c>
      <c r="F2179" s="57"/>
      <c r="G2179" s="58">
        <f>IFERROR(VLOOKUP(Errors_Master[[#This Row],[Functional Area]],Functional_Area[],2,FALSE),"Need Location!")</f>
        <v>31</v>
      </c>
      <c r="H217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80" spans="2:8">
      <c r="B2180" s="56" t="str">
        <f>CONCATENATE(Errors_Master[[#This Row],[Functional Area]],Errors_Master[[#This Row],[Error Code Name]])</f>
        <v>MMI-Postburn-DisplayLCD White spot follow CR process</v>
      </c>
      <c r="C2180" s="55">
        <v>2135</v>
      </c>
      <c r="D2180" s="69" t="s">
        <v>981</v>
      </c>
      <c r="E2180" s="79" t="s">
        <v>557</v>
      </c>
      <c r="F2180" s="57"/>
      <c r="G2180" s="58">
        <f>IFERROR(VLOOKUP(Errors_Master[[#This Row],[Functional Area]],Functional_Area[],2,FALSE),"Need Location!")</f>
        <v>31</v>
      </c>
      <c r="H218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81" spans="2:8">
      <c r="B2181" s="56" t="str">
        <f>CONCATENATE(Errors_Master[[#This Row],[Functional Area]],Errors_Master[[#This Row],[Error Code Name]])</f>
        <v>MMI-Postburn-DisplayLCD White spot follow LCD</v>
      </c>
      <c r="C2181" s="55">
        <v>2136</v>
      </c>
      <c r="D2181" s="69" t="s">
        <v>982</v>
      </c>
      <c r="E2181" s="79" t="s">
        <v>558</v>
      </c>
      <c r="F2181" s="57"/>
      <c r="G2181" s="58">
        <f>IFERROR(VLOOKUP(Errors_Master[[#This Row],[Functional Area]],Functional_Area[],2,FALSE),"Need Location!")</f>
        <v>31</v>
      </c>
      <c r="H218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82" spans="2:8">
      <c r="B2182" s="56" t="str">
        <f>CONCATENATE(Errors_Master[[#This Row],[Functional Area]],Errors_Master[[#This Row],[Error Code Name]])</f>
        <v>MMI-Postburn-DisplayLCD dark spot follow CR process</v>
      </c>
      <c r="C2182" s="55">
        <v>2137</v>
      </c>
      <c r="D2182" s="69" t="s">
        <v>982</v>
      </c>
      <c r="E2182" s="79" t="s">
        <v>559</v>
      </c>
      <c r="F2182" s="57"/>
      <c r="G2182" s="58">
        <f>IFERROR(VLOOKUP(Errors_Master[[#This Row],[Functional Area]],Functional_Area[],2,FALSE),"Need Location!")</f>
        <v>31</v>
      </c>
      <c r="H218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83" spans="2:8">
      <c r="B2183" s="56" t="str">
        <f>CONCATENATE(Errors_Master[[#This Row],[Functional Area]],Errors_Master[[#This Row],[Error Code Name]])</f>
        <v>MMI-Postburn-DisplayLCD dark spot follow Cell</v>
      </c>
      <c r="C2183" s="55">
        <v>2138</v>
      </c>
      <c r="D2183" s="69" t="s">
        <v>982</v>
      </c>
      <c r="E2183" s="79" t="s">
        <v>560</v>
      </c>
      <c r="F2183" s="57"/>
      <c r="G2183" s="58">
        <f>IFERROR(VLOOKUP(Errors_Master[[#This Row],[Functional Area]],Functional_Area[],2,FALSE),"Need Location!")</f>
        <v>31</v>
      </c>
      <c r="H218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84" spans="2:8">
      <c r="B2184" s="56" t="str">
        <f>CONCATENATE(Errors_Master[[#This Row],[Functional Area]],Errors_Master[[#This Row],[Error Code Name]])</f>
        <v>MMI-Postburn-DisplayLCD Pixel Light leakage</v>
      </c>
      <c r="C2184" s="55">
        <v>2139</v>
      </c>
      <c r="D2184" s="69" t="s">
        <v>982</v>
      </c>
      <c r="E2184" s="79" t="s">
        <v>561</v>
      </c>
      <c r="F2184" s="57"/>
      <c r="G2184" s="58">
        <f>IFERROR(VLOOKUP(Errors_Master[[#This Row],[Functional Area]],Functional_Area[],2,FALSE),"Need Location!")</f>
        <v>31</v>
      </c>
      <c r="H218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85" spans="2:8">
      <c r="B2185" s="56" t="str">
        <f>CONCATENATE(Errors_Master[[#This Row],[Functional Area]],Errors_Master[[#This Row],[Error Code Name]])</f>
        <v>MMI-Postburn-DisplayLCD bright dot</v>
      </c>
      <c r="C2185" s="55">
        <v>2140</v>
      </c>
      <c r="D2185" s="69" t="s">
        <v>982</v>
      </c>
      <c r="E2185" s="79" t="s">
        <v>562</v>
      </c>
      <c r="F2185" s="57"/>
      <c r="G2185" s="58">
        <f>IFERROR(VLOOKUP(Errors_Master[[#This Row],[Functional Area]],Functional_Area[],2,FALSE),"Need Location!")</f>
        <v>31</v>
      </c>
      <c r="H218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86" spans="2:8">
      <c r="B2186" s="56" t="str">
        <f>CONCATENATE(Errors_Master[[#This Row],[Functional Area]],Errors_Master[[#This Row],[Error Code Name]])</f>
        <v>MMI-Postburn-DisplayLCD Mura</v>
      </c>
      <c r="C2186" s="55">
        <v>2141</v>
      </c>
      <c r="D2186" s="69" t="s">
        <v>982</v>
      </c>
      <c r="E2186" s="79" t="s">
        <v>563</v>
      </c>
      <c r="F2186" s="57"/>
      <c r="G2186" s="58">
        <f>IFERROR(VLOOKUP(Errors_Master[[#This Row],[Functional Area]],Functional_Area[],2,FALSE),"Need Location!")</f>
        <v>31</v>
      </c>
      <c r="H218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87" spans="2:8">
      <c r="B2187" s="56" t="str">
        <f>CONCATENATE(Errors_Master[[#This Row],[Functional Area]],Errors_Master[[#This Row],[Error Code Name]])</f>
        <v>MMI-Postburn-DisplayLCD dark spot mura</v>
      </c>
      <c r="C2187" s="55">
        <v>2142</v>
      </c>
      <c r="D2187" s="69" t="s">
        <v>982</v>
      </c>
      <c r="E2187" s="79" t="s">
        <v>564</v>
      </c>
      <c r="F2187" s="57"/>
      <c r="G2187" s="58">
        <f>IFERROR(VLOOKUP(Errors_Master[[#This Row],[Functional Area]],Functional_Area[],2,FALSE),"Need Location!")</f>
        <v>31</v>
      </c>
      <c r="H218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88" spans="2:8">
      <c r="B2188" s="56" t="str">
        <f>CONCATENATE(Errors_Master[[#This Row],[Functional Area]],Errors_Master[[#This Row],[Error Code Name]])</f>
        <v>MMI-Postburn-DisplayLCD H-line mura</v>
      </c>
      <c r="C2188" s="55">
        <v>2143</v>
      </c>
      <c r="D2188" s="69" t="s">
        <v>982</v>
      </c>
      <c r="E2188" s="79" t="s">
        <v>565</v>
      </c>
      <c r="F2188" s="57"/>
      <c r="G2188" s="58">
        <f>IFERROR(VLOOKUP(Errors_Master[[#This Row],[Functional Area]],Functional_Area[],2,FALSE),"Need Location!")</f>
        <v>31</v>
      </c>
      <c r="H218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89" spans="2:8">
      <c r="B2189" s="56" t="str">
        <f>CONCATENATE(Errors_Master[[#This Row],[Functional Area]],Errors_Master[[#This Row],[Error Code Name]])</f>
        <v>MMI-Postburn-DisplayLCD V-line mura</v>
      </c>
      <c r="C2189" s="55">
        <v>2144</v>
      </c>
      <c r="D2189" s="69" t="s">
        <v>982</v>
      </c>
      <c r="E2189" s="79" t="s">
        <v>566</v>
      </c>
      <c r="F2189" s="57"/>
      <c r="G2189" s="58">
        <f>IFERROR(VLOOKUP(Errors_Master[[#This Row],[Functional Area]],Functional_Area[],2,FALSE),"Need Location!")</f>
        <v>31</v>
      </c>
      <c r="H218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90" spans="2:8">
      <c r="B2190" s="56" t="str">
        <f>CONCATENATE(Errors_Master[[#This Row],[Functional Area]],Errors_Master[[#This Row],[Error Code Name]])</f>
        <v>MMI-Postburn-DisplayLCD Wrinkle mura</v>
      </c>
      <c r="C2190" s="55">
        <v>2145</v>
      </c>
      <c r="D2190" s="69" t="s">
        <v>982</v>
      </c>
      <c r="E2190" s="79" t="s">
        <v>567</v>
      </c>
      <c r="F2190" s="57"/>
      <c r="G2190" s="58">
        <f>IFERROR(VLOOKUP(Errors_Master[[#This Row],[Functional Area]],Functional_Area[],2,FALSE),"Need Location!")</f>
        <v>31</v>
      </c>
      <c r="H219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91" spans="2:8">
      <c r="B2191" s="56" t="str">
        <f>CONCATENATE(Errors_Master[[#This Row],[Functional Area]],Errors_Master[[#This Row],[Error Code Name]])</f>
        <v>MMI-Postburn-DisplayLCD flicker (LCD blink)</v>
      </c>
      <c r="C2191" s="55">
        <v>2146</v>
      </c>
      <c r="D2191" s="69" t="s">
        <v>982</v>
      </c>
      <c r="E2191" s="79" t="s">
        <v>568</v>
      </c>
      <c r="F2191" s="57"/>
      <c r="G2191" s="58">
        <f>IFERROR(VLOOKUP(Errors_Master[[#This Row],[Functional Area]],Functional_Area[],2,FALSE),"Need Location!")</f>
        <v>31</v>
      </c>
      <c r="H219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92" spans="2:8">
      <c r="B2192" s="56" t="str">
        <f>CONCATENATE(Errors_Master[[#This Row],[Functional Area]],Errors_Master[[#This Row],[Error Code Name]])</f>
        <v>MMI-Postburn-DisplayLCD color NG (suffuse red/suffuse yellow/suffuse green/suffuse blue)</v>
      </c>
      <c r="C2192" s="55">
        <v>2147</v>
      </c>
      <c r="D2192" s="69" t="s">
        <v>982</v>
      </c>
      <c r="E2192" s="79" t="s">
        <v>569</v>
      </c>
      <c r="F2192" s="57"/>
      <c r="G2192" s="58">
        <f>IFERROR(VLOOKUP(Errors_Master[[#This Row],[Functional Area]],Functional_Area[],2,FALSE),"Need Location!")</f>
        <v>31</v>
      </c>
      <c r="H219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93" spans="2:8">
      <c r="B2193" s="56" t="str">
        <f>CONCATENATE(Errors_Master[[#This Row],[Functional Area]],Errors_Master[[#This Row],[Error Code Name]])</f>
        <v>MMI-Postburn-DisplayLCD Measlse</v>
      </c>
      <c r="C2193" s="55">
        <v>2148</v>
      </c>
      <c r="D2193" s="69" t="s">
        <v>982</v>
      </c>
      <c r="E2193" s="79" t="s">
        <v>570</v>
      </c>
      <c r="F2193" s="57"/>
      <c r="G2193" s="58">
        <f>IFERROR(VLOOKUP(Errors_Master[[#This Row],[Functional Area]],Functional_Area[],2,FALSE),"Need Location!")</f>
        <v>31</v>
      </c>
      <c r="H219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94" spans="2:8">
      <c r="B2194" s="56" t="str">
        <f>CONCATENATE(Errors_Master[[#This Row],[Functional Area]],Errors_Master[[#This Row],[Error Code Name]])</f>
        <v>MMI-Postburn-DisplayLCD display vertical band</v>
      </c>
      <c r="C2194" s="55">
        <v>2149</v>
      </c>
      <c r="D2194" s="69" t="s">
        <v>982</v>
      </c>
      <c r="E2194" s="79" t="s">
        <v>571</v>
      </c>
      <c r="F2194" s="57"/>
      <c r="G2194" s="58">
        <f>IFERROR(VLOOKUP(Errors_Master[[#This Row],[Functional Area]],Functional_Area[],2,FALSE),"Need Location!")</f>
        <v>31</v>
      </c>
      <c r="H219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95" spans="2:8">
      <c r="B2195" s="56" t="str">
        <f>CONCATENATE(Errors_Master[[#This Row],[Functional Area]],Errors_Master[[#This Row],[Error Code Name]])</f>
        <v>MMI-Postburn-DisplayLCD bright line (LCD white line)</v>
      </c>
      <c r="C2195" s="55">
        <v>2150</v>
      </c>
      <c r="D2195" s="69" t="s">
        <v>983</v>
      </c>
      <c r="E2195" s="79" t="s">
        <v>572</v>
      </c>
      <c r="F2195" s="57"/>
      <c r="G2195" s="58">
        <f>IFERROR(VLOOKUP(Errors_Master[[#This Row],[Functional Area]],Functional_Area[],2,FALSE),"Need Location!")</f>
        <v>31</v>
      </c>
      <c r="H219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96" spans="2:8">
      <c r="B2196" s="56" t="str">
        <f>CONCATENATE(Errors_Master[[#This Row],[Functional Area]],Errors_Master[[#This Row],[Error Code Name]])</f>
        <v>MMI-Postburn-DisplayLCD dark dot(sub-pexel dead)</v>
      </c>
      <c r="C2196" s="55">
        <v>2151</v>
      </c>
      <c r="D2196" s="69" t="s">
        <v>984</v>
      </c>
      <c r="E2196" s="79" t="s">
        <v>573</v>
      </c>
      <c r="F2196" s="57"/>
      <c r="G2196" s="58">
        <f>IFERROR(VLOOKUP(Errors_Master[[#This Row],[Functional Area]],Functional_Area[],2,FALSE),"Need Location!")</f>
        <v>31</v>
      </c>
      <c r="H219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97" spans="2:8">
      <c r="B2197" s="56" t="str">
        <f>CONCATENATE(Errors_Master[[#This Row],[Functional Area]],Errors_Master[[#This Row],[Error Code Name]])</f>
        <v>MMI-Postburn-DisplayLCD Contamination</v>
      </c>
      <c r="C2197" s="55">
        <v>2152</v>
      </c>
      <c r="D2197" s="69" t="s">
        <v>984</v>
      </c>
      <c r="E2197" s="79" t="s">
        <v>574</v>
      </c>
      <c r="F2197" s="57"/>
      <c r="G2197" s="58">
        <f>IFERROR(VLOOKUP(Errors_Master[[#This Row],[Functional Area]],Functional_Area[],2,FALSE),"Need Location!")</f>
        <v>31</v>
      </c>
      <c r="H219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98" spans="2:8">
      <c r="B2198" s="56" t="str">
        <f>CONCATENATE(Errors_Master[[#This Row],[Functional Area]],Errors_Master[[#This Row],[Error Code Name]])</f>
        <v>MMI-Postburn-DisplayLCD garbage</v>
      </c>
      <c r="C2198" s="55">
        <v>2153</v>
      </c>
      <c r="D2198" s="69" t="s">
        <v>984</v>
      </c>
      <c r="E2198" s="79" t="s">
        <v>575</v>
      </c>
      <c r="F2198" s="57"/>
      <c r="G2198" s="58">
        <f>IFERROR(VLOOKUP(Errors_Master[[#This Row],[Functional Area]],Functional_Area[],2,FALSE),"Need Location!")</f>
        <v>31</v>
      </c>
      <c r="H219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199" spans="2:8">
      <c r="B2199" s="56" t="str">
        <f>CONCATENATE(Errors_Master[[#This Row],[Functional Area]],Errors_Master[[#This Row],[Error Code Name]])</f>
        <v>MMI-Postburn-DisplayLCD Yellow spot</v>
      </c>
      <c r="C2199" s="55">
        <v>2154</v>
      </c>
      <c r="D2199" s="69" t="s">
        <v>984</v>
      </c>
      <c r="E2199" s="79" t="s">
        <v>576</v>
      </c>
      <c r="F2199" s="57"/>
      <c r="G2199" s="58">
        <f>IFERROR(VLOOKUP(Errors_Master[[#This Row],[Functional Area]],Functional_Area[],2,FALSE),"Need Location!")</f>
        <v>31</v>
      </c>
      <c r="H219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00" spans="2:8">
      <c r="B2200" s="56" t="str">
        <f>CONCATENATE(Errors_Master[[#This Row],[Functional Area]],Errors_Master[[#This Row],[Error Code Name]])</f>
        <v>MMI-Postburn-DisplayLCD Blue spot</v>
      </c>
      <c r="C2200" s="55">
        <v>2155</v>
      </c>
      <c r="D2200" s="69" t="s">
        <v>984</v>
      </c>
      <c r="E2200" s="79" t="s">
        <v>577</v>
      </c>
      <c r="F2200" s="57"/>
      <c r="G2200" s="58">
        <f>IFERROR(VLOOKUP(Errors_Master[[#This Row],[Functional Area]],Functional_Area[],2,FALSE),"Need Location!")</f>
        <v>31</v>
      </c>
      <c r="H220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01" spans="2:8">
      <c r="B2201" s="56" t="str">
        <f>CONCATENATE(Errors_Master[[#This Row],[Functional Area]],Errors_Master[[#This Row],[Error Code Name]])</f>
        <v>MMI-Postburn-DisplayLCD partial bright dot</v>
      </c>
      <c r="C2201" s="55">
        <v>2156</v>
      </c>
      <c r="D2201" s="69" t="s">
        <v>984</v>
      </c>
      <c r="E2201" s="79" t="s">
        <v>578</v>
      </c>
      <c r="F2201" s="57"/>
      <c r="G2201" s="58">
        <f>IFERROR(VLOOKUP(Errors_Master[[#This Row],[Functional Area]],Functional_Area[],2,FALSE),"Need Location!")</f>
        <v>31</v>
      </c>
      <c r="H220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02" spans="2:8">
      <c r="B2202" s="56" t="str">
        <f>CONCATENATE(Errors_Master[[#This Row],[Functional Area]],Errors_Master[[#This Row],[Error Code Name]])</f>
        <v>MMI-Postburn-DisplayLCD Shadow</v>
      </c>
      <c r="C2202" s="55">
        <v>2157</v>
      </c>
      <c r="D2202" s="69" t="s">
        <v>984</v>
      </c>
      <c r="E2202" s="79" t="s">
        <v>579</v>
      </c>
      <c r="F2202" s="57"/>
      <c r="G2202" s="58">
        <f>IFERROR(VLOOKUP(Errors_Master[[#This Row],[Functional Area]],Functional_Area[],2,FALSE),"Need Location!")</f>
        <v>31</v>
      </c>
      <c r="H220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03" spans="2:8">
      <c r="B2203" s="56" t="str">
        <f>CONCATENATE(Errors_Master[[#This Row],[Functional Area]],Errors_Master[[#This Row],[Error Code Name]])</f>
        <v>MMI-Postburn-DisplayLCD White Screen</v>
      </c>
      <c r="C2203" s="55">
        <v>2158</v>
      </c>
      <c r="D2203" s="69" t="s">
        <v>984</v>
      </c>
      <c r="E2203" s="79" t="s">
        <v>580</v>
      </c>
      <c r="F2203" s="57"/>
      <c r="G2203" s="58">
        <f>IFERROR(VLOOKUP(Errors_Master[[#This Row],[Functional Area]],Functional_Area[],2,FALSE),"Need Location!")</f>
        <v>31</v>
      </c>
      <c r="H220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04" spans="2:8">
      <c r="B2204" s="56" t="str">
        <f>CONCATENATE(Errors_Master[[#This Row],[Functional Area]],Errors_Master[[#This Row],[Error Code Name]])</f>
        <v>MMI-Postburn-DisplayLCD Flicking when power on</v>
      </c>
      <c r="C2204" s="55">
        <v>2159</v>
      </c>
      <c r="D2204" s="69" t="s">
        <v>984</v>
      </c>
      <c r="E2204" s="79" t="s">
        <v>581</v>
      </c>
      <c r="F2204" s="57"/>
      <c r="G2204" s="58">
        <f>IFERROR(VLOOKUP(Errors_Master[[#This Row],[Functional Area]],Functional_Area[],2,FALSE),"Need Location!")</f>
        <v>31</v>
      </c>
      <c r="H220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05" spans="2:8">
      <c r="B2205" s="56" t="str">
        <f>CONCATENATE(Errors_Master[[#This Row],[Functional Area]],Errors_Master[[#This Row],[Error Code Name]])</f>
        <v>MMI-Postburn-DisplayLCD Pooling</v>
      </c>
      <c r="C2205" s="55">
        <v>2160</v>
      </c>
      <c r="D2205" s="69" t="s">
        <v>984</v>
      </c>
      <c r="E2205" s="79" t="s">
        <v>582</v>
      </c>
      <c r="F2205" s="57"/>
      <c r="G2205" s="58">
        <f>IFERROR(VLOOKUP(Errors_Master[[#This Row],[Functional Area]],Functional_Area[],2,FALSE),"Need Location!")</f>
        <v>31</v>
      </c>
      <c r="H220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06" spans="2:8">
      <c r="B2206" s="56" t="str">
        <f>CONCATENATE(Errors_Master[[#This Row],[Functional Area]],Errors_Master[[#This Row],[Error Code Name]])</f>
        <v>MMI-Postburn-DisplayLCD no backlight,too dark</v>
      </c>
      <c r="C2206" s="55">
        <v>2161</v>
      </c>
      <c r="D2206" s="69" t="s">
        <v>984</v>
      </c>
      <c r="E2206" s="79" t="s">
        <v>583</v>
      </c>
      <c r="F2206" s="57"/>
      <c r="G2206" s="58">
        <f>IFERROR(VLOOKUP(Errors_Master[[#This Row],[Functional Area]],Functional_Area[],2,FALSE),"Need Location!")</f>
        <v>31</v>
      </c>
      <c r="H220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07" spans="2:8">
      <c r="B2207" s="56" t="str">
        <f>CONCATENATE(Errors_Master[[#This Row],[Functional Area]],Errors_Master[[#This Row],[Error Code Name]])</f>
        <v>MMI-Postburn-DisplayLCD Light Leakage</v>
      </c>
      <c r="C2207" s="55">
        <v>2162</v>
      </c>
      <c r="D2207" s="69" t="s">
        <v>984</v>
      </c>
      <c r="E2207" s="79" t="s">
        <v>584</v>
      </c>
      <c r="F2207" s="57"/>
      <c r="G2207" s="58">
        <f>IFERROR(VLOOKUP(Errors_Master[[#This Row],[Functional Area]],Functional_Area[],2,FALSE),"Need Location!")</f>
        <v>31</v>
      </c>
      <c r="H220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08" spans="2:8">
      <c r="B2208" s="56" t="str">
        <f>CONCATENATE(Errors_Master[[#This Row],[Functional Area]],Errors_Master[[#This Row],[Error Code Name]])</f>
        <v>MMI-Postburn-DisplayLCD bigness pixel</v>
      </c>
      <c r="C2208" s="55">
        <v>2163</v>
      </c>
      <c r="D2208" s="69" t="s">
        <v>984</v>
      </c>
      <c r="E2208" s="79" t="s">
        <v>585</v>
      </c>
      <c r="F2208" s="57"/>
      <c r="G2208" s="58">
        <f>IFERROR(VLOOKUP(Errors_Master[[#This Row],[Functional Area]],Functional_Area[],2,FALSE),"Need Location!")</f>
        <v>31</v>
      </c>
      <c r="H220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09" spans="2:8">
      <c r="B2209" s="56" t="str">
        <f>CONCATENATE(Errors_Master[[#This Row],[Functional Area]],Errors_Master[[#This Row],[Error Code Name]])</f>
        <v>MMI-Postburn-DisplayLCD Dark line(LCD black line)</v>
      </c>
      <c r="C2209" s="55">
        <v>2164</v>
      </c>
      <c r="D2209" s="69" t="s">
        <v>984</v>
      </c>
      <c r="E2209" s="79" t="s">
        <v>586</v>
      </c>
      <c r="F2209" s="57"/>
      <c r="G2209" s="58">
        <f>IFERROR(VLOOKUP(Errors_Master[[#This Row],[Functional Area]],Functional_Area[],2,FALSE),"Need Location!")</f>
        <v>31</v>
      </c>
      <c r="H220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10" spans="2:8">
      <c r="B2210" s="56" t="str">
        <f>CONCATENATE(Errors_Master[[#This Row],[Functional Area]],Errors_Master[[#This Row],[Error Code Name]])</f>
        <v>MMI-Postburn-DisplayLCD Snowy Screen (LCD galaxy)</v>
      </c>
      <c r="C2210" s="55">
        <v>2165</v>
      </c>
      <c r="D2210" s="69" t="s">
        <v>984</v>
      </c>
      <c r="E2210" s="79" t="s">
        <v>587</v>
      </c>
      <c r="F2210" s="57"/>
      <c r="G2210" s="58">
        <f>IFERROR(VLOOKUP(Errors_Master[[#This Row],[Functional Area]],Functional_Area[],2,FALSE),"Need Location!")</f>
        <v>31</v>
      </c>
      <c r="H221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11" spans="2:8">
      <c r="B2211" s="56" t="str">
        <f>CONCATENATE(Errors_Master[[#This Row],[Functional Area]],Errors_Master[[#This Row],[Error Code Name]])</f>
        <v>MMI-Postburn-DisplayLCD garbage when click apple icon</v>
      </c>
      <c r="C2211" s="55">
        <v>2166</v>
      </c>
      <c r="D2211" s="69" t="s">
        <v>984</v>
      </c>
      <c r="E2211" s="79" t="s">
        <v>588</v>
      </c>
      <c r="F2211" s="57"/>
      <c r="G2211" s="58">
        <f>IFERROR(VLOOKUP(Errors_Master[[#This Row],[Functional Area]],Functional_Area[],2,FALSE),"Need Location!")</f>
        <v>31</v>
      </c>
      <c r="H221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12" spans="2:8">
      <c r="B2212" s="56" t="str">
        <f>CONCATENATE(Errors_Master[[#This Row],[Functional Area]],Errors_Master[[#This Row],[Error Code Name]])</f>
        <v>MMI-Postburn-DisplayLCD garbage when magnify or dwindle picture</v>
      </c>
      <c r="C2212" s="55">
        <v>2167</v>
      </c>
      <c r="D2212" s="69" t="s">
        <v>984</v>
      </c>
      <c r="E2212" s="79" t="s">
        <v>589</v>
      </c>
      <c r="F2212" s="57"/>
      <c r="G2212" s="58">
        <f>IFERROR(VLOOKUP(Errors_Master[[#This Row],[Functional Area]],Functional_Area[],2,FALSE),"Need Location!")</f>
        <v>31</v>
      </c>
      <c r="H221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13" spans="2:8">
      <c r="B2213" s="56" t="str">
        <f>CONCATENATE(Errors_Master[[#This Row],[Functional Area]],Errors_Master[[#This Row],[Error Code Name]])</f>
        <v>MMI-Postburn-DisplayLCD LED light leakage(LCD LED mura)</v>
      </c>
      <c r="C2213" s="55">
        <v>2168</v>
      </c>
      <c r="D2213" s="69" t="s">
        <v>984</v>
      </c>
      <c r="E2213" s="79" t="s">
        <v>590</v>
      </c>
      <c r="F2213" s="57"/>
      <c r="G2213" s="58">
        <f>IFERROR(VLOOKUP(Errors_Master[[#This Row],[Functional Area]],Functional_Area[],2,FALSE),"Need Location!")</f>
        <v>31</v>
      </c>
      <c r="H221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14" spans="2:8">
      <c r="B2214" s="56" t="str">
        <f>CONCATENATE(Errors_Master[[#This Row],[Functional Area]],Errors_Master[[#This Row],[Error Code Name]])</f>
        <v>MMI-Postburn-DisplayLCD Irregular Mura</v>
      </c>
      <c r="C2214" s="55">
        <v>2169</v>
      </c>
      <c r="D2214" s="69" t="s">
        <v>984</v>
      </c>
      <c r="E2214" s="79" t="s">
        <v>591</v>
      </c>
      <c r="F2214" s="57"/>
      <c r="G2214" s="58">
        <f>IFERROR(VLOOKUP(Errors_Master[[#This Row],[Functional Area]],Functional_Area[],2,FALSE),"Need Location!")</f>
        <v>31</v>
      </c>
      <c r="H221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15" spans="2:8">
      <c r="B2215" s="56" t="str">
        <f>CONCATENATE(Errors_Master[[#This Row],[Functional Area]],Errors_Master[[#This Row],[Error Code Name]])</f>
        <v>MMI-Postburn-DisplayLCD dark spot full screen</v>
      </c>
      <c r="C2215" s="55">
        <v>2170</v>
      </c>
      <c r="D2215" s="69" t="s">
        <v>984</v>
      </c>
      <c r="E2215" s="79" t="s">
        <v>592</v>
      </c>
      <c r="F2215" s="57"/>
      <c r="G2215" s="58">
        <f>IFERROR(VLOOKUP(Errors_Master[[#This Row],[Functional Area]],Functional_Area[],2,FALSE),"Need Location!")</f>
        <v>31</v>
      </c>
      <c r="H221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16" spans="2:8">
      <c r="B2216" s="56" t="str">
        <f>CONCATENATE(Errors_Master[[#This Row],[Functional Area]],Errors_Master[[#This Row],[Error Code Name]])</f>
        <v>MMI-Postburn-DisplayLCD button blue light (LCD blue button mura)</v>
      </c>
      <c r="C2216" s="55">
        <v>2171</v>
      </c>
      <c r="D2216" s="69" t="s">
        <v>984</v>
      </c>
      <c r="E2216" s="79" t="s">
        <v>593</v>
      </c>
      <c r="F2216" s="57"/>
      <c r="G2216" s="58">
        <f>IFERROR(VLOOKUP(Errors_Master[[#This Row],[Functional Area]],Functional_Area[],2,FALSE),"Need Location!")</f>
        <v>31</v>
      </c>
      <c r="H221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17" spans="2:8">
      <c r="B2217" s="56" t="str">
        <f>CONCATENATE(Errors_Master[[#This Row],[Functional Area]],Errors_Master[[#This Row],[Error Code Name]])</f>
        <v>MMI-Postburn-DisplayLCD Lens mura</v>
      </c>
      <c r="C2217" s="55">
        <v>2172</v>
      </c>
      <c r="D2217" s="69" t="s">
        <v>984</v>
      </c>
      <c r="E2217" s="79" t="s">
        <v>594</v>
      </c>
      <c r="F2217" s="57"/>
      <c r="G2217" s="58">
        <f>IFERROR(VLOOKUP(Errors_Master[[#This Row],[Functional Area]],Functional_Area[],2,FALSE),"Need Location!")</f>
        <v>31</v>
      </c>
      <c r="H221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18" spans="2:8">
      <c r="B2218" s="56" t="str">
        <f>CONCATENATE(Errors_Master[[#This Row],[Functional Area]],Errors_Master[[#This Row],[Error Code Name]])</f>
        <v>MMI-Postburn-DisplayLCD Pol bright spot</v>
      </c>
      <c r="C2218" s="55">
        <v>2173</v>
      </c>
      <c r="D2218" s="69" t="s">
        <v>984</v>
      </c>
      <c r="E2218" s="79" t="s">
        <v>595</v>
      </c>
      <c r="F2218" s="57"/>
      <c r="G2218" s="58">
        <f>IFERROR(VLOOKUP(Errors_Master[[#This Row],[Functional Area]],Functional_Area[],2,FALSE),"Need Location!")</f>
        <v>31</v>
      </c>
      <c r="H221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19" spans="2:8">
      <c r="B2219" s="56" t="str">
        <f>CONCATENATE(Errors_Master[[#This Row],[Functional Area]],Errors_Master[[#This Row],[Error Code Name]])</f>
        <v>MMI-Postburn-DisplayLCD black matrix excursion</v>
      </c>
      <c r="C2219" s="55">
        <v>2174</v>
      </c>
      <c r="D2219" s="69" t="s">
        <v>984</v>
      </c>
      <c r="E2219" s="79" t="s">
        <v>596</v>
      </c>
      <c r="F2219" s="57"/>
      <c r="G2219" s="58">
        <f>IFERROR(VLOOKUP(Errors_Master[[#This Row],[Functional Area]],Functional_Area[],2,FALSE),"Need Location!")</f>
        <v>31</v>
      </c>
      <c r="H221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20" spans="2:8">
      <c r="B2220" s="56" t="str">
        <f>CONCATENATE(Errors_Master[[#This Row],[Functional Area]],Errors_Master[[#This Row],[Error Code Name]])</f>
        <v>MMI-Postburn-DisplayLCD H-Line Mura with TOP Press</v>
      </c>
      <c r="C2220" s="55">
        <v>2175</v>
      </c>
      <c r="D2220" s="69" t="s">
        <v>984</v>
      </c>
      <c r="E2220" s="79" t="s">
        <v>597</v>
      </c>
      <c r="F2220" s="57"/>
      <c r="G2220" s="58">
        <f>IFERROR(VLOOKUP(Errors_Master[[#This Row],[Functional Area]],Functional_Area[],2,FALSE),"Need Location!")</f>
        <v>31</v>
      </c>
      <c r="H222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21" spans="2:8">
      <c r="B2221" s="56" t="str">
        <f>CONCATENATE(Errors_Master[[#This Row],[Functional Area]],Errors_Master[[#This Row],[Error Code Name]])</f>
        <v>MMI-Postburn-DisplayLCD Image sticking</v>
      </c>
      <c r="C2221" s="55">
        <v>2176</v>
      </c>
      <c r="D2221" s="69" t="s">
        <v>984</v>
      </c>
      <c r="E2221" s="79" t="s">
        <v>598</v>
      </c>
      <c r="F2221" s="57"/>
      <c r="G2221" s="58">
        <f>IFERROR(VLOOKUP(Errors_Master[[#This Row],[Functional Area]],Functional_Area[],2,FALSE),"Need Location!")</f>
        <v>31</v>
      </c>
      <c r="H222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22" spans="2:8">
      <c r="B2222" s="56" t="str">
        <f>CONCATENATE(Errors_Master[[#This Row],[Functional Area]],Errors_Master[[#This Row],[Error Code Name]])</f>
        <v>MMI-Postburn-DisplayLCD backlight can not adjust to dark</v>
      </c>
      <c r="C2222" s="55">
        <v>2177</v>
      </c>
      <c r="D2222" s="69" t="s">
        <v>984</v>
      </c>
      <c r="E2222" s="79" t="s">
        <v>599</v>
      </c>
      <c r="F2222" s="57"/>
      <c r="G2222" s="58">
        <f>IFERROR(VLOOKUP(Errors_Master[[#This Row],[Functional Area]],Functional_Area[],2,FALSE),"Need Location!")</f>
        <v>31</v>
      </c>
      <c r="H222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23" spans="2:8">
      <c r="B2223" s="56" t="str">
        <f>CONCATENATE(Errors_Master[[#This Row],[Functional Area]],Errors_Master[[#This Row],[Error Code Name]])</f>
        <v>MMI-Postburn-DisplayLCD Hot Spot</v>
      </c>
      <c r="C2223" s="55">
        <v>2178</v>
      </c>
      <c r="D2223" s="69" t="s">
        <v>984</v>
      </c>
      <c r="E2223" s="79" t="s">
        <v>600</v>
      </c>
      <c r="F2223" s="57"/>
      <c r="G2223" s="58">
        <f>IFERROR(VLOOKUP(Errors_Master[[#This Row],[Functional Area]],Functional_Area[],2,FALSE),"Need Location!")</f>
        <v>31</v>
      </c>
      <c r="H222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24" spans="2:8">
      <c r="B2224" s="56" t="str">
        <f>CONCATENATE(Errors_Master[[#This Row],[Functional Area]],Errors_Master[[#This Row],[Error Code Name]])</f>
        <v>MMI-Postburn-DisplayLCD Chin Light Leakage</v>
      </c>
      <c r="C2224" s="55">
        <v>2179</v>
      </c>
      <c r="D2224" s="69" t="s">
        <v>984</v>
      </c>
      <c r="E2224" s="79" t="s">
        <v>601</v>
      </c>
      <c r="F2224" s="57"/>
      <c r="G2224" s="58">
        <f>IFERROR(VLOOKUP(Errors_Master[[#This Row],[Functional Area]],Functional_Area[],2,FALSE),"Need Location!")</f>
        <v>31</v>
      </c>
      <c r="H222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25" spans="2:8">
      <c r="B2225" s="56" t="str">
        <f>CONCATENATE(Errors_Master[[#This Row],[Functional Area]],Errors_Master[[#This Row],[Error Code Name]])</f>
        <v>MMI-Postburn-DisplayLCD Black Logo</v>
      </c>
      <c r="C2225" s="55">
        <v>2180</v>
      </c>
      <c r="D2225" s="69" t="s">
        <v>984</v>
      </c>
      <c r="E2225" s="79" t="s">
        <v>602</v>
      </c>
      <c r="F2225" s="57"/>
      <c r="G2225" s="58">
        <f>IFERROR(VLOOKUP(Errors_Master[[#This Row],[Functional Area]],Functional_Area[],2,FALSE),"Need Location!")</f>
        <v>31</v>
      </c>
      <c r="H222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26" spans="2:8">
      <c r="B2226" s="56" t="str">
        <f>CONCATENATE(Errors_Master[[#This Row],[Functional Area]],Errors_Master[[#This Row],[Error Code Name]])</f>
        <v>MMI-Postburn-DisplayLCD button bright line (LCD white line)</v>
      </c>
      <c r="C2226" s="55">
        <v>2181</v>
      </c>
      <c r="D2226" s="69" t="s">
        <v>984</v>
      </c>
      <c r="E2226" s="79" t="s">
        <v>603</v>
      </c>
      <c r="F2226" s="57"/>
      <c r="G2226" s="58">
        <f>IFERROR(VLOOKUP(Errors_Master[[#This Row],[Functional Area]],Functional_Area[],2,FALSE),"Need Location!")</f>
        <v>31</v>
      </c>
      <c r="H222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27" spans="2:8">
      <c r="B2227" s="56" t="str">
        <f>CONCATENATE(Errors_Master[[#This Row],[Functional Area]],Errors_Master[[#This Row],[Error Code Name]])</f>
        <v>MMI-Postburn-DisplayLCD Display NG</v>
      </c>
      <c r="C2227" s="55">
        <v>2182</v>
      </c>
      <c r="D2227" s="69" t="s">
        <v>984</v>
      </c>
      <c r="E2227" s="79" t="s">
        <v>604</v>
      </c>
      <c r="F2227" s="57"/>
      <c r="G2227" s="58">
        <f>IFERROR(VLOOKUP(Errors_Master[[#This Row],[Functional Area]],Functional_Area[],2,FALSE),"Need Location!")</f>
        <v>31</v>
      </c>
      <c r="H222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28" spans="2:8">
      <c r="B2228" s="56" t="str">
        <f>CONCATENATE(Errors_Master[[#This Row],[Functional Area]],Errors_Master[[#This Row],[Error Code Name]])</f>
        <v>MMI-Postburn-DisplayLCD ESR Sag</v>
      </c>
      <c r="C2228" s="55">
        <v>2183</v>
      </c>
      <c r="D2228" s="69" t="s">
        <v>984</v>
      </c>
      <c r="E2228" s="79" t="s">
        <v>605</v>
      </c>
      <c r="F2228" s="57"/>
      <c r="G2228" s="58">
        <f>IFERROR(VLOOKUP(Errors_Master[[#This Row],[Functional Area]],Functional_Area[],2,FALSE),"Need Location!")</f>
        <v>31</v>
      </c>
      <c r="H222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29" spans="2:8">
      <c r="B2229" s="56" t="str">
        <f>CONCATENATE(Errors_Master[[#This Row],[Functional Area]],Errors_Master[[#This Row],[Error Code Name]])</f>
        <v>MMI-Postburn-DisplayLCD trim to housing gap light leakage</v>
      </c>
      <c r="C2229" s="55">
        <v>2184</v>
      </c>
      <c r="D2229" s="69" t="s">
        <v>984</v>
      </c>
      <c r="E2229" s="79" t="s">
        <v>606</v>
      </c>
      <c r="F2229" s="57"/>
      <c r="G2229" s="58">
        <f>IFERROR(VLOOKUP(Errors_Master[[#This Row],[Functional Area]],Functional_Area[],2,FALSE),"Need Location!")</f>
        <v>31</v>
      </c>
      <c r="H222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30" spans="2:8">
      <c r="B2230" s="56" t="str">
        <f>CONCATENATE(Errors_Master[[#This Row],[Functional Area]],Errors_Master[[#This Row],[Error Code Name]])</f>
        <v>MMI-Postburn-DisplayLCD whtie spot follow housing</v>
      </c>
      <c r="C2230" s="55">
        <v>2185</v>
      </c>
      <c r="D2230" s="69" t="s">
        <v>984</v>
      </c>
      <c r="E2230" s="79" t="s">
        <v>607</v>
      </c>
      <c r="F2230" s="57"/>
      <c r="G2230" s="58">
        <f>IFERROR(VLOOKUP(Errors_Master[[#This Row],[Functional Area]],Functional_Area[],2,FALSE),"Need Location!")</f>
        <v>31</v>
      </c>
      <c r="H223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31" spans="2:8">
      <c r="B2231" s="56" t="str">
        <f>CONCATENATE(Errors_Master[[#This Row],[Functional Area]],Errors_Master[[#This Row],[Error Code Name]])</f>
        <v>MMI-Postburn-DisplayLCD color suffuse green</v>
      </c>
      <c r="C2231" s="55">
        <v>2186</v>
      </c>
      <c r="D2231" s="69" t="s">
        <v>984</v>
      </c>
      <c r="E2231" s="79" t="s">
        <v>608</v>
      </c>
      <c r="F2231" s="57"/>
      <c r="G2231" s="58">
        <f>IFERROR(VLOOKUP(Errors_Master[[#This Row],[Functional Area]],Functional_Area[],2,FALSE),"Need Location!")</f>
        <v>31</v>
      </c>
      <c r="H223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32" spans="2:8">
      <c r="B2232" s="56" t="str">
        <f>CONCATENATE(Errors_Master[[#This Row],[Functional Area]],Errors_Master[[#This Row],[Error Code Name]])</f>
        <v>MMI-Postburn-DisplayLCD white spot follow surface</v>
      </c>
      <c r="C2232" s="55">
        <v>2187</v>
      </c>
      <c r="D2232" s="69" t="s">
        <v>984</v>
      </c>
      <c r="E2232" s="79" t="s">
        <v>609</v>
      </c>
      <c r="F2232" s="57"/>
      <c r="G2232" s="58">
        <f>IFERROR(VLOOKUP(Errors_Master[[#This Row],[Functional Area]],Functional_Area[],2,FALSE),"Need Location!")</f>
        <v>31</v>
      </c>
      <c r="H223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33" spans="2:8">
      <c r="B2233" s="56" t="str">
        <f>CONCATENATE(Errors_Master[[#This Row],[Functional Area]],Errors_Master[[#This Row],[Error Code Name]])</f>
        <v>MMI-Postburn-DisplayLCD Contamination follow Film</v>
      </c>
      <c r="C2233" s="55">
        <v>2188</v>
      </c>
      <c r="D2233" s="69" t="s">
        <v>984</v>
      </c>
      <c r="E2233" s="79" t="s">
        <v>610</v>
      </c>
      <c r="F2233" s="57"/>
      <c r="G2233" s="58">
        <f>IFERROR(VLOOKUP(Errors_Master[[#This Row],[Functional Area]],Functional_Area[],2,FALSE),"Need Location!")</f>
        <v>31</v>
      </c>
      <c r="H223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34" spans="2:8">
      <c r="B2234" s="56" t="str">
        <f>CONCATENATE(Errors_Master[[#This Row],[Functional Area]],Errors_Master[[#This Row],[Error Code Name]])</f>
        <v>MMI-Postburn-DisplaySysterm Idle Hang before Test</v>
      </c>
      <c r="C2234" s="55">
        <v>2189</v>
      </c>
      <c r="D2234" s="69" t="s">
        <v>984</v>
      </c>
      <c r="E2234" s="80" t="s">
        <v>985</v>
      </c>
      <c r="F2234" s="57"/>
      <c r="G2234" s="58">
        <f>IFERROR(VLOOKUP(Errors_Master[[#This Row],[Functional Area]],Functional_Area[],2,FALSE),"Need Location!")</f>
        <v>31</v>
      </c>
      <c r="H223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35" spans="2:8">
      <c r="B2235" s="56" t="str">
        <f>CONCATENATE(Errors_Master[[#This Row],[Functional Area]],Errors_Master[[#This Row],[Error Code Name]])</f>
        <v>MMI-Postburn-DisplayDisplayFunctionRow Diags issue</v>
      </c>
      <c r="C2235" s="55">
        <v>2190</v>
      </c>
      <c r="D2235" s="69" t="s">
        <v>982</v>
      </c>
      <c r="E2235" s="80" t="s">
        <v>986</v>
      </c>
      <c r="F2235" s="57"/>
      <c r="G2235" s="58">
        <f>IFERROR(VLOOKUP(Errors_Master[[#This Row],[Functional Area]],Functional_Area[],2,FALSE),"Need Location!")</f>
        <v>31</v>
      </c>
      <c r="H223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36" spans="2:8">
      <c r="B2236" s="56" t="str">
        <f>CONCATENATE(Errors_Master[[#This Row],[Functional Area]],Errors_Master[[#This Row],[Error Code Name]])</f>
        <v>MMI-Postburn-DisplayKP at display 2382</v>
      </c>
      <c r="C2236" s="55">
        <v>2191</v>
      </c>
      <c r="D2236" s="69" t="s">
        <v>981</v>
      </c>
      <c r="E2236" s="80" t="s">
        <v>987</v>
      </c>
      <c r="F2236" s="57"/>
      <c r="G2236" s="58">
        <f>IFERROR(VLOOKUP(Errors_Master[[#This Row],[Functional Area]],Functional_Area[],2,FALSE),"Need Location!")</f>
        <v>31</v>
      </c>
      <c r="H223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37" spans="2:8">
      <c r="B2237" s="56" t="str">
        <f>CONCATENATE(Errors_Master[[#This Row],[Functional Area]],Errors_Master[[#This Row],[Error Code Name]])</f>
        <v>MMI-Postburn-DisplayCamera no function</v>
      </c>
      <c r="C2237" s="55">
        <v>2192</v>
      </c>
      <c r="D2237" s="69" t="s">
        <v>984</v>
      </c>
      <c r="E2237" s="80" t="s">
        <v>988</v>
      </c>
      <c r="F2237" s="57"/>
      <c r="G2237" s="58">
        <f>IFERROR(VLOOKUP(Errors_Master[[#This Row],[Functional Area]],Functional_Area[],2,FALSE),"Need Location!")</f>
        <v>31</v>
      </c>
      <c r="H223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38" spans="2:8">
      <c r="B2238" s="56" t="str">
        <f>CONCATENATE(Errors_Master[[#This Row],[Functional Area]],Errors_Master[[#This Row],[Error Code Name]])</f>
        <v>MMI-Postburn-DisplayDFR show color abnormal</v>
      </c>
      <c r="C2238" s="55">
        <v>2193</v>
      </c>
      <c r="D2238" s="69" t="s">
        <v>981</v>
      </c>
      <c r="E2238" s="80" t="s">
        <v>989</v>
      </c>
      <c r="F2238" s="57"/>
      <c r="G2238" s="58">
        <f>IFERROR(VLOOKUP(Errors_Master[[#This Row],[Functional Area]],Functional_Area[],2,FALSE),"Need Location!")</f>
        <v>31</v>
      </c>
      <c r="H223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39" spans="2:8">
      <c r="B2239" s="56" t="str">
        <f>CONCATENATE(Errors_Master[[#This Row],[Functional Area]],Errors_Master[[#This Row],[Error Code Name]])</f>
        <v>MMI-Postburn-Displayfailed to disable camellia policy</v>
      </c>
      <c r="C2239" s="55">
        <v>2194</v>
      </c>
      <c r="D2239" s="69" t="s">
        <v>982</v>
      </c>
      <c r="E2239" s="80" t="s">
        <v>990</v>
      </c>
      <c r="F2239" s="57"/>
      <c r="G2239" s="58">
        <f>IFERROR(VLOOKUP(Errors_Master[[#This Row],[Functional Area]],Functional_Area[],2,FALSE),"Need Location!")</f>
        <v>31</v>
      </c>
      <c r="H223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40" spans="2:8">
      <c r="B2240" s="56" t="str">
        <f>CONCATENATE(Errors_Master[[#This Row],[Functional Area]],Errors_Master[[#This Row],[Error Code Name]])</f>
        <v>MMI-Postburn-Display[New Failure] MMI-Postburn-Display</v>
      </c>
      <c r="C2240" s="55">
        <v>2195</v>
      </c>
      <c r="D2240" s="69" t="s">
        <v>991</v>
      </c>
      <c r="E2240" s="80" t="s">
        <v>992</v>
      </c>
      <c r="F2240" s="57"/>
      <c r="G2240" s="58">
        <f>IFERROR(VLOOKUP(Errors_Master[[#This Row],[Functional Area]],Functional_Area[],2,FALSE),"Need Location!")</f>
        <v>31</v>
      </c>
      <c r="H224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41" spans="2:8">
      <c r="B2241" s="56" t="str">
        <f>CONCATENATE(Errors_Master[[#This Row],[Functional Area]],Errors_Master[[#This Row],[Error Code Name]])</f>
        <v>MMI-Postburn-Display[New Failure] MMI-Postburn-Display</v>
      </c>
      <c r="C2241" s="55">
        <v>2196</v>
      </c>
      <c r="D2241" s="69" t="s">
        <v>981</v>
      </c>
      <c r="E2241" s="80" t="s">
        <v>992</v>
      </c>
      <c r="F2241" s="57"/>
      <c r="G2241" s="58">
        <f>IFERROR(VLOOKUP(Errors_Master[[#This Row],[Functional Area]],Functional_Area[],2,FALSE),"Need Location!")</f>
        <v>31</v>
      </c>
      <c r="H224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42" spans="2:8">
      <c r="B2242" s="56" t="str">
        <f>CONCATENATE(Errors_Master[[#This Row],[Functional Area]],Errors_Master[[#This Row],[Error Code Name]])</f>
        <v>MMI-Postburn-Display[New Failure] MMI-Postburn-Display</v>
      </c>
      <c r="C2242" s="55">
        <v>2197</v>
      </c>
      <c r="D2242" s="69" t="s">
        <v>981</v>
      </c>
      <c r="E2242" s="80" t="s">
        <v>992</v>
      </c>
      <c r="F2242" s="57"/>
      <c r="G2242" s="58">
        <f>IFERROR(VLOOKUP(Errors_Master[[#This Row],[Functional Area]],Functional_Area[],2,FALSE),"Need Location!")</f>
        <v>31</v>
      </c>
      <c r="H224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43" spans="2:8">
      <c r="B2243" s="56" t="str">
        <f>CONCATENATE(Errors_Master[[#This Row],[Functional Area]],Errors_Master[[#This Row],[Error Code Name]])</f>
        <v>MMI-Postburn-Display[New Failure] MMI-Postburn-Display</v>
      </c>
      <c r="C2243" s="55">
        <v>2198</v>
      </c>
      <c r="D2243" s="69" t="s">
        <v>981</v>
      </c>
      <c r="E2243" s="80" t="s">
        <v>992</v>
      </c>
      <c r="F2243" s="57"/>
      <c r="G2243" s="58">
        <f>IFERROR(VLOOKUP(Errors_Master[[#This Row],[Functional Area]],Functional_Area[],2,FALSE),"Need Location!")</f>
        <v>31</v>
      </c>
      <c r="H224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44" spans="2:8">
      <c r="B2244" s="56" t="str">
        <f>CONCATENATE(Errors_Master[[#This Row],[Functional Area]],Errors_Master[[#This Row],[Error Code Name]])</f>
        <v>MMI-Postburn-Display[New Failure] MMI-Postburn-Display</v>
      </c>
      <c r="C2244" s="55">
        <v>2199</v>
      </c>
      <c r="D2244" s="69" t="s">
        <v>981</v>
      </c>
      <c r="E2244" s="80" t="s">
        <v>992</v>
      </c>
      <c r="F2244" s="57"/>
      <c r="G2244" s="58">
        <f>IFERROR(VLOOKUP(Errors_Master[[#This Row],[Functional Area]],Functional_Area[],2,FALSE),"Need Location!")</f>
        <v>31</v>
      </c>
      <c r="H224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45" spans="2:8">
      <c r="B2245" s="56" t="str">
        <f>CONCATENATE(Errors_Master[[#This Row],[Functional Area]],Errors_Master[[#This Row],[Error Code Name]])</f>
        <v>MMI-Postburn-Display[New Failure] MMI-Postburn-Display</v>
      </c>
      <c r="C2245" s="55">
        <v>2200</v>
      </c>
      <c r="D2245" s="69" t="s">
        <v>981</v>
      </c>
      <c r="E2245" s="80" t="s">
        <v>992</v>
      </c>
      <c r="F2245" s="57"/>
      <c r="G2245" s="58">
        <f>IFERROR(VLOOKUP(Errors_Master[[#This Row],[Functional Area]],Functional_Area[],2,FALSE),"Need Location!")</f>
        <v>31</v>
      </c>
      <c r="H224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46" spans="2:8">
      <c r="B2246" s="56" t="str">
        <f>CONCATENATE(Errors_Master[[#This Row],[Functional Area]],Errors_Master[[#This Row],[Error Code Name]])</f>
        <v>MMI-Postburn-Display[New Failure] MMI-Postburn-Display</v>
      </c>
      <c r="C2246" s="55">
        <v>2201</v>
      </c>
      <c r="D2246" s="69" t="s">
        <v>981</v>
      </c>
      <c r="E2246" s="80" t="s">
        <v>992</v>
      </c>
      <c r="F2246" s="57"/>
      <c r="G2246" s="58">
        <f>IFERROR(VLOOKUP(Errors_Master[[#This Row],[Functional Area]],Functional_Area[],2,FALSE),"Need Location!")</f>
        <v>31</v>
      </c>
      <c r="H224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47" spans="2:8">
      <c r="B2247" s="56" t="str">
        <f>CONCATENATE(Errors_Master[[#This Row],[Functional Area]],Errors_Master[[#This Row],[Error Code Name]])</f>
        <v>MMI-Postburn-Display[New Failure] MMI-Postburn-Display</v>
      </c>
      <c r="C2247" s="55">
        <v>2202</v>
      </c>
      <c r="D2247" s="69" t="s">
        <v>981</v>
      </c>
      <c r="E2247" s="80" t="s">
        <v>992</v>
      </c>
      <c r="F2247" s="57"/>
      <c r="G2247" s="58">
        <f>IFERROR(VLOOKUP(Errors_Master[[#This Row],[Functional Area]],Functional_Area[],2,FALSE),"Need Location!")</f>
        <v>31</v>
      </c>
      <c r="H224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48" spans="2:8">
      <c r="B2248" s="56" t="str">
        <f>CONCATENATE(Errors_Master[[#This Row],[Functional Area]],Errors_Master[[#This Row],[Error Code Name]])</f>
        <v>MMI-Postburn-Display[New Failure] MMI-Postburn-Display</v>
      </c>
      <c r="C2248" s="55">
        <v>2203</v>
      </c>
      <c r="D2248" s="69" t="s">
        <v>981</v>
      </c>
      <c r="E2248" s="80" t="s">
        <v>992</v>
      </c>
      <c r="F2248" s="57"/>
      <c r="G2248" s="58">
        <f>IFERROR(VLOOKUP(Errors_Master[[#This Row],[Functional Area]],Functional_Area[],2,FALSE),"Need Location!")</f>
        <v>31</v>
      </c>
      <c r="H224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49" spans="2:8">
      <c r="B2249" s="56" t="str">
        <f>CONCATENATE(Errors_Master[[#This Row],[Functional Area]],Errors_Master[[#This Row],[Error Code Name]])</f>
        <v>MMI-Postburn-Display[New Failure] MMI-Postburn-Display</v>
      </c>
      <c r="C2249" s="55">
        <v>2204</v>
      </c>
      <c r="D2249" s="69" t="s">
        <v>208</v>
      </c>
      <c r="E2249" s="80" t="s">
        <v>992</v>
      </c>
      <c r="F2249" s="57"/>
      <c r="G2249" s="58">
        <f>IFERROR(VLOOKUP(Errors_Master[[#This Row],[Functional Area]],Functional_Area[],2,FALSE),"Need Location!")</f>
        <v>31</v>
      </c>
      <c r="H224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50" spans="2:8">
      <c r="B2250" s="56" t="str">
        <f>CONCATENATE(Errors_Master[[#This Row],[Functional Area]],Errors_Master[[#This Row],[Error Code Name]])</f>
        <v>MMI-Postburn-Display[New Failure] MMI-Postburn-Display</v>
      </c>
      <c r="C2250" s="55">
        <v>2205</v>
      </c>
      <c r="D2250" s="69" t="s">
        <v>981</v>
      </c>
      <c r="E2250" s="80" t="s">
        <v>992</v>
      </c>
      <c r="F2250" s="57"/>
      <c r="G2250" s="58">
        <f>IFERROR(VLOOKUP(Errors_Master[[#This Row],[Functional Area]],Functional_Area[],2,FALSE),"Need Location!")</f>
        <v>31</v>
      </c>
      <c r="H225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51" spans="2:8">
      <c r="B2251" s="56" t="str">
        <f>CONCATENATE(Errors_Master[[#This Row],[Functional Area]],Errors_Master[[#This Row],[Error Code Name]])</f>
        <v>MMI-Postburn-Display[New Failure] MMI-Postburn-Display</v>
      </c>
      <c r="C2251" s="55">
        <v>2206</v>
      </c>
      <c r="D2251" s="69" t="s">
        <v>981</v>
      </c>
      <c r="E2251" s="80" t="s">
        <v>992</v>
      </c>
      <c r="F2251" s="57"/>
      <c r="G2251" s="58">
        <f>IFERROR(VLOOKUP(Errors_Master[[#This Row],[Functional Area]],Functional_Area[],2,FALSE),"Need Location!")</f>
        <v>31</v>
      </c>
      <c r="H225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52" spans="2:8">
      <c r="B2252" s="56" t="str">
        <f>CONCATENATE(Errors_Master[[#This Row],[Functional Area]],Errors_Master[[#This Row],[Error Code Name]])</f>
        <v>MMI-Postburn-Display[New Failure] MMI-Postburn-Display</v>
      </c>
      <c r="C2252" s="55">
        <v>2207</v>
      </c>
      <c r="D2252" s="69" t="s">
        <v>208</v>
      </c>
      <c r="E2252" s="80" t="s">
        <v>992</v>
      </c>
      <c r="F2252" s="57"/>
      <c r="G2252" s="58">
        <f>IFERROR(VLOOKUP(Errors_Master[[#This Row],[Functional Area]],Functional_Area[],2,FALSE),"Need Location!")</f>
        <v>31</v>
      </c>
      <c r="H225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53" spans="2:8">
      <c r="B2253" s="56" t="str">
        <f>CONCATENATE(Errors_Master[[#This Row],[Functional Area]],Errors_Master[[#This Row],[Error Code Name]])</f>
        <v>MMI-Postburn-Display[New Failure] MMI-Postburn-Display</v>
      </c>
      <c r="C2253" s="55">
        <v>2208</v>
      </c>
      <c r="D2253" s="69" t="s">
        <v>208</v>
      </c>
      <c r="E2253" s="80" t="s">
        <v>992</v>
      </c>
      <c r="F2253" s="57"/>
      <c r="G2253" s="58">
        <f>IFERROR(VLOOKUP(Errors_Master[[#This Row],[Functional Area]],Functional_Area[],2,FALSE),"Need Location!")</f>
        <v>31</v>
      </c>
      <c r="H225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54" spans="2:8">
      <c r="B2254" s="56" t="str">
        <f>CONCATENATE(Errors_Master[[#This Row],[Functional Area]],Errors_Master[[#This Row],[Error Code Name]])</f>
        <v>MMI-Postburn-Display[New Failure] MMI-Postburn-Display</v>
      </c>
      <c r="C2254" s="55">
        <v>2209</v>
      </c>
      <c r="D2254" s="69" t="s">
        <v>981</v>
      </c>
      <c r="E2254" s="80" t="s">
        <v>992</v>
      </c>
      <c r="F2254" s="57"/>
      <c r="G2254" s="58">
        <f>IFERROR(VLOOKUP(Errors_Master[[#This Row],[Functional Area]],Functional_Area[],2,FALSE),"Need Location!")</f>
        <v>31</v>
      </c>
      <c r="H225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55" spans="2:8">
      <c r="B2255" s="56" t="str">
        <f>CONCATENATE(Errors_Master[[#This Row],[Functional Area]],Errors_Master[[#This Row],[Error Code Name]])</f>
        <v>MMI-Postburn-Display[New Failure] MMI-Postburn-Display</v>
      </c>
      <c r="C2255" s="55">
        <v>2210</v>
      </c>
      <c r="D2255" s="69" t="s">
        <v>981</v>
      </c>
      <c r="E2255" s="80" t="s">
        <v>992</v>
      </c>
      <c r="F2255" s="57"/>
      <c r="G2255" s="58">
        <f>IFERROR(VLOOKUP(Errors_Master[[#This Row],[Functional Area]],Functional_Area[],2,FALSE),"Need Location!")</f>
        <v>31</v>
      </c>
      <c r="H225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56" spans="2:8">
      <c r="B2256" s="56" t="str">
        <f>CONCATENATE(Errors_Master[[#This Row],[Functional Area]],Errors_Master[[#This Row],[Error Code Name]])</f>
        <v>MMI-Postburn-Display[New Failure] MMI-Postburn-Display</v>
      </c>
      <c r="C2256" s="55">
        <v>2211</v>
      </c>
      <c r="D2256" s="69" t="s">
        <v>981</v>
      </c>
      <c r="E2256" s="80" t="s">
        <v>992</v>
      </c>
      <c r="F2256" s="57"/>
      <c r="G2256" s="58">
        <f>IFERROR(VLOOKUP(Errors_Master[[#This Row],[Functional Area]],Functional_Area[],2,FALSE),"Need Location!")</f>
        <v>31</v>
      </c>
      <c r="H225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57" spans="2:8">
      <c r="B2257" s="56" t="str">
        <f>CONCATENATE(Errors_Master[[#This Row],[Functional Area]],Errors_Master[[#This Row],[Error Code Name]])</f>
        <v>MMI-Postburn-Display[New Failure] MMI-Postburn-Display</v>
      </c>
      <c r="C2257" s="55">
        <v>2212</v>
      </c>
      <c r="D2257" s="69" t="s">
        <v>981</v>
      </c>
      <c r="E2257" s="80" t="s">
        <v>992</v>
      </c>
      <c r="F2257" s="57"/>
      <c r="G2257" s="58">
        <f>IFERROR(VLOOKUP(Errors_Master[[#This Row],[Functional Area]],Functional_Area[],2,FALSE),"Need Location!")</f>
        <v>31</v>
      </c>
      <c r="H225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58" spans="2:8">
      <c r="B2258" s="56" t="str">
        <f>CONCATENATE(Errors_Master[[#This Row],[Functional Area]],Errors_Master[[#This Row],[Error Code Name]])</f>
        <v>MMI-Postburn-Display[New Failure] MMI-Postburn-Display</v>
      </c>
      <c r="C2258" s="55">
        <v>2213</v>
      </c>
      <c r="D2258" s="69" t="s">
        <v>981</v>
      </c>
      <c r="E2258" s="80" t="s">
        <v>992</v>
      </c>
      <c r="F2258" s="57"/>
      <c r="G2258" s="58">
        <f>IFERROR(VLOOKUP(Errors_Master[[#This Row],[Functional Area]],Functional_Area[],2,FALSE),"Need Location!")</f>
        <v>31</v>
      </c>
      <c r="H225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59" spans="2:8">
      <c r="B2259" s="56" t="str">
        <f>CONCATENATE(Errors_Master[[#This Row],[Functional Area]],Errors_Master[[#This Row],[Error Code Name]])</f>
        <v>MMI-Postburn-Display[New Failure] MMI-Postburn-Display</v>
      </c>
      <c r="C2259" s="55">
        <v>2214</v>
      </c>
      <c r="D2259" s="69" t="s">
        <v>208</v>
      </c>
      <c r="E2259" s="80" t="s">
        <v>992</v>
      </c>
      <c r="F2259" s="57"/>
      <c r="G2259" s="58">
        <f>IFERROR(VLOOKUP(Errors_Master[[#This Row],[Functional Area]],Functional_Area[],2,FALSE),"Need Location!")</f>
        <v>31</v>
      </c>
      <c r="H225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60" spans="2:8">
      <c r="B2260" s="56" t="str">
        <f>CONCATENATE(Errors_Master[[#This Row],[Functional Area]],Errors_Master[[#This Row],[Error Code Name]])</f>
        <v>MMI-Postburn-Display[New Failure] MMI-Postburn-Display</v>
      </c>
      <c r="C2260" s="55">
        <v>2215</v>
      </c>
      <c r="D2260" s="69" t="s">
        <v>981</v>
      </c>
      <c r="E2260" s="80" t="s">
        <v>992</v>
      </c>
      <c r="F2260" s="57"/>
      <c r="G2260" s="58">
        <f>IFERROR(VLOOKUP(Errors_Master[[#This Row],[Functional Area]],Functional_Area[],2,FALSE),"Need Location!")</f>
        <v>31</v>
      </c>
      <c r="H226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61" spans="2:8">
      <c r="B2261" s="56" t="str">
        <f>CONCATENATE(Errors_Master[[#This Row],[Functional Area]],Errors_Master[[#This Row],[Error Code Name]])</f>
        <v>MMI-Postburn-Display[New Failure] MMI-Postburn-Display</v>
      </c>
      <c r="C2261" s="55">
        <v>2216</v>
      </c>
      <c r="D2261" s="69" t="s">
        <v>981</v>
      </c>
      <c r="E2261" s="80" t="s">
        <v>992</v>
      </c>
      <c r="F2261" s="57"/>
      <c r="G2261" s="58">
        <f>IFERROR(VLOOKUP(Errors_Master[[#This Row],[Functional Area]],Functional_Area[],2,FALSE),"Need Location!")</f>
        <v>31</v>
      </c>
      <c r="H226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62" spans="2:8">
      <c r="B2262" s="56" t="str">
        <f>CONCATENATE(Errors_Master[[#This Row],[Functional Area]],Errors_Master[[#This Row],[Error Code Name]])</f>
        <v>MMI-Postburn-Display[New Failure] MMI-Postburn-Display</v>
      </c>
      <c r="C2262" s="55">
        <v>2217</v>
      </c>
      <c r="D2262" s="69" t="s">
        <v>208</v>
      </c>
      <c r="E2262" s="80" t="s">
        <v>992</v>
      </c>
      <c r="F2262" s="57"/>
      <c r="G2262" s="58">
        <f>IFERROR(VLOOKUP(Errors_Master[[#This Row],[Functional Area]],Functional_Area[],2,FALSE),"Need Location!")</f>
        <v>31</v>
      </c>
      <c r="H226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63" spans="2:8">
      <c r="B2263" s="56" t="str">
        <f>CONCATENATE(Errors_Master[[#This Row],[Functional Area]],Errors_Master[[#This Row],[Error Code Name]])</f>
        <v>MMI-Postburn-Display[New Failure] MMI-Postburn-Display</v>
      </c>
      <c r="C2263" s="55">
        <v>2218</v>
      </c>
      <c r="D2263" s="69" t="s">
        <v>208</v>
      </c>
      <c r="E2263" s="80" t="s">
        <v>992</v>
      </c>
      <c r="F2263" s="57"/>
      <c r="G2263" s="58">
        <f>IFERROR(VLOOKUP(Errors_Master[[#This Row],[Functional Area]],Functional_Area[],2,FALSE),"Need Location!")</f>
        <v>31</v>
      </c>
      <c r="H226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64" spans="2:8">
      <c r="B2264" s="56" t="str">
        <f>CONCATENATE(Errors_Master[[#This Row],[Functional Area]],Errors_Master[[#This Row],[Error Code Name]])</f>
        <v>MMI-Postburn-Display[New Failure] MMI-Postburn-Display</v>
      </c>
      <c r="C2264" s="55">
        <v>2219</v>
      </c>
      <c r="D2264" s="69" t="s">
        <v>981</v>
      </c>
      <c r="E2264" s="80" t="s">
        <v>992</v>
      </c>
      <c r="F2264" s="57"/>
      <c r="G2264" s="58">
        <f>IFERROR(VLOOKUP(Errors_Master[[#This Row],[Functional Area]],Functional_Area[],2,FALSE),"Need Location!")</f>
        <v>31</v>
      </c>
      <c r="H226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65" spans="2:8">
      <c r="B2265" s="56" t="str">
        <f>CONCATENATE(Errors_Master[[#This Row],[Functional Area]],Errors_Master[[#This Row],[Error Code Name]])</f>
        <v>MMI-Postburn-Display[New Failure] MMI-Postburn-Display</v>
      </c>
      <c r="C2265" s="55">
        <v>2220</v>
      </c>
      <c r="D2265" s="69" t="s">
        <v>981</v>
      </c>
      <c r="E2265" s="80" t="s">
        <v>992</v>
      </c>
      <c r="F2265" s="57"/>
      <c r="G2265" s="58">
        <f>IFERROR(VLOOKUP(Errors_Master[[#This Row],[Functional Area]],Functional_Area[],2,FALSE),"Need Location!")</f>
        <v>31</v>
      </c>
      <c r="H226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66" spans="2:8">
      <c r="B2266" s="56" t="str">
        <f>CONCATENATE(Errors_Master[[#This Row],[Functional Area]],Errors_Master[[#This Row],[Error Code Name]])</f>
        <v>MMI-Postburn-Display[New Failure] MMI-Postburn-Display</v>
      </c>
      <c r="C2266" s="55">
        <v>2221</v>
      </c>
      <c r="D2266" s="69" t="s">
        <v>981</v>
      </c>
      <c r="E2266" s="80" t="s">
        <v>992</v>
      </c>
      <c r="F2266" s="57"/>
      <c r="G2266" s="58">
        <f>IFERROR(VLOOKUP(Errors_Master[[#This Row],[Functional Area]],Functional_Area[],2,FALSE),"Need Location!")</f>
        <v>31</v>
      </c>
      <c r="H226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67" spans="2:8">
      <c r="B2267" s="56" t="str">
        <f>CONCATENATE(Errors_Master[[#This Row],[Functional Area]],Errors_Master[[#This Row],[Error Code Name]])</f>
        <v>MMI-Postburn-Display[New Failure] MMI-Postburn-Display</v>
      </c>
      <c r="C2267" s="55">
        <v>2222</v>
      </c>
      <c r="D2267" s="69" t="s">
        <v>981</v>
      </c>
      <c r="E2267" s="80" t="s">
        <v>992</v>
      </c>
      <c r="F2267" s="57"/>
      <c r="G2267" s="58">
        <f>IFERROR(VLOOKUP(Errors_Master[[#This Row],[Functional Area]],Functional_Area[],2,FALSE),"Need Location!")</f>
        <v>31</v>
      </c>
      <c r="H226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68" spans="2:8">
      <c r="B2268" s="56" t="str">
        <f>CONCATENATE(Errors_Master[[#This Row],[Functional Area]],Errors_Master[[#This Row],[Error Code Name]])</f>
        <v>MMI-Postburn-Display[New Failure] MMI-Postburn-Display</v>
      </c>
      <c r="C2268" s="55">
        <v>2223</v>
      </c>
      <c r="D2268" s="69" t="s">
        <v>981</v>
      </c>
      <c r="E2268" s="80" t="s">
        <v>992</v>
      </c>
      <c r="F2268" s="57"/>
      <c r="G2268" s="58">
        <f>IFERROR(VLOOKUP(Errors_Master[[#This Row],[Functional Area]],Functional_Area[],2,FALSE),"Need Location!")</f>
        <v>31</v>
      </c>
      <c r="H226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69" spans="2:8">
      <c r="B2269" s="56" t="str">
        <f>CONCATENATE(Errors_Master[[#This Row],[Functional Area]],Errors_Master[[#This Row],[Error Code Name]])</f>
        <v>MMI-Postburn-Display[New Failure] MMI-Postburn-Display</v>
      </c>
      <c r="C2269" s="55">
        <v>2224</v>
      </c>
      <c r="D2269" s="69" t="s">
        <v>208</v>
      </c>
      <c r="E2269" s="80" t="s">
        <v>992</v>
      </c>
      <c r="F2269" s="57"/>
      <c r="G2269" s="58">
        <f>IFERROR(VLOOKUP(Errors_Master[[#This Row],[Functional Area]],Functional_Area[],2,FALSE),"Need Location!")</f>
        <v>31</v>
      </c>
      <c r="H226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70" spans="2:8">
      <c r="B2270" s="56" t="str">
        <f>CONCATENATE(Errors_Master[[#This Row],[Functional Area]],Errors_Master[[#This Row],[Error Code Name]])</f>
        <v>MMI-Postburn-Display[New Failure] MMI-Postburn-Display</v>
      </c>
      <c r="C2270" s="55">
        <v>2225</v>
      </c>
      <c r="D2270" s="69" t="s">
        <v>981</v>
      </c>
      <c r="E2270" s="80" t="s">
        <v>992</v>
      </c>
      <c r="F2270" s="57"/>
      <c r="G2270" s="58">
        <f>IFERROR(VLOOKUP(Errors_Master[[#This Row],[Functional Area]],Functional_Area[],2,FALSE),"Need Location!")</f>
        <v>31</v>
      </c>
      <c r="H227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71" spans="2:8">
      <c r="B2271" s="56" t="str">
        <f>CONCATENATE(Errors_Master[[#This Row],[Functional Area]],Errors_Master[[#This Row],[Error Code Name]])</f>
        <v>MMI-Postburn-Display[New Failure] MMI-Postburn-Display</v>
      </c>
      <c r="C2271" s="55">
        <v>2226</v>
      </c>
      <c r="D2271" s="69" t="s">
        <v>981</v>
      </c>
      <c r="E2271" s="80" t="s">
        <v>992</v>
      </c>
      <c r="F2271" s="57"/>
      <c r="G2271" s="58">
        <f>IFERROR(VLOOKUP(Errors_Master[[#This Row],[Functional Area]],Functional_Area[],2,FALSE),"Need Location!")</f>
        <v>31</v>
      </c>
      <c r="H227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72" spans="2:8">
      <c r="B2272" s="56" t="str">
        <f>CONCATENATE(Errors_Master[[#This Row],[Functional Area]],Errors_Master[[#This Row],[Error Code Name]])</f>
        <v>MMI-Postburn-Display[New Failure] MMI-Postburn-Display</v>
      </c>
      <c r="C2272" s="55">
        <v>2227</v>
      </c>
      <c r="D2272" s="69" t="s">
        <v>208</v>
      </c>
      <c r="E2272" s="80" t="s">
        <v>992</v>
      </c>
      <c r="F2272" s="57"/>
      <c r="G2272" s="58">
        <f>IFERROR(VLOOKUP(Errors_Master[[#This Row],[Functional Area]],Functional_Area[],2,FALSE),"Need Location!")</f>
        <v>31</v>
      </c>
      <c r="H227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73" spans="2:8">
      <c r="B2273" s="56" t="str">
        <f>CONCATENATE(Errors_Master[[#This Row],[Functional Area]],Errors_Master[[#This Row],[Error Code Name]])</f>
        <v>MMI-Postburn-Display[New Failure] MMI-Postburn-Display</v>
      </c>
      <c r="C2273" s="55">
        <v>2228</v>
      </c>
      <c r="D2273" s="69" t="s">
        <v>208</v>
      </c>
      <c r="E2273" s="80" t="s">
        <v>992</v>
      </c>
      <c r="F2273" s="57"/>
      <c r="G2273" s="58">
        <f>IFERROR(VLOOKUP(Errors_Master[[#This Row],[Functional Area]],Functional_Area[],2,FALSE),"Need Location!")</f>
        <v>31</v>
      </c>
      <c r="H227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74" spans="2:8">
      <c r="B2274" s="56" t="str">
        <f>CONCATENATE(Errors_Master[[#This Row],[Functional Area]],Errors_Master[[#This Row],[Error Code Name]])</f>
        <v>MMI-Postburn-Display[New Failure] MMI-Postburn-Display</v>
      </c>
      <c r="C2274" s="55">
        <v>2229</v>
      </c>
      <c r="D2274" s="69" t="s">
        <v>981</v>
      </c>
      <c r="E2274" s="80" t="s">
        <v>992</v>
      </c>
      <c r="F2274" s="57"/>
      <c r="G2274" s="58">
        <f>IFERROR(VLOOKUP(Errors_Master[[#This Row],[Functional Area]],Functional_Area[],2,FALSE),"Need Location!")</f>
        <v>31</v>
      </c>
      <c r="H227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75" spans="2:8">
      <c r="B2275" s="56" t="str">
        <f>CONCATENATE(Errors_Master[[#This Row],[Functional Area]],Errors_Master[[#This Row],[Error Code Name]])</f>
        <v xml:space="preserve">MMI-Postburn-KeyboardKeyboard backlight cannot auto adjust </v>
      </c>
      <c r="C2275" s="55">
        <v>2230</v>
      </c>
      <c r="D2275" s="69" t="s">
        <v>201</v>
      </c>
      <c r="E2275" s="53" t="s">
        <v>611</v>
      </c>
      <c r="F2275" s="57"/>
      <c r="G2275" s="58">
        <f>IFERROR(VLOOKUP(Errors_Master[[#This Row],[Functional Area]],Functional_Area[],2,FALSE),"Need Location!")</f>
        <v>32</v>
      </c>
      <c r="H227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76" spans="2:8">
      <c r="B2276" s="56" t="str">
        <f>CONCATENATE(Errors_Master[[#This Row],[Functional Area]],Errors_Master[[#This Row],[Error Code Name]])</f>
        <v>MMI-Postburn-KeyboardKeyboard light leakage when turn on K/B backlight</v>
      </c>
      <c r="C2276" s="55">
        <v>2231</v>
      </c>
      <c r="D2276" s="69" t="s">
        <v>201</v>
      </c>
      <c r="E2276" s="53" t="s">
        <v>612</v>
      </c>
      <c r="F2276" s="57"/>
      <c r="G2276" s="58">
        <f>IFERROR(VLOOKUP(Errors_Master[[#This Row],[Functional Area]],Functional_Area[],2,FALSE),"Need Location!")</f>
        <v>32</v>
      </c>
      <c r="H227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77" spans="2:8">
      <c r="B2277" s="56" t="str">
        <f>CONCATENATE(Errors_Master[[#This Row],[Functional Area]],Errors_Master[[#This Row],[Error Code Name]])</f>
        <v xml:space="preserve">MMI-Postburn-KeyboardKeyboard no backlight  </v>
      </c>
      <c r="C2277" s="55">
        <v>2232</v>
      </c>
      <c r="D2277" s="69" t="s">
        <v>201</v>
      </c>
      <c r="E2277" s="53" t="s">
        <v>613</v>
      </c>
      <c r="F2277" s="57"/>
      <c r="G2277" s="58">
        <f>IFERROR(VLOOKUP(Errors_Master[[#This Row],[Functional Area]],Functional_Area[],2,FALSE),"Need Location!")</f>
        <v>32</v>
      </c>
      <c r="H227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78" spans="2:8">
      <c r="B2278" s="56" t="str">
        <f>CONCATENATE(Errors_Master[[#This Row],[Functional Area]],Errors_Master[[#This Row],[Error Code Name]])</f>
        <v>MMI-Postburn-KeyboardKeyboard one half Back one half light</v>
      </c>
      <c r="C2278" s="55">
        <v>2233</v>
      </c>
      <c r="D2278" s="69" t="s">
        <v>201</v>
      </c>
      <c r="E2278" s="53" t="s">
        <v>614</v>
      </c>
      <c r="F2278" s="57"/>
      <c r="G2278" s="58">
        <f>IFERROR(VLOOKUP(Errors_Master[[#This Row],[Functional Area]],Functional_Area[],2,FALSE),"Need Location!")</f>
        <v>32</v>
      </c>
      <c r="H227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79" spans="2:8">
      <c r="B2279" s="56" t="str">
        <f>CONCATENATE(Errors_Master[[#This Row],[Functional Area]],Errors_Master[[#This Row],[Error Code Name]])</f>
        <v>MMI-Postburn-Keyboardbacklight Keyboard one key too dark</v>
      </c>
      <c r="C2279" s="55">
        <v>2234</v>
      </c>
      <c r="D2279" s="69" t="s">
        <v>201</v>
      </c>
      <c r="E2279" s="53" t="s">
        <v>615</v>
      </c>
      <c r="F2279" s="57"/>
      <c r="G2279" s="58">
        <f>IFERROR(VLOOKUP(Errors_Master[[#This Row],[Functional Area]],Functional_Area[],2,FALSE),"Need Location!")</f>
        <v>32</v>
      </c>
      <c r="H227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80" spans="2:8">
      <c r="B2280" s="56" t="str">
        <f>CONCATENATE(Errors_Master[[#This Row],[Functional Area]],Errors_Master[[#This Row],[Error Code Name]])</f>
        <v>MMI-Postburn-Keyboardbacklight Keyboard one key too light</v>
      </c>
      <c r="C2280" s="55">
        <v>2235</v>
      </c>
      <c r="D2280" s="69" t="s">
        <v>201</v>
      </c>
      <c r="E2280" s="53" t="s">
        <v>616</v>
      </c>
      <c r="F2280" s="57"/>
      <c r="G2280" s="58">
        <f>IFERROR(VLOOKUP(Errors_Master[[#This Row],[Functional Area]],Functional_Area[],2,FALSE),"Need Location!")</f>
        <v>32</v>
      </c>
      <c r="H228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81" spans="2:8">
      <c r="B2281" s="56" t="str">
        <f>CONCATENATE(Errors_Master[[#This Row],[Functional Area]],Errors_Master[[#This Row],[Error Code Name]])</f>
        <v xml:space="preserve">MMI-Postburn-KeyboardKeyboard backlight Flickering </v>
      </c>
      <c r="C2281" s="55">
        <v>2236</v>
      </c>
      <c r="D2281" s="69" t="s">
        <v>201</v>
      </c>
      <c r="E2281" s="53" t="s">
        <v>617</v>
      </c>
      <c r="F2281" s="57"/>
      <c r="G2281" s="58">
        <f>IFERROR(VLOOKUP(Errors_Master[[#This Row],[Functional Area]],Functional_Area[],2,FALSE),"Need Location!")</f>
        <v>32</v>
      </c>
      <c r="H228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82" spans="2:8">
      <c r="B2282" s="56" t="str">
        <f>CONCATENATE(Errors_Master[[#This Row],[Functional Area]],Errors_Master[[#This Row],[Error Code Name]])</f>
        <v>MMI-Postburn-KeyboardForeign material or dust when turn on K/B backlight</v>
      </c>
      <c r="C2282" s="55">
        <v>2237</v>
      </c>
      <c r="D2282" s="69" t="s">
        <v>201</v>
      </c>
      <c r="E2282" s="53" t="s">
        <v>618</v>
      </c>
      <c r="F2282" s="57"/>
      <c r="G2282" s="58">
        <f>IFERROR(VLOOKUP(Errors_Master[[#This Row],[Functional Area]],Functional_Area[],2,FALSE),"Need Location!")</f>
        <v>32</v>
      </c>
      <c r="H228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83" spans="2:8">
      <c r="B2283" s="56" t="str">
        <f>CONCATENATE(Errors_Master[[#This Row],[Functional Area]],Errors_Master[[#This Row],[Error Code Name]])</f>
        <v>MMI-Postburn-KeyboardConfiguration/Missing Keyboard</v>
      </c>
      <c r="C2283" s="55">
        <v>2238</v>
      </c>
      <c r="D2283" s="69" t="s">
        <v>201</v>
      </c>
      <c r="E2283" s="53" t="s">
        <v>619</v>
      </c>
      <c r="F2283" s="57"/>
      <c r="G2283" s="58">
        <f>IFERROR(VLOOKUP(Errors_Master[[#This Row],[Functional Area]],Functional_Area[],2,FALSE),"Need Location!")</f>
        <v>32</v>
      </c>
      <c r="H228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84" spans="2:8">
      <c r="B2284" s="56" t="str">
        <f>CONCATENATE(Errors_Master[[#This Row],[Functional Area]],Errors_Master[[#This Row],[Error Code Name]])</f>
        <v>MMI-Postburn-KeyboardConfiguration/Wrong Keyboard</v>
      </c>
      <c r="C2284" s="55">
        <v>2239</v>
      </c>
      <c r="D2284" s="69" t="s">
        <v>201</v>
      </c>
      <c r="E2284" s="53" t="s">
        <v>620</v>
      </c>
      <c r="F2284" s="57"/>
      <c r="G2284" s="58">
        <f>IFERROR(VLOOKUP(Errors_Master[[#This Row],[Functional Area]],Functional_Area[],2,FALSE),"Need Location!")</f>
        <v>32</v>
      </c>
      <c r="H228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85" spans="2:8">
      <c r="B2285" s="56" t="str">
        <f>CONCATENATE(Errors_Master[[#This Row],[Functional Area]],Errors_Master[[#This Row],[Error Code Name]])</f>
        <v>MMI-Postburn-KeyboardKeyboard all Key No Function</v>
      </c>
      <c r="C2285" s="55">
        <v>2240</v>
      </c>
      <c r="D2285" s="69" t="s">
        <v>201</v>
      </c>
      <c r="E2285" s="78" t="s">
        <v>621</v>
      </c>
      <c r="F2285" s="57"/>
      <c r="G2285" s="58">
        <f>IFERROR(VLOOKUP(Errors_Master[[#This Row],[Functional Area]],Functional_Area[],2,FALSE),"Need Location!")</f>
        <v>32</v>
      </c>
      <c r="H228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86" spans="2:8">
      <c r="B2286" s="56" t="str">
        <f>CONCATENATE(Errors_Master[[#This Row],[Functional Area]],Errors_Master[[#This Row],[Error Code Name]])</f>
        <v>MMI-Postburn-KeyboardKeyboard feeling NG</v>
      </c>
      <c r="C2286" s="55">
        <v>2241</v>
      </c>
      <c r="D2286" s="69" t="s">
        <v>201</v>
      </c>
      <c r="E2286" s="78" t="s">
        <v>622</v>
      </c>
      <c r="F2286" s="57"/>
      <c r="G2286" s="58">
        <f>IFERROR(VLOOKUP(Errors_Master[[#This Row],[Functional Area]],Functional_Area[],2,FALSE),"Need Location!")</f>
        <v>32</v>
      </c>
      <c r="H228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87" spans="2:8">
      <c r="B2287" s="56" t="str">
        <f>CONCATENATE(Errors_Master[[#This Row],[Functional Area]],Errors_Master[[#This Row],[Error Code Name]])</f>
        <v>MMI-Postburn-KeyboardKey has no elasticity</v>
      </c>
      <c r="C2287" s="55">
        <v>2242</v>
      </c>
      <c r="D2287" s="69" t="s">
        <v>201</v>
      </c>
      <c r="E2287" s="78" t="s">
        <v>623</v>
      </c>
      <c r="F2287" s="57"/>
      <c r="G2287" s="58">
        <f>IFERROR(VLOOKUP(Errors_Master[[#This Row],[Functional Area]],Functional_Area[],2,FALSE),"Need Location!")</f>
        <v>32</v>
      </c>
      <c r="H228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88" spans="2:8">
      <c r="B2288" s="56" t="str">
        <f>CONCATENATE(Errors_Master[[#This Row],[Functional Area]],Errors_Master[[#This Row],[Error Code Name]])</f>
        <v>MMI-Postburn-KeyboardKey Noise</v>
      </c>
      <c r="C2288" s="55">
        <v>2243</v>
      </c>
      <c r="D2288" s="69" t="s">
        <v>201</v>
      </c>
      <c r="E2288" s="78" t="s">
        <v>624</v>
      </c>
      <c r="F2288" s="57"/>
      <c r="G2288" s="58">
        <f>IFERROR(VLOOKUP(Errors_Master[[#This Row],[Functional Area]],Functional_Area[],2,FALSE),"Need Location!")</f>
        <v>32</v>
      </c>
      <c r="H228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89" spans="2:8">
      <c r="B2289" s="56" t="str">
        <f>CONCATENATE(Errors_Master[[#This Row],[Functional Area]],Errors_Master[[#This Row],[Error Code Name]])</f>
        <v>MMI-Postburn-KeyboardKey Tilt</v>
      </c>
      <c r="C2289" s="55">
        <v>2244</v>
      </c>
      <c r="D2289" s="69" t="s">
        <v>201</v>
      </c>
      <c r="E2289" s="78" t="s">
        <v>625</v>
      </c>
      <c r="F2289" s="57"/>
      <c r="G2289" s="58">
        <f>IFERROR(VLOOKUP(Errors_Master[[#This Row],[Functional Area]],Functional_Area[],2,FALSE),"Need Location!")</f>
        <v>32</v>
      </c>
      <c r="H228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90" spans="2:8">
      <c r="B2290" s="56" t="str">
        <f>CONCATENATE(Errors_Master[[#This Row],[Functional Area]],Errors_Master[[#This Row],[Error Code Name]])</f>
        <v>MMI-Postburn-KeyboardKey hardly press</v>
      </c>
      <c r="C2290" s="55">
        <v>2245</v>
      </c>
      <c r="D2290" s="69" t="s">
        <v>201</v>
      </c>
      <c r="E2290" s="78" t="s">
        <v>626</v>
      </c>
      <c r="F2290" s="57"/>
      <c r="G2290" s="58">
        <f>IFERROR(VLOOKUP(Errors_Master[[#This Row],[Functional Area]],Functional_Area[],2,FALSE),"Need Location!")</f>
        <v>32</v>
      </c>
      <c r="H229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91" spans="2:8">
      <c r="B2291" s="56" t="str">
        <f>CONCATENATE(Errors_Master[[#This Row],[Functional Area]],Errors_Master[[#This Row],[Error Code Name]])</f>
        <v>MMI-Postburn-KeyboardCaps Lock Key no light</v>
      </c>
      <c r="C2291" s="55">
        <v>2246</v>
      </c>
      <c r="D2291" s="69" t="s">
        <v>993</v>
      </c>
      <c r="E2291" s="78" t="s">
        <v>627</v>
      </c>
      <c r="F2291" s="57"/>
      <c r="G2291" s="58">
        <f>IFERROR(VLOOKUP(Errors_Master[[#This Row],[Functional Area]],Functional_Area[],2,FALSE),"Need Location!")</f>
        <v>32</v>
      </c>
      <c r="H229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92" spans="2:8">
      <c r="B2292" s="56" t="str">
        <f>CONCATENATE(Errors_Master[[#This Row],[Functional Area]],Errors_Master[[#This Row],[Error Code Name]])</f>
        <v>MMI-Postburn-KeyboardCaps Lock Key Light not trun off</v>
      </c>
      <c r="C2292" s="55">
        <v>2247</v>
      </c>
      <c r="D2292" s="69" t="s">
        <v>993</v>
      </c>
      <c r="E2292" s="78" t="s">
        <v>628</v>
      </c>
      <c r="F2292" s="57"/>
      <c r="G2292" s="58">
        <f>IFERROR(VLOOKUP(Errors_Master[[#This Row],[Functional Area]],Functional_Area[],2,FALSE),"Need Location!")</f>
        <v>32</v>
      </c>
      <c r="H229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93" spans="2:8">
      <c r="B2293" s="56" t="str">
        <f>CONCATENATE(Errors_Master[[#This Row],[Functional Area]],Errors_Master[[#This Row],[Error Code Name]])</f>
        <v>MMI-Postburn-KeyboardCaps Lock Key LED backlight too dark.</v>
      </c>
      <c r="C2293" s="55">
        <v>2248</v>
      </c>
      <c r="D2293" s="69" t="s">
        <v>993</v>
      </c>
      <c r="E2293" s="78" t="s">
        <v>629</v>
      </c>
      <c r="F2293" s="57"/>
      <c r="G2293" s="58">
        <f>IFERROR(VLOOKUP(Errors_Master[[#This Row],[Functional Area]],Functional_Area[],2,FALSE),"Need Location!")</f>
        <v>32</v>
      </c>
      <c r="H229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94" spans="2:8">
      <c r="B2294" s="56" t="str">
        <f>CONCATENATE(Errors_Master[[#This Row],[Functional Area]],Errors_Master[[#This Row],[Error Code Name]])</f>
        <v>MMI-Postburn-KeyboardCaps Lock Key Light Leakage</v>
      </c>
      <c r="C2294" s="55">
        <v>2249</v>
      </c>
      <c r="D2294" s="69" t="s">
        <v>993</v>
      </c>
      <c r="E2294" s="78" t="s">
        <v>630</v>
      </c>
      <c r="F2294" s="57"/>
      <c r="G2294" s="58">
        <f>IFERROR(VLOOKUP(Errors_Master[[#This Row],[Functional Area]],Functional_Area[],2,FALSE),"Need Location!")</f>
        <v>32</v>
      </c>
      <c r="H229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95" spans="2:8">
      <c r="B2295" s="56" t="str">
        <f>CONCATENATE(Errors_Master[[#This Row],[Functional Area]],Errors_Master[[#This Row],[Error Code Name]])</f>
        <v>MMI-Postburn-KeyboardKeycap Falling Off</v>
      </c>
      <c r="C2295" s="55">
        <v>2250</v>
      </c>
      <c r="D2295" s="69" t="s">
        <v>993</v>
      </c>
      <c r="E2295" s="78" t="s">
        <v>631</v>
      </c>
      <c r="F2295" s="57"/>
      <c r="G2295" s="58">
        <f>IFERROR(VLOOKUP(Errors_Master[[#This Row],[Functional Area]],Functional_Area[],2,FALSE),"Need Location!")</f>
        <v>32</v>
      </c>
      <c r="H229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96" spans="2:8">
      <c r="B2296" s="56" t="str">
        <f>CONCATENATE(Errors_Master[[#This Row],[Functional Area]],Errors_Master[[#This Row],[Error Code Name]])</f>
        <v>MMI-Postburn-KeyboardKeyboard Double key</v>
      </c>
      <c r="C2296" s="55">
        <v>2251</v>
      </c>
      <c r="D2296" s="69" t="s">
        <v>993</v>
      </c>
      <c r="E2296" s="78" t="s">
        <v>632</v>
      </c>
      <c r="F2296" s="57"/>
      <c r="G2296" s="58">
        <f>IFERROR(VLOOKUP(Errors_Master[[#This Row],[Functional Area]],Functional_Area[],2,FALSE),"Need Location!")</f>
        <v>32</v>
      </c>
      <c r="H229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97" spans="2:8">
      <c r="B2297" s="56" t="str">
        <f>CONCATENATE(Errors_Master[[#This Row],[Functional Area]],Errors_Master[[#This Row],[Error Code Name]])</f>
        <v>MMI-Postburn-KeyboardKeyboard too sensitive</v>
      </c>
      <c r="C2297" s="55">
        <v>2252</v>
      </c>
      <c r="D2297" s="69" t="s">
        <v>993</v>
      </c>
      <c r="E2297" s="78" t="s">
        <v>633</v>
      </c>
      <c r="F2297" s="57"/>
      <c r="G2297" s="58">
        <f>IFERROR(VLOOKUP(Errors_Master[[#This Row],[Functional Area]],Functional_Area[],2,FALSE),"Need Location!")</f>
        <v>32</v>
      </c>
      <c r="H229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98" spans="2:8">
      <c r="B2298" s="56" t="str">
        <f>CONCATENATE(Errors_Master[[#This Row],[Functional Area]],Errors_Master[[#This Row],[Error Code Name]])</f>
        <v>MMI-Postburn-KeyboardCaps Lock Key Contamination</v>
      </c>
      <c r="C2298" s="55">
        <v>2253</v>
      </c>
      <c r="D2298" s="69" t="s">
        <v>993</v>
      </c>
      <c r="E2298" s="78" t="s">
        <v>634</v>
      </c>
      <c r="F2298" s="57"/>
      <c r="G2298" s="58">
        <f>IFERROR(VLOOKUP(Errors_Master[[#This Row],[Functional Area]],Functional_Area[],2,FALSE),"Need Location!")</f>
        <v>32</v>
      </c>
      <c r="H229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299" spans="2:8">
      <c r="B2299" s="56" t="str">
        <f>CONCATENATE(Errors_Master[[#This Row],[Functional Area]],Errors_Master[[#This Row],[Error Code Name]])</f>
        <v>MMI-Postburn-KeyboardKey Light Press No Function</v>
      </c>
      <c r="C2299" s="55">
        <v>2254</v>
      </c>
      <c r="D2299" s="69" t="s">
        <v>993</v>
      </c>
      <c r="E2299" s="78" t="s">
        <v>635</v>
      </c>
      <c r="F2299" s="57"/>
      <c r="G2299" s="58">
        <f>IFERROR(VLOOKUP(Errors_Master[[#This Row],[Functional Area]],Functional_Area[],2,FALSE),"Need Location!")</f>
        <v>32</v>
      </c>
      <c r="H229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00" spans="2:8">
      <c r="B2300" s="56" t="str">
        <f>CONCATENATE(Errors_Master[[#This Row],[Functional Area]],Errors_Master[[#This Row],[Error Code Name]])</f>
        <v>MMI-Postburn-KeyboardKeyboard No BackLight</v>
      </c>
      <c r="C2300" s="55">
        <v>2255</v>
      </c>
      <c r="D2300" s="69" t="s">
        <v>993</v>
      </c>
      <c r="E2300" s="78" t="s">
        <v>636</v>
      </c>
      <c r="F2300" s="57"/>
      <c r="G2300" s="58">
        <f>IFERROR(VLOOKUP(Errors_Master[[#This Row],[Functional Area]],Functional_Area[],2,FALSE),"Need Location!")</f>
        <v>32</v>
      </c>
      <c r="H230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01" spans="2:8">
      <c r="B2301" s="56" t="str">
        <f>CONCATENATE(Errors_Master[[#This Row],[Functional Area]],Errors_Master[[#This Row],[Error Code Name]])</f>
        <v>MMI-Postburn-KeyboardKeyboard Double Click</v>
      </c>
      <c r="C2301" s="55">
        <v>2256</v>
      </c>
      <c r="D2301" s="69" t="s">
        <v>993</v>
      </c>
      <c r="E2301" s="78" t="s">
        <v>637</v>
      </c>
      <c r="F2301" s="57"/>
      <c r="G2301" s="58">
        <f>IFERROR(VLOOKUP(Errors_Master[[#This Row],[Functional Area]],Functional_Area[],2,FALSE),"Need Location!")</f>
        <v>32</v>
      </c>
      <c r="H230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02" spans="2:8">
      <c r="B2302" s="56" t="str">
        <f>CONCATENATE(Errors_Master[[#This Row],[Functional Area]],Errors_Master[[#This Row],[Error Code Name]])</f>
        <v>MMI-Postburn-KeyboardKeyboard single Key no function</v>
      </c>
      <c r="C2302" s="55">
        <v>2257</v>
      </c>
      <c r="D2302" s="69" t="s">
        <v>993</v>
      </c>
      <c r="E2302" s="78" t="s">
        <v>638</v>
      </c>
      <c r="F2302" s="57"/>
      <c r="G2302" s="58">
        <f>IFERROR(VLOOKUP(Errors_Master[[#This Row],[Functional Area]],Functional_Area[],2,FALSE),"Need Location!")</f>
        <v>32</v>
      </c>
      <c r="H230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03" spans="2:8">
      <c r="B2303" s="56" t="str">
        <f>CONCATENATE(Errors_Master[[#This Row],[Functional Area]],Errors_Master[[#This Row],[Error Code Name]])</f>
        <v>MMI-Postburn-KeyboardKeyboard Up Down Key light Press no function</v>
      </c>
      <c r="C2303" s="55">
        <v>2258</v>
      </c>
      <c r="D2303" s="69" t="s">
        <v>993</v>
      </c>
      <c r="E2303" s="78" t="s">
        <v>639</v>
      </c>
      <c r="F2303" s="57"/>
      <c r="G2303" s="58">
        <f>IFERROR(VLOOKUP(Errors_Master[[#This Row],[Functional Area]],Functional_Area[],2,FALSE),"Need Location!")</f>
        <v>32</v>
      </c>
      <c r="H230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04" spans="2:8">
      <c r="B2304" s="56" t="str">
        <f>CONCATENATE(Errors_Master[[#This Row],[Functional Area]],Errors_Master[[#This Row],[Error Code Name]])</f>
        <v>MMI-Postburn-KeyboardKB multiple key activated when press on single key</v>
      </c>
      <c r="C2304" s="55">
        <v>2259</v>
      </c>
      <c r="D2304" s="69" t="s">
        <v>993</v>
      </c>
      <c r="E2304" s="78" t="s">
        <v>640</v>
      </c>
      <c r="F2304" s="57"/>
      <c r="G2304" s="58">
        <f>IFERROR(VLOOKUP(Errors_Master[[#This Row],[Functional Area]],Functional_Area[],2,FALSE),"Need Location!")</f>
        <v>32</v>
      </c>
      <c r="H230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05" spans="2:8">
      <c r="B2305" s="56" t="str">
        <f>CONCATENATE(Errors_Master[[#This Row],[Functional Area]],Errors_Master[[#This Row],[Error Code Name]])</f>
        <v>MMI-Postburn-Keyboardesc key light press no function</v>
      </c>
      <c r="C2305" s="55">
        <v>2260</v>
      </c>
      <c r="D2305" s="69" t="s">
        <v>993</v>
      </c>
      <c r="E2305" s="78" t="s">
        <v>641</v>
      </c>
      <c r="F2305" s="57"/>
      <c r="G2305" s="58">
        <f>IFERROR(VLOOKUP(Errors_Master[[#This Row],[Functional Area]],Functional_Area[],2,FALSE),"Need Location!")</f>
        <v>32</v>
      </c>
      <c r="H230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06" spans="2:8">
      <c r="B2306" s="56" t="str">
        <f>CONCATENATE(Errors_Master[[#This Row],[Functional Area]],Errors_Master[[#This Row],[Error Code Name]])</f>
        <v>MMI-Postburn-KeyboardISO Return key light press no function</v>
      </c>
      <c r="C2306" s="55">
        <v>2261</v>
      </c>
      <c r="D2306" s="69" t="s">
        <v>993</v>
      </c>
      <c r="E2306" s="78" t="s">
        <v>642</v>
      </c>
      <c r="F2306" s="57"/>
      <c r="G2306" s="58">
        <f>IFERROR(VLOOKUP(Errors_Master[[#This Row],[Functional Area]],Functional_Area[],2,FALSE),"Need Location!")</f>
        <v>32</v>
      </c>
      <c r="H230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07" spans="2:8">
      <c r="B2307" s="56" t="str">
        <f>CONCATENATE(Errors_Master[[#This Row],[Functional Area]],Errors_Master[[#This Row],[Error Code Name]])</f>
        <v>MMI-Postburn-KeyboardKeyboard #3008 Keyboard Calibration Fail</v>
      </c>
      <c r="C2307" s="55">
        <v>2262</v>
      </c>
      <c r="D2307" s="69" t="s">
        <v>993</v>
      </c>
      <c r="E2307" s="78" t="s">
        <v>643</v>
      </c>
      <c r="F2307" s="57"/>
      <c r="G2307" s="58">
        <f>IFERROR(VLOOKUP(Errors_Master[[#This Row],[Functional Area]],Functional_Area[],2,FALSE),"Need Location!")</f>
        <v>32</v>
      </c>
      <c r="H230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08" spans="2:8">
      <c r="B2308" s="56" t="str">
        <f>CONCATENATE(Errors_Master[[#This Row],[Functional Area]],Errors_Master[[#This Row],[Error Code Name]])</f>
        <v>MMI-Postburn-KeyboardKeyboard #3141 Caps Lock Test Fail</v>
      </c>
      <c r="C2308" s="55">
        <v>2263</v>
      </c>
      <c r="D2308" s="69" t="s">
        <v>993</v>
      </c>
      <c r="E2308" s="78" t="s">
        <v>644</v>
      </c>
      <c r="F2308" s="57"/>
      <c r="G2308" s="58">
        <f>IFERROR(VLOOKUP(Errors_Master[[#This Row],[Functional Area]],Functional_Area[],2,FALSE),"Need Location!")</f>
        <v>32</v>
      </c>
      <c r="H230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09" spans="2:8">
      <c r="B2309" s="56" t="str">
        <f>CONCATENATE(Errors_Master[[#This Row],[Functional Area]],Errors_Master[[#This Row],[Error Code Name]])</f>
        <v>MMI-Postburn-KeyboardKeybard #3269 Blind Test Press Key Test skip</v>
      </c>
      <c r="C2309" s="55">
        <v>2264</v>
      </c>
      <c r="D2309" s="69" t="s">
        <v>993</v>
      </c>
      <c r="E2309" s="78" t="s">
        <v>645</v>
      </c>
      <c r="F2309" s="57"/>
      <c r="G2309" s="58">
        <f>IFERROR(VLOOKUP(Errors_Master[[#This Row],[Functional Area]],Functional_Area[],2,FALSE),"Need Location!")</f>
        <v>32</v>
      </c>
      <c r="H230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10" spans="2:8">
      <c r="B2310" s="56" t="str">
        <f>CONCATENATE(Errors_Master[[#This Row],[Functional Area]],Errors_Master[[#This Row],[Error Code Name]])</f>
        <v>MMI-Postburn-KeyboardKeyboard #3270 Long Key Corner with 6 Point Space Test Fail</v>
      </c>
      <c r="C2310" s="55">
        <v>2265</v>
      </c>
      <c r="D2310" s="69" t="s">
        <v>993</v>
      </c>
      <c r="E2310" s="78" t="s">
        <v>646</v>
      </c>
      <c r="F2310" s="57"/>
      <c r="G2310" s="58">
        <f>IFERROR(VLOOKUP(Errors_Master[[#This Row],[Functional Area]],Functional_Area[],2,FALSE),"Need Location!")</f>
        <v>32</v>
      </c>
      <c r="H231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11" spans="2:8">
      <c r="B2311" s="56" t="str">
        <f>CONCATENATE(Errors_Master[[#This Row],[Functional Area]],Errors_Master[[#This Row],[Error Code Name]])</f>
        <v>MMI-Postburn-KeyboardHang Up/Hang at Keybard #3269 Blind Test Press Key Test</v>
      </c>
      <c r="C2311" s="55">
        <v>2266</v>
      </c>
      <c r="D2311" s="69" t="s">
        <v>993</v>
      </c>
      <c r="E2311" s="78" t="s">
        <v>647</v>
      </c>
      <c r="F2311" s="57"/>
      <c r="G2311" s="58">
        <f>IFERROR(VLOOKUP(Errors_Master[[#This Row],[Functional Area]],Functional_Area[],2,FALSE),"Need Location!")</f>
        <v>32</v>
      </c>
      <c r="H231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12" spans="2:8">
      <c r="B2312" s="56" t="str">
        <f>CONCATENATE(Errors_Master[[#This Row],[Functional Area]],Errors_Master[[#This Row],[Error Code Name]])</f>
        <v>MMI-Postburn-KeyboardSpace key feeling NG</v>
      </c>
      <c r="C2312" s="55">
        <v>2267</v>
      </c>
      <c r="D2312" s="69" t="s">
        <v>993</v>
      </c>
      <c r="E2312" s="80" t="s">
        <v>994</v>
      </c>
      <c r="F2312" s="57"/>
      <c r="G2312" s="58">
        <f>IFERROR(VLOOKUP(Errors_Master[[#This Row],[Functional Area]],Functional_Area[],2,FALSE),"Need Location!")</f>
        <v>32</v>
      </c>
      <c r="H231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13" spans="2:8">
      <c r="B2313" s="56" t="str">
        <f>CONCATENATE(Errors_Master[[#This Row],[Functional Area]],Errors_Master[[#This Row],[Error Code Name]])</f>
        <v xml:space="preserve">MMI-Postburn-KeyboardSysterm Diags Issue can't show keyboard test window </v>
      </c>
      <c r="C2313" s="55">
        <v>2268</v>
      </c>
      <c r="D2313" s="69" t="s">
        <v>993</v>
      </c>
      <c r="E2313" s="80" t="s">
        <v>995</v>
      </c>
      <c r="F2313" s="57"/>
      <c r="G2313" s="58">
        <f>IFERROR(VLOOKUP(Errors_Master[[#This Row],[Functional Area]],Functional_Area[],2,FALSE),"Need Location!")</f>
        <v>32</v>
      </c>
      <c r="H231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14" spans="2:8">
      <c r="B2314" s="56" t="str">
        <f>CONCATENATE(Errors_Master[[#This Row],[Functional Area]],Errors_Master[[#This Row],[Error Code Name]])</f>
        <v>MMI-Postburn-Keyboardtrackpad no click</v>
      </c>
      <c r="C2314" s="55">
        <v>2269</v>
      </c>
      <c r="D2314" s="69" t="s">
        <v>993</v>
      </c>
      <c r="E2314" s="80" t="s">
        <v>996</v>
      </c>
      <c r="F2314" s="57"/>
      <c r="G2314" s="58">
        <f>IFERROR(VLOOKUP(Errors_Master[[#This Row],[Functional Area]],Functional_Area[],2,FALSE),"Need Location!")</f>
        <v>32</v>
      </c>
      <c r="H231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15" spans="2:8">
      <c r="B2315" s="56" t="str">
        <f>CONCATENATE(Errors_Master[[#This Row],[Functional Area]],Errors_Master[[#This Row],[Error Code Name]])</f>
        <v>MMI-Postburn-Keyboardkeyboard test window doesn't match keyboard kind</v>
      </c>
      <c r="C2315" s="55">
        <v>2270</v>
      </c>
      <c r="D2315" s="69" t="s">
        <v>993</v>
      </c>
      <c r="E2315" s="80" t="s">
        <v>997</v>
      </c>
      <c r="F2315" s="57"/>
      <c r="G2315" s="58">
        <f>IFERROR(VLOOKUP(Errors_Master[[#This Row],[Functional Area]],Functional_Area[],2,FALSE),"Need Location!")</f>
        <v>32</v>
      </c>
      <c r="H231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16" spans="2:8">
      <c r="B2316" s="56" t="str">
        <f>CONCATENATE(Errors_Master[[#This Row],[Functional Area]],Errors_Master[[#This Row],[Error Code Name]])</f>
        <v>MMI-Postburn-Keyboardkeyboard backlight greenish</v>
      </c>
      <c r="C2316" s="55">
        <v>2271</v>
      </c>
      <c r="D2316" s="69" t="s">
        <v>993</v>
      </c>
      <c r="E2316" s="80" t="s">
        <v>800</v>
      </c>
      <c r="F2316" s="57"/>
      <c r="G2316" s="58">
        <f>IFERROR(VLOOKUP(Errors_Master[[#This Row],[Functional Area]],Functional_Area[],2,FALSE),"Need Location!")</f>
        <v>32</v>
      </c>
      <c r="H231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17" spans="2:8">
      <c r="B2317" s="56" t="str">
        <f>CONCATENATE(Errors_Master[[#This Row],[Functional Area]],Errors_Master[[#This Row],[Error Code Name]])</f>
        <v>MMI-Postburn-Keyboard[New Failure] MMI-Postburn-Keyboard</v>
      </c>
      <c r="C2317" s="55">
        <v>2272</v>
      </c>
      <c r="D2317" s="69" t="s">
        <v>993</v>
      </c>
      <c r="E2317" s="80" t="s">
        <v>998</v>
      </c>
      <c r="F2317" s="57"/>
      <c r="G2317" s="58">
        <f>IFERROR(VLOOKUP(Errors_Master[[#This Row],[Functional Area]],Functional_Area[],2,FALSE),"Need Location!")</f>
        <v>32</v>
      </c>
      <c r="H231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18" spans="2:8">
      <c r="B2318" s="56" t="str">
        <f>CONCATENATE(Errors_Master[[#This Row],[Functional Area]],Errors_Master[[#This Row],[Error Code Name]])</f>
        <v>MMI-Postburn-Keyboard[New Failure] MMI-Postburn-Keyboard</v>
      </c>
      <c r="C2318" s="55">
        <v>2273</v>
      </c>
      <c r="D2318" s="69" t="s">
        <v>993</v>
      </c>
      <c r="E2318" s="80" t="s">
        <v>998</v>
      </c>
      <c r="F2318" s="57"/>
      <c r="G2318" s="58">
        <f>IFERROR(VLOOKUP(Errors_Master[[#This Row],[Functional Area]],Functional_Area[],2,FALSE),"Need Location!")</f>
        <v>32</v>
      </c>
      <c r="H231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19" spans="2:8">
      <c r="B2319" s="56" t="str">
        <f>CONCATENATE(Errors_Master[[#This Row],[Functional Area]],Errors_Master[[#This Row],[Error Code Name]])</f>
        <v>MMI-Postburn-Keyboard[New Failure] MMI-Postburn-Keyboard</v>
      </c>
      <c r="C2319" s="55">
        <v>2274</v>
      </c>
      <c r="D2319" s="69" t="s">
        <v>993</v>
      </c>
      <c r="E2319" s="80" t="s">
        <v>998</v>
      </c>
      <c r="F2319" s="57"/>
      <c r="G2319" s="58">
        <f>IFERROR(VLOOKUP(Errors_Master[[#This Row],[Functional Area]],Functional_Area[],2,FALSE),"Need Location!")</f>
        <v>32</v>
      </c>
      <c r="H231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20" spans="2:8">
      <c r="B2320" s="56" t="str">
        <f>CONCATENATE(Errors_Master[[#This Row],[Functional Area]],Errors_Master[[#This Row],[Error Code Name]])</f>
        <v>MMI-Postburn-Keyboard[New Failure] MMI-Postburn-Keyboard</v>
      </c>
      <c r="C2320" s="55">
        <v>2275</v>
      </c>
      <c r="D2320" s="69" t="s">
        <v>993</v>
      </c>
      <c r="E2320" s="80" t="s">
        <v>998</v>
      </c>
      <c r="F2320" s="57"/>
      <c r="G2320" s="58">
        <f>IFERROR(VLOOKUP(Errors_Master[[#This Row],[Functional Area]],Functional_Area[],2,FALSE),"Need Location!")</f>
        <v>32</v>
      </c>
      <c r="H232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21" spans="2:8">
      <c r="B2321" s="56" t="str">
        <f>CONCATENATE(Errors_Master[[#This Row],[Functional Area]],Errors_Master[[#This Row],[Error Code Name]])</f>
        <v>MMI-Postburn-Keyboard[New Failure] MMI-Postburn-Keyboard</v>
      </c>
      <c r="C2321" s="55">
        <v>2276</v>
      </c>
      <c r="D2321" s="69" t="s">
        <v>993</v>
      </c>
      <c r="E2321" s="80" t="s">
        <v>998</v>
      </c>
      <c r="F2321" s="57"/>
      <c r="G2321" s="58">
        <f>IFERROR(VLOOKUP(Errors_Master[[#This Row],[Functional Area]],Functional_Area[],2,FALSE),"Need Location!")</f>
        <v>32</v>
      </c>
      <c r="H232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22" spans="2:8">
      <c r="B2322" s="56" t="str">
        <f>CONCATENATE(Errors_Master[[#This Row],[Functional Area]],Errors_Master[[#This Row],[Error Code Name]])</f>
        <v>MMI-Postburn-Keyboard[New Failure] MMI-Postburn-Keyboard</v>
      </c>
      <c r="C2322" s="55">
        <v>2277</v>
      </c>
      <c r="D2322" s="69" t="s">
        <v>993</v>
      </c>
      <c r="E2322" s="80" t="s">
        <v>998</v>
      </c>
      <c r="F2322" s="57"/>
      <c r="G2322" s="58">
        <f>IFERROR(VLOOKUP(Errors_Master[[#This Row],[Functional Area]],Functional_Area[],2,FALSE),"Need Location!")</f>
        <v>32</v>
      </c>
      <c r="H232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23" spans="2:8">
      <c r="B2323" s="56" t="str">
        <f>CONCATENATE(Errors_Master[[#This Row],[Functional Area]],Errors_Master[[#This Row],[Error Code Name]])</f>
        <v>MMI-Postburn-Keyboard[New Failure] MMI-Postburn-Keyboard</v>
      </c>
      <c r="C2323" s="55">
        <v>2278</v>
      </c>
      <c r="D2323" s="69" t="s">
        <v>993</v>
      </c>
      <c r="E2323" s="80" t="s">
        <v>998</v>
      </c>
      <c r="F2323" s="57"/>
      <c r="G2323" s="58">
        <f>IFERROR(VLOOKUP(Errors_Master[[#This Row],[Functional Area]],Functional_Area[],2,FALSE),"Need Location!")</f>
        <v>32</v>
      </c>
      <c r="H232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24" spans="2:8">
      <c r="B2324" s="56" t="str">
        <f>CONCATENATE(Errors_Master[[#This Row],[Functional Area]],Errors_Master[[#This Row],[Error Code Name]])</f>
        <v>MMI-Postburn-Keyboard[New Failure] MMI-Postburn-Keyboard</v>
      </c>
      <c r="C2324" s="55">
        <v>2279</v>
      </c>
      <c r="D2324" s="69" t="s">
        <v>993</v>
      </c>
      <c r="E2324" s="80" t="s">
        <v>998</v>
      </c>
      <c r="F2324" s="57"/>
      <c r="G2324" s="58">
        <f>IFERROR(VLOOKUP(Errors_Master[[#This Row],[Functional Area]],Functional_Area[],2,FALSE),"Need Location!")</f>
        <v>32</v>
      </c>
      <c r="H232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25" spans="2:8">
      <c r="B2325" s="56" t="str">
        <f>CONCATENATE(Errors_Master[[#This Row],[Functional Area]],Errors_Master[[#This Row],[Error Code Name]])</f>
        <v>MMI-Postburn-Keyboard[New Failure] MMI-Postburn-Keyboard</v>
      </c>
      <c r="C2325" s="55">
        <v>2280</v>
      </c>
      <c r="D2325" s="69" t="s">
        <v>993</v>
      </c>
      <c r="E2325" s="80" t="s">
        <v>998</v>
      </c>
      <c r="F2325" s="57"/>
      <c r="G2325" s="58">
        <f>IFERROR(VLOOKUP(Errors_Master[[#This Row],[Functional Area]],Functional_Area[],2,FALSE),"Need Location!")</f>
        <v>32</v>
      </c>
      <c r="H232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26" spans="2:8">
      <c r="B2326" s="56" t="str">
        <f>CONCATENATE(Errors_Master[[#This Row],[Functional Area]],Errors_Master[[#This Row],[Error Code Name]])</f>
        <v>MMI-Postburn-Keyboard[New Failure] MMI-Postburn-Keyboard</v>
      </c>
      <c r="C2326" s="55">
        <v>2281</v>
      </c>
      <c r="D2326" s="69" t="s">
        <v>993</v>
      </c>
      <c r="E2326" s="80" t="s">
        <v>998</v>
      </c>
      <c r="F2326" s="57"/>
      <c r="G2326" s="58">
        <f>IFERROR(VLOOKUP(Errors_Master[[#This Row],[Functional Area]],Functional_Area[],2,FALSE),"Need Location!")</f>
        <v>32</v>
      </c>
      <c r="H232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27" spans="2:8">
      <c r="B2327" s="56" t="str">
        <f>CONCATENATE(Errors_Master[[#This Row],[Functional Area]],Errors_Master[[#This Row],[Error Code Name]])</f>
        <v>MMI-Postburn-Keyboard[New Failure] MMI-Postburn-Keyboard</v>
      </c>
      <c r="C2327" s="55">
        <v>2282</v>
      </c>
      <c r="D2327" s="69" t="s">
        <v>993</v>
      </c>
      <c r="E2327" s="80" t="s">
        <v>998</v>
      </c>
      <c r="F2327" s="57"/>
      <c r="G2327" s="58">
        <f>IFERROR(VLOOKUP(Errors_Master[[#This Row],[Functional Area]],Functional_Area[],2,FALSE),"Need Location!")</f>
        <v>32</v>
      </c>
      <c r="H232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28" spans="2:8">
      <c r="B2328" s="56" t="str">
        <f>CONCATENATE(Errors_Master[[#This Row],[Functional Area]],Errors_Master[[#This Row],[Error Code Name]])</f>
        <v>MMI-Postburn-Keyboard[New Failure] MMI-Postburn-Keyboard</v>
      </c>
      <c r="C2328" s="55">
        <v>2283</v>
      </c>
      <c r="D2328" s="69" t="s">
        <v>993</v>
      </c>
      <c r="E2328" s="80" t="s">
        <v>998</v>
      </c>
      <c r="F2328" s="57"/>
      <c r="G2328" s="58">
        <f>IFERROR(VLOOKUP(Errors_Master[[#This Row],[Functional Area]],Functional_Area[],2,FALSE),"Need Location!")</f>
        <v>32</v>
      </c>
      <c r="H232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29" spans="2:8">
      <c r="B2329" s="56" t="str">
        <f>CONCATENATE(Errors_Master[[#This Row],[Functional Area]],Errors_Master[[#This Row],[Error Code Name]])</f>
        <v>MMI-Postburn-Keyboard[New Failure] MMI-Postburn-Keyboard</v>
      </c>
      <c r="C2329" s="55">
        <v>2284</v>
      </c>
      <c r="D2329" s="69" t="s">
        <v>993</v>
      </c>
      <c r="E2329" s="80" t="s">
        <v>998</v>
      </c>
      <c r="F2329" s="57"/>
      <c r="G2329" s="58">
        <f>IFERROR(VLOOKUP(Errors_Master[[#This Row],[Functional Area]],Functional_Area[],2,FALSE),"Need Location!")</f>
        <v>32</v>
      </c>
      <c r="H232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30" spans="2:8">
      <c r="B2330" s="56" t="str">
        <f>CONCATENATE(Errors_Master[[#This Row],[Functional Area]],Errors_Master[[#This Row],[Error Code Name]])</f>
        <v>MMI-Postburn-Keyboard[New Failure] MMI-Postburn-Keyboard</v>
      </c>
      <c r="C2330" s="55">
        <v>2285</v>
      </c>
      <c r="D2330" s="69" t="s">
        <v>993</v>
      </c>
      <c r="E2330" s="80" t="s">
        <v>998</v>
      </c>
      <c r="F2330" s="57"/>
      <c r="G2330" s="58">
        <f>IFERROR(VLOOKUP(Errors_Master[[#This Row],[Functional Area]],Functional_Area[],2,FALSE),"Need Location!")</f>
        <v>32</v>
      </c>
      <c r="H233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31" spans="2:8">
      <c r="B2331" s="56" t="str">
        <f>CONCATENATE(Errors_Master[[#This Row],[Functional Area]],Errors_Master[[#This Row],[Error Code Name]])</f>
        <v>MMI-Postburn-Keyboard[New Failure] MMI-Postburn-Keyboard</v>
      </c>
      <c r="C2331" s="55">
        <v>2286</v>
      </c>
      <c r="D2331" s="69" t="s">
        <v>993</v>
      </c>
      <c r="E2331" s="80" t="s">
        <v>998</v>
      </c>
      <c r="F2331" s="57"/>
      <c r="G2331" s="58">
        <f>IFERROR(VLOOKUP(Errors_Master[[#This Row],[Functional Area]],Functional_Area[],2,FALSE),"Need Location!")</f>
        <v>32</v>
      </c>
      <c r="H233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32" spans="2:8">
      <c r="B2332" s="56" t="str">
        <f>CONCATENATE(Errors_Master[[#This Row],[Functional Area]],Errors_Master[[#This Row],[Error Code Name]])</f>
        <v>MMI-Postburn-Keyboard[New Failure] MMI-Postburn-Keyboard</v>
      </c>
      <c r="C2332" s="55">
        <v>2287</v>
      </c>
      <c r="D2332" s="69" t="s">
        <v>993</v>
      </c>
      <c r="E2332" s="80" t="s">
        <v>998</v>
      </c>
      <c r="F2332" s="57"/>
      <c r="G2332" s="58">
        <f>IFERROR(VLOOKUP(Errors_Master[[#This Row],[Functional Area]],Functional_Area[],2,FALSE),"Need Location!")</f>
        <v>32</v>
      </c>
      <c r="H233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33" spans="2:8">
      <c r="B2333" s="56" t="str">
        <f>CONCATENATE(Errors_Master[[#This Row],[Functional Area]],Errors_Master[[#This Row],[Error Code Name]])</f>
        <v>MMI-Postburn-Keyboard[New Failure] MMI-Postburn-Keyboard</v>
      </c>
      <c r="C2333" s="55">
        <v>2288</v>
      </c>
      <c r="D2333" s="69" t="s">
        <v>993</v>
      </c>
      <c r="E2333" s="80" t="s">
        <v>998</v>
      </c>
      <c r="F2333" s="57"/>
      <c r="G2333" s="58">
        <f>IFERROR(VLOOKUP(Errors_Master[[#This Row],[Functional Area]],Functional_Area[],2,FALSE),"Need Location!")</f>
        <v>32</v>
      </c>
      <c r="H233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34" spans="2:8">
      <c r="B2334" s="56" t="str">
        <f>CONCATENATE(Errors_Master[[#This Row],[Functional Area]],Errors_Master[[#This Row],[Error Code Name]])</f>
        <v>MMI-Postburn-Keyboard[New Failure] MMI-Postburn-Keyboard</v>
      </c>
      <c r="C2334" s="55">
        <v>2289</v>
      </c>
      <c r="D2334" s="69" t="s">
        <v>993</v>
      </c>
      <c r="E2334" s="80" t="s">
        <v>998</v>
      </c>
      <c r="F2334" s="57"/>
      <c r="G2334" s="58">
        <f>IFERROR(VLOOKUP(Errors_Master[[#This Row],[Functional Area]],Functional_Area[],2,FALSE),"Need Location!")</f>
        <v>32</v>
      </c>
      <c r="H233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35" spans="2:8">
      <c r="B2335" s="56" t="str">
        <f>CONCATENATE(Errors_Master[[#This Row],[Functional Area]],Errors_Master[[#This Row],[Error Code Name]])</f>
        <v>MMI-Postburn-Keyboard[New Failure] MMI-Postburn-Keyboard</v>
      </c>
      <c r="C2335" s="55">
        <v>2290</v>
      </c>
      <c r="D2335" s="69" t="s">
        <v>993</v>
      </c>
      <c r="E2335" s="80" t="s">
        <v>998</v>
      </c>
      <c r="F2335" s="57"/>
      <c r="G2335" s="58">
        <f>IFERROR(VLOOKUP(Errors_Master[[#This Row],[Functional Area]],Functional_Area[],2,FALSE),"Need Location!")</f>
        <v>32</v>
      </c>
      <c r="H233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36" spans="2:8">
      <c r="B2336" s="56" t="str">
        <f>CONCATENATE(Errors_Master[[#This Row],[Functional Area]],Errors_Master[[#This Row],[Error Code Name]])</f>
        <v>MMI-Postburn-Keyboard[New Failure] MMI-Postburn-Keyboard</v>
      </c>
      <c r="C2336" s="55">
        <v>2291</v>
      </c>
      <c r="D2336" s="69" t="s">
        <v>993</v>
      </c>
      <c r="E2336" s="80" t="s">
        <v>998</v>
      </c>
      <c r="F2336" s="57"/>
      <c r="G2336" s="58">
        <f>IFERROR(VLOOKUP(Errors_Master[[#This Row],[Functional Area]],Functional_Area[],2,FALSE),"Need Location!")</f>
        <v>32</v>
      </c>
      <c r="H233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37" spans="2:8">
      <c r="B2337" s="56" t="str">
        <f>CONCATENATE(Errors_Master[[#This Row],[Functional Area]],Errors_Master[[#This Row],[Error Code Name]])</f>
        <v>MMI-Postburn-Keyboard[New Failure] MMI-Postburn-Keyboard</v>
      </c>
      <c r="C2337" s="55">
        <v>2292</v>
      </c>
      <c r="D2337" s="69" t="s">
        <v>993</v>
      </c>
      <c r="E2337" s="80" t="s">
        <v>998</v>
      </c>
      <c r="F2337" s="57"/>
      <c r="G2337" s="58">
        <f>IFERROR(VLOOKUP(Errors_Master[[#This Row],[Functional Area]],Functional_Area[],2,FALSE),"Need Location!")</f>
        <v>32</v>
      </c>
      <c r="H233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38" spans="2:8">
      <c r="B2338" s="56" t="str">
        <f>CONCATENATE(Errors_Master[[#This Row],[Functional Area]],Errors_Master[[#This Row],[Error Code Name]])</f>
        <v>MMI-Postburn-Keyboard[New Failure] MMI-Postburn-Keyboard</v>
      </c>
      <c r="C2338" s="55">
        <v>2293</v>
      </c>
      <c r="D2338" s="69" t="s">
        <v>993</v>
      </c>
      <c r="E2338" s="80" t="s">
        <v>998</v>
      </c>
      <c r="F2338" s="57"/>
      <c r="G2338" s="58">
        <f>IFERROR(VLOOKUP(Errors_Master[[#This Row],[Functional Area]],Functional_Area[],2,FALSE),"Need Location!")</f>
        <v>32</v>
      </c>
      <c r="H233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39" spans="2:8">
      <c r="B2339" s="56" t="str">
        <f>CONCATENATE(Errors_Master[[#This Row],[Functional Area]],Errors_Master[[#This Row],[Error Code Name]])</f>
        <v>MMI-Postburn-Keyboard[New Failure] MMI-Postburn-Keyboard</v>
      </c>
      <c r="C2339" s="55">
        <v>2294</v>
      </c>
      <c r="D2339" s="69" t="s">
        <v>993</v>
      </c>
      <c r="E2339" s="80" t="s">
        <v>998</v>
      </c>
      <c r="F2339" s="57"/>
      <c r="G2339" s="58">
        <f>IFERROR(VLOOKUP(Errors_Master[[#This Row],[Functional Area]],Functional_Area[],2,FALSE),"Need Location!")</f>
        <v>32</v>
      </c>
      <c r="H233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40" spans="2:8">
      <c r="B2340" s="56" t="str">
        <f>CONCATENATE(Errors_Master[[#This Row],[Functional Area]],Errors_Master[[#This Row],[Error Code Name]])</f>
        <v>MMI-Postburn-Keyboard[New Failure] MMI-Postburn-Keyboard</v>
      </c>
      <c r="C2340" s="55">
        <v>2295</v>
      </c>
      <c r="D2340" s="69" t="s">
        <v>993</v>
      </c>
      <c r="E2340" s="80" t="s">
        <v>998</v>
      </c>
      <c r="F2340" s="57"/>
      <c r="G2340" s="58">
        <f>IFERROR(VLOOKUP(Errors_Master[[#This Row],[Functional Area]],Functional_Area[],2,FALSE),"Need Location!")</f>
        <v>32</v>
      </c>
      <c r="H234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41" spans="2:8">
      <c r="B2341" s="56" t="str">
        <f>CONCATENATE(Errors_Master[[#This Row],[Functional Area]],Errors_Master[[#This Row],[Error Code Name]])</f>
        <v>MMI-Postburn-Keyboard[New Failure] MMI-Postburn-Keyboard</v>
      </c>
      <c r="C2341" s="55">
        <v>2296</v>
      </c>
      <c r="D2341" s="69" t="s">
        <v>993</v>
      </c>
      <c r="E2341" s="80" t="s">
        <v>998</v>
      </c>
      <c r="F2341" s="57"/>
      <c r="G2341" s="58">
        <f>IFERROR(VLOOKUP(Errors_Master[[#This Row],[Functional Area]],Functional_Area[],2,FALSE),"Need Location!")</f>
        <v>32</v>
      </c>
      <c r="H234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42" spans="2:8">
      <c r="B2342" s="56" t="str">
        <f>CONCATENATE(Errors_Master[[#This Row],[Functional Area]],Errors_Master[[#This Row],[Error Code Name]])</f>
        <v>MMI-Postburn-Keyboard[New Failure] MMI-Postburn-Keyboard</v>
      </c>
      <c r="C2342" s="55">
        <v>2297</v>
      </c>
      <c r="D2342" s="69" t="s">
        <v>993</v>
      </c>
      <c r="E2342" s="80" t="s">
        <v>998</v>
      </c>
      <c r="F2342" s="57"/>
      <c r="G2342" s="58">
        <f>IFERROR(VLOOKUP(Errors_Master[[#This Row],[Functional Area]],Functional_Area[],2,FALSE),"Need Location!")</f>
        <v>32</v>
      </c>
      <c r="H234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43" spans="2:8">
      <c r="B2343" s="56" t="str">
        <f>CONCATENATE(Errors_Master[[#This Row],[Functional Area]],Errors_Master[[#This Row],[Error Code Name]])</f>
        <v>MMI-Postburn-Keyboard[New Failure] MMI-Postburn-Keyboard</v>
      </c>
      <c r="C2343" s="55">
        <v>2298</v>
      </c>
      <c r="D2343" s="69" t="s">
        <v>993</v>
      </c>
      <c r="E2343" s="80" t="s">
        <v>998</v>
      </c>
      <c r="F2343" s="57"/>
      <c r="G2343" s="58">
        <f>IFERROR(VLOOKUP(Errors_Master[[#This Row],[Functional Area]],Functional_Area[],2,FALSE),"Need Location!")</f>
        <v>32</v>
      </c>
      <c r="H234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44" spans="2:8">
      <c r="B2344" s="56" t="str">
        <f>CONCATENATE(Errors_Master[[#This Row],[Functional Area]],Errors_Master[[#This Row],[Error Code Name]])</f>
        <v>MMI-Postburn-Keyboard[New Failure] MMI-Postburn-Keyboard</v>
      </c>
      <c r="C2344" s="55">
        <v>2299</v>
      </c>
      <c r="D2344" s="69" t="s">
        <v>993</v>
      </c>
      <c r="E2344" s="80" t="s">
        <v>998</v>
      </c>
      <c r="F2344" s="57"/>
      <c r="G2344" s="58">
        <f>IFERROR(VLOOKUP(Errors_Master[[#This Row],[Functional Area]],Functional_Area[],2,FALSE),"Need Location!")</f>
        <v>32</v>
      </c>
      <c r="H234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45" spans="2:8">
      <c r="B2345" s="56" t="str">
        <f>CONCATENATE(Errors_Master[[#This Row],[Functional Area]],Errors_Master[[#This Row],[Error Code Name]])</f>
        <v>MMI-Postburn-Keyboard[New Failure] MMI-Postburn-Keyboard</v>
      </c>
      <c r="C2345" s="55">
        <v>2300</v>
      </c>
      <c r="D2345" s="69" t="s">
        <v>993</v>
      </c>
      <c r="E2345" s="80" t="s">
        <v>998</v>
      </c>
      <c r="F2345" s="57"/>
      <c r="G2345" s="58">
        <f>IFERROR(VLOOKUP(Errors_Master[[#This Row],[Functional Area]],Functional_Area[],2,FALSE),"Need Location!")</f>
        <v>32</v>
      </c>
      <c r="H234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46" spans="2:8">
      <c r="B2346" s="56" t="str">
        <f>CONCATENATE(Errors_Master[[#This Row],[Functional Area]],Errors_Master[[#This Row],[Error Code Name]])</f>
        <v>MMI-Postburn-Keyboard[New Failure] MMI-Postburn-Keyboard</v>
      </c>
      <c r="C2346" s="55">
        <v>2301</v>
      </c>
      <c r="D2346" s="69" t="s">
        <v>993</v>
      </c>
      <c r="E2346" s="80" t="s">
        <v>998</v>
      </c>
      <c r="F2346" s="57"/>
      <c r="G2346" s="58">
        <f>IFERROR(VLOOKUP(Errors_Master[[#This Row],[Functional Area]],Functional_Area[],2,FALSE),"Need Location!")</f>
        <v>32</v>
      </c>
      <c r="H234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47" spans="2:8">
      <c r="B2347" s="56" t="str">
        <f>CONCATENATE(Errors_Master[[#This Row],[Functional Area]],Errors_Master[[#This Row],[Error Code Name]])</f>
        <v>MMI-Postburn-Keyboard[New Failure] MMI-Postburn-Keyboard</v>
      </c>
      <c r="C2347" s="55">
        <v>2302</v>
      </c>
      <c r="D2347" s="69" t="s">
        <v>993</v>
      </c>
      <c r="E2347" s="80" t="s">
        <v>998</v>
      </c>
      <c r="F2347" s="57"/>
      <c r="G2347" s="58">
        <f>IFERROR(VLOOKUP(Errors_Master[[#This Row],[Functional Area]],Functional_Area[],2,FALSE),"Need Location!")</f>
        <v>32</v>
      </c>
      <c r="H234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48" spans="2:8">
      <c r="B2348" s="56" t="str">
        <f>CONCATENATE(Errors_Master[[#This Row],[Functional Area]],Errors_Master[[#This Row],[Error Code Name]])</f>
        <v>MMI-Postburn-Keyboard[New Failure] MMI-Postburn-Keyboard</v>
      </c>
      <c r="C2348" s="55">
        <v>2303</v>
      </c>
      <c r="D2348" s="69" t="s">
        <v>993</v>
      </c>
      <c r="E2348" s="80" t="s">
        <v>998</v>
      </c>
      <c r="F2348" s="57"/>
      <c r="G2348" s="58">
        <f>IFERROR(VLOOKUP(Errors_Master[[#This Row],[Functional Area]],Functional_Area[],2,FALSE),"Need Location!")</f>
        <v>32</v>
      </c>
      <c r="H234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49" spans="2:8">
      <c r="B2349" s="56" t="str">
        <f>CONCATENATE(Errors_Master[[#This Row],[Functional Area]],Errors_Master[[#This Row],[Error Code Name]])</f>
        <v>MMI-Postburn-Keyboard[New Failure] MMI-Postburn-Keyboard</v>
      </c>
      <c r="C2349" s="55">
        <v>2304</v>
      </c>
      <c r="D2349" s="69" t="s">
        <v>993</v>
      </c>
      <c r="E2349" s="80" t="s">
        <v>998</v>
      </c>
      <c r="F2349" s="57"/>
      <c r="G2349" s="58">
        <f>IFERROR(VLOOKUP(Errors_Master[[#This Row],[Functional Area]],Functional_Area[],2,FALSE),"Need Location!")</f>
        <v>32</v>
      </c>
      <c r="H234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50" spans="2:8">
      <c r="B2350" s="56" t="str">
        <f>CONCATENATE(Errors_Master[[#This Row],[Functional Area]],Errors_Master[[#This Row],[Error Code Name]])</f>
        <v>MMI-Postburn-Keyboard[New Failure] MMI-Postburn-Keyboard</v>
      </c>
      <c r="C2350" s="55">
        <v>2305</v>
      </c>
      <c r="D2350" s="69" t="s">
        <v>993</v>
      </c>
      <c r="E2350" s="80" t="s">
        <v>998</v>
      </c>
      <c r="F2350" s="57"/>
      <c r="G2350" s="58">
        <f>IFERROR(VLOOKUP(Errors_Master[[#This Row],[Functional Area]],Functional_Area[],2,FALSE),"Need Location!")</f>
        <v>32</v>
      </c>
      <c r="H235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51" spans="2:8">
      <c r="B2351" s="56" t="str">
        <f>CONCATENATE(Errors_Master[[#This Row],[Functional Area]],Errors_Master[[#This Row],[Error Code Name]])</f>
        <v>MMI-Postburn-Keyboard[New Failure] MMI-Postburn-Keyboard</v>
      </c>
      <c r="C2351" s="55">
        <v>2306</v>
      </c>
      <c r="D2351" s="69" t="s">
        <v>993</v>
      </c>
      <c r="E2351" s="80" t="s">
        <v>998</v>
      </c>
      <c r="F2351" s="57"/>
      <c r="G2351" s="58">
        <f>IFERROR(VLOOKUP(Errors_Master[[#This Row],[Functional Area]],Functional_Area[],2,FALSE),"Need Location!")</f>
        <v>32</v>
      </c>
      <c r="H235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52" spans="2:8">
      <c r="B2352" s="56" t="str">
        <f>CONCATENATE(Errors_Master[[#This Row],[Functional Area]],Errors_Master[[#This Row],[Error Code Name]])</f>
        <v>Shipping_SettingsGatekeeper fail</v>
      </c>
      <c r="C2352" s="55">
        <v>2307</v>
      </c>
      <c r="D2352" s="69" t="s">
        <v>45</v>
      </c>
      <c r="E2352" s="81" t="s">
        <v>999</v>
      </c>
      <c r="F2352" s="57"/>
      <c r="G2352" s="58">
        <f>IFERROR(VLOOKUP(Errors_Master[[#This Row],[Functional Area]],Functional_Area[],2,FALSE),"Need Location!")</f>
        <v>33</v>
      </c>
      <c r="H235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53" spans="2:8">
      <c r="B2353" s="56" t="str">
        <f>CONCATENATE(Errors_Master[[#This Row],[Functional Area]],Errors_Master[[#This Row],[Error Code Name]])</f>
        <v>Shipping_SettingsShipingSetting Manually Kick DFU test fail</v>
      </c>
      <c r="C2353" s="55">
        <v>2308</v>
      </c>
      <c r="D2353" s="69" t="s">
        <v>45</v>
      </c>
      <c r="E2353" s="71" t="s">
        <v>727</v>
      </c>
      <c r="F2353" s="57"/>
      <c r="G2353" s="58">
        <f>IFERROR(VLOOKUP(Errors_Master[[#This Row],[Functional Area]],Functional_Area[],2,FALSE),"Need Location!")</f>
        <v>33</v>
      </c>
      <c r="H235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54" spans="2:8">
      <c r="B2354" s="56" t="str">
        <f>CONCATENATE(Errors_Master[[#This Row],[Functional Area]],Errors_Master[[#This Row],[Error Code Name]])</f>
        <v>Shipping_SettingsShipingSetting Run PR Document fail</v>
      </c>
      <c r="C2354" s="55">
        <v>2309</v>
      </c>
      <c r="D2354" s="69" t="s">
        <v>45</v>
      </c>
      <c r="E2354" s="53" t="s">
        <v>728</v>
      </c>
      <c r="F2354" s="57"/>
      <c r="G2354" s="58">
        <f>IFERROR(VLOOKUP(Errors_Master[[#This Row],[Functional Area]],Functional_Area[],2,FALSE),"Need Location!")</f>
        <v>33</v>
      </c>
      <c r="H235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55" spans="2:8">
      <c r="B2355" s="56" t="str">
        <f>CONCATENATE(Errors_Master[[#This Row],[Functional Area]],Errors_Master[[#This Row],[Error Code Name]])</f>
        <v>Shipping_SettingsShipingSetting Wait for TDM device fail</v>
      </c>
      <c r="C2355" s="55">
        <v>2310</v>
      </c>
      <c r="D2355" s="69" t="s">
        <v>45</v>
      </c>
      <c r="E2355" s="53" t="s">
        <v>729</v>
      </c>
      <c r="F2355" s="57"/>
      <c r="G2355" s="58">
        <f>IFERROR(VLOOKUP(Errors_Master[[#This Row],[Functional Area]],Functional_Area[],2,FALSE),"Need Location!")</f>
        <v>33</v>
      </c>
      <c r="H235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56" spans="2:8">
      <c r="B2356" s="56" t="str">
        <f>CONCATENATE(Errors_Master[[#This Row],[Functional Area]],Errors_Master[[#This Row],[Error Code Name]])</f>
        <v>Shipping_SettingsShipingSetting Run ASR Partition fail</v>
      </c>
      <c r="C2356" s="55">
        <v>2311</v>
      </c>
      <c r="D2356" s="69" t="s">
        <v>45</v>
      </c>
      <c r="E2356" s="53" t="s">
        <v>730</v>
      </c>
      <c r="F2356" s="57"/>
      <c r="G2356" s="58">
        <f>IFERROR(VLOOKUP(Errors_Master[[#This Row],[Functional Area]],Functional_Area[],2,FALSE),"Need Location!")</f>
        <v>33</v>
      </c>
      <c r="H235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57" spans="2:8">
      <c r="B2357" s="56" t="str">
        <f>CONCATENATE(Errors_Master[[#This Row],[Functional Area]],Errors_Master[[#This Row],[Error Code Name]])</f>
        <v>Shipping_SettingsShipingSetting CM Restore fail</v>
      </c>
      <c r="C2357" s="55">
        <v>2312</v>
      </c>
      <c r="D2357" s="69" t="s">
        <v>45</v>
      </c>
      <c r="E2357" s="53" t="s">
        <v>731</v>
      </c>
      <c r="F2357" s="57"/>
      <c r="G2357" s="58">
        <f>IFERROR(VLOOKUP(Errors_Master[[#This Row],[Functional Area]],Functional_Area[],2,FALSE),"Need Location!")</f>
        <v>33</v>
      </c>
      <c r="H235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58" spans="2:8">
      <c r="B2358" s="56" t="str">
        <f>CONCATENATE(Errors_Master[[#This Row],[Functional Area]],Errors_Master[[#This Row],[Error Code Name]])</f>
        <v>Shipping_SettingsShipingSetting Thaw test fail</v>
      </c>
      <c r="C2358" s="55">
        <v>2313</v>
      </c>
      <c r="D2358" s="69" t="s">
        <v>45</v>
      </c>
      <c r="E2358" s="53" t="s">
        <v>732</v>
      </c>
      <c r="F2358" s="57"/>
      <c r="G2358" s="58">
        <f>IFERROR(VLOOKUP(Errors_Master[[#This Row],[Functional Area]],Functional_Area[],2,FALSE),"Need Location!")</f>
        <v>33</v>
      </c>
      <c r="H235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59" spans="2:8">
      <c r="B2359" s="56" t="str">
        <f>CONCATENATE(Errors_Master[[#This Row],[Functional Area]],Errors_Master[[#This Row],[Error Code Name]])</f>
        <v>Shipping_SettingsShipingSetting Run SPIROM Command fail</v>
      </c>
      <c r="C2359" s="55">
        <v>2314</v>
      </c>
      <c r="D2359" s="69" t="s">
        <v>45</v>
      </c>
      <c r="E2359" s="53" t="s">
        <v>733</v>
      </c>
      <c r="F2359" s="57"/>
      <c r="G2359" s="58">
        <f>IFERROR(VLOOKUP(Errors_Master[[#This Row],[Functional Area]],Functional_Area[],2,FALSE),"Need Location!")</f>
        <v>33</v>
      </c>
      <c r="H235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60" spans="2:8">
      <c r="B2360" s="56" t="str">
        <f>CONCATENATE(Errors_Master[[#This Row],[Functional Area]],Errors_Master[[#This Row],[Error Code Name]])</f>
        <v>Shipping_SettingsShipingSetting OS To Diag fail</v>
      </c>
      <c r="C2360" s="55">
        <v>2315</v>
      </c>
      <c r="D2360" s="69" t="s">
        <v>45</v>
      </c>
      <c r="E2360" s="53" t="s">
        <v>734</v>
      </c>
      <c r="F2360" s="57"/>
      <c r="G2360" s="58">
        <f>IFERROR(VLOOKUP(Errors_Master[[#This Row],[Functional Area]],Functional_Area[],2,FALSE),"Need Location!")</f>
        <v>33</v>
      </c>
      <c r="H236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61" spans="2:8">
      <c r="B2361" s="56" t="str">
        <f>CONCATENATE(Errors_Master[[#This Row],[Functional Area]],Errors_Master[[#This Row],[Error Code Name]])</f>
        <v>Shipping_SettingsShipingSetting Run iEFI Diag Command fail</v>
      </c>
      <c r="C2361" s="55">
        <v>2316</v>
      </c>
      <c r="D2361" s="69" t="s">
        <v>45</v>
      </c>
      <c r="E2361" s="53" t="s">
        <v>735</v>
      </c>
      <c r="F2361" s="57"/>
      <c r="G2361" s="58">
        <f>IFERROR(VLOOKUP(Errors_Master[[#This Row],[Functional Area]],Functional_Area[],2,FALSE),"Need Location!")</f>
        <v>33</v>
      </c>
      <c r="H236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62" spans="2:8">
      <c r="B2362" s="56" t="str">
        <f>CONCATENATE(Errors_Master[[#This Row],[Functional Area]],Errors_Master[[#This Row],[Error Code Name]])</f>
        <v>Shipping_SettingsShipingSetting Diag To OS fail</v>
      </c>
      <c r="C2362" s="55">
        <v>2317</v>
      </c>
      <c r="D2362" s="69" t="s">
        <v>45</v>
      </c>
      <c r="E2362" s="53" t="s">
        <v>736</v>
      </c>
      <c r="F2362" s="57"/>
      <c r="G2362" s="58">
        <f>IFERROR(VLOOKUP(Errors_Master[[#This Row],[Functional Area]],Functional_Area[],2,FALSE),"Need Location!")</f>
        <v>33</v>
      </c>
      <c r="H236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63" spans="2:8">
      <c r="B2363" s="56" t="str">
        <f>CONCATENATE(Errors_Master[[#This Row],[Functional Area]],Errors_Master[[#This Row],[Error Code Name]])</f>
        <v>Shipping_SettingsShipingSettingl/ShipingSetting Power On Intel fail</v>
      </c>
      <c r="C2363" s="55">
        <v>2318</v>
      </c>
      <c r="D2363" s="69" t="s">
        <v>45</v>
      </c>
      <c r="E2363" s="53" t="s">
        <v>737</v>
      </c>
      <c r="F2363" s="57"/>
      <c r="G2363" s="58">
        <f>IFERROR(VLOOKUP(Errors_Master[[#This Row],[Functional Area]],Functional_Area[],2,FALSE),"Need Location!")</f>
        <v>33</v>
      </c>
      <c r="H236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64" spans="2:8">
      <c r="B2364" s="56" t="str">
        <f>CONCATENATE(Errors_Master[[#This Row],[Functional Area]],Errors_Master[[#This Row],[Error Code Name]])</f>
        <v>Shipping_SettingsShipingSetting Mount Partition fail</v>
      </c>
      <c r="C2364" s="55">
        <v>2319</v>
      </c>
      <c r="D2364" s="69" t="s">
        <v>45</v>
      </c>
      <c r="E2364" s="53" t="s">
        <v>738</v>
      </c>
      <c r="F2364" s="57"/>
      <c r="G2364" s="58">
        <f>IFERROR(VLOOKUP(Errors_Master[[#This Row],[Functional Area]],Functional_Area[],2,FALSE),"Need Location!")</f>
        <v>33</v>
      </c>
      <c r="H236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65" spans="2:8">
      <c r="B2365" s="56" t="str">
        <f>CONCATENATE(Errors_Master[[#This Row],[Functional Area]],Errors_Master[[#This Row],[Error Code Name]])</f>
        <v>Shipping_SettingsShipingSetting Extract L8 Info fail</v>
      </c>
      <c r="C2365" s="55">
        <v>2320</v>
      </c>
      <c r="D2365" s="69" t="s">
        <v>45</v>
      </c>
      <c r="E2365" s="53" t="s">
        <v>739</v>
      </c>
      <c r="F2365" s="57"/>
      <c r="G2365" s="58">
        <f>IFERROR(VLOOKUP(Errors_Master[[#This Row],[Functional Area]],Functional_Area[],2,FALSE),"Need Location!")</f>
        <v>33</v>
      </c>
      <c r="H236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66" spans="2:8">
      <c r="B2366" s="56" t="str">
        <f>CONCATENATE(Errors_Master[[#This Row],[Functional Area]],Errors_Master[[#This Row],[Error Code Name]])</f>
        <v>Shipping_SettingsShipAsFail Manually Kick DFU test fail</v>
      </c>
      <c r="C2366" s="55">
        <v>2321</v>
      </c>
      <c r="D2366" s="69" t="s">
        <v>45</v>
      </c>
      <c r="E2366" s="53" t="s">
        <v>740</v>
      </c>
      <c r="F2366" s="57"/>
      <c r="G2366" s="58">
        <f>IFERROR(VLOOKUP(Errors_Master[[#This Row],[Functional Area]],Functional_Area[],2,FALSE),"Need Location!")</f>
        <v>33</v>
      </c>
      <c r="H236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67" spans="2:8">
      <c r="B2367" s="56" t="str">
        <f>CONCATENATE(Errors_Master[[#This Row],[Functional Area]],Errors_Master[[#This Row],[Error Code Name]])</f>
        <v>Shipping_SettingsShipAsFail Run PR Document fail</v>
      </c>
      <c r="C2367" s="55">
        <v>2322</v>
      </c>
      <c r="D2367" s="69" t="s">
        <v>45</v>
      </c>
      <c r="E2367" s="53" t="s">
        <v>741</v>
      </c>
      <c r="F2367" s="57"/>
      <c r="G2367" s="58">
        <f>IFERROR(VLOOKUP(Errors_Master[[#This Row],[Functional Area]],Functional_Area[],2,FALSE),"Need Location!")</f>
        <v>33</v>
      </c>
      <c r="H236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68" spans="2:8">
      <c r="B2368" s="56" t="str">
        <f>CONCATENATE(Errors_Master[[#This Row],[Functional Area]],Errors_Master[[#This Row],[Error Code Name]])</f>
        <v>Shipping_SettingsShipingsetting can't force DFU</v>
      </c>
      <c r="C2368" s="55">
        <v>2323</v>
      </c>
      <c r="D2368" s="69" t="s">
        <v>45</v>
      </c>
      <c r="E2368" s="80" t="s">
        <v>801</v>
      </c>
      <c r="F2368" s="57"/>
      <c r="G2368" s="58">
        <f>IFERROR(VLOOKUP(Errors_Master[[#This Row],[Functional Area]],Functional_Area[],2,FALSE),"Need Location!")</f>
        <v>33</v>
      </c>
      <c r="H236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69" spans="2:8">
      <c r="B2369" s="56" t="str">
        <f>CONCATENATE(Errors_Master[[#This Row],[Functional Area]],Errors_Master[[#This Row],[Error Code Name]])</f>
        <v>Shipping_SettingsSS check battery level fail</v>
      </c>
      <c r="C2369" s="55">
        <v>2324</v>
      </c>
      <c r="D2369" s="69" t="s">
        <v>45</v>
      </c>
      <c r="E2369" s="84" t="s">
        <v>1000</v>
      </c>
      <c r="F2369" s="57"/>
      <c r="G2369" s="58">
        <f>IFERROR(VLOOKUP(Errors_Master[[#This Row],[Functional Area]],Functional_Area[],2,FALSE),"Need Location!")</f>
        <v>33</v>
      </c>
      <c r="H236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70" spans="2:8">
      <c r="B2370" s="56" t="str">
        <f>CONCATENATE(Errors_Master[[#This Row],[Functional Area]],Errors_Master[[#This Row],[Error Code Name]])</f>
        <v>Shipping_SettingsSS device drop</v>
      </c>
      <c r="C2370" s="55">
        <v>2325</v>
      </c>
      <c r="D2370" s="69" t="s">
        <v>45</v>
      </c>
      <c r="E2370" s="84" t="s">
        <v>1001</v>
      </c>
      <c r="F2370" s="57"/>
      <c r="G2370" s="58">
        <f>IFERROR(VLOOKUP(Errors_Master[[#This Row],[Functional Area]],Functional_Area[],2,FALSE),"Need Location!")</f>
        <v>33</v>
      </c>
      <c r="H237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71" spans="2:8">
      <c r="B2371" s="56" t="str">
        <f>CONCATENATE(Errors_Master[[#This Row],[Functional Area]],Errors_Master[[#This Row],[Error Code Name]])</f>
        <v>Shipping_SettingsNomination issue  #3194</v>
      </c>
      <c r="C2371" s="55">
        <v>2326</v>
      </c>
      <c r="D2371" s="69" t="s">
        <v>45</v>
      </c>
      <c r="E2371" s="84" t="s">
        <v>1002</v>
      </c>
      <c r="F2371" s="57"/>
      <c r="G2371" s="58">
        <f>IFERROR(VLOOKUP(Errors_Master[[#This Row],[Functional Area]],Functional_Area[],2,FALSE),"Need Location!")</f>
        <v>33</v>
      </c>
      <c r="H237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72" spans="2:8">
      <c r="B2372" s="56" t="str">
        <f>CONCATENATE(Errors_Master[[#This Row],[Functional Area]],Errors_Master[[#This Row],[Error Code Name]])</f>
        <v>Shipping_SettingsBanana light always Red Cannot SS</v>
      </c>
      <c r="C2372" s="55">
        <v>2327</v>
      </c>
      <c r="D2372" s="69" t="s">
        <v>45</v>
      </c>
      <c r="E2372" s="84" t="s">
        <v>1003</v>
      </c>
      <c r="F2372" s="57"/>
      <c r="G2372" s="58">
        <f>IFERROR(VLOOKUP(Errors_Master[[#This Row],[Functional Area]],Functional_Area[],2,FALSE),"Need Location!")</f>
        <v>33</v>
      </c>
      <c r="H237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73" spans="2:8">
      <c r="B2373" s="56" t="str">
        <f>CONCATENATE(Errors_Master[[#This Row],[Functional Area]],Errors_Master[[#This Row],[Error Code Name]])</f>
        <v>Shipping_SettingsASL pass but have no data</v>
      </c>
      <c r="C2373" s="55">
        <v>2328</v>
      </c>
      <c r="D2373" s="69" t="s">
        <v>45</v>
      </c>
      <c r="E2373" s="84" t="s">
        <v>1004</v>
      </c>
      <c r="F2373" s="57"/>
      <c r="G2373" s="58">
        <f>IFERROR(VLOOKUP(Errors_Master[[#This Row],[Functional Area]],Functional_Area[],2,FALSE),"Need Location!")</f>
        <v>33</v>
      </c>
      <c r="H237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74" spans="2:8">
      <c r="B2374" s="56" t="str">
        <f>CONCATENATE(Errors_Master[[#This Row],[Functional Area]],Errors_Master[[#This Row],[Error Code Name]])</f>
        <v>Shipping_SettingsUSB no function</v>
      </c>
      <c r="C2374" s="55">
        <v>2329</v>
      </c>
      <c r="D2374" s="69" t="s">
        <v>45</v>
      </c>
      <c r="E2374" s="84" t="s">
        <v>1005</v>
      </c>
      <c r="F2374" s="57"/>
      <c r="G2374" s="58">
        <f>IFERROR(VLOOKUP(Errors_Master[[#This Row],[Functional Area]],Functional_Area[],2,FALSE),"Need Location!")</f>
        <v>33</v>
      </c>
      <c r="H237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75" spans="2:8">
      <c r="B2375" s="56" t="str">
        <f>CONCATENATE(Errors_Master[[#This Row],[Functional Area]],Errors_Master[[#This Row],[Error Code Name]])</f>
        <v>Shipping_SettingsSSD can’t download</v>
      </c>
      <c r="C2375" s="55">
        <v>2330</v>
      </c>
      <c r="D2375" s="69" t="s">
        <v>45</v>
      </c>
      <c r="E2375" s="84" t="s">
        <v>1006</v>
      </c>
      <c r="F2375" s="57"/>
      <c r="G2375" s="58">
        <f>IFERROR(VLOOKUP(Errors_Master[[#This Row],[Functional Area]],Functional_Area[],2,FALSE),"Need Location!")</f>
        <v>33</v>
      </c>
      <c r="H237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76" spans="2:8">
      <c r="B2376" s="56" t="str">
        <f>CONCATENATE(Errors_Master[[#This Row],[Functional Area]],Errors_Master[[#This Row],[Error Code Name]])</f>
        <v>Shipping_Settings[New Failure] Shipping_Settings</v>
      </c>
      <c r="C2376" s="55">
        <v>2331</v>
      </c>
      <c r="D2376" s="69" t="s">
        <v>45</v>
      </c>
      <c r="E2376" s="80" t="s">
        <v>1007</v>
      </c>
      <c r="F2376" s="57"/>
      <c r="G2376" s="58">
        <f>IFERROR(VLOOKUP(Errors_Master[[#This Row],[Functional Area]],Functional_Area[],2,FALSE),"Need Location!")</f>
        <v>33</v>
      </c>
      <c r="H237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77" spans="2:8">
      <c r="B2377" s="56" t="str">
        <f>CONCATENATE(Errors_Master[[#This Row],[Functional Area]],Errors_Master[[#This Row],[Error Code Name]])</f>
        <v>Shipping_Settings[New Failure] Shipping_Settings</v>
      </c>
      <c r="C2377" s="55">
        <v>2332</v>
      </c>
      <c r="D2377" s="69" t="s">
        <v>45</v>
      </c>
      <c r="E2377" s="80" t="s">
        <v>1007</v>
      </c>
      <c r="F2377" s="57"/>
      <c r="G2377" s="58">
        <f>IFERROR(VLOOKUP(Errors_Master[[#This Row],[Functional Area]],Functional_Area[],2,FALSE),"Need Location!")</f>
        <v>33</v>
      </c>
      <c r="H237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78" spans="2:8">
      <c r="B2378" s="56" t="str">
        <f>CONCATENATE(Errors_Master[[#This Row],[Functional Area]],Errors_Master[[#This Row],[Error Code Name]])</f>
        <v>Shipping_Settings[New Failure] Shipping_Settings</v>
      </c>
      <c r="C2378" s="55">
        <v>2333</v>
      </c>
      <c r="D2378" s="69" t="s">
        <v>45</v>
      </c>
      <c r="E2378" s="80" t="s">
        <v>1007</v>
      </c>
      <c r="F2378" s="57"/>
      <c r="G2378" s="58">
        <f>IFERROR(VLOOKUP(Errors_Master[[#This Row],[Functional Area]],Functional_Area[],2,FALSE),"Need Location!")</f>
        <v>33</v>
      </c>
      <c r="H237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79" spans="2:8">
      <c r="B2379" s="56" t="str">
        <f>CONCATENATE(Errors_Master[[#This Row],[Functional Area]],Errors_Master[[#This Row],[Error Code Name]])</f>
        <v>Shipping_Settings[New Failure] Shipping_Settings</v>
      </c>
      <c r="C2379" s="55">
        <v>2334</v>
      </c>
      <c r="D2379" s="69" t="s">
        <v>45</v>
      </c>
      <c r="E2379" s="80" t="s">
        <v>1007</v>
      </c>
      <c r="F2379" s="57"/>
      <c r="G2379" s="58">
        <f>IFERROR(VLOOKUP(Errors_Master[[#This Row],[Functional Area]],Functional_Area[],2,FALSE),"Need Location!")</f>
        <v>33</v>
      </c>
      <c r="H237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80" spans="2:8">
      <c r="B2380" s="56" t="str">
        <f>CONCATENATE(Errors_Master[[#This Row],[Functional Area]],Errors_Master[[#This Row],[Error Code Name]])</f>
        <v>Shipping_Settings[New Failure] Shipping_Settings</v>
      </c>
      <c r="C2380" s="55">
        <v>2335</v>
      </c>
      <c r="D2380" s="69" t="s">
        <v>45</v>
      </c>
      <c r="E2380" s="80" t="s">
        <v>1007</v>
      </c>
      <c r="F2380" s="57"/>
      <c r="G2380" s="58">
        <f>IFERROR(VLOOKUP(Errors_Master[[#This Row],[Functional Area]],Functional_Area[],2,FALSE),"Need Location!")</f>
        <v>33</v>
      </c>
      <c r="H238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81" spans="2:8">
      <c r="B2381" s="56" t="str">
        <f>CONCATENATE(Errors_Master[[#This Row],[Functional Area]],Errors_Master[[#This Row],[Error Code Name]])</f>
        <v>Shipping_Settings[New Failure] Shipping_Settings</v>
      </c>
      <c r="C2381" s="55">
        <v>2336</v>
      </c>
      <c r="D2381" s="69" t="s">
        <v>45</v>
      </c>
      <c r="E2381" s="80" t="s">
        <v>1007</v>
      </c>
      <c r="F2381" s="57"/>
      <c r="G2381" s="58">
        <f>IFERROR(VLOOKUP(Errors_Master[[#This Row],[Functional Area]],Functional_Area[],2,FALSE),"Need Location!")</f>
        <v>33</v>
      </c>
      <c r="H238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82" spans="2:8">
      <c r="B2382" s="56" t="str">
        <f>CONCATENATE(Errors_Master[[#This Row],[Functional Area]],Errors_Master[[#This Row],[Error Code Name]])</f>
        <v>Shipping_Settings[New Failure] Shipping_Settings</v>
      </c>
      <c r="C2382" s="55">
        <v>2337</v>
      </c>
      <c r="D2382" s="69" t="s">
        <v>45</v>
      </c>
      <c r="E2382" s="80" t="s">
        <v>1007</v>
      </c>
      <c r="F2382" s="57"/>
      <c r="G2382" s="58">
        <f>IFERROR(VLOOKUP(Errors_Master[[#This Row],[Functional Area]],Functional_Area[],2,FALSE),"Need Location!")</f>
        <v>33</v>
      </c>
      <c r="H238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83" spans="2:8">
      <c r="B2383" s="56" t="str">
        <f>CONCATENATE(Errors_Master[[#This Row],[Functional Area]],Errors_Master[[#This Row],[Error Code Name]])</f>
        <v>Shipping_Settings[New Failure] Shipping_Settings</v>
      </c>
      <c r="C2383" s="55">
        <v>2338</v>
      </c>
      <c r="D2383" s="69" t="s">
        <v>45</v>
      </c>
      <c r="E2383" s="80" t="s">
        <v>1007</v>
      </c>
      <c r="F2383" s="57"/>
      <c r="G2383" s="58">
        <f>IFERROR(VLOOKUP(Errors_Master[[#This Row],[Functional Area]],Functional_Area[],2,FALSE),"Need Location!")</f>
        <v>33</v>
      </c>
      <c r="H238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84" spans="2:8">
      <c r="B2384" s="56" t="str">
        <f>CONCATENATE(Errors_Master[[#This Row],[Functional Area]],Errors_Master[[#This Row],[Error Code Name]])</f>
        <v>Shipping_Settings[New Failure] Shipping_Settings</v>
      </c>
      <c r="C2384" s="55">
        <v>2339</v>
      </c>
      <c r="D2384" s="69" t="s">
        <v>45</v>
      </c>
      <c r="E2384" s="80" t="s">
        <v>1007</v>
      </c>
      <c r="F2384" s="57"/>
      <c r="G2384" s="58">
        <f>IFERROR(VLOOKUP(Errors_Master[[#This Row],[Functional Area]],Functional_Area[],2,FALSE),"Need Location!")</f>
        <v>33</v>
      </c>
      <c r="H238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85" spans="2:8">
      <c r="B2385" s="56" t="str">
        <f>CONCATENATE(Errors_Master[[#This Row],[Functional Area]],Errors_Master[[#This Row],[Error Code Name]])</f>
        <v>Shipping_Settings[New Failure] Shipping_Settings</v>
      </c>
      <c r="C2385" s="55">
        <v>2340</v>
      </c>
      <c r="D2385" s="69" t="s">
        <v>45</v>
      </c>
      <c r="E2385" s="55" t="s">
        <v>1007</v>
      </c>
      <c r="F2385" s="57"/>
      <c r="G2385" s="58">
        <f>IFERROR(VLOOKUP(Errors_Master[[#This Row],[Functional Area]],Functional_Area[],2,FALSE),"Need Location!")</f>
        <v>33</v>
      </c>
      <c r="H238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86" spans="2:8">
      <c r="B2386" s="56" t="str">
        <f>CONCATENATE(Errors_Master[[#This Row],[Functional Area]],Errors_Master[[#This Row],[Error Code Name]])</f>
        <v>Shipping_Settings[New Failure] Shipping_Settings</v>
      </c>
      <c r="C2386" s="55">
        <v>2341</v>
      </c>
      <c r="D2386" s="69" t="s">
        <v>45</v>
      </c>
      <c r="E2386" s="55" t="s">
        <v>1007</v>
      </c>
      <c r="F2386" s="57"/>
      <c r="G2386" s="58">
        <f>IFERROR(VLOOKUP(Errors_Master[[#This Row],[Functional Area]],Functional_Area[],2,FALSE),"Need Location!")</f>
        <v>33</v>
      </c>
      <c r="H238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87" spans="2:8">
      <c r="B2387" s="56" t="str">
        <f>CONCATENATE(Errors_Master[[#This Row],[Functional Area]],Errors_Master[[#This Row],[Error Code Name]])</f>
        <v>Shipping_Settings[New Failure] Shipping_Settings</v>
      </c>
      <c r="C2387" s="55">
        <v>2342</v>
      </c>
      <c r="D2387" s="69" t="s">
        <v>45</v>
      </c>
      <c r="E2387" s="55" t="s">
        <v>1007</v>
      </c>
      <c r="F2387" s="57"/>
      <c r="G2387" s="58">
        <f>IFERROR(VLOOKUP(Errors_Master[[#This Row],[Functional Area]],Functional_Area[],2,FALSE),"Need Location!")</f>
        <v>33</v>
      </c>
      <c r="H238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88" spans="2:8">
      <c r="B2388" s="56" t="str">
        <f>CONCATENATE(Errors_Master[[#This Row],[Functional Area]],Errors_Master[[#This Row],[Error Code Name]])</f>
        <v>Shipping_Settings[New Failure] Shipping_Settings</v>
      </c>
      <c r="C2388" s="55">
        <v>2343</v>
      </c>
      <c r="D2388" s="69" t="s">
        <v>45</v>
      </c>
      <c r="E2388" s="55" t="s">
        <v>1007</v>
      </c>
      <c r="F2388" s="57"/>
      <c r="G2388" s="58">
        <f>IFERROR(VLOOKUP(Errors_Master[[#This Row],[Functional Area]],Functional_Area[],2,FALSE),"Need Location!")</f>
        <v>33</v>
      </c>
      <c r="H238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89" spans="2:8">
      <c r="B2389" s="56" t="str">
        <f>CONCATENATE(Errors_Master[[#This Row],[Functional Area]],Errors_Master[[#This Row],[Error Code Name]])</f>
        <v>Shipping_Settings[New Failure] Shipping_Settings</v>
      </c>
      <c r="C2389" s="55">
        <v>2344</v>
      </c>
      <c r="D2389" s="69" t="s">
        <v>45</v>
      </c>
      <c r="E2389" s="55" t="s">
        <v>1007</v>
      </c>
      <c r="F2389" s="57"/>
      <c r="G2389" s="58">
        <f>IFERROR(VLOOKUP(Errors_Master[[#This Row],[Functional Area]],Functional_Area[],2,FALSE),"Need Location!")</f>
        <v>33</v>
      </c>
      <c r="H238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90" spans="2:8">
      <c r="B2390" s="56" t="str">
        <f>CONCATENATE(Errors_Master[[#This Row],[Functional Area]],Errors_Master[[#This Row],[Error Code Name]])</f>
        <v>Shipping_Settings[New Failure] Shipping_Settings</v>
      </c>
      <c r="C2390" s="55">
        <v>2345</v>
      </c>
      <c r="D2390" s="69" t="s">
        <v>45</v>
      </c>
      <c r="E2390" s="55" t="s">
        <v>1007</v>
      </c>
      <c r="F2390" s="57"/>
      <c r="G2390" s="58">
        <f>IFERROR(VLOOKUP(Errors_Master[[#This Row],[Functional Area]],Functional_Area[],2,FALSE),"Need Location!")</f>
        <v>33</v>
      </c>
      <c r="H239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91" spans="2:8">
      <c r="B2391" s="56" t="str">
        <f>CONCATENATE(Errors_Master[[#This Row],[Functional Area]],Errors_Master[[#This Row],[Error Code Name]])</f>
        <v>Shipping_Settings[New Failure] Shipping_Settings</v>
      </c>
      <c r="C2391" s="55">
        <v>2346</v>
      </c>
      <c r="D2391" s="69" t="s">
        <v>45</v>
      </c>
      <c r="E2391" s="55" t="s">
        <v>1007</v>
      </c>
      <c r="F2391" s="57"/>
      <c r="G2391" s="58">
        <f>IFERROR(VLOOKUP(Errors_Master[[#This Row],[Functional Area]],Functional_Area[],2,FALSE),"Need Location!")</f>
        <v>33</v>
      </c>
      <c r="H239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92" spans="2:8">
      <c r="B2392" s="56" t="str">
        <f>CONCATENATE(Errors_Master[[#This Row],[Functional Area]],Errors_Master[[#This Row],[Error Code Name]])</f>
        <v>Shipping_Settings[New Failure] Shipping_Settings</v>
      </c>
      <c r="C2392" s="55">
        <v>2347</v>
      </c>
      <c r="D2392" s="69" t="s">
        <v>45</v>
      </c>
      <c r="E2392" s="55" t="s">
        <v>1007</v>
      </c>
      <c r="F2392" s="57"/>
      <c r="G2392" s="58">
        <f>IFERROR(VLOOKUP(Errors_Master[[#This Row],[Functional Area]],Functional_Area[],2,FALSE),"Need Location!")</f>
        <v>33</v>
      </c>
      <c r="H239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93" spans="2:8">
      <c r="B2393" s="56" t="str">
        <f>CONCATENATE(Errors_Master[[#This Row],[Functional Area]],Errors_Master[[#This Row],[Error Code Name]])</f>
        <v>Shipping_Settings[New Failure] Shipping_Settings</v>
      </c>
      <c r="C2393" s="55">
        <v>2348</v>
      </c>
      <c r="D2393" s="69" t="s">
        <v>45</v>
      </c>
      <c r="E2393" s="55" t="s">
        <v>1007</v>
      </c>
      <c r="F2393" s="57"/>
      <c r="G2393" s="58">
        <f>IFERROR(VLOOKUP(Errors_Master[[#This Row],[Functional Area]],Functional_Area[],2,FALSE),"Need Location!")</f>
        <v>33</v>
      </c>
      <c r="H239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94" spans="2:8">
      <c r="B2394" s="56" t="str">
        <f>CONCATENATE(Errors_Master[[#This Row],[Functional Area]],Errors_Master[[#This Row],[Error Code Name]])</f>
        <v>Shipping_Settings[New Failure] Shipping_Settings</v>
      </c>
      <c r="C2394" s="55">
        <v>2349</v>
      </c>
      <c r="D2394" s="69" t="s">
        <v>45</v>
      </c>
      <c r="E2394" s="55" t="s">
        <v>1007</v>
      </c>
      <c r="F2394" s="57"/>
      <c r="G2394" s="58">
        <f>IFERROR(VLOOKUP(Errors_Master[[#This Row],[Functional Area]],Functional_Area[],2,FALSE),"Need Location!")</f>
        <v>33</v>
      </c>
      <c r="H239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95" spans="2:8">
      <c r="B2395" s="56" t="str">
        <f>CONCATENATE(Errors_Master[[#This Row],[Functional Area]],Errors_Master[[#This Row],[Error Code Name]])</f>
        <v>Shipping_Settings[New Failure] Shipping_Settings</v>
      </c>
      <c r="C2395" s="55">
        <v>2350</v>
      </c>
      <c r="D2395" s="69" t="s">
        <v>45</v>
      </c>
      <c r="E2395" s="55" t="s">
        <v>1007</v>
      </c>
      <c r="F2395" s="57"/>
      <c r="G2395" s="58">
        <f>IFERROR(VLOOKUP(Errors_Master[[#This Row],[Functional Area]],Functional_Area[],2,FALSE),"Need Location!")</f>
        <v>33</v>
      </c>
      <c r="H239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96" spans="2:8">
      <c r="B2396" s="56" t="str">
        <f>CONCATENATE(Errors_Master[[#This Row],[Functional Area]],Errors_Master[[#This Row],[Error Code Name]])</f>
        <v>Shipping_Settings[New Failure] Shipping_Settings</v>
      </c>
      <c r="C2396" s="55">
        <v>2351</v>
      </c>
      <c r="D2396" s="69" t="s">
        <v>45</v>
      </c>
      <c r="E2396" s="55" t="s">
        <v>1007</v>
      </c>
      <c r="F2396" s="57"/>
      <c r="G2396" s="58">
        <f>IFERROR(VLOOKUP(Errors_Master[[#This Row],[Functional Area]],Functional_Area[],2,FALSE),"Need Location!")</f>
        <v>33</v>
      </c>
      <c r="H239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97" spans="2:8">
      <c r="B2397" s="56" t="str">
        <f>CONCATENATE(Errors_Master[[#This Row],[Functional Area]],Errors_Master[[#This Row],[Error Code Name]])</f>
        <v>Shipping_Settings[New Failure] Shipping_Settings</v>
      </c>
      <c r="C2397" s="55">
        <v>2352</v>
      </c>
      <c r="D2397" s="69" t="s">
        <v>45</v>
      </c>
      <c r="E2397" s="55" t="s">
        <v>1007</v>
      </c>
      <c r="F2397" s="57"/>
      <c r="G2397" s="58">
        <f>IFERROR(VLOOKUP(Errors_Master[[#This Row],[Functional Area]],Functional_Area[],2,FALSE),"Need Location!")</f>
        <v>33</v>
      </c>
      <c r="H239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98" spans="2:8">
      <c r="B2398" s="56" t="str">
        <f>CONCATENATE(Errors_Master[[#This Row],[Functional Area]],Errors_Master[[#This Row],[Error Code Name]])</f>
        <v>Shipping_Settings[New Failure] Shipping_Settings</v>
      </c>
      <c r="C2398" s="55">
        <v>2353</v>
      </c>
      <c r="D2398" s="69" t="s">
        <v>45</v>
      </c>
      <c r="E2398" s="55" t="s">
        <v>1007</v>
      </c>
      <c r="F2398" s="57"/>
      <c r="G2398" s="58">
        <f>IFERROR(VLOOKUP(Errors_Master[[#This Row],[Functional Area]],Functional_Area[],2,FALSE),"Need Location!")</f>
        <v>33</v>
      </c>
      <c r="H239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399" spans="2:8">
      <c r="B2399" s="56" t="str">
        <f>CONCATENATE(Errors_Master[[#This Row],[Functional Area]],Errors_Master[[#This Row],[Error Code Name]])</f>
        <v>Shipping_Settings[New Failure] Shipping_Settings</v>
      </c>
      <c r="C2399" s="55">
        <v>2354</v>
      </c>
      <c r="D2399" s="69" t="s">
        <v>45</v>
      </c>
      <c r="E2399" s="55" t="s">
        <v>1007</v>
      </c>
      <c r="F2399" s="57"/>
      <c r="G2399" s="58">
        <f>IFERROR(VLOOKUP(Errors_Master[[#This Row],[Functional Area]],Functional_Area[],2,FALSE),"Need Location!")</f>
        <v>33</v>
      </c>
      <c r="H239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00" spans="2:8">
      <c r="B2400" s="56" t="str">
        <f>CONCATENATE(Errors_Master[[#This Row],[Functional Area]],Errors_Master[[#This Row],[Error Code Name]])</f>
        <v>Shipping_Settings[New Failure] Shipping_Settings</v>
      </c>
      <c r="C2400" s="55">
        <v>2355</v>
      </c>
      <c r="D2400" s="69" t="s">
        <v>45</v>
      </c>
      <c r="E2400" s="55" t="s">
        <v>1007</v>
      </c>
      <c r="F2400" s="57"/>
      <c r="G2400" s="58">
        <f>IFERROR(VLOOKUP(Errors_Master[[#This Row],[Functional Area]],Functional_Area[],2,FALSE),"Need Location!")</f>
        <v>33</v>
      </c>
      <c r="H240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01" spans="2:8">
      <c r="B2401" s="56" t="str">
        <f>CONCATENATE(Errors_Master[[#This Row],[Functional Area]],Errors_Master[[#This Row],[Error Code Name]])</f>
        <v>Shipping_Settings[New Failure] Shipping_Settings</v>
      </c>
      <c r="C2401" s="55">
        <v>2356</v>
      </c>
      <c r="D2401" s="69" t="s">
        <v>45</v>
      </c>
      <c r="E2401" s="55" t="s">
        <v>1007</v>
      </c>
      <c r="F2401" s="57"/>
      <c r="G2401" s="58">
        <f>IFERROR(VLOOKUP(Errors_Master[[#This Row],[Functional Area]],Functional_Area[],2,FALSE),"Need Location!")</f>
        <v>33</v>
      </c>
      <c r="H240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02" spans="2:8">
      <c r="B2402" s="56" t="str">
        <f>CONCATENATE(Errors_Master[[#This Row],[Functional Area]],Errors_Master[[#This Row],[Error Code Name]])</f>
        <v>Shipping_Settings[New Failure] Shipping_Settings</v>
      </c>
      <c r="C2402" s="55">
        <v>2357</v>
      </c>
      <c r="D2402" s="69" t="s">
        <v>45</v>
      </c>
      <c r="E2402" s="55" t="s">
        <v>1007</v>
      </c>
      <c r="F2402" s="57"/>
      <c r="G2402" s="58">
        <f>IFERROR(VLOOKUP(Errors_Master[[#This Row],[Functional Area]],Functional_Area[],2,FALSE),"Need Location!")</f>
        <v>33</v>
      </c>
      <c r="H240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03" spans="2:8">
      <c r="B2403" s="56" t="str">
        <f>CONCATENATE(Errors_Master[[#This Row],[Functional Area]],Errors_Master[[#This Row],[Error Code Name]])</f>
        <v>Impedance_Test_Post Cos[New Failure] Impedance_Test_Post Cos</v>
      </c>
      <c r="C2403" s="55">
        <v>2358</v>
      </c>
      <c r="D2403" s="69" t="s">
        <v>198</v>
      </c>
      <c r="E2403" s="82" t="s">
        <v>1008</v>
      </c>
      <c r="F2403" s="57"/>
      <c r="G2403" s="58">
        <f>IFERROR(VLOOKUP(Errors_Master[[#This Row],[Functional Area]],Functional_Area[],2,FALSE),"Need Location!")</f>
        <v>34</v>
      </c>
      <c r="H240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04" spans="2:8">
      <c r="B2404" s="56" t="str">
        <f>CONCATENATE(Errors_Master[[#This Row],[Functional Area]],Errors_Master[[#This Row],[Error Code Name]])</f>
        <v>Impedance_Test_Post Cos[New Failure] Impedance_Test_Post Cos</v>
      </c>
      <c r="C2404" s="55">
        <v>2359</v>
      </c>
      <c r="D2404" s="69" t="s">
        <v>198</v>
      </c>
      <c r="E2404" s="82" t="s">
        <v>1008</v>
      </c>
      <c r="F2404" s="57"/>
      <c r="G2404" s="58">
        <f>IFERROR(VLOOKUP(Errors_Master[[#This Row],[Functional Area]],Functional_Area[],2,FALSE),"Need Location!")</f>
        <v>34</v>
      </c>
      <c r="H240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05" spans="2:8">
      <c r="B2405" s="56" t="str">
        <f>CONCATENATE(Errors_Master[[#This Row],[Functional Area]],Errors_Master[[#This Row],[Error Code Name]])</f>
        <v>Impedance_Test_Post Cos[New Failure] Impedance_Test_Post Cos</v>
      </c>
      <c r="C2405" s="55">
        <v>2360</v>
      </c>
      <c r="D2405" s="69" t="s">
        <v>198</v>
      </c>
      <c r="E2405" s="82" t="s">
        <v>1008</v>
      </c>
      <c r="F2405" s="57"/>
      <c r="G2405" s="58">
        <f>IFERROR(VLOOKUP(Errors_Master[[#This Row],[Functional Area]],Functional_Area[],2,FALSE),"Need Location!")</f>
        <v>34</v>
      </c>
      <c r="H240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06" spans="2:8">
      <c r="B2406" s="56" t="str">
        <f>CONCATENATE(Errors_Master[[#This Row],[Functional Area]],Errors_Master[[#This Row],[Error Code Name]])</f>
        <v>Impedance_Test_Post Cos[New Failure] Impedance_Test_Post Cos</v>
      </c>
      <c r="C2406" s="55">
        <v>2361</v>
      </c>
      <c r="D2406" s="69" t="s">
        <v>198</v>
      </c>
      <c r="E2406" s="82" t="s">
        <v>1008</v>
      </c>
      <c r="F2406" s="57"/>
      <c r="G2406" s="58">
        <f>IFERROR(VLOOKUP(Errors_Master[[#This Row],[Functional Area]],Functional_Area[],2,FALSE),"Need Location!")</f>
        <v>34</v>
      </c>
      <c r="H240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07" spans="2:8">
      <c r="B2407" s="56" t="str">
        <f>CONCATENATE(Errors_Master[[#This Row],[Functional Area]],Errors_Master[[#This Row],[Error Code Name]])</f>
        <v>Impedance_Test_Post Cos[New Failure] Impedance_Test_Post Cos</v>
      </c>
      <c r="C2407" s="55">
        <v>2362</v>
      </c>
      <c r="D2407" s="69" t="s">
        <v>198</v>
      </c>
      <c r="E2407" s="82" t="s">
        <v>1008</v>
      </c>
      <c r="F2407" s="57"/>
      <c r="G2407" s="58">
        <f>IFERROR(VLOOKUP(Errors_Master[[#This Row],[Functional Area]],Functional_Area[],2,FALSE),"Need Location!")</f>
        <v>34</v>
      </c>
      <c r="H240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08" spans="2:8">
      <c r="B2408" s="56" t="str">
        <f>CONCATENATE(Errors_Master[[#This Row],[Functional Area]],Errors_Master[[#This Row],[Error Code Name]])</f>
        <v>Impedance_Test_Post Cos[New Failure] Impedance_Test_Post Cos</v>
      </c>
      <c r="C2408" s="55">
        <v>2363</v>
      </c>
      <c r="D2408" s="69" t="s">
        <v>198</v>
      </c>
      <c r="E2408" s="82" t="s">
        <v>1008</v>
      </c>
      <c r="F2408" s="57"/>
      <c r="G2408" s="58">
        <f>IFERROR(VLOOKUP(Errors_Master[[#This Row],[Functional Area]],Functional_Area[],2,FALSE),"Need Location!")</f>
        <v>34</v>
      </c>
      <c r="H240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09" spans="2:8">
      <c r="B2409" s="56" t="str">
        <f>CONCATENATE(Errors_Master[[#This Row],[Functional Area]],Errors_Master[[#This Row],[Error Code Name]])</f>
        <v>Impedance_Test_Post Cos[New Failure] Impedance_Test_Post Cos</v>
      </c>
      <c r="C2409" s="55">
        <v>2364</v>
      </c>
      <c r="D2409" s="69" t="s">
        <v>198</v>
      </c>
      <c r="E2409" s="82" t="s">
        <v>1008</v>
      </c>
      <c r="F2409" s="57"/>
      <c r="G2409" s="58">
        <f>IFERROR(VLOOKUP(Errors_Master[[#This Row],[Functional Area]],Functional_Area[],2,FALSE),"Need Location!")</f>
        <v>34</v>
      </c>
      <c r="H240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10" spans="2:8">
      <c r="B2410" s="56" t="str">
        <f>CONCATENATE(Errors_Master[[#This Row],[Functional Area]],Errors_Master[[#This Row],[Error Code Name]])</f>
        <v>Impedance_Test_Post Cos[New Failure] Impedance_Test_Post Cos</v>
      </c>
      <c r="C2410" s="55">
        <v>2365</v>
      </c>
      <c r="D2410" s="69" t="s">
        <v>198</v>
      </c>
      <c r="E2410" s="82" t="s">
        <v>1008</v>
      </c>
      <c r="F2410" s="57"/>
      <c r="G2410" s="58">
        <f>IFERROR(VLOOKUP(Errors_Master[[#This Row],[Functional Area]],Functional_Area[],2,FALSE),"Need Location!")</f>
        <v>34</v>
      </c>
      <c r="H241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11" spans="2:8">
      <c r="B2411" s="56" t="str">
        <f>CONCATENATE(Errors_Master[[#This Row],[Functional Area]],Errors_Master[[#This Row],[Error Code Name]])</f>
        <v>Impedance_Test_Post Cos[New Failure] Impedance_Test_Post Cos</v>
      </c>
      <c r="C2411" s="55">
        <v>2366</v>
      </c>
      <c r="D2411" s="69" t="s">
        <v>198</v>
      </c>
      <c r="E2411" s="82" t="s">
        <v>1008</v>
      </c>
      <c r="F2411" s="57"/>
      <c r="G2411" s="58">
        <f>IFERROR(VLOOKUP(Errors_Master[[#This Row],[Functional Area]],Functional_Area[],2,FALSE),"Need Location!")</f>
        <v>34</v>
      </c>
      <c r="H241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12" spans="2:8">
      <c r="B2412" s="56" t="str">
        <f>CONCATENATE(Errors_Master[[#This Row],[Functional Area]],Errors_Master[[#This Row],[Error Code Name]])</f>
        <v>Impedance_Test_Post Cos[New Failure] Impedance_Test_Post Cos</v>
      </c>
      <c r="C2412" s="55">
        <v>2367</v>
      </c>
      <c r="D2412" s="69" t="s">
        <v>198</v>
      </c>
      <c r="E2412" s="82" t="s">
        <v>1008</v>
      </c>
      <c r="F2412" s="57"/>
      <c r="G2412" s="58">
        <f>IFERROR(VLOOKUP(Errors_Master[[#This Row],[Functional Area]],Functional_Area[],2,FALSE),"Need Location!")</f>
        <v>34</v>
      </c>
      <c r="H241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13" spans="2:8">
      <c r="B2413" s="56" t="str">
        <f>CONCATENATE(Errors_Master[[#This Row],[Functional Area]],Errors_Master[[#This Row],[Error Code Name]])</f>
        <v>Impedance_Test_Post Cos[New Failure] Impedance_Test_Post Cos</v>
      </c>
      <c r="C2413" s="55">
        <v>2368</v>
      </c>
      <c r="D2413" s="69" t="s">
        <v>198</v>
      </c>
      <c r="E2413" s="82" t="s">
        <v>1008</v>
      </c>
      <c r="F2413" s="57"/>
      <c r="G2413" s="58">
        <f>IFERROR(VLOOKUP(Errors_Master[[#This Row],[Functional Area]],Functional_Area[],2,FALSE),"Need Location!")</f>
        <v>34</v>
      </c>
      <c r="H241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14" spans="2:8">
      <c r="B2414" s="56" t="str">
        <f>CONCATENATE(Errors_Master[[#This Row],[Functional Area]],Errors_Master[[#This Row],[Error Code Name]])</f>
        <v>Impedance_Test_Post Cos[New Failure] Impedance_Test_Post Cos</v>
      </c>
      <c r="C2414" s="55">
        <v>2369</v>
      </c>
      <c r="D2414" s="69" t="s">
        <v>198</v>
      </c>
      <c r="E2414" s="82" t="s">
        <v>1008</v>
      </c>
      <c r="F2414" s="57"/>
      <c r="G2414" s="58">
        <f>IFERROR(VLOOKUP(Errors_Master[[#This Row],[Functional Area]],Functional_Area[],2,FALSE),"Need Location!")</f>
        <v>34</v>
      </c>
      <c r="H241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15" spans="2:8">
      <c r="B2415" s="56" t="str">
        <f>CONCATENATE(Errors_Master[[#This Row],[Functional Area]],Errors_Master[[#This Row],[Error Code Name]])</f>
        <v>Impedance_Test_Post Cos[New Failure] Impedance_Test_Post Cos</v>
      </c>
      <c r="C2415" s="55">
        <v>2370</v>
      </c>
      <c r="D2415" s="69" t="s">
        <v>198</v>
      </c>
      <c r="E2415" s="82" t="s">
        <v>1008</v>
      </c>
      <c r="F2415" s="57"/>
      <c r="G2415" s="58">
        <f>IFERROR(VLOOKUP(Errors_Master[[#This Row],[Functional Area]],Functional_Area[],2,FALSE),"Need Location!")</f>
        <v>34</v>
      </c>
      <c r="H241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16" spans="2:8">
      <c r="B2416" s="56" t="str">
        <f>CONCATENATE(Errors_Master[[#This Row],[Functional Area]],Errors_Master[[#This Row],[Error Code Name]])</f>
        <v>Impedance_Test_Post Cos[New Failure] Impedance_Test_Post Cos</v>
      </c>
      <c r="C2416" s="55">
        <v>2371</v>
      </c>
      <c r="D2416" s="69" t="s">
        <v>198</v>
      </c>
      <c r="E2416" s="82" t="s">
        <v>1008</v>
      </c>
      <c r="F2416" s="57"/>
      <c r="G2416" s="58">
        <f>IFERROR(VLOOKUP(Errors_Master[[#This Row],[Functional Area]],Functional_Area[],2,FALSE),"Need Location!")</f>
        <v>34</v>
      </c>
      <c r="H241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17" spans="2:8">
      <c r="B2417" s="56" t="str">
        <f>CONCATENATE(Errors_Master[[#This Row],[Functional Area]],Errors_Master[[#This Row],[Error Code Name]])</f>
        <v>Impedance_Test_Post Cos[New Failure] Impedance_Test_Post Cos</v>
      </c>
      <c r="C2417" s="55">
        <v>2372</v>
      </c>
      <c r="D2417" s="69" t="s">
        <v>198</v>
      </c>
      <c r="E2417" s="82" t="s">
        <v>1008</v>
      </c>
      <c r="F2417" s="57"/>
      <c r="G2417" s="58">
        <f>IFERROR(VLOOKUP(Errors_Master[[#This Row],[Functional Area]],Functional_Area[],2,FALSE),"Need Location!")</f>
        <v>34</v>
      </c>
      <c r="H241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18" spans="2:8">
      <c r="B2418" s="56" t="str">
        <f>CONCATENATE(Errors_Master[[#This Row],[Functional Area]],Errors_Master[[#This Row],[Error Code Name]])</f>
        <v>Impedance_Test_Post Cos[New Failure] Impedance_Test_Post Cos</v>
      </c>
      <c r="C2418" s="55">
        <v>2373</v>
      </c>
      <c r="D2418" s="69" t="s">
        <v>198</v>
      </c>
      <c r="E2418" s="82" t="s">
        <v>1008</v>
      </c>
      <c r="F2418" s="57"/>
      <c r="G2418" s="58">
        <f>IFERROR(VLOOKUP(Errors_Master[[#This Row],[Functional Area]],Functional_Area[],2,FALSE),"Need Location!")</f>
        <v>34</v>
      </c>
      <c r="H241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19" spans="2:8">
      <c r="B2419" s="56" t="str">
        <f>CONCATENATE(Errors_Master[[#This Row],[Functional Area]],Errors_Master[[#This Row],[Error Code Name]])</f>
        <v>Impedance_Test_Post Cos[New Failure] Impedance_Test_Post Cos</v>
      </c>
      <c r="C2419" s="55">
        <v>2374</v>
      </c>
      <c r="D2419" s="69" t="s">
        <v>198</v>
      </c>
      <c r="E2419" s="82" t="s">
        <v>1008</v>
      </c>
      <c r="F2419" s="57"/>
      <c r="G2419" s="58">
        <f>IFERROR(VLOOKUP(Errors_Master[[#This Row],[Functional Area]],Functional_Area[],2,FALSE),"Need Location!")</f>
        <v>34</v>
      </c>
      <c r="H241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20" spans="2:8">
      <c r="B2420" s="56" t="str">
        <f>CONCATENATE(Errors_Master[[#This Row],[Functional Area]],Errors_Master[[#This Row],[Error Code Name]])</f>
        <v>Impedance_Test_Post Cos[New Failure] Impedance_Test_Post Cos</v>
      </c>
      <c r="C2420" s="55">
        <v>2375</v>
      </c>
      <c r="D2420" s="69" t="s">
        <v>198</v>
      </c>
      <c r="E2420" s="82" t="s">
        <v>1008</v>
      </c>
      <c r="F2420" s="57"/>
      <c r="G2420" s="58">
        <f>IFERROR(VLOOKUP(Errors_Master[[#This Row],[Functional Area]],Functional_Area[],2,FALSE),"Need Location!")</f>
        <v>34</v>
      </c>
      <c r="H242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21" spans="2:8">
      <c r="B2421" s="56" t="str">
        <f>CONCATENATE(Errors_Master[[#This Row],[Functional Area]],Errors_Master[[#This Row],[Error Code Name]])</f>
        <v>Impedance_Test_Post Cos[New Failure] Impedance_Test_Post Cos</v>
      </c>
      <c r="C2421" s="55">
        <v>2376</v>
      </c>
      <c r="D2421" s="69" t="s">
        <v>198</v>
      </c>
      <c r="E2421" s="82" t="s">
        <v>1008</v>
      </c>
      <c r="F2421" s="57"/>
      <c r="G2421" s="58">
        <f>IFERROR(VLOOKUP(Errors_Master[[#This Row],[Functional Area]],Functional_Area[],2,FALSE),"Need Location!")</f>
        <v>34</v>
      </c>
      <c r="H242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22" spans="2:8">
      <c r="B2422" s="56" t="str">
        <f>CONCATENATE(Errors_Master[[#This Row],[Functional Area]],Errors_Master[[#This Row],[Error Code Name]])</f>
        <v>Impedance_Test_Post Cos[New Failure] Impedance_Test_Post Cos</v>
      </c>
      <c r="C2422" s="55">
        <v>2377</v>
      </c>
      <c r="D2422" s="69" t="s">
        <v>198</v>
      </c>
      <c r="E2422" s="82" t="s">
        <v>1008</v>
      </c>
      <c r="F2422" s="57"/>
      <c r="G2422" s="58">
        <f>IFERROR(VLOOKUP(Errors_Master[[#This Row],[Functional Area]],Functional_Area[],2,FALSE),"Need Location!")</f>
        <v>34</v>
      </c>
      <c r="H242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23" spans="2:8">
      <c r="B2423" s="56" t="str">
        <f>CONCATENATE(Errors_Master[[#This Row],[Functional Area]],Errors_Master[[#This Row],[Error Code Name]])</f>
        <v>Impedance_Test_Post Cos[New Failure] Impedance_Test_Post Cos</v>
      </c>
      <c r="C2423" s="55">
        <v>2378</v>
      </c>
      <c r="D2423" s="69" t="s">
        <v>198</v>
      </c>
      <c r="E2423" s="82" t="s">
        <v>1008</v>
      </c>
      <c r="F2423" s="57"/>
      <c r="G2423" s="58">
        <f>IFERROR(VLOOKUP(Errors_Master[[#This Row],[Functional Area]],Functional_Area[],2,FALSE),"Need Location!")</f>
        <v>34</v>
      </c>
      <c r="H242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24" spans="2:8">
      <c r="B2424" s="56" t="str">
        <f>CONCATENATE(Errors_Master[[#This Row],[Functional Area]],Errors_Master[[#This Row],[Error Code Name]])</f>
        <v>Impedance_Test_Post Cos[New Failure] Impedance_Test_Post Cos</v>
      </c>
      <c r="C2424" s="55">
        <v>2379</v>
      </c>
      <c r="D2424" s="69" t="s">
        <v>198</v>
      </c>
      <c r="E2424" s="82" t="s">
        <v>1008</v>
      </c>
      <c r="F2424" s="57"/>
      <c r="G2424" s="58">
        <f>IFERROR(VLOOKUP(Errors_Master[[#This Row],[Functional Area]],Functional_Area[],2,FALSE),"Need Location!")</f>
        <v>34</v>
      </c>
      <c r="H242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25" spans="2:8">
      <c r="B2425" s="56" t="str">
        <f>CONCATENATE(Errors_Master[[#This Row],[Functional Area]],Errors_Master[[#This Row],[Error Code Name]])</f>
        <v>Impedance_Test_Post Cos[New Failure] Impedance_Test_Post Cos</v>
      </c>
      <c r="C2425" s="55">
        <v>2380</v>
      </c>
      <c r="D2425" s="69" t="s">
        <v>198</v>
      </c>
      <c r="E2425" s="82" t="s">
        <v>1008</v>
      </c>
      <c r="F2425" s="57"/>
      <c r="G2425" s="58">
        <f>IFERROR(VLOOKUP(Errors_Master[[#This Row],[Functional Area]],Functional_Area[],2,FALSE),"Need Location!")</f>
        <v>34</v>
      </c>
      <c r="H242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26" spans="2:8">
      <c r="B2426" s="56" t="str">
        <f>CONCATENATE(Errors_Master[[#This Row],[Functional Area]],Errors_Master[[#This Row],[Error Code Name]])</f>
        <v>Impedance_Test_Post Cos[New Failure] Impedance_Test_Post Cos</v>
      </c>
      <c r="C2426" s="55">
        <v>2381</v>
      </c>
      <c r="D2426" s="69" t="s">
        <v>198</v>
      </c>
      <c r="E2426" s="82" t="s">
        <v>1008</v>
      </c>
      <c r="F2426" s="57"/>
      <c r="G2426" s="58">
        <f>IFERROR(VLOOKUP(Errors_Master[[#This Row],[Functional Area]],Functional_Area[],2,FALSE),"Need Location!")</f>
        <v>34</v>
      </c>
      <c r="H242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27" spans="2:8">
      <c r="B2427" s="56" t="str">
        <f>CONCATENATE(Errors_Master[[#This Row],[Functional Area]],Errors_Master[[#This Row],[Error Code Name]])</f>
        <v>Impedance_Test_Post Cos[New Failure] Impedance_Test_Post Cos</v>
      </c>
      <c r="C2427" s="55">
        <v>2382</v>
      </c>
      <c r="D2427" s="69" t="s">
        <v>198</v>
      </c>
      <c r="E2427" s="82" t="s">
        <v>1008</v>
      </c>
      <c r="F2427" s="57"/>
      <c r="G2427" s="58">
        <f>IFERROR(VLOOKUP(Errors_Master[[#This Row],[Functional Area]],Functional_Area[],2,FALSE),"Need Location!")</f>
        <v>34</v>
      </c>
      <c r="H242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28" spans="2:8">
      <c r="B2428" s="56" t="str">
        <f>CONCATENATE(Errors_Master[[#This Row],[Functional Area]],Errors_Master[[#This Row],[Error Code Name]])</f>
        <v>Impedance_Test_Post Cos[New Failure] Impedance_Test_Post Cos</v>
      </c>
      <c r="C2428" s="55">
        <v>2383</v>
      </c>
      <c r="D2428" s="69" t="s">
        <v>198</v>
      </c>
      <c r="E2428" s="82" t="s">
        <v>1008</v>
      </c>
      <c r="F2428" s="57"/>
      <c r="G2428" s="58">
        <f>IFERROR(VLOOKUP(Errors_Master[[#This Row],[Functional Area]],Functional_Area[],2,FALSE),"Need Location!")</f>
        <v>34</v>
      </c>
      <c r="H242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29" spans="2:8">
      <c r="B2429" s="56" t="str">
        <f>CONCATENATE(Errors_Master[[#This Row],[Functional Area]],Errors_Master[[#This Row],[Error Code Name]])</f>
        <v>Post_CosChin damage(Post_Cos)</v>
      </c>
      <c r="C2429" s="55">
        <v>2384</v>
      </c>
      <c r="D2429" s="69" t="s">
        <v>46</v>
      </c>
      <c r="E2429" s="82" t="s">
        <v>802</v>
      </c>
      <c r="F2429" s="57"/>
      <c r="G2429" s="58">
        <f>IFERROR(VLOOKUP(Errors_Master[[#This Row],[Functional Area]],Functional_Area[],2,FALSE),"Need Location!")</f>
        <v>35</v>
      </c>
      <c r="H242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30" spans="2:8">
      <c r="B2430" s="56" t="str">
        <f>CONCATENATE(Errors_Master[[#This Row],[Functional Area]],Errors_Master[[#This Row],[Error Code Name]])</f>
        <v>Post_Cos[New Failure] Post Cos</v>
      </c>
      <c r="C2430" s="55">
        <v>2385</v>
      </c>
      <c r="D2430" s="69" t="s">
        <v>46</v>
      </c>
      <c r="E2430" s="82" t="s">
        <v>131</v>
      </c>
      <c r="F2430" s="57"/>
      <c r="G2430" s="58">
        <f>IFERROR(VLOOKUP(Errors_Master[[#This Row],[Functional Area]],Functional_Area[],2,FALSE),"Need Location!")</f>
        <v>35</v>
      </c>
      <c r="H243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31" spans="2:8">
      <c r="B2431" s="56" t="str">
        <f>CONCATENATE(Errors_Master[[#This Row],[Functional Area]],Errors_Master[[#This Row],[Error Code Name]])</f>
        <v>Post_Cos[New Failure] Post Cos</v>
      </c>
      <c r="C2431" s="55">
        <v>2386</v>
      </c>
      <c r="D2431" s="69" t="s">
        <v>46</v>
      </c>
      <c r="E2431" s="82" t="s">
        <v>131</v>
      </c>
      <c r="F2431" s="57"/>
      <c r="G2431" s="58">
        <f>IFERROR(VLOOKUP(Errors_Master[[#This Row],[Functional Area]],Functional_Area[],2,FALSE),"Need Location!")</f>
        <v>35</v>
      </c>
      <c r="H243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32" spans="2:8">
      <c r="B2432" s="56" t="str">
        <f>CONCATENATE(Errors_Master[[#This Row],[Functional Area]],Errors_Master[[#This Row],[Error Code Name]])</f>
        <v>Post_Cos[New Failure] Post Cos</v>
      </c>
      <c r="C2432" s="55">
        <v>2387</v>
      </c>
      <c r="D2432" s="69" t="s">
        <v>46</v>
      </c>
      <c r="E2432" s="82" t="s">
        <v>131</v>
      </c>
      <c r="F2432" s="57"/>
      <c r="G2432" s="58">
        <f>IFERROR(VLOOKUP(Errors_Master[[#This Row],[Functional Area]],Functional_Area[],2,FALSE),"Need Location!")</f>
        <v>35</v>
      </c>
      <c r="H243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33" spans="2:8">
      <c r="B2433" s="56" t="str">
        <f>CONCATENATE(Errors_Master[[#This Row],[Functional Area]],Errors_Master[[#This Row],[Error Code Name]])</f>
        <v>Post_Cos[New Failure] Post Cos</v>
      </c>
      <c r="C2433" s="55">
        <v>2388</v>
      </c>
      <c r="D2433" s="69" t="s">
        <v>46</v>
      </c>
      <c r="E2433" s="82" t="s">
        <v>131</v>
      </c>
      <c r="F2433" s="57"/>
      <c r="G2433" s="58">
        <f>IFERROR(VLOOKUP(Errors_Master[[#This Row],[Functional Area]],Functional_Area[],2,FALSE),"Need Location!")</f>
        <v>35</v>
      </c>
      <c r="H243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34" spans="2:8">
      <c r="B2434" s="56" t="str">
        <f>CONCATENATE(Errors_Master[[#This Row],[Functional Area]],Errors_Master[[#This Row],[Error Code Name]])</f>
        <v>Post_Cos[New Failure] Post Cos</v>
      </c>
      <c r="C2434" s="55">
        <v>2389</v>
      </c>
      <c r="D2434" s="69" t="s">
        <v>46</v>
      </c>
      <c r="E2434" s="82" t="s">
        <v>131</v>
      </c>
      <c r="F2434" s="57"/>
      <c r="G2434" s="58">
        <f>IFERROR(VLOOKUP(Errors_Master[[#This Row],[Functional Area]],Functional_Area[],2,FALSE),"Need Location!")</f>
        <v>35</v>
      </c>
      <c r="H243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35" spans="2:8">
      <c r="B2435" s="56" t="str">
        <f>CONCATENATE(Errors_Master[[#This Row],[Functional Area]],Errors_Master[[#This Row],[Error Code Name]])</f>
        <v>Post_Cos[New Failure] Post Cos</v>
      </c>
      <c r="C2435" s="55">
        <v>2390</v>
      </c>
      <c r="D2435" s="69" t="s">
        <v>46</v>
      </c>
      <c r="E2435" s="82" t="s">
        <v>131</v>
      </c>
      <c r="F2435" s="57"/>
      <c r="G2435" s="58">
        <f>IFERROR(VLOOKUP(Errors_Master[[#This Row],[Functional Area]],Functional_Area[],2,FALSE),"Need Location!")</f>
        <v>35</v>
      </c>
      <c r="H243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36" spans="2:8">
      <c r="B2436" s="56" t="str">
        <f>CONCATENATE(Errors_Master[[#This Row],[Functional Area]],Errors_Master[[#This Row],[Error Code Name]])</f>
        <v>Post_Cos[New Failure] Post Cos</v>
      </c>
      <c r="C2436" s="55">
        <v>2391</v>
      </c>
      <c r="D2436" s="69" t="s">
        <v>46</v>
      </c>
      <c r="E2436" s="82" t="s">
        <v>131</v>
      </c>
      <c r="F2436" s="57"/>
      <c r="G2436" s="58">
        <f>IFERROR(VLOOKUP(Errors_Master[[#This Row],[Functional Area]],Functional_Area[],2,FALSE),"Need Location!")</f>
        <v>35</v>
      </c>
      <c r="H243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37" spans="2:8">
      <c r="B2437" s="56" t="str">
        <f>CONCATENATE(Errors_Master[[#This Row],[Functional Area]],Errors_Master[[#This Row],[Error Code Name]])</f>
        <v>Post_Cos[New Failure] Post Cos</v>
      </c>
      <c r="C2437" s="55">
        <v>2392</v>
      </c>
      <c r="D2437" s="69" t="s">
        <v>46</v>
      </c>
      <c r="E2437" s="82" t="s">
        <v>131</v>
      </c>
      <c r="F2437" s="57"/>
      <c r="G2437" s="58">
        <f>IFERROR(VLOOKUP(Errors_Master[[#This Row],[Functional Area]],Functional_Area[],2,FALSE),"Need Location!")</f>
        <v>35</v>
      </c>
      <c r="H243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38" spans="2:8">
      <c r="B2438" s="56" t="str">
        <f>CONCATENATE(Errors_Master[[#This Row],[Functional Area]],Errors_Master[[#This Row],[Error Code Name]])</f>
        <v>Post_Cos[New Failure] Post Cos</v>
      </c>
      <c r="C2438" s="55">
        <v>2393</v>
      </c>
      <c r="D2438" s="69" t="s">
        <v>46</v>
      </c>
      <c r="E2438" s="82" t="s">
        <v>131</v>
      </c>
      <c r="F2438" s="57"/>
      <c r="G2438" s="58">
        <f>IFERROR(VLOOKUP(Errors_Master[[#This Row],[Functional Area]],Functional_Area[],2,FALSE),"Need Location!")</f>
        <v>35</v>
      </c>
      <c r="H243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39" spans="2:8">
      <c r="B2439" s="56" t="str">
        <f>CONCATENATE(Errors_Master[[#This Row],[Functional Area]],Errors_Master[[#This Row],[Error Code Name]])</f>
        <v>Post_Cos[New Failure] Post Cos</v>
      </c>
      <c r="C2439" s="55">
        <v>2394</v>
      </c>
      <c r="D2439" s="69" t="s">
        <v>46</v>
      </c>
      <c r="E2439" s="82" t="s">
        <v>131</v>
      </c>
      <c r="F2439" s="57"/>
      <c r="G2439" s="58">
        <f>IFERROR(VLOOKUP(Errors_Master[[#This Row],[Functional Area]],Functional_Area[],2,FALSE),"Need Location!")</f>
        <v>35</v>
      </c>
      <c r="H243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40" spans="2:8">
      <c r="B2440" s="56" t="str">
        <f>CONCATENATE(Errors_Master[[#This Row],[Functional Area]],Errors_Master[[#This Row],[Error Code Name]])</f>
        <v>Post_Cos[New Failure] Post Cos</v>
      </c>
      <c r="C2440" s="55">
        <v>2395</v>
      </c>
      <c r="D2440" s="69" t="s">
        <v>46</v>
      </c>
      <c r="E2440" s="82" t="s">
        <v>131</v>
      </c>
      <c r="F2440" s="57"/>
      <c r="G2440" s="58">
        <f>IFERROR(VLOOKUP(Errors_Master[[#This Row],[Functional Area]],Functional_Area[],2,FALSE),"Need Location!")</f>
        <v>35</v>
      </c>
      <c r="H244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41" spans="2:8">
      <c r="B2441" s="56" t="str">
        <f>CONCATENATE(Errors_Master[[#This Row],[Functional Area]],Errors_Master[[#This Row],[Error Code Name]])</f>
        <v>Post_Cos[New Failure] Post Cos</v>
      </c>
      <c r="C2441" s="55">
        <v>2396</v>
      </c>
      <c r="D2441" s="69" t="s">
        <v>46</v>
      </c>
      <c r="E2441" s="82" t="s">
        <v>131</v>
      </c>
      <c r="F2441" s="57"/>
      <c r="G2441" s="58">
        <f>IFERROR(VLOOKUP(Errors_Master[[#This Row],[Functional Area]],Functional_Area[],2,FALSE),"Need Location!")</f>
        <v>35</v>
      </c>
      <c r="H244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42" spans="2:8">
      <c r="B2442" s="56" t="str">
        <f>CONCATENATE(Errors_Master[[#This Row],[Functional Area]],Errors_Master[[#This Row],[Error Code Name]])</f>
        <v>Post_Cos[New Failure] Post Cos</v>
      </c>
      <c r="C2442" s="55">
        <v>2397</v>
      </c>
      <c r="D2442" s="69" t="s">
        <v>46</v>
      </c>
      <c r="E2442" s="82" t="s">
        <v>131</v>
      </c>
      <c r="F2442" s="57"/>
      <c r="G2442" s="58">
        <f>IFERROR(VLOOKUP(Errors_Master[[#This Row],[Functional Area]],Functional_Area[],2,FALSE),"Need Location!")</f>
        <v>35</v>
      </c>
      <c r="H244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43" spans="2:8">
      <c r="B2443" s="56" t="str">
        <f>CONCATENATE(Errors_Master[[#This Row],[Functional Area]],Errors_Master[[#This Row],[Error Code Name]])</f>
        <v>Post_Cos[New Failure] Post Cos</v>
      </c>
      <c r="C2443" s="55">
        <v>2398</v>
      </c>
      <c r="D2443" s="69" t="s">
        <v>46</v>
      </c>
      <c r="E2443" s="82" t="s">
        <v>131</v>
      </c>
      <c r="F2443" s="57"/>
      <c r="G2443" s="58">
        <f>IFERROR(VLOOKUP(Errors_Master[[#This Row],[Functional Area]],Functional_Area[],2,FALSE),"Need Location!")</f>
        <v>35</v>
      </c>
      <c r="H244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44" spans="2:8">
      <c r="B2444" s="56" t="str">
        <f>CONCATENATE(Errors_Master[[#This Row],[Functional Area]],Errors_Master[[#This Row],[Error Code Name]])</f>
        <v>Post_Cos[New Failure] Post Cos</v>
      </c>
      <c r="C2444" s="55">
        <v>2399</v>
      </c>
      <c r="D2444" s="69" t="s">
        <v>46</v>
      </c>
      <c r="E2444" s="82" t="s">
        <v>131</v>
      </c>
      <c r="F2444" s="57"/>
      <c r="G2444" s="58">
        <f>IFERROR(VLOOKUP(Errors_Master[[#This Row],[Functional Area]],Functional_Area[],2,FALSE),"Need Location!")</f>
        <v>35</v>
      </c>
      <c r="H244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45" spans="2:8">
      <c r="B2445" s="56" t="str">
        <f>CONCATENATE(Errors_Master[[#This Row],[Functional Area]],Errors_Master[[#This Row],[Error Code Name]])</f>
        <v>Post_Cos[New Failure] Post Cos</v>
      </c>
      <c r="C2445" s="55">
        <v>2400</v>
      </c>
      <c r="D2445" s="69" t="s">
        <v>46</v>
      </c>
      <c r="E2445" s="82" t="s">
        <v>131</v>
      </c>
      <c r="F2445" s="57"/>
      <c r="G2445" s="58">
        <f>IFERROR(VLOOKUP(Errors_Master[[#This Row],[Functional Area]],Functional_Area[],2,FALSE),"Need Location!")</f>
        <v>35</v>
      </c>
      <c r="H244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46" spans="2:8">
      <c r="B2446" s="56" t="str">
        <f>CONCATENATE(Errors_Master[[#This Row],[Functional Area]],Errors_Master[[#This Row],[Error Code Name]])</f>
        <v>Post_Cos[New Failure] Post Cos</v>
      </c>
      <c r="C2446" s="55">
        <v>2401</v>
      </c>
      <c r="D2446" s="69" t="s">
        <v>46</v>
      </c>
      <c r="E2446" s="82" t="s">
        <v>131</v>
      </c>
      <c r="F2446" s="57"/>
      <c r="G2446" s="58">
        <f>IFERROR(VLOOKUP(Errors_Master[[#This Row],[Functional Area]],Functional_Area[],2,FALSE),"Need Location!")</f>
        <v>35</v>
      </c>
      <c r="H244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47" spans="2:8">
      <c r="B2447" s="56" t="str">
        <f>CONCATENATE(Errors_Master[[#This Row],[Functional Area]],Errors_Master[[#This Row],[Error Code Name]])</f>
        <v>Post_Cos[New Failure] Post Cos</v>
      </c>
      <c r="C2447" s="55">
        <v>2402</v>
      </c>
      <c r="D2447" s="69" t="s">
        <v>46</v>
      </c>
      <c r="E2447" s="82" t="s">
        <v>131</v>
      </c>
      <c r="F2447" s="57"/>
      <c r="G2447" s="58">
        <f>IFERROR(VLOOKUP(Errors_Master[[#This Row],[Functional Area]],Functional_Area[],2,FALSE),"Need Location!")</f>
        <v>35</v>
      </c>
      <c r="H244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48" spans="2:8">
      <c r="B2448" s="56" t="str">
        <f>CONCATENATE(Errors_Master[[#This Row],[Functional Area]],Errors_Master[[#This Row],[Error Code Name]])</f>
        <v>Post_Cos[New Failure] Post Cos</v>
      </c>
      <c r="C2448" s="55">
        <v>2403</v>
      </c>
      <c r="D2448" s="69" t="s">
        <v>46</v>
      </c>
      <c r="E2448" s="82" t="s">
        <v>131</v>
      </c>
      <c r="F2448" s="57"/>
      <c r="G2448" s="58">
        <f>IFERROR(VLOOKUP(Errors_Master[[#This Row],[Functional Area]],Functional_Area[],2,FALSE),"Need Location!")</f>
        <v>35</v>
      </c>
      <c r="H244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49" spans="2:8">
      <c r="B2449" s="56" t="str">
        <f>CONCATENATE(Errors_Master[[#This Row],[Functional Area]],Errors_Master[[#This Row],[Error Code Name]])</f>
        <v>Post_Cos[New Failure] Post Cos</v>
      </c>
      <c r="C2449" s="55">
        <v>2404</v>
      </c>
      <c r="D2449" s="69" t="s">
        <v>46</v>
      </c>
      <c r="E2449" s="82" t="s">
        <v>131</v>
      </c>
      <c r="F2449" s="57"/>
      <c r="G2449" s="58">
        <f>IFERROR(VLOOKUP(Errors_Master[[#This Row],[Functional Area]],Functional_Area[],2,FALSE),"Need Location!")</f>
        <v>35</v>
      </c>
      <c r="H244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50" spans="2:8">
      <c r="B2450" s="56" t="str">
        <f>CONCATENATE(Errors_Master[[#This Row],[Functional Area]],Errors_Master[[#This Row],[Error Code Name]])</f>
        <v>Post_Cos[New Failure] Post Cos</v>
      </c>
      <c r="C2450" s="55">
        <v>2405</v>
      </c>
      <c r="D2450" s="69" t="s">
        <v>46</v>
      </c>
      <c r="E2450" s="82" t="s">
        <v>131</v>
      </c>
      <c r="F2450" s="57"/>
      <c r="G2450" s="58">
        <f>IFERROR(VLOOKUP(Errors_Master[[#This Row],[Functional Area]],Functional_Area[],2,FALSE),"Need Location!")</f>
        <v>35</v>
      </c>
      <c r="H245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51" spans="2:8">
      <c r="B2451" s="56" t="str">
        <f>CONCATENATE(Errors_Master[[#This Row],[Functional Area]],Errors_Master[[#This Row],[Error Code Name]])</f>
        <v>Post_Cos[New Failure] Post Cos</v>
      </c>
      <c r="C2451" s="55">
        <v>2406</v>
      </c>
      <c r="D2451" s="69" t="s">
        <v>46</v>
      </c>
      <c r="E2451" s="82" t="s">
        <v>131</v>
      </c>
      <c r="F2451" s="57"/>
      <c r="G2451" s="58">
        <f>IFERROR(VLOOKUP(Errors_Master[[#This Row],[Functional Area]],Functional_Area[],2,FALSE),"Need Location!")</f>
        <v>35</v>
      </c>
      <c r="H245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52" spans="2:8">
      <c r="B2452" s="56" t="str">
        <f>CONCATENATE(Errors_Master[[#This Row],[Functional Area]],Errors_Master[[#This Row],[Error Code Name]])</f>
        <v>Post_Cos[New Failure] Post Cos</v>
      </c>
      <c r="C2452" s="55">
        <v>2407</v>
      </c>
      <c r="D2452" s="69" t="s">
        <v>46</v>
      </c>
      <c r="E2452" s="82" t="s">
        <v>131</v>
      </c>
      <c r="F2452" s="57"/>
      <c r="G2452" s="58">
        <f>IFERROR(VLOOKUP(Errors_Master[[#This Row],[Functional Area]],Functional_Area[],2,FALSE),"Need Location!")</f>
        <v>35</v>
      </c>
      <c r="H245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53" spans="2:8">
      <c r="B2453" s="56" t="str">
        <f>CONCATENATE(Errors_Master[[#This Row],[Functional Area]],Errors_Master[[#This Row],[Error Code Name]])</f>
        <v>PackagingBottom Case Black Line(Packaging)</v>
      </c>
      <c r="C2453" s="55">
        <v>2408</v>
      </c>
      <c r="D2453" s="69" t="s">
        <v>47</v>
      </c>
      <c r="E2453" s="82" t="s">
        <v>132</v>
      </c>
      <c r="F2453" s="57"/>
      <c r="G2453" s="58">
        <f>IFERROR(VLOOKUP(Errors_Master[[#This Row],[Functional Area]],Functional_Area[],2,FALSE),"Need Location!")</f>
        <v>36</v>
      </c>
      <c r="H245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54" spans="2:8">
      <c r="B2454" s="56" t="str">
        <f>CONCATENATE(Errors_Master[[#This Row],[Functional Area]],Errors_Master[[#This Row],[Error Code Name]])</f>
        <v>PackagingBottom Case Foot Peel Off(Packaging)</v>
      </c>
      <c r="C2454" s="55">
        <v>2409</v>
      </c>
      <c r="D2454" s="69" t="s">
        <v>47</v>
      </c>
      <c r="E2454" s="82" t="s">
        <v>133</v>
      </c>
      <c r="F2454" s="57"/>
      <c r="G2454" s="58">
        <f>IFERROR(VLOOKUP(Errors_Master[[#This Row],[Functional Area]],Functional_Area[],2,FALSE),"Need Location!")</f>
        <v>36</v>
      </c>
      <c r="H245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55" spans="2:8">
      <c r="B2455" s="56" t="str">
        <f>CONCATENATE(Errors_Master[[#This Row],[Functional Area]],Errors_Master[[#This Row],[Error Code Name]])</f>
        <v>PackagingBottom Case Scratch(Packaging)</v>
      </c>
      <c r="C2455" s="55">
        <v>2410</v>
      </c>
      <c r="D2455" s="69" t="s">
        <v>47</v>
      </c>
      <c r="E2455" s="82" t="s">
        <v>134</v>
      </c>
      <c r="F2455" s="57"/>
      <c r="G2455" s="58">
        <f>IFERROR(VLOOKUP(Errors_Master[[#This Row],[Functional Area]],Functional_Area[],2,FALSE),"Need Location!")</f>
        <v>36</v>
      </c>
      <c r="H245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56" spans="2:8">
      <c r="B2456" s="56" t="str">
        <f>CONCATENATE(Errors_Master[[#This Row],[Functional Area]],Errors_Master[[#This Row],[Error Code Name]])</f>
        <v>PackagingBottom Case Shiny Mark(Packaging)</v>
      </c>
      <c r="C2456" s="55">
        <v>2411</v>
      </c>
      <c r="D2456" s="69" t="s">
        <v>47</v>
      </c>
      <c r="E2456" s="82" t="s">
        <v>135</v>
      </c>
      <c r="F2456" s="57"/>
      <c r="G2456" s="58">
        <f>IFERROR(VLOOKUP(Errors_Master[[#This Row],[Functional Area]],Functional_Area[],2,FALSE),"Need Location!")</f>
        <v>36</v>
      </c>
      <c r="H245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57" spans="2:8">
      <c r="B2457" s="56" t="str">
        <f>CONCATENATE(Errors_Master[[#This Row],[Functional Area]],Errors_Master[[#This Row],[Error Code Name]])</f>
        <v>PackagingBottom Case Dent(Packaging)</v>
      </c>
      <c r="C2457" s="55">
        <v>2412</v>
      </c>
      <c r="D2457" s="69" t="s">
        <v>47</v>
      </c>
      <c r="E2457" s="82" t="s">
        <v>136</v>
      </c>
      <c r="F2457" s="57"/>
      <c r="G2457" s="58">
        <f>IFERROR(VLOOKUP(Errors_Master[[#This Row],[Functional Area]],Functional_Area[],2,FALSE),"Need Location!")</f>
        <v>36</v>
      </c>
      <c r="H245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58" spans="2:8">
      <c r="B2458" s="56" t="str">
        <f>CONCATENATE(Errors_Master[[#This Row],[Functional Area]],Errors_Master[[#This Row],[Error Code Name]])</f>
        <v>PackagingBottom Case Laser Etch NG(Packaging)</v>
      </c>
      <c r="C2458" s="55">
        <v>2413</v>
      </c>
      <c r="D2458" s="69" t="s">
        <v>47</v>
      </c>
      <c r="E2458" s="82" t="s">
        <v>137</v>
      </c>
      <c r="F2458" s="57"/>
      <c r="G2458" s="58">
        <f>IFERROR(VLOOKUP(Errors_Master[[#This Row],[Functional Area]],Functional_Area[],2,FALSE),"Need Location!")</f>
        <v>36</v>
      </c>
      <c r="H245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59" spans="2:8">
      <c r="B2459" s="56" t="str">
        <f>CONCATENATE(Errors_Master[[#This Row],[Functional Area]],Errors_Master[[#This Row],[Error Code Name]])</f>
        <v>PackagingBottom Case Outside Edge Damage(Packaging)</v>
      </c>
      <c r="C2459" s="55">
        <v>2414</v>
      </c>
      <c r="D2459" s="69" t="s">
        <v>47</v>
      </c>
      <c r="E2459" s="82" t="s">
        <v>138</v>
      </c>
      <c r="F2459" s="57"/>
      <c r="G2459" s="58">
        <f>IFERROR(VLOOKUP(Errors_Master[[#This Row],[Functional Area]],Functional_Area[],2,FALSE),"Need Location!")</f>
        <v>36</v>
      </c>
      <c r="H245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60" spans="2:8">
      <c r="B2460" s="56" t="str">
        <f>CONCATENATE(Errors_Master[[#This Row],[Functional Area]],Errors_Master[[#This Row],[Error Code Name]])</f>
        <v>PackagingBottom Case Outside Edge Scratch(Packaging)</v>
      </c>
      <c r="C2460" s="55">
        <v>2415</v>
      </c>
      <c r="D2460" s="69" t="s">
        <v>47</v>
      </c>
      <c r="E2460" s="82" t="s">
        <v>139</v>
      </c>
      <c r="F2460" s="57"/>
      <c r="G2460" s="58">
        <f>IFERROR(VLOOKUP(Errors_Master[[#This Row],[Functional Area]],Functional_Area[],2,FALSE),"Need Location!")</f>
        <v>36</v>
      </c>
      <c r="H246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61" spans="2:8">
      <c r="B2461" s="56" t="str">
        <f>CONCATENATE(Errors_Master[[#This Row],[Functional Area]],Errors_Master[[#This Row],[Error Code Name]])</f>
        <v>PackagingBottom Case Overcutting(Packaging)</v>
      </c>
      <c r="C2461" s="55">
        <v>2416</v>
      </c>
      <c r="D2461" s="69" t="s">
        <v>47</v>
      </c>
      <c r="E2461" s="82" t="s">
        <v>140</v>
      </c>
      <c r="F2461" s="57"/>
      <c r="G2461" s="58">
        <f>IFERROR(VLOOKUP(Errors_Master[[#This Row],[Functional Area]],Functional_Area[],2,FALSE),"Need Location!")</f>
        <v>36</v>
      </c>
      <c r="H246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62" spans="2:8">
      <c r="B2462" s="56" t="str">
        <f>CONCATENATE(Errors_Master[[#This Row],[Functional Area]],Errors_Master[[#This Row],[Error Code Name]])</f>
        <v>PackagingBottom Case Proud Mark(Packaging)</v>
      </c>
      <c r="C2462" s="55">
        <v>2417</v>
      </c>
      <c r="D2462" s="69" t="s">
        <v>47</v>
      </c>
      <c r="E2462" s="82" t="s">
        <v>141</v>
      </c>
      <c r="F2462" s="57"/>
      <c r="G2462" s="58">
        <f>IFERROR(VLOOKUP(Errors_Master[[#This Row],[Functional Area]],Functional_Area[],2,FALSE),"Need Location!")</f>
        <v>36</v>
      </c>
      <c r="H246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63" spans="2:8">
      <c r="B2463" s="56" t="str">
        <f>CONCATENATE(Errors_Master[[#This Row],[Functional Area]],Errors_Master[[#This Row],[Error Code Name]])</f>
        <v>PackagingBottom Case Deformed(Packaging)</v>
      </c>
      <c r="C2463" s="55">
        <v>2418</v>
      </c>
      <c r="D2463" s="69" t="s">
        <v>47</v>
      </c>
      <c r="E2463" s="82" t="s">
        <v>142</v>
      </c>
      <c r="F2463" s="57"/>
      <c r="G2463" s="58">
        <f>IFERROR(VLOOKUP(Errors_Master[[#This Row],[Functional Area]],Functional_Area[],2,FALSE),"Need Location!")</f>
        <v>36</v>
      </c>
      <c r="H246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64" spans="2:8">
      <c r="B2464" s="56" t="str">
        <f>CONCATENATE(Errors_Master[[#This Row],[Functional Area]],Errors_Master[[#This Row],[Error Code Name]])</f>
        <v>PackagingCell Bubble(Packaging)</v>
      </c>
      <c r="C2464" s="55">
        <v>2419</v>
      </c>
      <c r="D2464" s="69" t="s">
        <v>47</v>
      </c>
      <c r="E2464" s="82" t="s">
        <v>143</v>
      </c>
      <c r="F2464" s="57"/>
      <c r="G2464" s="58">
        <f>IFERROR(VLOOKUP(Errors_Master[[#This Row],[Functional Area]],Functional_Area[],2,FALSE),"Need Location!")</f>
        <v>36</v>
      </c>
      <c r="H246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65" spans="2:8">
      <c r="B2465" s="56" t="str">
        <f>CONCATENATE(Errors_Master[[#This Row],[Functional Area]],Errors_Master[[#This Row],[Error Code Name]])</f>
        <v>PackagingCell Burr(Packaging)</v>
      </c>
      <c r="C2465" s="55">
        <v>2420</v>
      </c>
      <c r="D2465" s="69" t="s">
        <v>47</v>
      </c>
      <c r="E2465" s="82" t="s">
        <v>144</v>
      </c>
      <c r="F2465" s="57"/>
      <c r="G2465" s="58">
        <f>IFERROR(VLOOKUP(Errors_Master[[#This Row],[Functional Area]],Functional_Area[],2,FALSE),"Need Location!")</f>
        <v>36</v>
      </c>
      <c r="H246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66" spans="2:8">
      <c r="B2466" s="56" t="str">
        <f>CONCATENATE(Errors_Master[[#This Row],[Functional Area]],Errors_Master[[#This Row],[Error Code Name]])</f>
        <v>PackagingCell Scratch(Packaging)</v>
      </c>
      <c r="C2466" s="55">
        <v>2421</v>
      </c>
      <c r="D2466" s="69" t="s">
        <v>47</v>
      </c>
      <c r="E2466" s="82" t="s">
        <v>145</v>
      </c>
      <c r="F2466" s="57"/>
      <c r="G2466" s="58">
        <f>IFERROR(VLOOKUP(Errors_Master[[#This Row],[Functional Area]],Functional_Area[],2,FALSE),"Need Location!")</f>
        <v>36</v>
      </c>
      <c r="H246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67" spans="2:8">
      <c r="B2467" s="56" t="str">
        <f>CONCATENATE(Errors_Master[[#This Row],[Functional Area]],Errors_Master[[#This Row],[Error Code Name]])</f>
        <v>PackagingE85 Damage(Packaging)</v>
      </c>
      <c r="C2467" s="55">
        <v>2422</v>
      </c>
      <c r="D2467" s="69" t="s">
        <v>47</v>
      </c>
      <c r="E2467" s="82" t="s">
        <v>146</v>
      </c>
      <c r="F2467" s="57"/>
      <c r="G2467" s="58">
        <f>IFERROR(VLOOKUP(Errors_Master[[#This Row],[Functional Area]],Functional_Area[],2,FALSE),"Need Location!")</f>
        <v>36</v>
      </c>
      <c r="H246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68" spans="2:8">
      <c r="B2468" s="56" t="str">
        <f>CONCATENATE(Errors_Master[[#This Row],[Functional Area]],Errors_Master[[#This Row],[Error Code Name]])</f>
        <v>PackagingBottom Case to Foot Gap(Packaging)</v>
      </c>
      <c r="C2468" s="55">
        <v>2423</v>
      </c>
      <c r="D2468" s="69" t="s">
        <v>47</v>
      </c>
      <c r="E2468" s="82" t="s">
        <v>147</v>
      </c>
      <c r="F2468" s="57"/>
      <c r="G2468" s="58">
        <f>IFERROR(VLOOKUP(Errors_Master[[#This Row],[Functional Area]],Functional_Area[],2,FALSE),"Need Location!")</f>
        <v>36</v>
      </c>
      <c r="H246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69" spans="2:8">
      <c r="B2469" s="56" t="str">
        <f>CONCATENATE(Errors_Master[[#This Row],[Functional Area]],Errors_Master[[#This Row],[Error Code Name]])</f>
        <v>PackagingDisplay Housing Angle OOS(Packaging)</v>
      </c>
      <c r="C2469" s="55">
        <v>2424</v>
      </c>
      <c r="D2469" s="69" t="s">
        <v>47</v>
      </c>
      <c r="E2469" s="82" t="s">
        <v>148</v>
      </c>
      <c r="F2469" s="57"/>
      <c r="G2469" s="58">
        <f>IFERROR(VLOOKUP(Errors_Master[[#This Row],[Functional Area]],Functional_Area[],2,FALSE),"Need Location!")</f>
        <v>36</v>
      </c>
      <c r="H246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70" spans="2:8">
      <c r="B2470" s="56" t="str">
        <f>CONCATENATE(Errors_Master[[#This Row],[Functional Area]],Errors_Master[[#This Row],[Error Code Name]])</f>
        <v>PackagingDisplay Housing Damage(Packaging)</v>
      </c>
      <c r="C2470" s="55">
        <v>2425</v>
      </c>
      <c r="D2470" s="69" t="s">
        <v>47</v>
      </c>
      <c r="E2470" s="82" t="s">
        <v>149</v>
      </c>
      <c r="F2470" s="57"/>
      <c r="G2470" s="58">
        <f>IFERROR(VLOOKUP(Errors_Master[[#This Row],[Functional Area]],Functional_Area[],2,FALSE),"Need Location!")</f>
        <v>36</v>
      </c>
      <c r="H247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71" spans="2:8">
      <c r="B2471" s="56" t="str">
        <f>CONCATENATE(Errors_Master[[#This Row],[Functional Area]],Errors_Master[[#This Row],[Error Code Name]])</f>
        <v>PackagingDisplay Housing Overpolish(Packaging)</v>
      </c>
      <c r="C2471" s="55">
        <v>2426</v>
      </c>
      <c r="D2471" s="69" t="s">
        <v>47</v>
      </c>
      <c r="E2471" s="82" t="s">
        <v>150</v>
      </c>
      <c r="F2471" s="57"/>
      <c r="G2471" s="58">
        <f>IFERROR(VLOOKUP(Errors_Master[[#This Row],[Functional Area]],Functional_Area[],2,FALSE),"Need Location!")</f>
        <v>36</v>
      </c>
      <c r="H247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72" spans="2:8">
      <c r="B2472" s="56" t="str">
        <f>CONCATENATE(Errors_Master[[#This Row],[Functional Area]],Errors_Master[[#This Row],[Error Code Name]])</f>
        <v>PackagingDisplay Housing Scratch(Packaging)</v>
      </c>
      <c r="C2472" s="55">
        <v>2427</v>
      </c>
      <c r="D2472" s="69" t="s">
        <v>47</v>
      </c>
      <c r="E2472" s="82" t="s">
        <v>151</v>
      </c>
      <c r="F2472" s="57"/>
      <c r="G2472" s="58">
        <f>IFERROR(VLOOKUP(Errors_Master[[#This Row],[Functional Area]],Functional_Area[],2,FALSE),"Need Location!")</f>
        <v>36</v>
      </c>
      <c r="H247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73" spans="2:8">
      <c r="B2473" s="56" t="str">
        <f>CONCATENATE(Errors_Master[[#This Row],[Functional Area]],Errors_Master[[#This Row],[Error Code Name]])</f>
        <v>PackagingDisplay Housing Shiny Mark(Packaging)</v>
      </c>
      <c r="C2473" s="55">
        <v>2428</v>
      </c>
      <c r="D2473" s="69" t="s">
        <v>47</v>
      </c>
      <c r="E2473" s="82" t="s">
        <v>152</v>
      </c>
      <c r="F2473" s="57"/>
      <c r="G2473" s="58">
        <f>IFERROR(VLOOKUP(Errors_Master[[#This Row],[Functional Area]],Functional_Area[],2,FALSE),"Need Location!")</f>
        <v>36</v>
      </c>
      <c r="H247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74" spans="2:8">
      <c r="B2474" s="56" t="str">
        <f>CONCATENATE(Errors_Master[[#This Row],[Functional Area]],Errors_Master[[#This Row],[Error Code Name]])</f>
        <v>PackagingDisplay Housing Black Line(Packaging)</v>
      </c>
      <c r="C2474" s="55">
        <v>2429</v>
      </c>
      <c r="D2474" s="69" t="s">
        <v>47</v>
      </c>
      <c r="E2474" s="82" t="s">
        <v>153</v>
      </c>
      <c r="F2474" s="57"/>
      <c r="G2474" s="58">
        <f>IFERROR(VLOOKUP(Errors_Master[[#This Row],[Functional Area]],Functional_Area[],2,FALSE),"Need Location!")</f>
        <v>36</v>
      </c>
      <c r="H247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75" spans="2:8">
      <c r="B2475" s="56" t="str">
        <f>CONCATENATE(Errors_Master[[#This Row],[Functional Area]],Errors_Master[[#This Row],[Error Code Name]])</f>
        <v>PackagingDisplay Housing Different Color(Packaging)</v>
      </c>
      <c r="C2475" s="55">
        <v>2430</v>
      </c>
      <c r="D2475" s="69" t="s">
        <v>47</v>
      </c>
      <c r="E2475" s="82" t="s">
        <v>154</v>
      </c>
      <c r="F2475" s="57"/>
      <c r="G2475" s="58">
        <f>IFERROR(VLOOKUP(Errors_Master[[#This Row],[Functional Area]],Functional_Area[],2,FALSE),"Need Location!")</f>
        <v>36</v>
      </c>
      <c r="H247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76" spans="2:8">
      <c r="B2476" s="56" t="str">
        <f>CONCATENATE(Errors_Master[[#This Row],[Functional Area]],Errors_Master[[#This Row],[Error Code Name]])</f>
        <v>PackagingKeycap Scratch(Packaging)</v>
      </c>
      <c r="C2476" s="55">
        <v>2431</v>
      </c>
      <c r="D2476" s="69" t="s">
        <v>47</v>
      </c>
      <c r="E2476" s="82" t="s">
        <v>155</v>
      </c>
      <c r="F2476" s="57"/>
      <c r="G2476" s="58">
        <f>IFERROR(VLOOKUP(Errors_Master[[#This Row],[Functional Area]],Functional_Area[],2,FALSE),"Need Location!")</f>
        <v>36</v>
      </c>
      <c r="H247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77" spans="2:8">
      <c r="B2477" s="56" t="str">
        <f>CONCATENATE(Errors_Master[[#This Row],[Functional Area]],Errors_Master[[#This Row],[Error Code Name]])</f>
        <v>PackagingLCD Broken(Packaging)</v>
      </c>
      <c r="C2477" s="55">
        <v>2432</v>
      </c>
      <c r="D2477" s="69" t="s">
        <v>47</v>
      </c>
      <c r="E2477" s="82" t="s">
        <v>156</v>
      </c>
      <c r="F2477" s="57"/>
      <c r="G2477" s="58">
        <f>IFERROR(VLOOKUP(Errors_Master[[#This Row],[Functional Area]],Functional_Area[],2,FALSE),"Need Location!")</f>
        <v>36</v>
      </c>
      <c r="H247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78" spans="2:8">
      <c r="B2478" s="56" t="str">
        <f>CONCATENATE(Errors_Master[[#This Row],[Functional Area]],Errors_Master[[#This Row],[Error Code Name]])</f>
        <v>PackagingLCD Dent(Packaging)</v>
      </c>
      <c r="C2478" s="55">
        <v>2433</v>
      </c>
      <c r="D2478" s="69" t="s">
        <v>47</v>
      </c>
      <c r="E2478" s="82" t="s">
        <v>157</v>
      </c>
      <c r="F2478" s="57"/>
      <c r="G2478" s="58">
        <f>IFERROR(VLOOKUP(Errors_Master[[#This Row],[Functional Area]],Functional_Area[],2,FALSE),"Need Location!")</f>
        <v>36</v>
      </c>
      <c r="H247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79" spans="2:8">
      <c r="B2479" s="56" t="str">
        <f>CONCATENATE(Errors_Master[[#This Row],[Functional Area]],Errors_Master[[#This Row],[Error Code Name]])</f>
        <v>PackagingTop Case Scratch(Packaging)</v>
      </c>
      <c r="C2479" s="55">
        <v>2434</v>
      </c>
      <c r="D2479" s="69" t="s">
        <v>47</v>
      </c>
      <c r="E2479" s="82" t="s">
        <v>158</v>
      </c>
      <c r="F2479" s="57"/>
      <c r="G2479" s="58">
        <f>IFERROR(VLOOKUP(Errors_Master[[#This Row],[Functional Area]],Functional_Area[],2,FALSE),"Need Location!")</f>
        <v>36</v>
      </c>
      <c r="H247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80" spans="2:8">
      <c r="B2480" s="56" t="str">
        <f>CONCATENATE(Errors_Master[[#This Row],[Functional Area]],Errors_Master[[#This Row],[Error Code Name]])</f>
        <v>PackagingTop Case Dent(Packaging)</v>
      </c>
      <c r="C2480" s="55">
        <v>2435</v>
      </c>
      <c r="D2480" s="69" t="s">
        <v>47</v>
      </c>
      <c r="E2480" s="82" t="s">
        <v>159</v>
      </c>
      <c r="F2480" s="57"/>
      <c r="G2480" s="58">
        <f>IFERROR(VLOOKUP(Errors_Master[[#This Row],[Functional Area]],Functional_Area[],2,FALSE),"Need Location!")</f>
        <v>36</v>
      </c>
      <c r="H248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81" spans="2:8">
      <c r="B2481" s="56" t="str">
        <f>CONCATENATE(Errors_Master[[#This Row],[Functional Area]],Errors_Master[[#This Row],[Error Code Name]])</f>
        <v>PackagingTop Case Missing Components(Packaging)</v>
      </c>
      <c r="C2481" s="55">
        <v>2436</v>
      </c>
      <c r="D2481" s="69" t="s">
        <v>47</v>
      </c>
      <c r="E2481" s="82" t="s">
        <v>160</v>
      </c>
      <c r="F2481" s="57"/>
      <c r="G2481" s="58">
        <f>IFERROR(VLOOKUP(Errors_Master[[#This Row],[Functional Area]],Functional_Area[],2,FALSE),"Need Location!")</f>
        <v>36</v>
      </c>
      <c r="H248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82" spans="2:8">
      <c r="B2482" s="56" t="str">
        <f>CONCATENATE(Errors_Master[[#This Row],[Functional Area]],Errors_Master[[#This Row],[Error Code Name]])</f>
        <v>PackagingTop Case Outside Edge Damage(Packaging)</v>
      </c>
      <c r="C2482" s="55">
        <v>2437</v>
      </c>
      <c r="D2482" s="69" t="s">
        <v>47</v>
      </c>
      <c r="E2482" s="82" t="s">
        <v>161</v>
      </c>
      <c r="F2482" s="57"/>
      <c r="G2482" s="58">
        <f>IFERROR(VLOOKUP(Errors_Master[[#This Row],[Functional Area]],Functional_Area[],2,FALSE),"Need Location!")</f>
        <v>36</v>
      </c>
      <c r="H248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83" spans="2:8">
      <c r="B2483" s="56" t="str">
        <f>CONCATENATE(Errors_Master[[#This Row],[Functional Area]],Errors_Master[[#This Row],[Error Code Name]])</f>
        <v>PackagingTop Case Outside Edge Scratch(Packaging)</v>
      </c>
      <c r="C2483" s="55">
        <v>2438</v>
      </c>
      <c r="D2483" s="69" t="s">
        <v>47</v>
      </c>
      <c r="E2483" s="82" t="s">
        <v>162</v>
      </c>
      <c r="F2483" s="57"/>
      <c r="G2483" s="58">
        <f>IFERROR(VLOOKUP(Errors_Master[[#This Row],[Functional Area]],Functional_Area[],2,FALSE),"Need Location!")</f>
        <v>36</v>
      </c>
      <c r="H248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84" spans="2:8">
      <c r="B2484" s="56" t="str">
        <f>CONCATENATE(Errors_Master[[#This Row],[Functional Area]],Errors_Master[[#This Row],[Error Code Name]])</f>
        <v>PackagingTop Case Overpolish(Packaging)</v>
      </c>
      <c r="C2484" s="55">
        <v>2439</v>
      </c>
      <c r="D2484" s="69" t="s">
        <v>47</v>
      </c>
      <c r="E2484" s="82" t="s">
        <v>163</v>
      </c>
      <c r="F2484" s="57"/>
      <c r="G2484" s="58">
        <f>IFERROR(VLOOKUP(Errors_Master[[#This Row],[Functional Area]],Functional_Area[],2,FALSE),"Need Location!")</f>
        <v>36</v>
      </c>
      <c r="H248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85" spans="2:8">
      <c r="B2485" s="56" t="str">
        <f>CONCATENATE(Errors_Master[[#This Row],[Functional Area]],Errors_Master[[#This Row],[Error Code Name]])</f>
        <v>PackagingTop Case Shrink(Packaging)</v>
      </c>
      <c r="C2485" s="55">
        <v>2440</v>
      </c>
      <c r="D2485" s="69" t="s">
        <v>47</v>
      </c>
      <c r="E2485" s="82" t="s">
        <v>164</v>
      </c>
      <c r="F2485" s="57"/>
      <c r="G2485" s="58">
        <f>IFERROR(VLOOKUP(Errors_Master[[#This Row],[Functional Area]],Functional_Area[],2,FALSE),"Need Location!")</f>
        <v>36</v>
      </c>
      <c r="H248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86" spans="2:8">
      <c r="B2486" s="56" t="str">
        <f>CONCATENATE(Errors_Master[[#This Row],[Functional Area]],Errors_Master[[#This Row],[Error Code Name]])</f>
        <v>PackagingTrackpad Scratch(Packaging)</v>
      </c>
      <c r="C2486" s="55">
        <v>2441</v>
      </c>
      <c r="D2486" s="69" t="s">
        <v>47</v>
      </c>
      <c r="E2486" s="82" t="s">
        <v>165</v>
      </c>
      <c r="F2486" s="57"/>
      <c r="G2486" s="58">
        <f>IFERROR(VLOOKUP(Errors_Master[[#This Row],[Functional Area]],Functional_Area[],2,FALSE),"Need Location!")</f>
        <v>36</v>
      </c>
      <c r="H248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87" spans="2:8">
      <c r="B2487" s="56" t="str">
        <f>CONCATENATE(Errors_Master[[#This Row],[Functional Area]],Errors_Master[[#This Row],[Error Code Name]])</f>
        <v>PackagingTrim Scratch(Packaging)</v>
      </c>
      <c r="C2487" s="55">
        <v>2442</v>
      </c>
      <c r="D2487" s="69" t="s">
        <v>47</v>
      </c>
      <c r="E2487" s="82" t="s">
        <v>166</v>
      </c>
      <c r="F2487" s="57"/>
      <c r="G2487" s="58">
        <f>IFERROR(VLOOKUP(Errors_Master[[#This Row],[Functional Area]],Functional_Area[],2,FALSE),"Need Location!")</f>
        <v>36</v>
      </c>
      <c r="H248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88" spans="2:8">
      <c r="B2488" s="56" t="str">
        <f>CONCATENATE(Errors_Master[[#This Row],[Functional Area]],Errors_Master[[#This Row],[Error Code Name]])</f>
        <v>Packaging[New Failure] Packaging</v>
      </c>
      <c r="C2488" s="55">
        <v>2443</v>
      </c>
      <c r="D2488" s="69" t="s">
        <v>47</v>
      </c>
      <c r="E2488" s="82" t="s">
        <v>167</v>
      </c>
      <c r="F2488" s="57"/>
      <c r="G2488" s="58">
        <f>IFERROR(VLOOKUP(Errors_Master[[#This Row],[Functional Area]],Functional_Area[],2,FALSE),"Need Location!")</f>
        <v>36</v>
      </c>
      <c r="H248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89" spans="2:8">
      <c r="B2489" s="56" t="str">
        <f>CONCATENATE(Errors_Master[[#This Row],[Functional Area]],Errors_Master[[#This Row],[Error Code Name]])</f>
        <v>Packaging[New Failure] Packaging</v>
      </c>
      <c r="C2489" s="55">
        <v>2444</v>
      </c>
      <c r="D2489" s="69" t="s">
        <v>47</v>
      </c>
      <c r="E2489" s="82" t="s">
        <v>167</v>
      </c>
      <c r="F2489" s="57"/>
      <c r="G2489" s="58">
        <f>IFERROR(VLOOKUP(Errors_Master[[#This Row],[Functional Area]],Functional_Area[],2,FALSE),"Need Location!")</f>
        <v>36</v>
      </c>
      <c r="H248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90" spans="2:8">
      <c r="B2490" s="56" t="str">
        <f>CONCATENATE(Errors_Master[[#This Row],[Functional Area]],Errors_Master[[#This Row],[Error Code Name]])</f>
        <v>Packaging[New Failure] Packaging</v>
      </c>
      <c r="C2490" s="55">
        <v>2445</v>
      </c>
      <c r="D2490" s="69" t="s">
        <v>47</v>
      </c>
      <c r="E2490" s="82" t="s">
        <v>167</v>
      </c>
      <c r="F2490" s="57"/>
      <c r="G2490" s="58">
        <f>IFERROR(VLOOKUP(Errors_Master[[#This Row],[Functional Area]],Functional_Area[],2,FALSE),"Need Location!")</f>
        <v>36</v>
      </c>
      <c r="H249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91" spans="2:8">
      <c r="B2491" s="56" t="str">
        <f>CONCATENATE(Errors_Master[[#This Row],[Functional Area]],Errors_Master[[#This Row],[Error Code Name]])</f>
        <v>Packaging[New Failure] Packaging</v>
      </c>
      <c r="C2491" s="55">
        <v>2446</v>
      </c>
      <c r="D2491" s="69" t="s">
        <v>47</v>
      </c>
      <c r="E2491" s="82" t="s">
        <v>167</v>
      </c>
      <c r="F2491" s="57"/>
      <c r="G2491" s="58">
        <f>IFERROR(VLOOKUP(Errors_Master[[#This Row],[Functional Area]],Functional_Area[],2,FALSE),"Need Location!")</f>
        <v>36</v>
      </c>
      <c r="H249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92" spans="2:8">
      <c r="B2492" s="56" t="str">
        <f>CONCATENATE(Errors_Master[[#This Row],[Functional Area]],Errors_Master[[#This Row],[Error Code Name]])</f>
        <v>Packaging[New Failure] Packaging</v>
      </c>
      <c r="C2492" s="55">
        <v>2447</v>
      </c>
      <c r="D2492" s="69" t="s">
        <v>47</v>
      </c>
      <c r="E2492" s="82" t="s">
        <v>167</v>
      </c>
      <c r="F2492" s="57"/>
      <c r="G2492" s="58">
        <f>IFERROR(VLOOKUP(Errors_Master[[#This Row],[Functional Area]],Functional_Area[],2,FALSE),"Need Location!")</f>
        <v>36</v>
      </c>
      <c r="H249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93" spans="2:8">
      <c r="B2493" s="56" t="str">
        <f>CONCATENATE(Errors_Master[[#This Row],[Functional Area]],Errors_Master[[#This Row],[Error Code Name]])</f>
        <v>Packaging[New Failure] Packaging</v>
      </c>
      <c r="C2493" s="55">
        <v>2448</v>
      </c>
      <c r="D2493" s="69" t="s">
        <v>47</v>
      </c>
      <c r="E2493" s="82" t="s">
        <v>167</v>
      </c>
      <c r="F2493" s="57"/>
      <c r="G2493" s="58">
        <f>IFERROR(VLOOKUP(Errors_Master[[#This Row],[Functional Area]],Functional_Area[],2,FALSE),"Need Location!")</f>
        <v>36</v>
      </c>
      <c r="H249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94" spans="2:8">
      <c r="B2494" s="56" t="str">
        <f>CONCATENATE(Errors_Master[[#This Row],[Functional Area]],Errors_Master[[#This Row],[Error Code Name]])</f>
        <v>Packaging[New Failure] Packaging</v>
      </c>
      <c r="C2494" s="55">
        <v>2449</v>
      </c>
      <c r="D2494" s="69" t="s">
        <v>47</v>
      </c>
      <c r="E2494" s="82" t="s">
        <v>167</v>
      </c>
      <c r="F2494" s="57"/>
      <c r="G2494" s="58">
        <f>IFERROR(VLOOKUP(Errors_Master[[#This Row],[Functional Area]],Functional_Area[],2,FALSE),"Need Location!")</f>
        <v>36</v>
      </c>
      <c r="H249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95" spans="2:8">
      <c r="B2495" s="56" t="str">
        <f>CONCATENATE(Errors_Master[[#This Row],[Functional Area]],Errors_Master[[#This Row],[Error Code Name]])</f>
        <v>Packaging[New Failure] Packaging</v>
      </c>
      <c r="C2495" s="55">
        <v>2450</v>
      </c>
      <c r="D2495" s="69" t="s">
        <v>47</v>
      </c>
      <c r="E2495" s="82" t="s">
        <v>167</v>
      </c>
      <c r="F2495" s="57"/>
      <c r="G2495" s="58">
        <f>IFERROR(VLOOKUP(Errors_Master[[#This Row],[Functional Area]],Functional_Area[],2,FALSE),"Need Location!")</f>
        <v>36</v>
      </c>
      <c r="H249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96" spans="2:8">
      <c r="B2496" s="56" t="str">
        <f>CONCATENATE(Errors_Master[[#This Row],[Functional Area]],Errors_Master[[#This Row],[Error Code Name]])</f>
        <v>Packaging[New Failure] Packaging</v>
      </c>
      <c r="C2496" s="55">
        <v>2451</v>
      </c>
      <c r="D2496" s="69" t="s">
        <v>47</v>
      </c>
      <c r="E2496" s="82" t="s">
        <v>167</v>
      </c>
      <c r="F2496" s="57"/>
      <c r="G2496" s="58">
        <f>IFERROR(VLOOKUP(Errors_Master[[#This Row],[Functional Area]],Functional_Area[],2,FALSE),"Need Location!")</f>
        <v>36</v>
      </c>
      <c r="H249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97" spans="2:8">
      <c r="B2497" s="56" t="str">
        <f>CONCATENATE(Errors_Master[[#This Row],[Functional Area]],Errors_Master[[#This Row],[Error Code Name]])</f>
        <v>Packaging[New Failure] Packaging</v>
      </c>
      <c r="C2497" s="55">
        <v>2452</v>
      </c>
      <c r="D2497" s="69" t="s">
        <v>47</v>
      </c>
      <c r="E2497" s="82" t="s">
        <v>167</v>
      </c>
      <c r="F2497" s="57"/>
      <c r="G2497" s="58">
        <f>IFERROR(VLOOKUP(Errors_Master[[#This Row],[Functional Area]],Functional_Area[],2,FALSE),"Need Location!")</f>
        <v>36</v>
      </c>
      <c r="H249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98" spans="2:8">
      <c r="B2498" s="56" t="str">
        <f>CONCATENATE(Errors_Master[[#This Row],[Functional Area]],Errors_Master[[#This Row],[Error Code Name]])</f>
        <v>Packaging[New Failure] Packaging</v>
      </c>
      <c r="C2498" s="55">
        <v>2453</v>
      </c>
      <c r="D2498" s="69" t="s">
        <v>47</v>
      </c>
      <c r="E2498" s="82" t="s">
        <v>167</v>
      </c>
      <c r="F2498" s="57"/>
      <c r="G2498" s="58">
        <f>IFERROR(VLOOKUP(Errors_Master[[#This Row],[Functional Area]],Functional_Area[],2,FALSE),"Need Location!")</f>
        <v>36</v>
      </c>
      <c r="H249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499" spans="2:8">
      <c r="B2499" s="56" t="str">
        <f>CONCATENATE(Errors_Master[[#This Row],[Functional Area]],Errors_Master[[#This Row],[Error Code Name]])</f>
        <v>Packaging[New Failure] Packaging</v>
      </c>
      <c r="C2499" s="55">
        <v>2454</v>
      </c>
      <c r="D2499" s="69" t="s">
        <v>47</v>
      </c>
      <c r="E2499" s="82" t="s">
        <v>167</v>
      </c>
      <c r="F2499" s="57"/>
      <c r="G2499" s="58">
        <f>IFERROR(VLOOKUP(Errors_Master[[#This Row],[Functional Area]],Functional_Area[],2,FALSE),"Need Location!")</f>
        <v>36</v>
      </c>
      <c r="H249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500" spans="2:8">
      <c r="B2500" s="56" t="str">
        <f>CONCATENATE(Errors_Master[[#This Row],[Functional Area]],Errors_Master[[#This Row],[Error Code Name]])</f>
        <v>Packaging[New Failure] Packaging</v>
      </c>
      <c r="C2500" s="55">
        <v>2455</v>
      </c>
      <c r="D2500" s="69" t="s">
        <v>47</v>
      </c>
      <c r="E2500" s="82" t="s">
        <v>167</v>
      </c>
      <c r="F2500" s="57"/>
      <c r="G2500" s="58">
        <f>IFERROR(VLOOKUP(Errors_Master[[#This Row],[Functional Area]],Functional_Area[],2,FALSE),"Need Location!")</f>
        <v>36</v>
      </c>
      <c r="H250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501" spans="2:8">
      <c r="B2501" s="56" t="str">
        <f>CONCATENATE(Errors_Master[[#This Row],[Functional Area]],Errors_Master[[#This Row],[Error Code Name]])</f>
        <v>Packaging[New Failure] Packaging</v>
      </c>
      <c r="C2501" s="55">
        <v>2456</v>
      </c>
      <c r="D2501" s="69" t="s">
        <v>47</v>
      </c>
      <c r="E2501" s="82" t="s">
        <v>167</v>
      </c>
      <c r="F2501" s="57"/>
      <c r="G2501" s="58">
        <f>IFERROR(VLOOKUP(Errors_Master[[#This Row],[Functional Area]],Functional_Area[],2,FALSE),"Need Location!")</f>
        <v>36</v>
      </c>
      <c r="H2501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502" spans="2:8">
      <c r="B2502" s="56" t="str">
        <f>CONCATENATE(Errors_Master[[#This Row],[Functional Area]],Errors_Master[[#This Row],[Error Code Name]])</f>
        <v>Packaging[New Failure] Packaging</v>
      </c>
      <c r="C2502" s="55">
        <v>2457</v>
      </c>
      <c r="D2502" s="69" t="s">
        <v>47</v>
      </c>
      <c r="E2502" s="82" t="s">
        <v>167</v>
      </c>
      <c r="F2502" s="57"/>
      <c r="G2502" s="58">
        <f>IFERROR(VLOOKUP(Errors_Master[[#This Row],[Functional Area]],Functional_Area[],2,FALSE),"Need Location!")</f>
        <v>36</v>
      </c>
      <c r="H2502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503" spans="2:8">
      <c r="B2503" s="56" t="str">
        <f>CONCATENATE(Errors_Master[[#This Row],[Functional Area]],Errors_Master[[#This Row],[Error Code Name]])</f>
        <v>Packaging[New Failure] Packaging</v>
      </c>
      <c r="C2503" s="55">
        <v>2458</v>
      </c>
      <c r="D2503" s="69" t="s">
        <v>47</v>
      </c>
      <c r="E2503" s="82" t="s">
        <v>167</v>
      </c>
      <c r="F2503" s="57"/>
      <c r="G2503" s="58">
        <f>IFERROR(VLOOKUP(Errors_Master[[#This Row],[Functional Area]],Functional_Area[],2,FALSE),"Need Location!")</f>
        <v>36</v>
      </c>
      <c r="H2503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504" spans="2:8">
      <c r="B2504" s="56" t="str">
        <f>CONCATENATE(Errors_Master[[#This Row],[Functional Area]],Errors_Master[[#This Row],[Error Code Name]])</f>
        <v>Packaging[New Failure] Packaging</v>
      </c>
      <c r="C2504" s="55">
        <v>2459</v>
      </c>
      <c r="D2504" s="69" t="s">
        <v>47</v>
      </c>
      <c r="E2504" s="82" t="s">
        <v>167</v>
      </c>
      <c r="F2504" s="57"/>
      <c r="G2504" s="58">
        <f>IFERROR(VLOOKUP(Errors_Master[[#This Row],[Functional Area]],Functional_Area[],2,FALSE),"Need Location!")</f>
        <v>36</v>
      </c>
      <c r="H2504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505" spans="2:8">
      <c r="B2505" s="56" t="str">
        <f>CONCATENATE(Errors_Master[[#This Row],[Functional Area]],Errors_Master[[#This Row],[Error Code Name]])</f>
        <v>Packaging[New Failure] Packaging</v>
      </c>
      <c r="C2505" s="55">
        <v>2460</v>
      </c>
      <c r="D2505" s="69" t="s">
        <v>47</v>
      </c>
      <c r="E2505" s="82" t="s">
        <v>167</v>
      </c>
      <c r="F2505" s="57"/>
      <c r="G2505" s="58">
        <f>IFERROR(VLOOKUP(Errors_Master[[#This Row],[Functional Area]],Functional_Area[],2,FALSE),"Need Location!")</f>
        <v>36</v>
      </c>
      <c r="H2505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506" spans="2:8">
      <c r="B2506" s="56" t="str">
        <f>CONCATENATE(Errors_Master[[#This Row],[Functional Area]],Errors_Master[[#This Row],[Error Code Name]])</f>
        <v>Packaging[New Failure] Packaging</v>
      </c>
      <c r="C2506" s="55">
        <v>2461</v>
      </c>
      <c r="D2506" s="69" t="s">
        <v>47</v>
      </c>
      <c r="E2506" s="82" t="s">
        <v>167</v>
      </c>
      <c r="F2506" s="57"/>
      <c r="G2506" s="58">
        <f>IFERROR(VLOOKUP(Errors_Master[[#This Row],[Functional Area]],Functional_Area[],2,FALSE),"Need Location!")</f>
        <v>36</v>
      </c>
      <c r="H2506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507" spans="2:8">
      <c r="B2507" s="56" t="str">
        <f>CONCATENATE(Errors_Master[[#This Row],[Functional Area]],Errors_Master[[#This Row],[Error Code Name]])</f>
        <v>Packaging[New Failure] Packaging</v>
      </c>
      <c r="C2507" s="55">
        <v>2462</v>
      </c>
      <c r="D2507" s="69" t="s">
        <v>47</v>
      </c>
      <c r="E2507" s="82" t="s">
        <v>167</v>
      </c>
      <c r="F2507" s="57"/>
      <c r="G2507" s="58">
        <f>IFERROR(VLOOKUP(Errors_Master[[#This Row],[Functional Area]],Functional_Area[],2,FALSE),"Need Location!")</f>
        <v>36</v>
      </c>
      <c r="H2507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508" spans="2:8">
      <c r="B2508" s="56" t="str">
        <f>CONCATENATE(Errors_Master[[#This Row],[Functional Area]],Errors_Master[[#This Row],[Error Code Name]])</f>
        <v>Packaging[New Failure] Packaging</v>
      </c>
      <c r="C2508" s="55">
        <v>2463</v>
      </c>
      <c r="D2508" s="69" t="s">
        <v>47</v>
      </c>
      <c r="E2508" s="82" t="s">
        <v>167</v>
      </c>
      <c r="F2508" s="57"/>
      <c r="G2508" s="58">
        <f>IFERROR(VLOOKUP(Errors_Master[[#This Row],[Functional Area]],Functional_Area[],2,FALSE),"Need Location!")</f>
        <v>36</v>
      </c>
      <c r="H2508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509" spans="2:8">
      <c r="B2509" s="56" t="str">
        <f>CONCATENATE(Errors_Master[[#This Row],[Functional Area]],Errors_Master[[#This Row],[Error Code Name]])</f>
        <v>Packaging[New Failure] Packaging</v>
      </c>
      <c r="C2509" s="55">
        <v>2464</v>
      </c>
      <c r="D2509" s="69" t="s">
        <v>47</v>
      </c>
      <c r="E2509" s="82" t="s">
        <v>167</v>
      </c>
      <c r="F2509" s="57"/>
      <c r="G2509" s="58">
        <f>IFERROR(VLOOKUP(Errors_Master[[#This Row],[Functional Area]],Functional_Area[],2,FALSE),"Need Location!")</f>
        <v>36</v>
      </c>
      <c r="H2509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510" spans="2:8">
      <c r="B2510" s="56" t="str">
        <f>CONCATENATE(Errors_Master[[#This Row],[Functional Area]],Errors_Master[[#This Row],[Error Code Name]])</f>
        <v/>
      </c>
      <c r="D2510" s="55"/>
      <c r="E2510" s="82"/>
      <c r="F2510" s="57"/>
      <c r="G2510" s="58" t="str">
        <f>IFERROR(VLOOKUP(Errors_Master[[#This Row],[Functional Area]],Functional_Area[],2,FALSE),"Need Location!")</f>
        <v>Need Location!</v>
      </c>
      <c r="H2510" s="62" t="str">
        <f>IF(COUNTIFS(Errors_Master[Lookup Index],CONCATENATE(Errors_Master[[#This Row],[Functional Area]],Errors_Master[[#This Row],[Error Code Name]]),Errors_Master[Error Code Name],"&lt;&gt;*[New Failure]*")&gt;1,"Yes","")</f>
        <v/>
      </c>
    </row>
    <row r="2511" spans="2:8">
      <c r="B2511" s="63"/>
      <c r="C2511" s="55">
        <f>COUNTA(Errors_Master[Error Code])+1</f>
        <v>2465</v>
      </c>
      <c r="D2511" s="55" t="s">
        <v>31</v>
      </c>
      <c r="E2511" s="55"/>
      <c r="F2511" s="55"/>
      <c r="H2511" s="55"/>
    </row>
  </sheetData>
  <sheetProtection insertRows="0"/>
  <mergeCells count="1">
    <mergeCell ref="C44:H44"/>
  </mergeCells>
  <phoneticPr fontId="31" type="noConversion"/>
  <conditionalFormatting sqref="F2164:F2177">
    <cfRule type="containsText" dxfId="79" priority="80" operator="containsText" text="[New Failure]">
      <formula>NOT(ISERROR(SEARCH("[New Failure]",F2164)))</formula>
    </cfRule>
  </conditionalFormatting>
  <conditionalFormatting sqref="G46:H2510">
    <cfRule type="containsText" dxfId="78" priority="83" operator="containsText" text="Need Location!">
      <formula>NOT(ISERROR(SEARCH("Need Location!",G46)))</formula>
    </cfRule>
  </conditionalFormatting>
  <conditionalFormatting sqref="F46:F2163">
    <cfRule type="containsText" dxfId="77" priority="8" operator="containsText" text="[New Failure]">
      <formula>NOT(ISERROR(SEARCH("[New Failure]",F46)))</formula>
    </cfRule>
  </conditionalFormatting>
  <conditionalFormatting sqref="C2510">
    <cfRule type="duplicateValues" dxfId="76" priority="7"/>
  </conditionalFormatting>
  <conditionalFormatting sqref="B46:B2510">
    <cfRule type="duplicateValues" dxfId="75" priority="469"/>
  </conditionalFormatting>
  <conditionalFormatting sqref="C46:C2509">
    <cfRule type="duplicateValues" dxfId="74" priority="6"/>
  </conditionalFormatting>
  <conditionalFormatting sqref="E665:E709">
    <cfRule type="duplicateValues" dxfId="73" priority="5"/>
  </conditionalFormatting>
  <conditionalFormatting sqref="E287:E293">
    <cfRule type="duplicateValues" dxfId="72" priority="4"/>
  </conditionalFormatting>
  <conditionalFormatting sqref="E2369:E2375">
    <cfRule type="duplicateValues" dxfId="71" priority="3"/>
  </conditionalFormatting>
  <conditionalFormatting sqref="E45:E1639 E1644:E2511">
    <cfRule type="duplicateValues" dxfId="70" priority="2"/>
  </conditionalFormatting>
  <conditionalFormatting sqref="E1640:E1643">
    <cfRule type="duplicateValues" dxfId="69" priority="1"/>
  </conditionalFormatting>
  <dataValidations count="1">
    <dataValidation type="list" allowBlank="1" showInputMessage="1" showErrorMessage="1" sqref="D2352:D2510 D1479:D2162 D46:D1407">
      <formula1>Functional_Area_d</formula1>
    </dataValidation>
  </dataValidations>
  <pageMargins left="0.75" right="0.75" top="1" bottom="1" header="0.5" footer="0.5"/>
  <pageSetup orientation="portrait" horizontalDpi="4294967292" verticalDpi="4294967292"/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rgb="FFFF0000"/>
  </sheetPr>
  <dimension ref="B1:G1576"/>
  <sheetViews>
    <sheetView showGridLines="0" showRuler="0" workbookViewId="0">
      <selection activeCell="D92" sqref="D92"/>
    </sheetView>
  </sheetViews>
  <sheetFormatPr baseColWidth="10" defaultColWidth="11" defaultRowHeight="15.75" customHeight="1" x14ac:dyDescent="0"/>
  <cols>
    <col min="1" max="1" width="2.83203125" style="1" customWidth="1"/>
    <col min="2" max="2" width="14.6640625" style="1" customWidth="1"/>
    <col min="3" max="3" width="20.83203125" style="1" customWidth="1"/>
    <col min="4" max="4" width="35.6640625" style="1" customWidth="1"/>
    <col min="5" max="5" width="19.6640625" style="1" bestFit="1" customWidth="1"/>
    <col min="6" max="6" width="14.5" style="1" bestFit="1" customWidth="1"/>
    <col min="7" max="7" width="15.83203125" style="1" customWidth="1"/>
    <col min="8" max="16384" width="11" style="1"/>
  </cols>
  <sheetData>
    <row r="1" spans="2:7" ht="15" customHeight="1"/>
    <row r="2" spans="2:7" ht="14">
      <c r="B2" s="1" t="s">
        <v>0</v>
      </c>
      <c r="C2" s="1" t="s">
        <v>13</v>
      </c>
      <c r="D2" s="1" t="s">
        <v>5</v>
      </c>
      <c r="E2" s="1" t="s">
        <v>30</v>
      </c>
      <c r="F2" s="1" t="s">
        <v>29</v>
      </c>
      <c r="G2" s="1" t="s">
        <v>19</v>
      </c>
    </row>
    <row r="3" spans="2:7" customFormat="1" ht="16">
      <c r="B3" s="12">
        <v>1</v>
      </c>
      <c r="C3" s="12" t="str">
        <f>IFERROR(VLOOKUP(TPM[[#This Row],[Error Code]],Errors_Master[[Error Code]:[Functional Area]],2,FALSE),"NA")</f>
        <v>Top_Sub</v>
      </c>
      <c r="D3" s="12" t="str">
        <f>IFERROR(VLOOKUP(TPM[[#This Row],[Error Code]],Errors_Master[[Error Code]:[Error Code Name]],3,FALSE),"NA")</f>
        <v>KB Gap OOS(Top_Sub)</v>
      </c>
      <c r="E3" s="34">
        <f>COUNTIFS(Defect_Master[First Time],"&gt;0",Defect_Master[Error Code Name],TPM[[#This Row],[Error Code Name]],Defect_Master[Functional Area],TPM[[#This Row],[Functional Area]])</f>
        <v>0</v>
      </c>
      <c r="F3" s="34">
        <f>COUNTIFS(Defect_Master[Final],"&gt;0",Defect_Master[Error Code Name],TPM[[#This Row],[Error Code Name]],Defect_Master[Functional Area],TPM[[#This Row],[Functional Area]])</f>
        <v>0</v>
      </c>
      <c r="G3" s="33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" spans="2:7" ht="15.75" customHeight="1">
      <c r="B4" s="12">
        <v>2</v>
      </c>
      <c r="C4" s="12" t="str">
        <f>IFERROR(VLOOKUP(TPM[[#This Row],[Error Code]],Errors_Master[[Error Code]:[Functional Area]],2,FALSE),"NA")</f>
        <v>Top_Sub</v>
      </c>
      <c r="D4" s="11" t="str">
        <f>IFERROR(VLOOKUP(TPM[[#This Row],[Error Code]],Errors_Master[[Error Code]:[Error Code Name]],3,FALSE),"NA")</f>
        <v>KB Offset OOS(Top_Sub)</v>
      </c>
      <c r="E4" s="12">
        <f>COUNTIFS(Defect_Master[First Time],"&gt;0",Defect_Master[Error Code Name],TPM[[#This Row],[Error Code Name]],Defect_Master[Functional Area],TPM[[#This Row],[Functional Area]])</f>
        <v>0</v>
      </c>
      <c r="F4" s="12">
        <f>COUNTIFS(Defect_Master[Final],"&gt;0",Defect_Master[Error Code Name],TPM[[#This Row],[Error Code Name]],Defect_Master[Functional Area],TPM[[#This Row],[Functional Area]])</f>
        <v>0</v>
      </c>
      <c r="G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" spans="2:7" ht="15.75" customHeight="1">
      <c r="B5" s="12">
        <v>3</v>
      </c>
      <c r="C5" s="12" t="str">
        <f>IFERROR(VLOOKUP(TPM[[#This Row],[Error Code]],Errors_Master[[Error Code]:[Functional Area]],2,FALSE),"NA")</f>
        <v>Top_Sub</v>
      </c>
      <c r="D5" s="11" t="str">
        <f>IFERROR(VLOOKUP(TPM[[#This Row],[Error Code]],Errors_Master[[Error Code]:[Error Code Name]],3,FALSE),"NA")</f>
        <v>Battery Wrinkle(Top_Sub)</v>
      </c>
      <c r="E5" s="12">
        <f>COUNTIFS(Defect_Master[First Time],"&gt;0",Defect_Master[Error Code Name],TPM[[#This Row],[Error Code Name]],Defect_Master[Functional Area],TPM[[#This Row],[Functional Area]])</f>
        <v>0</v>
      </c>
      <c r="F5" s="12">
        <f>COUNTIFS(Defect_Master[Final],"&gt;0",Defect_Master[Error Code Name],TPM[[#This Row],[Error Code Name]],Defect_Master[Functional Area],TPM[[#This Row],[Functional Area]])</f>
        <v>0</v>
      </c>
      <c r="G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" spans="2:7" ht="15.75" customHeight="1">
      <c r="B6" s="12">
        <v>4</v>
      </c>
      <c r="C6" s="10" t="str">
        <f>IFERROR(VLOOKUP(TPM[[#This Row],[Error Code]],Errors_Master[[Error Code]:[Functional Area]],2,FALSE),"NA")</f>
        <v>Top_Sub</v>
      </c>
      <c r="D6" s="10" t="str">
        <f>IFERROR(VLOOKUP(TPM[[#This Row],[Error Code]],Errors_Master[[Error Code]:[Error Code Name]],3,FALSE),"NA")</f>
        <v>KB Main Shield Shiny Mark(Top_Sub)</v>
      </c>
      <c r="E6" s="10">
        <f>COUNTIFS(Defect_Master[First Time],"&gt;0",Defect_Master[Error Code Name],TPM[[#This Row],[Error Code Name]],Defect_Master[Functional Area],TPM[[#This Row],[Functional Area]])</f>
        <v>0</v>
      </c>
      <c r="F6" s="10">
        <f>COUNTIFS(Defect_Master[Final],"&gt;0",Defect_Master[Error Code Name],TPM[[#This Row],[Error Code Name]],Defect_Master[Functional Area],TPM[[#This Row],[Functional Area]])</f>
        <v>0</v>
      </c>
      <c r="G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" spans="2:7" ht="15.75" customHeight="1">
      <c r="B7" s="12">
        <v>5</v>
      </c>
      <c r="C7" s="10" t="str">
        <f>IFERROR(VLOOKUP(TPM[[#This Row],[Error Code]],Errors_Master[[Error Code]:[Functional Area]],2,FALSE),"NA")</f>
        <v>Top_Sub</v>
      </c>
      <c r="D7" s="10" t="str">
        <f>IFERROR(VLOOKUP(TPM[[#This Row],[Error Code]],Errors_Master[[Error Code]:[Error Code Name]],3,FALSE),"NA")</f>
        <v>KB Insertion Fail(Top_Sub)</v>
      </c>
      <c r="E7" s="10">
        <f>COUNTIFS(Defect_Master[First Time],"&gt;0",Defect_Master[Error Code Name],TPM[[#This Row],[Error Code Name]],Defect_Master[Functional Area],TPM[[#This Row],[Functional Area]])</f>
        <v>0</v>
      </c>
      <c r="F7" s="10">
        <f>COUNTIFS(Defect_Master[Final],"&gt;0",Defect_Master[Error Code Name],TPM[[#This Row],[Error Code Name]],Defect_Master[Functional Area],TPM[[#This Row],[Functional Area]])</f>
        <v>0</v>
      </c>
      <c r="G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" spans="2:7" ht="15.75" customHeight="1">
      <c r="B8" s="12">
        <v>6</v>
      </c>
      <c r="C8" s="10" t="str">
        <f>IFERROR(VLOOKUP(TPM[[#This Row],[Error Code]],Errors_Master[[Error Code]:[Functional Area]],2,FALSE),"NA")</f>
        <v>Top_Sub</v>
      </c>
      <c r="D8" s="10" t="str">
        <f>IFERROR(VLOOKUP(TPM[[#This Row],[Error Code]],Errors_Master[[Error Code]:[Error Code Name]],3,FALSE),"NA")</f>
        <v>Keycap Feeling NG(Top_Sub)</v>
      </c>
      <c r="E8" s="10">
        <f>COUNTIFS(Defect_Master[First Time],"&gt;0",Defect_Master[Error Code Name],TPM[[#This Row],[Error Code Name]],Defect_Master[Functional Area],TPM[[#This Row],[Functional Area]])</f>
        <v>0</v>
      </c>
      <c r="F8" s="10">
        <f>COUNTIFS(Defect_Master[Final],"&gt;0",Defect_Master[Error Code Name],TPM[[#This Row],[Error Code Name]],Defect_Master[Functional Area],TPM[[#This Row],[Functional Area]])</f>
        <v>0</v>
      </c>
      <c r="G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" spans="2:7" ht="15.75" customHeight="1">
      <c r="B9" s="12">
        <v>7</v>
      </c>
      <c r="C9" s="10" t="str">
        <f>IFERROR(VLOOKUP(TPM[[#This Row],[Error Code]],Errors_Master[[Error Code]:[Functional Area]],2,FALSE),"NA")</f>
        <v>Top_Sub</v>
      </c>
      <c r="D9" s="10" t="str">
        <f>IFERROR(VLOOKUP(TPM[[#This Row],[Error Code]],Errors_Master[[Error Code]:[Error Code Name]],3,FALSE),"NA")</f>
        <v>Key Noise(Top_Sub)</v>
      </c>
      <c r="E9" s="10">
        <f>COUNTIFS(Defect_Master[First Time],"&gt;0",Defect_Master[Error Code Name],TPM[[#This Row],[Error Code Name]],Defect_Master[Functional Area],TPM[[#This Row],[Functional Area]])</f>
        <v>0</v>
      </c>
      <c r="F9" s="10">
        <f>COUNTIFS(Defect_Master[Final],"&gt;0",Defect_Master[Error Code Name],TPM[[#This Row],[Error Code Name]],Defect_Master[Functional Area],TPM[[#This Row],[Functional Area]])</f>
        <v>0</v>
      </c>
      <c r="G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" spans="2:7" ht="15.75" customHeight="1">
      <c r="B10" s="12">
        <v>8</v>
      </c>
      <c r="C10" s="10" t="str">
        <f>IFERROR(VLOOKUP(TPM[[#This Row],[Error Code]],Errors_Master[[Error Code]:[Functional Area]],2,FALSE),"NA")</f>
        <v>Top_Sub</v>
      </c>
      <c r="D10" s="10" t="str">
        <f>IFERROR(VLOOKUP(TPM[[#This Row],[Error Code]],Errors_Master[[Error Code]:[Error Code Name]],3,FALSE),"NA")</f>
        <v>KB Main Shield Fold(Top_Sub)</v>
      </c>
      <c r="E10" s="10">
        <f>COUNTIFS(Defect_Master[First Time],"&gt;0",Defect_Master[Error Code Name],TPM[[#This Row],[Error Code Name]],Defect_Master[Functional Area],TPM[[#This Row],[Functional Area]])</f>
        <v>0</v>
      </c>
      <c r="F10" s="10">
        <f>COUNTIFS(Defect_Master[Final],"&gt;0",Defect_Master[Error Code Name],TPM[[#This Row],[Error Code Name]],Defect_Master[Functional Area],TPM[[#This Row],[Functional Area]])</f>
        <v>0</v>
      </c>
      <c r="G1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" spans="2:7" ht="15.75" customHeight="1">
      <c r="B11" s="12">
        <v>9</v>
      </c>
      <c r="C11" s="10" t="str">
        <f>IFERROR(VLOOKUP(TPM[[#This Row],[Error Code]],Errors_Master[[Error Code]:[Functional Area]],2,FALSE),"NA")</f>
        <v>Top_Sub</v>
      </c>
      <c r="D11" s="10" t="str">
        <f>IFERROR(VLOOKUP(TPM[[#This Row],[Error Code]],Errors_Master[[Error Code]:[Error Code Name]],3,FALSE),"NA")</f>
        <v>Return Key Binding on TC(Top_Sub)</v>
      </c>
      <c r="E11" s="10">
        <f>COUNTIFS(Defect_Master[First Time],"&gt;0",Defect_Master[Error Code Name],TPM[[#This Row],[Error Code Name]],Defect_Master[Functional Area],TPM[[#This Row],[Functional Area]])</f>
        <v>0</v>
      </c>
      <c r="F11" s="10">
        <f>COUNTIFS(Defect_Master[Final],"&gt;0",Defect_Master[Error Code Name],TPM[[#This Row],[Error Code Name]],Defect_Master[Functional Area],TPM[[#This Row],[Functional Area]])</f>
        <v>0</v>
      </c>
      <c r="G1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" spans="2:7" ht="15.75" customHeight="1">
      <c r="B12" s="12">
        <v>10</v>
      </c>
      <c r="C12" s="10" t="str">
        <f>IFERROR(VLOOKUP(TPM[[#This Row],[Error Code]],Errors_Master[[Error Code]:[Functional Area]],2,FALSE),"NA")</f>
        <v>Top_Sub</v>
      </c>
      <c r="D12" s="10" t="str">
        <f>IFERROR(VLOOKUP(TPM[[#This Row],[Error Code]],Errors_Master[[Error Code]:[Error Code Name]],3,FALSE),"NA")</f>
        <v>Keyboard No Function(Top_Sub)</v>
      </c>
      <c r="E12" s="10">
        <f>COUNTIFS(Defect_Master[First Time],"&gt;0",Defect_Master[Error Code Name],TPM[[#This Row],[Error Code Name]],Defect_Master[Functional Area],TPM[[#This Row],[Functional Area]])</f>
        <v>0</v>
      </c>
      <c r="F12" s="10">
        <f>COUNTIFS(Defect_Master[Final],"&gt;0",Defect_Master[Error Code Name],TPM[[#This Row],[Error Code Name]],Defect_Master[Functional Area],TPM[[#This Row],[Functional Area]])</f>
        <v>0</v>
      </c>
      <c r="G1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" spans="2:7" ht="15.75" customHeight="1">
      <c r="B13" s="12">
        <v>11</v>
      </c>
      <c r="C13" s="10" t="str">
        <f>IFERROR(VLOOKUP(TPM[[#This Row],[Error Code]],Errors_Master[[Error Code]:[Functional Area]],2,FALSE),"NA")</f>
        <v>Top_Sub</v>
      </c>
      <c r="D13" s="10" t="str">
        <f>IFERROR(VLOOKUP(TPM[[#This Row],[Error Code]],Errors_Master[[Error Code]:[Error Code Name]],3,FALSE),"NA")</f>
        <v>Screw Color NG(Top_Sub)</v>
      </c>
      <c r="E13" s="10">
        <f>COUNTIFS(Defect_Master[First Time],"&gt;0",Defect_Master[Error Code Name],TPM[[#This Row],[Error Code Name]],Defect_Master[Functional Area],TPM[[#This Row],[Functional Area]])</f>
        <v>0</v>
      </c>
      <c r="F13" s="10">
        <f>COUNTIFS(Defect_Master[Final],"&gt;0",Defect_Master[Error Code Name],TPM[[#This Row],[Error Code Name]],Defect_Master[Functional Area],TPM[[#This Row],[Functional Area]])</f>
        <v>0</v>
      </c>
      <c r="G1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" spans="2:7" ht="15.75" customHeight="1">
      <c r="B14" s="12">
        <v>12</v>
      </c>
      <c r="C14" s="10" t="str">
        <f>IFERROR(VLOOKUP(TPM[[#This Row],[Error Code]],Errors_Master[[Error Code]:[Functional Area]],2,FALSE),"NA")</f>
        <v>Top_Sub</v>
      </c>
      <c r="D14" s="10" t="str">
        <f>IFERROR(VLOOKUP(TPM[[#This Row],[Error Code]],Errors_Master[[Error Code]:[Error Code Name]],3,FALSE),"NA")</f>
        <v>Screw Hole Stripped(Top_Sub)</v>
      </c>
      <c r="E14" s="10">
        <f>COUNTIFS(Defect_Master[First Time],"&gt;0",Defect_Master[Error Code Name],TPM[[#This Row],[Error Code Name]],Defect_Master[Functional Area],TPM[[#This Row],[Functional Area]])</f>
        <v>0</v>
      </c>
      <c r="F14" s="10">
        <f>COUNTIFS(Defect_Master[Final],"&gt;0",Defect_Master[Error Code Name],TPM[[#This Row],[Error Code Name]],Defect_Master[Functional Area],TPM[[#This Row],[Functional Area]])</f>
        <v>0</v>
      </c>
      <c r="G1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" spans="2:7" ht="15.75" customHeight="1">
      <c r="B15" s="12">
        <v>13</v>
      </c>
      <c r="C15" s="10" t="str">
        <f>IFERROR(VLOOKUP(TPM[[#This Row],[Error Code]],Errors_Master[[Error Code]:[Functional Area]],2,FALSE),"NA")</f>
        <v>Top_Sub</v>
      </c>
      <c r="D15" s="10" t="str">
        <f>IFERROR(VLOOKUP(TPM[[#This Row],[Error Code]],Errors_Master[[Error Code]:[Error Code Name]],3,FALSE),"NA")</f>
        <v>Top Case Black Line(Top_Sub)</v>
      </c>
      <c r="E15" s="10">
        <f>COUNTIFS(Defect_Master[First Time],"&gt;0",Defect_Master[Error Code Name],TPM[[#This Row],[Error Code Name]],Defect_Master[Functional Area],TPM[[#This Row],[Functional Area]])</f>
        <v>0</v>
      </c>
      <c r="F15" s="10">
        <f>COUNTIFS(Defect_Master[Final],"&gt;0",Defect_Master[Error Code Name],TPM[[#This Row],[Error Code Name]],Defect_Master[Functional Area],TPM[[#This Row],[Functional Area]])</f>
        <v>0</v>
      </c>
      <c r="G1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6" spans="2:7" ht="15.75" customHeight="1">
      <c r="B16" s="12">
        <v>14</v>
      </c>
      <c r="C16" s="10" t="str">
        <f>IFERROR(VLOOKUP(TPM[[#This Row],[Error Code]],Errors_Master[[Error Code]:[Functional Area]],2,FALSE),"NA")</f>
        <v>Top_Sub</v>
      </c>
      <c r="D16" s="10" t="str">
        <f>IFERROR(VLOOKUP(TPM[[#This Row],[Error Code]],Errors_Master[[Error Code]:[Error Code Name]],3,FALSE),"NA")</f>
        <v>Top Case Burr(Top_Sub)</v>
      </c>
      <c r="E16" s="10">
        <f>COUNTIFS(Defect_Master[First Time],"&gt;0",Defect_Master[Error Code Name],TPM[[#This Row],[Error Code Name]],Defect_Master[Functional Area],TPM[[#This Row],[Functional Area]])</f>
        <v>0</v>
      </c>
      <c r="F16" s="10">
        <f>COUNTIFS(Defect_Master[Final],"&gt;0",Defect_Master[Error Code Name],TPM[[#This Row],[Error Code Name]],Defect_Master[Functional Area],TPM[[#This Row],[Functional Area]])</f>
        <v>0</v>
      </c>
      <c r="G1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7" spans="2:7" ht="15.75" customHeight="1">
      <c r="B17" s="12">
        <v>15</v>
      </c>
      <c r="C17" s="10" t="str">
        <f>IFERROR(VLOOKUP(TPM[[#This Row],[Error Code]],Errors_Master[[Error Code]:[Functional Area]],2,FALSE),"NA")</f>
        <v>Top_Sub</v>
      </c>
      <c r="D17" s="10" t="str">
        <f>IFERROR(VLOOKUP(TPM[[#This Row],[Error Code]],Errors_Master[[Error Code]:[Error Code Name]],3,FALSE),"NA")</f>
        <v>Top Case Dent(Top_Sub)</v>
      </c>
      <c r="E17" s="10">
        <f>COUNTIFS(Defect_Master[First Time],"&gt;0",Defect_Master[Error Code Name],TPM[[#This Row],[Error Code Name]],Defect_Master[Functional Area],TPM[[#This Row],[Functional Area]])</f>
        <v>0</v>
      </c>
      <c r="F17" s="10">
        <f>COUNTIFS(Defect_Master[Final],"&gt;0",Defect_Master[Error Code Name],TPM[[#This Row],[Error Code Name]],Defect_Master[Functional Area],TPM[[#This Row],[Functional Area]])</f>
        <v>0</v>
      </c>
      <c r="G1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8" spans="2:7" ht="15.75" customHeight="1">
      <c r="B18" s="12">
        <v>16</v>
      </c>
      <c r="C18" s="10" t="str">
        <f>IFERROR(VLOOKUP(TPM[[#This Row],[Error Code]],Errors_Master[[Error Code]:[Functional Area]],2,FALSE),"NA")</f>
        <v>Top_Sub</v>
      </c>
      <c r="D18" s="10" t="str">
        <f>IFERROR(VLOOKUP(TPM[[#This Row],[Error Code]],Errors_Master[[Error Code]:[Error Code Name]],3,FALSE),"NA")</f>
        <v>Top Case Missing Components(Top_Sub)</v>
      </c>
      <c r="E18" s="10">
        <f>COUNTIFS(Defect_Master[First Time],"&gt;0",Defect_Master[Error Code Name],TPM[[#This Row],[Error Code Name]],Defect_Master[Functional Area],TPM[[#This Row],[Functional Area]])</f>
        <v>0</v>
      </c>
      <c r="F18" s="10">
        <f>COUNTIFS(Defect_Master[Final],"&gt;0",Defect_Master[Error Code Name],TPM[[#This Row],[Error Code Name]],Defect_Master[Functional Area],TPM[[#This Row],[Functional Area]])</f>
        <v>0</v>
      </c>
      <c r="G1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9" spans="2:7" ht="15.75" customHeight="1">
      <c r="B19" s="12">
        <v>17</v>
      </c>
      <c r="C19" s="10" t="str">
        <f>IFERROR(VLOOKUP(TPM[[#This Row],[Error Code]],Errors_Master[[Error Code]:[Functional Area]],2,FALSE),"NA")</f>
        <v>Top_Sub</v>
      </c>
      <c r="D19" s="10" t="str">
        <f>IFERROR(VLOOKUP(TPM[[#This Row],[Error Code]],Errors_Master[[Error Code]:[Error Code Name]],3,FALSE),"NA")</f>
        <v>Top Case Outside Edge Damage(Top_Sub)</v>
      </c>
      <c r="E19" s="10">
        <f>COUNTIFS(Defect_Master[First Time],"&gt;0",Defect_Master[Error Code Name],TPM[[#This Row],[Error Code Name]],Defect_Master[Functional Area],TPM[[#This Row],[Functional Area]])</f>
        <v>0</v>
      </c>
      <c r="F19" s="10">
        <f>COUNTIFS(Defect_Master[Final],"&gt;0",Defect_Master[Error Code Name],TPM[[#This Row],[Error Code Name]],Defect_Master[Functional Area],TPM[[#This Row],[Functional Area]])</f>
        <v>0</v>
      </c>
      <c r="G1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0" spans="2:7" ht="15.75" customHeight="1">
      <c r="B20" s="12">
        <v>18</v>
      </c>
      <c r="C20" s="10" t="str">
        <f>IFERROR(VLOOKUP(TPM[[#This Row],[Error Code]],Errors_Master[[Error Code]:[Functional Area]],2,FALSE),"NA")</f>
        <v>Top_Sub</v>
      </c>
      <c r="D20" s="10" t="str">
        <f>IFERROR(VLOOKUP(TPM[[#This Row],[Error Code]],Errors_Master[[Error Code]:[Error Code Name]],3,FALSE),"NA")</f>
        <v>Top Case Outside Edge Scratch(Top_Sub)</v>
      </c>
      <c r="E20" s="10">
        <f>COUNTIFS(Defect_Master[First Time],"&gt;0",Defect_Master[Error Code Name],TPM[[#This Row],[Error Code Name]],Defect_Master[Functional Area],TPM[[#This Row],[Functional Area]])</f>
        <v>0</v>
      </c>
      <c r="F20" s="10">
        <f>COUNTIFS(Defect_Master[Final],"&gt;0",Defect_Master[Error Code Name],TPM[[#This Row],[Error Code Name]],Defect_Master[Functional Area],TPM[[#This Row],[Functional Area]])</f>
        <v>0</v>
      </c>
      <c r="G2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1" spans="2:7" ht="15.75" customHeight="1">
      <c r="B21" s="12">
        <v>19</v>
      </c>
      <c r="C21" s="10" t="str">
        <f>IFERROR(VLOOKUP(TPM[[#This Row],[Error Code]],Errors_Master[[Error Code]:[Functional Area]],2,FALSE),"NA")</f>
        <v>Top_Sub</v>
      </c>
      <c r="D21" s="10" t="str">
        <f>IFERROR(VLOOKUP(TPM[[#This Row],[Error Code]],Errors_Master[[Error Code]:[Error Code Name]],3,FALSE),"NA")</f>
        <v>Top Case Scratch(Top_Sub)</v>
      </c>
      <c r="E21" s="10">
        <f>COUNTIFS(Defect_Master[First Time],"&gt;0",Defect_Master[Error Code Name],TPM[[#This Row],[Error Code Name]],Defect_Master[Functional Area],TPM[[#This Row],[Functional Area]])</f>
        <v>0</v>
      </c>
      <c r="F21" s="10">
        <f>COUNTIFS(Defect_Master[Final],"&gt;0",Defect_Master[Error Code Name],TPM[[#This Row],[Error Code Name]],Defect_Master[Functional Area],TPM[[#This Row],[Functional Area]])</f>
        <v>0</v>
      </c>
      <c r="G2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2" spans="2:7" ht="15.75" customHeight="1">
      <c r="B22" s="12">
        <v>20</v>
      </c>
      <c r="C22" s="10" t="str">
        <f>IFERROR(VLOOKUP(TPM[[#This Row],[Error Code]],Errors_Master[[Error Code]:[Functional Area]],2,FALSE),"NA")</f>
        <v>Top_Sub</v>
      </c>
      <c r="D22" s="10" t="str">
        <f>IFERROR(VLOOKUP(TPM[[#This Row],[Error Code]],Errors_Master[[Error Code]:[Error Code Name]],3,FALSE),"NA")</f>
        <v>Top Case Shrink(Top_Sub)</v>
      </c>
      <c r="E22" s="10">
        <f>COUNTIFS(Defect_Master[First Time],"&gt;0",Defect_Master[Error Code Name],TPM[[#This Row],[Error Code Name]],Defect_Master[Functional Area],TPM[[#This Row],[Functional Area]])</f>
        <v>0</v>
      </c>
      <c r="F22" s="10">
        <f>COUNTIFS(Defect_Master[Final],"&gt;0",Defect_Master[Error Code Name],TPM[[#This Row],[Error Code Name]],Defect_Master[Functional Area],TPM[[#This Row],[Functional Area]])</f>
        <v>0</v>
      </c>
      <c r="G2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3" spans="2:7" ht="15.75" customHeight="1">
      <c r="B23" s="12">
        <v>21</v>
      </c>
      <c r="C23" s="10" t="str">
        <f>IFERROR(VLOOKUP(TPM[[#This Row],[Error Code]],Errors_Master[[Error Code]:[Functional Area]],2,FALSE),"NA")</f>
        <v>Top_Sub</v>
      </c>
      <c r="D23" s="10" t="str">
        <f>IFERROR(VLOOKUP(TPM[[#This Row],[Error Code]],Errors_Master[[Error Code]:[Error Code Name]],3,FALSE),"NA")</f>
        <v>Top Case Damage(Top_Sub)</v>
      </c>
      <c r="E23" s="10">
        <f>COUNTIFS(Defect_Master[First Time],"&gt;0",Defect_Master[Error Code Name],TPM[[#This Row],[Error Code Name]],Defect_Master[Functional Area],TPM[[#This Row],[Functional Area]])</f>
        <v>0</v>
      </c>
      <c r="F23" s="10">
        <f>COUNTIFS(Defect_Master[Final],"&gt;0",Defect_Master[Error Code Name],TPM[[#This Row],[Error Code Name]],Defect_Master[Functional Area],TPM[[#This Row],[Functional Area]])</f>
        <v>0</v>
      </c>
      <c r="G2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4" spans="2:7" ht="15.75" customHeight="1">
      <c r="B24" s="12">
        <v>22</v>
      </c>
      <c r="C24" s="10" t="str">
        <f>IFERROR(VLOOKUP(TPM[[#This Row],[Error Code]],Errors_Master[[Error Code]:[Functional Area]],2,FALSE),"NA")</f>
        <v>Top_Sub</v>
      </c>
      <c r="D24" s="10" t="str">
        <f>IFERROR(VLOOKUP(TPM[[#This Row],[Error Code]],Errors_Master[[Error Code]:[Error Code Name]],3,FALSE),"NA")</f>
        <v>Top Case Deformed During KB Install(Top_Sub)</v>
      </c>
      <c r="E24" s="10">
        <f>COUNTIFS(Defect_Master[First Time],"&gt;0",Defect_Master[Error Code Name],TPM[[#This Row],[Error Code Name]],Defect_Master[Functional Area],TPM[[#This Row],[Functional Area]])</f>
        <v>0</v>
      </c>
      <c r="F24" s="10">
        <f>COUNTIFS(Defect_Master[Final],"&gt;0",Defect_Master[Error Code Name],TPM[[#This Row],[Error Code Name]],Defect_Master[Functional Area],TPM[[#This Row],[Functional Area]])</f>
        <v>0</v>
      </c>
      <c r="G2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5" spans="2:7" ht="15.75" customHeight="1">
      <c r="B25" s="12">
        <v>23</v>
      </c>
      <c r="C25" s="10" t="str">
        <f>IFERROR(VLOOKUP(TPM[[#This Row],[Error Code]],Errors_Master[[Error Code]:[Functional Area]],2,FALSE),"NA")</f>
        <v>Top_Sub</v>
      </c>
      <c r="D25" s="10" t="str">
        <f>IFERROR(VLOOKUP(TPM[[#This Row],[Error Code]],Errors_Master[[Error Code]:[Error Code Name]],3,FALSE),"NA")</f>
        <v>Top Case Deformed During TP Install(Top_Sub)</v>
      </c>
      <c r="E25" s="10">
        <f>COUNTIFS(Defect_Master[First Time],"&gt;0",Defect_Master[Error Code Name],TPM[[#This Row],[Error Code Name]],Defect_Master[Functional Area],TPM[[#This Row],[Functional Area]])</f>
        <v>0</v>
      </c>
      <c r="F25" s="10">
        <f>COUNTIFS(Defect_Master[Final],"&gt;0",Defect_Master[Error Code Name],TPM[[#This Row],[Error Code Name]],Defect_Master[Functional Area],TPM[[#This Row],[Functional Area]])</f>
        <v>0</v>
      </c>
      <c r="G2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6" spans="2:7" ht="15.75" customHeight="1">
      <c r="B26" s="12">
        <v>24</v>
      </c>
      <c r="C26" s="10" t="str">
        <f>IFERROR(VLOOKUP(TPM[[#This Row],[Error Code]],Errors_Master[[Error Code]:[Functional Area]],2,FALSE),"NA")</f>
        <v>Top_Sub</v>
      </c>
      <c r="D26" s="10" t="str">
        <f>IFERROR(VLOOKUP(TPM[[#This Row],[Error Code]],Errors_Master[[Error Code]:[Error Code Name]],3,FALSE),"NA")</f>
        <v>Top Case Screw Hole Scrap During Rework(Top_Sub)</v>
      </c>
      <c r="E26" s="10">
        <f>COUNTIFS(Defect_Master[First Time],"&gt;0",Defect_Master[Error Code Name],TPM[[#This Row],[Error Code Name]],Defect_Master[Functional Area],TPM[[#This Row],[Functional Area]])</f>
        <v>0</v>
      </c>
      <c r="F26" s="10">
        <f>COUNTIFS(Defect_Master[Final],"&gt;0",Defect_Master[Error Code Name],TPM[[#This Row],[Error Code Name]],Defect_Master[Functional Area],TPM[[#This Row],[Functional Area]])</f>
        <v>0</v>
      </c>
      <c r="G2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7" spans="2:7" ht="15.75" customHeight="1">
      <c r="B27" s="12">
        <v>25</v>
      </c>
      <c r="C27" s="10" t="str">
        <f>IFERROR(VLOOKUP(TPM[[#This Row],[Error Code]],Errors_Master[[Error Code]:[Functional Area]],2,FALSE),"NA")</f>
        <v>Top_Sub</v>
      </c>
      <c r="D27" s="10" t="str">
        <f>IFERROR(VLOOKUP(TPM[[#This Row],[Error Code]],Errors_Master[[Error Code]:[Error Code Name]],3,FALSE),"NA")</f>
        <v>Top Case Screw Hole Scrap During Manual Screw(Top_Sub)</v>
      </c>
      <c r="E27" s="10">
        <f>COUNTIFS(Defect_Master[First Time],"&gt;0",Defect_Master[Error Code Name],TPM[[#This Row],[Error Code Name]],Defect_Master[Functional Area],TPM[[#This Row],[Functional Area]])</f>
        <v>0</v>
      </c>
      <c r="F27" s="10">
        <f>COUNTIFS(Defect_Master[Final],"&gt;0",Defect_Master[Error Code Name],TPM[[#This Row],[Error Code Name]],Defect_Master[Functional Area],TPM[[#This Row],[Functional Area]])</f>
        <v>0</v>
      </c>
      <c r="G2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8" spans="2:7" ht="15.75" customHeight="1">
      <c r="B28" s="12">
        <v>26</v>
      </c>
      <c r="C28" s="10" t="str">
        <f>IFERROR(VLOOKUP(TPM[[#This Row],[Error Code]],Errors_Master[[Error Code]:[Functional Area]],2,FALSE),"NA")</f>
        <v>Top_Sub</v>
      </c>
      <c r="D28" s="10" t="str">
        <f>IFERROR(VLOOKUP(TPM[[#This Row],[Error Code]],Errors_Master[[Error Code]:[Error Code Name]],3,FALSE),"NA")</f>
        <v>Trackpad Damaged(Top_Sub)</v>
      </c>
      <c r="E28" s="10">
        <f>COUNTIFS(Defect_Master[First Time],"&gt;0",Defect_Master[Error Code Name],TPM[[#This Row],[Error Code Name]],Defect_Master[Functional Area],TPM[[#This Row],[Functional Area]])</f>
        <v>0</v>
      </c>
      <c r="F28" s="10">
        <f>COUNTIFS(Defect_Master[Final],"&gt;0",Defect_Master[Error Code Name],TPM[[#This Row],[Error Code Name]],Defect_Master[Functional Area],TPM[[#This Row],[Functional Area]])</f>
        <v>0</v>
      </c>
      <c r="G2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9" spans="2:7" ht="15.75" customHeight="1">
      <c r="B29" s="12">
        <v>27</v>
      </c>
      <c r="C29" s="10" t="str">
        <f>IFERROR(VLOOKUP(TPM[[#This Row],[Error Code]],Errors_Master[[Error Code]:[Functional Area]],2,FALSE),"NA")</f>
        <v>Top_Sub</v>
      </c>
      <c r="D29" s="10" t="str">
        <f>IFERROR(VLOOKUP(TPM[[#This Row],[Error Code]],Errors_Master[[Error Code]:[Error Code Name]],3,FALSE),"NA")</f>
        <v>TP2TC Offset OOS (Sub)(Top_Sub)</v>
      </c>
      <c r="E29" s="10">
        <f>COUNTIFS(Defect_Master[First Time],"&gt;0",Defect_Master[Error Code Name],TPM[[#This Row],[Error Code Name]],Defect_Master[Functional Area],TPM[[#This Row],[Functional Area]])</f>
        <v>0</v>
      </c>
      <c r="F29" s="10">
        <f>COUNTIFS(Defect_Master[Final],"&gt;0",Defect_Master[Error Code Name],TPM[[#This Row],[Error Code Name]],Defect_Master[Functional Area],TPM[[#This Row],[Functional Area]])</f>
        <v>0</v>
      </c>
      <c r="G2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0" spans="2:7" ht="15.75" customHeight="1">
      <c r="B30" s="12">
        <v>28</v>
      </c>
      <c r="C30" s="10" t="str">
        <f>IFERROR(VLOOKUP(TPM[[#This Row],[Error Code]],Errors_Master[[Error Code]:[Functional Area]],2,FALSE),"NA")</f>
        <v>Top_Sub</v>
      </c>
      <c r="D30" s="10" t="str">
        <f>IFERROR(VLOOKUP(TPM[[#This Row],[Error Code]],Errors_Master[[Error Code]:[Error Code Name]],3,FALSE),"NA")</f>
        <v>KB Main Shield Shift(Top_Sub)</v>
      </c>
      <c r="E30" s="10">
        <f>COUNTIFS(Defect_Master[First Time],"&gt;0",Defect_Master[Error Code Name],TPM[[#This Row],[Error Code Name]],Defect_Master[Functional Area],TPM[[#This Row],[Functional Area]])</f>
        <v>0</v>
      </c>
      <c r="F30" s="10">
        <f>COUNTIFS(Defect_Master[Final],"&gt;0",Defect_Master[Error Code Name],TPM[[#This Row],[Error Code Name]],Defect_Master[Functional Area],TPM[[#This Row],[Functional Area]])</f>
        <v>0</v>
      </c>
      <c r="G3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1" spans="2:7" ht="15.75" customHeight="1">
      <c r="B31" s="12">
        <v>29</v>
      </c>
      <c r="C31" s="10" t="str">
        <f>IFERROR(VLOOKUP(TPM[[#This Row],[Error Code]],Errors_Master[[Error Code]:[Functional Area]],2,FALSE),"NA")</f>
        <v>Top_Sub</v>
      </c>
      <c r="D31" s="10" t="str">
        <f>IFERROR(VLOOKUP(TPM[[#This Row],[Error Code]],Errors_Master[[Error Code]:[Error Code Name]],3,FALSE),"NA")</f>
        <v>Speaker Hole Shiny(Top_Sub)</v>
      </c>
      <c r="E31" s="10">
        <f>COUNTIFS(Defect_Master[First Time],"&gt;0",Defect_Master[Error Code Name],TPM[[#This Row],[Error Code Name]],Defect_Master[Functional Area],TPM[[#This Row],[Functional Area]])</f>
        <v>0</v>
      </c>
      <c r="F31" s="10">
        <f>COUNTIFS(Defect_Master[Final],"&gt;0",Defect_Master[Error Code Name],TPM[[#This Row],[Error Code Name]],Defect_Master[Functional Area],TPM[[#This Row],[Functional Area]])</f>
        <v>0</v>
      </c>
      <c r="G3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2" spans="2:7" ht="15.75" customHeight="1">
      <c r="B32" s="12">
        <v>30</v>
      </c>
      <c r="C32" s="10" t="str">
        <f>IFERROR(VLOOKUP(TPM[[#This Row],[Error Code]],Errors_Master[[Error Code]:[Functional Area]],2,FALSE),"NA")</f>
        <v>Top_Sub</v>
      </c>
      <c r="D32" s="10" t="str">
        <f>IFERROR(VLOOKUP(TPM[[#This Row],[Error Code]],Errors_Master[[Error Code]:[Error Code Name]],3,FALSE),"NA")</f>
        <v>Keycap Scratch(Top_Sub)</v>
      </c>
      <c r="E32" s="10">
        <f>COUNTIFS(Defect_Master[First Time],"&gt;0",Defect_Master[Error Code Name],TPM[[#This Row],[Error Code Name]],Defect_Master[Functional Area],TPM[[#This Row],[Functional Area]])</f>
        <v>0</v>
      </c>
      <c r="F32" s="10">
        <f>COUNTIFS(Defect_Master[Final],"&gt;0",Defect_Master[Error Code Name],TPM[[#This Row],[Error Code Name]],Defect_Master[Functional Area],TPM[[#This Row],[Functional Area]])</f>
        <v>0</v>
      </c>
      <c r="G3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3" spans="2:7" ht="15.75" customHeight="1">
      <c r="B33" s="12">
        <v>31</v>
      </c>
      <c r="C33" s="10" t="str">
        <f>IFERROR(VLOOKUP(TPM[[#This Row],[Error Code]],Errors_Master[[Error Code]:[Functional Area]],2,FALSE),"NA")</f>
        <v>Top_Sub</v>
      </c>
      <c r="D33" s="10" t="str">
        <f>IFERROR(VLOOKUP(TPM[[#This Row],[Error Code]],Errors_Master[[Error Code]:[Error Code Name]],3,FALSE),"NA")</f>
        <v>Top Case Multiple Dot(Top_Sub)</v>
      </c>
      <c r="E33" s="10">
        <f>COUNTIFS(Defect_Master[First Time],"&gt;0",Defect_Master[Error Code Name],TPM[[#This Row],[Error Code Name]],Defect_Master[Functional Area],TPM[[#This Row],[Functional Area]])</f>
        <v>0</v>
      </c>
      <c r="F33" s="10">
        <f>COUNTIFS(Defect_Master[Final],"&gt;0",Defect_Master[Error Code Name],TPM[[#This Row],[Error Code Name]],Defect_Master[Functional Area],TPM[[#This Row],[Functional Area]])</f>
        <v>0</v>
      </c>
      <c r="G3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4" spans="2:7" ht="15.75" customHeight="1">
      <c r="B34" s="12">
        <v>32</v>
      </c>
      <c r="C34" s="10" t="str">
        <f>IFERROR(VLOOKUP(TPM[[#This Row],[Error Code]],Errors_Master[[Error Code]:[Functional Area]],2,FALSE),"NA")</f>
        <v>Top_Sub</v>
      </c>
      <c r="D34" s="10" t="str">
        <f>IFERROR(VLOOKUP(TPM[[#This Row],[Error Code]],Errors_Master[[Error Code]:[Error Code Name]],3,FALSE),"NA")</f>
        <v>TP2TC Gap OOS (Sub)(Top_Sub)</v>
      </c>
      <c r="E34" s="10">
        <f>COUNTIFS(Defect_Master[First Time],"&gt;0",Defect_Master[Error Code Name],TPM[[#This Row],[Error Code Name]],Defect_Master[Functional Area],TPM[[#This Row],[Functional Area]])</f>
        <v>0</v>
      </c>
      <c r="F34" s="10">
        <f>COUNTIFS(Defect_Master[Final],"&gt;0",Defect_Master[Error Code Name],TPM[[#This Row],[Error Code Name]],Defect_Master[Functional Area],TPM[[#This Row],[Functional Area]])</f>
        <v>0</v>
      </c>
      <c r="G3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5" spans="2:7" ht="15.75" customHeight="1">
      <c r="B35" s="12">
        <v>33</v>
      </c>
      <c r="C35" s="10" t="str">
        <f>IFERROR(VLOOKUP(TPM[[#This Row],[Error Code]],Errors_Master[[Error Code]:[Functional Area]],2,FALSE),"NA")</f>
        <v>Top_Sub</v>
      </c>
      <c r="D35" s="10" t="str">
        <f>IFERROR(VLOOKUP(TPM[[#This Row],[Error Code]],Errors_Master[[Error Code]:[Error Code Name]],3,FALSE),"NA")</f>
        <v>X383 Glass broken&amp;whiter dot(Top_Sub)</v>
      </c>
      <c r="E35" s="10">
        <f>COUNTIFS(Defect_Master[First Time],"&gt;0",Defect_Master[Error Code Name],TPM[[#This Row],[Error Code Name]],Defect_Master[Functional Area],TPM[[#This Row],[Functional Area]])</f>
        <v>0</v>
      </c>
      <c r="F35" s="10">
        <f>COUNTIFS(Defect_Master[Final],"&gt;0",Defect_Master[Error Code Name],TPM[[#This Row],[Error Code Name]],Defect_Master[Functional Area],TPM[[#This Row],[Functional Area]])</f>
        <v>0</v>
      </c>
      <c r="G3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6" spans="2:7" ht="15.75" customHeight="1">
      <c r="B36" s="12">
        <v>34</v>
      </c>
      <c r="C36" s="10" t="str">
        <f>IFERROR(VLOOKUP(TPM[[#This Row],[Error Code]],Errors_Master[[Error Code]:[Functional Area]],2,FALSE),"NA")</f>
        <v>Top_Sub</v>
      </c>
      <c r="D36" s="10" t="str">
        <f>IFERROR(VLOOKUP(TPM[[#This Row],[Error Code]],Errors_Master[[Error Code]:[Error Code Name]],3,FALSE),"NA")</f>
        <v>X383 Glass broken(Top_Sub)</v>
      </c>
      <c r="E36" s="10">
        <f>COUNTIFS(Defect_Master[First Time],"&gt;0",Defect_Master[Error Code Name],TPM[[#This Row],[Error Code Name]],Defect_Master[Functional Area],TPM[[#This Row],[Functional Area]])</f>
        <v>0</v>
      </c>
      <c r="F36" s="10">
        <f>COUNTIFS(Defect_Master[Final],"&gt;0",Defect_Master[Error Code Name],TPM[[#This Row],[Error Code Name]],Defect_Master[Functional Area],TPM[[#This Row],[Functional Area]])</f>
        <v>0</v>
      </c>
      <c r="G3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7" spans="2:7" ht="15.75" customHeight="1">
      <c r="B37" s="12">
        <v>35</v>
      </c>
      <c r="C37" s="10" t="str">
        <f>IFERROR(VLOOKUP(TPM[[#This Row],[Error Code]],Errors_Master[[Error Code]:[Functional Area]],2,FALSE),"NA")</f>
        <v>Top_Sub</v>
      </c>
      <c r="D37" s="10" t="str">
        <f>IFERROR(VLOOKUP(TPM[[#This Row],[Error Code]],Errors_Master[[Error Code]:[Error Code Name]],3,FALSE),"NA")</f>
        <v>X383 Glass whiter dot(Top_Sub)</v>
      </c>
      <c r="E37" s="10">
        <f>COUNTIFS(Defect_Master[First Time],"&gt;0",Defect_Master[Error Code Name],TPM[[#This Row],[Error Code Name]],Defect_Master[Functional Area],TPM[[#This Row],[Functional Area]])</f>
        <v>0</v>
      </c>
      <c r="F37" s="10">
        <f>COUNTIFS(Defect_Master[Final],"&gt;0",Defect_Master[Error Code Name],TPM[[#This Row],[Error Code Name]],Defect_Master[Functional Area],TPM[[#This Row],[Functional Area]])</f>
        <v>0</v>
      </c>
      <c r="G3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8" spans="2:7" ht="15.75" customHeight="1">
      <c r="B38" s="12">
        <v>36</v>
      </c>
      <c r="C38" s="10" t="str">
        <f>IFERROR(VLOOKUP(TPM[[#This Row],[Error Code]],Errors_Master[[Error Code]:[Functional Area]],2,FALSE),"NA")</f>
        <v>Top_Sub</v>
      </c>
      <c r="D38" s="10" t="str">
        <f>IFERROR(VLOOKUP(TPM[[#This Row],[Error Code]],Errors_Master[[Error Code]:[Error Code Name]],3,FALSE),"NA")</f>
        <v>KB screw high Fail(Top_Sub)</v>
      </c>
      <c r="E38" s="10">
        <f>COUNTIFS(Defect_Master[First Time],"&gt;0",Defect_Master[Error Code Name],TPM[[#This Row],[Error Code Name]],Defect_Master[Functional Area],TPM[[#This Row],[Functional Area]])</f>
        <v>0</v>
      </c>
      <c r="F38" s="10">
        <f>COUNTIFS(Defect_Master[Final],"&gt;0",Defect_Master[Error Code Name],TPM[[#This Row],[Error Code Name]],Defect_Master[Functional Area],TPM[[#This Row],[Functional Area]])</f>
        <v>0</v>
      </c>
      <c r="G3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9" spans="2:7" ht="15.75" customHeight="1">
      <c r="B39" s="12">
        <v>37</v>
      </c>
      <c r="C39" s="10" t="str">
        <f>IFERROR(VLOOKUP(TPM[[#This Row],[Error Code]],Errors_Master[[Error Code]:[Functional Area]],2,FALSE),"NA")</f>
        <v>Top_Sub</v>
      </c>
      <c r="D39" s="10" t="str">
        <f>IFERROR(VLOOKUP(TPM[[#This Row],[Error Code]],Errors_Master[[Error Code]:[Error Code Name]],3,FALSE),"NA")</f>
        <v>X383 raw material have bubble inside(Top_Sub)</v>
      </c>
      <c r="E39" s="10">
        <f>COUNTIFS(Defect_Master[First Time],"&gt;0",Defect_Master[Error Code Name],TPM[[#This Row],[Error Code Name]],Defect_Master[Functional Area],TPM[[#This Row],[Functional Area]])</f>
        <v>0</v>
      </c>
      <c r="F39" s="10">
        <f>COUNTIFS(Defect_Master[Final],"&gt;0",Defect_Master[Error Code Name],TPM[[#This Row],[Error Code Name]],Defect_Master[Functional Area],TPM[[#This Row],[Functional Area]])</f>
        <v>0</v>
      </c>
      <c r="G3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0" spans="2:7" ht="15.75" customHeight="1">
      <c r="B40" s="12">
        <v>38</v>
      </c>
      <c r="C40" s="10" t="str">
        <f>IFERROR(VLOOKUP(TPM[[#This Row],[Error Code]],Errors_Master[[Error Code]:[Functional Area]],2,FALSE),"NA")</f>
        <v>Top_Sub</v>
      </c>
      <c r="D40" s="10" t="str">
        <f>IFERROR(VLOOKUP(TPM[[#This Row],[Error Code]],Errors_Master[[Error Code]:[Error Code Name]],3,FALSE),"NA")</f>
        <v>KB PEM high Fail(Top_Sub)</v>
      </c>
      <c r="E40" s="10">
        <f>COUNTIFS(Defect_Master[First Time],"&gt;0",Defect_Master[Error Code Name],TPM[[#This Row],[Error Code Name]],Defect_Master[Functional Area],TPM[[#This Row],[Functional Area]])</f>
        <v>0</v>
      </c>
      <c r="F40" s="10">
        <f>COUNTIFS(Defect_Master[Final],"&gt;0",Defect_Master[Error Code Name],TPM[[#This Row],[Error Code Name]],Defect_Master[Functional Area],TPM[[#This Row],[Functional Area]])</f>
        <v>0</v>
      </c>
      <c r="G4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1" spans="2:7" ht="15.75" customHeight="1">
      <c r="B41" s="12">
        <v>39</v>
      </c>
      <c r="C41" s="10" t="str">
        <f>IFERROR(VLOOKUP(TPM[[#This Row],[Error Code]],Errors_Master[[Error Code]:[Functional Area]],2,FALSE),"NA")</f>
        <v>Top_Sub</v>
      </c>
      <c r="D41" s="10" t="str">
        <f>IFERROR(VLOOKUP(TPM[[#This Row],[Error Code]],Errors_Master[[Error Code]:[Error Code Name]],3,FALSE),"NA")</f>
        <v>X434 left click(Top_Sub)</v>
      </c>
      <c r="E41" s="10">
        <f>COUNTIFS(Defect_Master[First Time],"&gt;0",Defect_Master[Error Code Name],TPM[[#This Row],[Error Code Name]],Defect_Master[Functional Area],TPM[[#This Row],[Functional Area]])</f>
        <v>0</v>
      </c>
      <c r="F41" s="10">
        <f>COUNTIFS(Defect_Master[Final],"&gt;0",Defect_Master[Error Code Name],TPM[[#This Row],[Error Code Name]],Defect_Master[Functional Area],TPM[[#This Row],[Functional Area]])</f>
        <v>0</v>
      </c>
      <c r="G4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2" spans="2:7" ht="15.75" customHeight="1">
      <c r="B42" s="12">
        <v>40</v>
      </c>
      <c r="C42" s="10" t="str">
        <f>IFERROR(VLOOKUP(TPM[[#This Row],[Error Code]],Errors_Master[[Error Code]:[Functional Area]],2,FALSE),"NA")</f>
        <v>Top_Sub</v>
      </c>
      <c r="D42" s="10" t="str">
        <f>IFERROR(VLOOKUP(TPM[[#This Row],[Error Code]],Errors_Master[[Error Code]:[Error Code Name]],3,FALSE),"NA")</f>
        <v>SA-Fact Mic Test Fail(Top_Sub)</v>
      </c>
      <c r="E42" s="10">
        <f>COUNTIFS(Defect_Master[First Time],"&gt;0",Defect_Master[Error Code Name],TPM[[#This Row],[Error Code Name]],Defect_Master[Functional Area],TPM[[#This Row],[Functional Area]])</f>
        <v>0</v>
      </c>
      <c r="F42" s="10">
        <f>COUNTIFS(Defect_Master[Final],"&gt;0",Defect_Master[Error Code Name],TPM[[#This Row],[Error Code Name]],Defect_Master[Functional Area],TPM[[#This Row],[Functional Area]])</f>
        <v>0</v>
      </c>
      <c r="G4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3" spans="2:7" ht="15.75" customHeight="1">
      <c r="B43" s="12">
        <v>41</v>
      </c>
      <c r="C43" s="10" t="str">
        <f>IFERROR(VLOOKUP(TPM[[#This Row],[Error Code]],Errors_Master[[Error Code]:[Functional Area]],2,FALSE),"NA")</f>
        <v>Top_Sub</v>
      </c>
      <c r="D43" s="10" t="str">
        <f>IFERROR(VLOOKUP(TPM[[#This Row],[Error Code]],Errors_Master[[Error Code]:[Error Code Name]],3,FALSE),"NA")</f>
        <v>X434 feeling NG(Top_Sub)</v>
      </c>
      <c r="E43" s="10">
        <f>COUNTIFS(Defect_Master[First Time],"&gt;0",Defect_Master[Error Code Name],TPM[[#This Row],[Error Code Name]],Defect_Master[Functional Area],TPM[[#This Row],[Functional Area]])</f>
        <v>0</v>
      </c>
      <c r="F43" s="10">
        <f>COUNTIFS(Defect_Master[Final],"&gt;0",Defect_Master[Error Code Name],TPM[[#This Row],[Error Code Name]],Defect_Master[Functional Area],TPM[[#This Row],[Functional Area]])</f>
        <v>0</v>
      </c>
      <c r="G4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4" spans="2:7" ht="15.75" customHeight="1">
      <c r="B44" s="12">
        <v>42</v>
      </c>
      <c r="C44" s="10" t="str">
        <f>IFERROR(VLOOKUP(TPM[[#This Row],[Error Code]],Errors_Master[[Error Code]:[Functional Area]],2,FALSE),"NA")</f>
        <v>Top_Sub</v>
      </c>
      <c r="D44" s="10" t="str">
        <f>IFERROR(VLOOKUP(TPM[[#This Row],[Error Code]],Errors_Master[[Error Code]:[Error Code Name]],3,FALSE),"NA")</f>
        <v>SA-Button Test Fail(Top_Sub)</v>
      </c>
      <c r="E44" s="10">
        <f>COUNTIFS(Defect_Master[First Time],"&gt;0",Defect_Master[Error Code Name],TPM[[#This Row],[Error Code Name]],Defect_Master[Functional Area],TPM[[#This Row],[Functional Area]])</f>
        <v>0</v>
      </c>
      <c r="F44" s="10">
        <f>COUNTIFS(Defect_Master[Final],"&gt;0",Defect_Master[Error Code Name],TPM[[#This Row],[Error Code Name]],Defect_Master[Functional Area],TPM[[#This Row],[Functional Area]])</f>
        <v>0</v>
      </c>
      <c r="G4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5" spans="2:7" ht="15.75" customHeight="1">
      <c r="B45" s="12">
        <v>43</v>
      </c>
      <c r="C45" s="10" t="str">
        <f>IFERROR(VLOOKUP(TPM[[#This Row],[Error Code]],Errors_Master[[Error Code]:[Functional Area]],2,FALSE),"NA")</f>
        <v>Top_Sub</v>
      </c>
      <c r="D45" s="10" t="str">
        <f>IFERROR(VLOOKUP(TPM[[#This Row],[Error Code]],Errors_Master[[Error Code]:[Error Code Name]],3,FALSE),"NA")</f>
        <v>Battery with PSA residue(Top_Sub)</v>
      </c>
      <c r="E45" s="10">
        <f>COUNTIFS(Defect_Master[First Time],"&gt;0",Defect_Master[Error Code Name],TPM[[#This Row],[Error Code Name]],Defect_Master[Functional Area],TPM[[#This Row],[Functional Area]])</f>
        <v>0</v>
      </c>
      <c r="F45" s="10">
        <f>COUNTIFS(Defect_Master[Final],"&gt;0",Defect_Master[Error Code Name],TPM[[#This Row],[Error Code Name]],Defect_Master[Functional Area],TPM[[#This Row],[Functional Area]])</f>
        <v>0</v>
      </c>
      <c r="G4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6" spans="2:7" ht="15.75" customHeight="1">
      <c r="B46" s="12">
        <v>44</v>
      </c>
      <c r="C46" s="10" t="str">
        <f>IFERROR(VLOOKUP(TPM[[#This Row],[Error Code]],Errors_Master[[Error Code]:[Functional Area]],2,FALSE),"NA")</f>
        <v>Top_Sub</v>
      </c>
      <c r="D46" s="10" t="str">
        <f>IFERROR(VLOOKUP(TPM[[#This Row],[Error Code]],Errors_Master[[Error Code]:[Error Code Name]],3,FALSE),"NA")</f>
        <v>Battery with foam residue(Top_Sub)</v>
      </c>
      <c r="E46" s="10">
        <f>COUNTIFS(Defect_Master[First Time],"&gt;0",Defect_Master[Error Code Name],TPM[[#This Row],[Error Code Name]],Defect_Master[Functional Area],TPM[[#This Row],[Functional Area]])</f>
        <v>0</v>
      </c>
      <c r="F46" s="10">
        <f>COUNTIFS(Defect_Master[Final],"&gt;0",Defect_Master[Error Code Name],TPM[[#This Row],[Error Code Name]],Defect_Master[Functional Area],TPM[[#This Row],[Functional Area]])</f>
        <v>0</v>
      </c>
      <c r="G4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7" spans="2:7" ht="15.75" customHeight="1">
      <c r="B47" s="12">
        <v>45</v>
      </c>
      <c r="C47" s="10" t="str">
        <f>IFERROR(VLOOKUP(TPM[[#This Row],[Error Code]],Errors_Master[[Error Code]:[Functional Area]],2,FALSE),"NA")</f>
        <v>Top_Sub</v>
      </c>
      <c r="D47" s="10" t="str">
        <f>IFERROR(VLOOKUP(TPM[[#This Row],[Error Code]],Errors_Master[[Error Code]:[Error Code Name]],3,FALSE),"NA")</f>
        <v>Battery bus bar mylar peel off(Top_Sub)</v>
      </c>
      <c r="E47" s="10">
        <f>COUNTIFS(Defect_Master[First Time],"&gt;0",Defect_Master[Error Code Name],TPM[[#This Row],[Error Code Name]],Defect_Master[Functional Area],TPM[[#This Row],[Functional Area]])</f>
        <v>0</v>
      </c>
      <c r="F47" s="10">
        <f>COUNTIFS(Defect_Master[Final],"&gt;0",Defect_Master[Error Code Name],TPM[[#This Row],[Error Code Name]],Defect_Master[Functional Area],TPM[[#This Row],[Functional Area]])</f>
        <v>0</v>
      </c>
      <c r="G4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8" spans="2:7" ht="15.75" customHeight="1">
      <c r="B48" s="12">
        <v>46</v>
      </c>
      <c r="C48" s="10" t="str">
        <f>IFERROR(VLOOKUP(TPM[[#This Row],[Error Code]],Errors_Master[[Error Code]:[Functional Area]],2,FALSE),"NA")</f>
        <v>Top_Sub</v>
      </c>
      <c r="D48" s="10" t="str">
        <f>IFERROR(VLOOKUP(TPM[[#This Row],[Error Code]],Errors_Master[[Error Code]:[Error Code Name]],3,FALSE),"NA")</f>
        <v>Battery cell tilted(Top_Sub)</v>
      </c>
      <c r="E48" s="10">
        <f>COUNTIFS(Defect_Master[First Time],"&gt;0",Defect_Master[Error Code Name],TPM[[#This Row],[Error Code Name]],Defect_Master[Functional Area],TPM[[#This Row],[Functional Area]])</f>
        <v>0</v>
      </c>
      <c r="F48" s="10">
        <f>COUNTIFS(Defect_Master[Final],"&gt;0",Defect_Master[Error Code Name],TPM[[#This Row],[Error Code Name]],Defect_Master[Functional Area],TPM[[#This Row],[Functional Area]])</f>
        <v>0</v>
      </c>
      <c r="G4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9" spans="2:7" ht="15.75" customHeight="1">
      <c r="B49" s="12">
        <v>47</v>
      </c>
      <c r="C49" s="10" t="str">
        <f>IFERROR(VLOOKUP(TPM[[#This Row],[Error Code]],Errors_Master[[Error Code]:[Functional Area]],2,FALSE),"NA")</f>
        <v>Top_Sub</v>
      </c>
      <c r="D49" s="10" t="str">
        <f>IFERROR(VLOOKUP(TPM[[#This Row],[Error Code]],Errors_Master[[Error Code]:[Error Code Name]],3,FALSE),"NA")</f>
        <v>Battery SWD dent OOS(Top_Sub)</v>
      </c>
      <c r="E49" s="10">
        <f>COUNTIFS(Defect_Master[First Time],"&gt;0",Defect_Master[Error Code Name],TPM[[#This Row],[Error Code Name]],Defect_Master[Functional Area],TPM[[#This Row],[Functional Area]])</f>
        <v>0</v>
      </c>
      <c r="F49" s="10">
        <f>COUNTIFS(Defect_Master[Final],"&gt;0",Defect_Master[Error Code Name],TPM[[#This Row],[Error Code Name]],Defect_Master[Functional Area],TPM[[#This Row],[Functional Area]])</f>
        <v>0</v>
      </c>
      <c r="G4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0" spans="2:7" ht="15.75" customHeight="1">
      <c r="B50" s="12">
        <v>48</v>
      </c>
      <c r="C50" s="10" t="str">
        <f>IFERROR(VLOOKUP(TPM[[#This Row],[Error Code]],Errors_Master[[Error Code]:[Functional Area]],2,FALSE),"NA")</f>
        <v>Top_Sub</v>
      </c>
      <c r="D50" s="10" t="str">
        <f>IFERROR(VLOOKUP(TPM[[#This Row],[Error Code]],Errors_Master[[Error Code]:[Error Code Name]],3,FALSE),"NA")</f>
        <v>Battery cell detach after assemble to top case(Top_Sub)</v>
      </c>
      <c r="E50" s="10">
        <f>COUNTIFS(Defect_Master[First Time],"&gt;0",Defect_Master[Error Code Name],TPM[[#This Row],[Error Code Name]],Defect_Master[Functional Area],TPM[[#This Row],[Functional Area]])</f>
        <v>0</v>
      </c>
      <c r="F50" s="10">
        <f>COUNTIFS(Defect_Master[Final],"&gt;0",Defect_Master[Error Code Name],TPM[[#This Row],[Error Code Name]],Defect_Master[Functional Area],TPM[[#This Row],[Functional Area]])</f>
        <v>0</v>
      </c>
      <c r="G5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1" spans="2:7" ht="15.75" customHeight="1">
      <c r="B51" s="12">
        <v>49</v>
      </c>
      <c r="C51" s="10" t="str">
        <f>IFERROR(VLOOKUP(TPM[[#This Row],[Error Code]],Errors_Master[[Error Code]:[Functional Area]],2,FALSE),"NA")</f>
        <v>Top_Sub</v>
      </c>
      <c r="D51" s="10" t="str">
        <f>IFERROR(VLOOKUP(TPM[[#This Row],[Error Code]],Errors_Master[[Error Code]:[Error Code Name]],3,FALSE),"NA")</f>
        <v>Battery bus bar flex pop up after assemble to top casel(Top_Sub)</v>
      </c>
      <c r="E51" s="10">
        <f>COUNTIFS(Defect_Master[First Time],"&gt;0",Defect_Master[Error Code Name],TPM[[#This Row],[Error Code Name]],Defect_Master[Functional Area],TPM[[#This Row],[Functional Area]])</f>
        <v>0</v>
      </c>
      <c r="F51" s="10">
        <f>COUNTIFS(Defect_Master[Final],"&gt;0",Defect_Master[Error Code Name],TPM[[#This Row],[Error Code Name]],Defect_Master[Functional Area],TPM[[#This Row],[Functional Area]])</f>
        <v>0</v>
      </c>
      <c r="G5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2" spans="2:7" ht="15.75" customHeight="1">
      <c r="B52" s="12">
        <v>50</v>
      </c>
      <c r="C52" s="10" t="str">
        <f>IFERROR(VLOOKUP(TPM[[#This Row],[Error Code]],Errors_Master[[Error Code]:[Functional Area]],2,FALSE),"NA")</f>
        <v>Top_Sub</v>
      </c>
      <c r="D52" s="10" t="str">
        <f>IFERROR(VLOOKUP(TPM[[#This Row],[Error Code]],Errors_Master[[Error Code]:[Error Code Name]],3,FALSE),"NA")</f>
        <v>[New Failure] Top Sub</v>
      </c>
      <c r="E52" s="10">
        <f>COUNTIFS(Defect_Master[First Time],"&gt;0",Defect_Master[Error Code Name],TPM[[#This Row],[Error Code Name]],Defect_Master[Functional Area],TPM[[#This Row],[Functional Area]])</f>
        <v>0</v>
      </c>
      <c r="F52" s="10">
        <f>COUNTIFS(Defect_Master[Final],"&gt;0",Defect_Master[Error Code Name],TPM[[#This Row],[Error Code Name]],Defect_Master[Functional Area],TPM[[#This Row],[Functional Area]])</f>
        <v>0</v>
      </c>
      <c r="G5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3" spans="2:7" ht="15.75" customHeight="1">
      <c r="B53" s="12">
        <v>51</v>
      </c>
      <c r="C53" s="10" t="str">
        <f>IFERROR(VLOOKUP(TPM[[#This Row],[Error Code]],Errors_Master[[Error Code]:[Functional Area]],2,FALSE),"NA")</f>
        <v>Top_Sub</v>
      </c>
      <c r="D53" s="10" t="str">
        <f>IFERROR(VLOOKUP(TPM[[#This Row],[Error Code]],Errors_Master[[Error Code]:[Error Code Name]],3,FALSE),"NA")</f>
        <v>[New Failure] Top Sub</v>
      </c>
      <c r="E53" s="10">
        <f>COUNTIFS(Defect_Master[First Time],"&gt;0",Defect_Master[Error Code Name],TPM[[#This Row],[Error Code Name]],Defect_Master[Functional Area],TPM[[#This Row],[Functional Area]])</f>
        <v>0</v>
      </c>
      <c r="F53" s="10">
        <f>COUNTIFS(Defect_Master[Final],"&gt;0",Defect_Master[Error Code Name],TPM[[#This Row],[Error Code Name]],Defect_Master[Functional Area],TPM[[#This Row],[Functional Area]])</f>
        <v>0</v>
      </c>
      <c r="G5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4" spans="2:7" ht="15.75" customHeight="1">
      <c r="B54" s="12">
        <v>52</v>
      </c>
      <c r="C54" s="10" t="str">
        <f>IFERROR(VLOOKUP(TPM[[#This Row],[Error Code]],Errors_Master[[Error Code]:[Functional Area]],2,FALSE),"NA")</f>
        <v>Top_Sub</v>
      </c>
      <c r="D54" s="10" t="str">
        <f>IFERROR(VLOOKUP(TPM[[#This Row],[Error Code]],Errors_Master[[Error Code]:[Error Code Name]],3,FALSE),"NA")</f>
        <v>[New Failure] Top Sub</v>
      </c>
      <c r="E54" s="10">
        <f>COUNTIFS(Defect_Master[First Time],"&gt;0",Defect_Master[Error Code Name],TPM[[#This Row],[Error Code Name]],Defect_Master[Functional Area],TPM[[#This Row],[Functional Area]])</f>
        <v>0</v>
      </c>
      <c r="F54" s="10">
        <f>COUNTIFS(Defect_Master[Final],"&gt;0",Defect_Master[Error Code Name],TPM[[#This Row],[Error Code Name]],Defect_Master[Functional Area],TPM[[#This Row],[Functional Area]])</f>
        <v>0</v>
      </c>
      <c r="G5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5" spans="2:7" ht="15.75" customHeight="1">
      <c r="B55" s="12">
        <v>53</v>
      </c>
      <c r="C55" s="10" t="str">
        <f>IFERROR(VLOOKUP(TPM[[#This Row],[Error Code]],Errors_Master[[Error Code]:[Functional Area]],2,FALSE),"NA")</f>
        <v>Top_Sub</v>
      </c>
      <c r="D55" s="10" t="str">
        <f>IFERROR(VLOOKUP(TPM[[#This Row],[Error Code]],Errors_Master[[Error Code]:[Error Code Name]],3,FALSE),"NA")</f>
        <v>[New Failure] Top Sub</v>
      </c>
      <c r="E55" s="10">
        <f>COUNTIFS(Defect_Master[First Time],"&gt;0",Defect_Master[Error Code Name],TPM[[#This Row],[Error Code Name]],Defect_Master[Functional Area],TPM[[#This Row],[Functional Area]])</f>
        <v>0</v>
      </c>
      <c r="F55" s="10">
        <f>COUNTIFS(Defect_Master[Final],"&gt;0",Defect_Master[Error Code Name],TPM[[#This Row],[Error Code Name]],Defect_Master[Functional Area],TPM[[#This Row],[Functional Area]])</f>
        <v>0</v>
      </c>
      <c r="G5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6" spans="2:7" ht="15.75" customHeight="1">
      <c r="B56" s="12">
        <v>54</v>
      </c>
      <c r="C56" s="10" t="str">
        <f>IFERROR(VLOOKUP(TPM[[#This Row],[Error Code]],Errors_Master[[Error Code]:[Functional Area]],2,FALSE),"NA")</f>
        <v>Top_Sub</v>
      </c>
      <c r="D56" s="10" t="str">
        <f>IFERROR(VLOOKUP(TPM[[#This Row],[Error Code]],Errors_Master[[Error Code]:[Error Code Name]],3,FALSE),"NA")</f>
        <v>[New Failure] Top Sub</v>
      </c>
      <c r="E56" s="10">
        <f>COUNTIFS(Defect_Master[First Time],"&gt;0",Defect_Master[Error Code Name],TPM[[#This Row],[Error Code Name]],Defect_Master[Functional Area],TPM[[#This Row],[Functional Area]])</f>
        <v>0</v>
      </c>
      <c r="F56" s="10">
        <f>COUNTIFS(Defect_Master[Final],"&gt;0",Defect_Master[Error Code Name],TPM[[#This Row],[Error Code Name]],Defect_Master[Functional Area],TPM[[#This Row],[Functional Area]])</f>
        <v>0</v>
      </c>
      <c r="G5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7" spans="2:7" ht="15.75" customHeight="1">
      <c r="B57" s="12">
        <v>55</v>
      </c>
      <c r="C57" s="10" t="str">
        <f>IFERROR(VLOOKUP(TPM[[#This Row],[Error Code]],Errors_Master[[Error Code]:[Functional Area]],2,FALSE),"NA")</f>
        <v>Top_Sub</v>
      </c>
      <c r="D57" s="10" t="str">
        <f>IFERROR(VLOOKUP(TPM[[#This Row],[Error Code]],Errors_Master[[Error Code]:[Error Code Name]],3,FALSE),"NA")</f>
        <v>[New Failure] Top Sub</v>
      </c>
      <c r="E57" s="10">
        <f>COUNTIFS(Defect_Master[First Time],"&gt;0",Defect_Master[Error Code Name],TPM[[#This Row],[Error Code Name]],Defect_Master[Functional Area],TPM[[#This Row],[Functional Area]])</f>
        <v>0</v>
      </c>
      <c r="F57" s="10">
        <f>COUNTIFS(Defect_Master[Final],"&gt;0",Defect_Master[Error Code Name],TPM[[#This Row],[Error Code Name]],Defect_Master[Functional Area],TPM[[#This Row],[Functional Area]])</f>
        <v>0</v>
      </c>
      <c r="G5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8" spans="2:7" ht="15.75" customHeight="1">
      <c r="B58" s="12">
        <v>56</v>
      </c>
      <c r="C58" s="10" t="str">
        <f>IFERROR(VLOOKUP(TPM[[#This Row],[Error Code]],Errors_Master[[Error Code]:[Functional Area]],2,FALSE),"NA")</f>
        <v>Top_Sub</v>
      </c>
      <c r="D58" s="10" t="str">
        <f>IFERROR(VLOOKUP(TPM[[#This Row],[Error Code]],Errors_Master[[Error Code]:[Error Code Name]],3,FALSE),"NA")</f>
        <v>[New Failure] Top Sub</v>
      </c>
      <c r="E58" s="10">
        <f>COUNTIFS(Defect_Master[First Time],"&gt;0",Defect_Master[Error Code Name],TPM[[#This Row],[Error Code Name]],Defect_Master[Functional Area],TPM[[#This Row],[Functional Area]])</f>
        <v>0</v>
      </c>
      <c r="F58" s="10">
        <f>COUNTIFS(Defect_Master[Final],"&gt;0",Defect_Master[Error Code Name],TPM[[#This Row],[Error Code Name]],Defect_Master[Functional Area],TPM[[#This Row],[Functional Area]])</f>
        <v>0</v>
      </c>
      <c r="G5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9" spans="2:7" ht="15.75" customHeight="1">
      <c r="B59" s="12">
        <v>57</v>
      </c>
      <c r="C59" s="10" t="str">
        <f>IFERROR(VLOOKUP(TPM[[#This Row],[Error Code]],Errors_Master[[Error Code]:[Functional Area]],2,FALSE),"NA")</f>
        <v>Top_Sub</v>
      </c>
      <c r="D59" s="10" t="str">
        <f>IFERROR(VLOOKUP(TPM[[#This Row],[Error Code]],Errors_Master[[Error Code]:[Error Code Name]],3,FALSE),"NA")</f>
        <v>[New Failure] Top Sub</v>
      </c>
      <c r="E59" s="10">
        <f>COUNTIFS(Defect_Master[First Time],"&gt;0",Defect_Master[Error Code Name],TPM[[#This Row],[Error Code Name]],Defect_Master[Functional Area],TPM[[#This Row],[Functional Area]])</f>
        <v>0</v>
      </c>
      <c r="F59" s="10">
        <f>COUNTIFS(Defect_Master[Final],"&gt;0",Defect_Master[Error Code Name],TPM[[#This Row],[Error Code Name]],Defect_Master[Functional Area],TPM[[#This Row],[Functional Area]])</f>
        <v>0</v>
      </c>
      <c r="G5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0" spans="2:7" ht="15.75" customHeight="1">
      <c r="B60" s="12">
        <v>58</v>
      </c>
      <c r="C60" s="10" t="str">
        <f>IFERROR(VLOOKUP(TPM[[#This Row],[Error Code]],Errors_Master[[Error Code]:[Functional Area]],2,FALSE),"NA")</f>
        <v>Top_Sub</v>
      </c>
      <c r="D60" s="10" t="str">
        <f>IFERROR(VLOOKUP(TPM[[#This Row],[Error Code]],Errors_Master[[Error Code]:[Error Code Name]],3,FALSE),"NA")</f>
        <v>[New Failure] Top Sub</v>
      </c>
      <c r="E60" s="10">
        <f>COUNTIFS(Defect_Master[First Time],"&gt;0",Defect_Master[Error Code Name],TPM[[#This Row],[Error Code Name]],Defect_Master[Functional Area],TPM[[#This Row],[Functional Area]])</f>
        <v>0</v>
      </c>
      <c r="F60" s="10">
        <f>COUNTIFS(Defect_Master[Final],"&gt;0",Defect_Master[Error Code Name],TPM[[#This Row],[Error Code Name]],Defect_Master[Functional Area],TPM[[#This Row],[Functional Area]])</f>
        <v>0</v>
      </c>
      <c r="G6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1" spans="2:7" ht="15.75" customHeight="1">
      <c r="B61" s="12">
        <v>59</v>
      </c>
      <c r="C61" s="10" t="str">
        <f>IFERROR(VLOOKUP(TPM[[#This Row],[Error Code]],Errors_Master[[Error Code]:[Functional Area]],2,FALSE),"NA")</f>
        <v>Top_Sub</v>
      </c>
      <c r="D61" s="10" t="str">
        <f>IFERROR(VLOOKUP(TPM[[#This Row],[Error Code]],Errors_Master[[Error Code]:[Error Code Name]],3,FALSE),"NA")</f>
        <v>[New Failure] Top Sub</v>
      </c>
      <c r="E61" s="10">
        <f>COUNTIFS(Defect_Master[First Time],"&gt;0",Defect_Master[Error Code Name],TPM[[#This Row],[Error Code Name]],Defect_Master[Functional Area],TPM[[#This Row],[Functional Area]])</f>
        <v>0</v>
      </c>
      <c r="F61" s="10">
        <f>COUNTIFS(Defect_Master[Final],"&gt;0",Defect_Master[Error Code Name],TPM[[#This Row],[Error Code Name]],Defect_Master[Functional Area],TPM[[#This Row],[Functional Area]])</f>
        <v>0</v>
      </c>
      <c r="G6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2" spans="2:7" ht="15.75" customHeight="1">
      <c r="B62" s="12">
        <v>60</v>
      </c>
      <c r="C62" s="10" t="str">
        <f>IFERROR(VLOOKUP(TPM[[#This Row],[Error Code]],Errors_Master[[Error Code]:[Functional Area]],2,FALSE),"NA")</f>
        <v>Top_Sub</v>
      </c>
      <c r="D62" s="10" t="str">
        <f>IFERROR(VLOOKUP(TPM[[#This Row],[Error Code]],Errors_Master[[Error Code]:[Error Code Name]],3,FALSE),"NA")</f>
        <v>[New Failure] Top Sub</v>
      </c>
      <c r="E62" s="10">
        <f>COUNTIFS(Defect_Master[First Time],"&gt;0",Defect_Master[Error Code Name],TPM[[#This Row],[Error Code Name]],Defect_Master[Functional Area],TPM[[#This Row],[Functional Area]])</f>
        <v>0</v>
      </c>
      <c r="F62" s="10">
        <f>COUNTIFS(Defect_Master[Final],"&gt;0",Defect_Master[Error Code Name],TPM[[#This Row],[Error Code Name]],Defect_Master[Functional Area],TPM[[#This Row],[Functional Area]])</f>
        <v>0</v>
      </c>
      <c r="G6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3" spans="2:7" ht="15.75" customHeight="1">
      <c r="B63" s="12">
        <v>61</v>
      </c>
      <c r="C63" s="10" t="str">
        <f>IFERROR(VLOOKUP(TPM[[#This Row],[Error Code]],Errors_Master[[Error Code]:[Functional Area]],2,FALSE),"NA")</f>
        <v>Top_Sub</v>
      </c>
      <c r="D63" s="10" t="str">
        <f>IFERROR(VLOOKUP(TPM[[#This Row],[Error Code]],Errors_Master[[Error Code]:[Error Code Name]],3,FALSE),"NA")</f>
        <v>[New Failure] Top Sub</v>
      </c>
      <c r="E63" s="10">
        <f>COUNTIFS(Defect_Master[First Time],"&gt;0",Defect_Master[Error Code Name],TPM[[#This Row],[Error Code Name]],Defect_Master[Functional Area],TPM[[#This Row],[Functional Area]])</f>
        <v>0</v>
      </c>
      <c r="F63" s="10">
        <f>COUNTIFS(Defect_Master[Final],"&gt;0",Defect_Master[Error Code Name],TPM[[#This Row],[Error Code Name]],Defect_Master[Functional Area],TPM[[#This Row],[Functional Area]])</f>
        <v>0</v>
      </c>
      <c r="G6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4" spans="2:7" ht="15.75" customHeight="1">
      <c r="B64" s="12">
        <v>62</v>
      </c>
      <c r="C64" s="10" t="str">
        <f>IFERROR(VLOOKUP(TPM[[#This Row],[Error Code]],Errors_Master[[Error Code]:[Functional Area]],2,FALSE),"NA")</f>
        <v>Top_Sub</v>
      </c>
      <c r="D64" s="10" t="str">
        <f>IFERROR(VLOOKUP(TPM[[#This Row],[Error Code]],Errors_Master[[Error Code]:[Error Code Name]],3,FALSE),"NA")</f>
        <v>[New Failure] Top Sub</v>
      </c>
      <c r="E64" s="10">
        <f>COUNTIFS(Defect_Master[First Time],"&gt;0",Defect_Master[Error Code Name],TPM[[#This Row],[Error Code Name]],Defect_Master[Functional Area],TPM[[#This Row],[Functional Area]])</f>
        <v>0</v>
      </c>
      <c r="F64" s="10">
        <f>COUNTIFS(Defect_Master[Final],"&gt;0",Defect_Master[Error Code Name],TPM[[#This Row],[Error Code Name]],Defect_Master[Functional Area],TPM[[#This Row],[Functional Area]])</f>
        <v>0</v>
      </c>
      <c r="G6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5" spans="2:7" ht="15.75" customHeight="1">
      <c r="B65" s="12">
        <v>63</v>
      </c>
      <c r="C65" s="10" t="str">
        <f>IFERROR(VLOOKUP(TPM[[#This Row],[Error Code]],Errors_Master[[Error Code]:[Functional Area]],2,FALSE),"NA")</f>
        <v>Top_Sub</v>
      </c>
      <c r="D65" s="10" t="str">
        <f>IFERROR(VLOOKUP(TPM[[#This Row],[Error Code]],Errors_Master[[Error Code]:[Error Code Name]],3,FALSE),"NA")</f>
        <v>[New Failure] Top Sub</v>
      </c>
      <c r="E65" s="10">
        <f>COUNTIFS(Defect_Master[First Time],"&gt;0",Defect_Master[Error Code Name],TPM[[#This Row],[Error Code Name]],Defect_Master[Functional Area],TPM[[#This Row],[Functional Area]])</f>
        <v>0</v>
      </c>
      <c r="F65" s="10">
        <f>COUNTIFS(Defect_Master[Final],"&gt;0",Defect_Master[Error Code Name],TPM[[#This Row],[Error Code Name]],Defect_Master[Functional Area],TPM[[#This Row],[Functional Area]])</f>
        <v>0</v>
      </c>
      <c r="G6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6" spans="2:7" ht="15.75" customHeight="1">
      <c r="B66" s="12">
        <v>64</v>
      </c>
      <c r="C66" s="10" t="str">
        <f>IFERROR(VLOOKUP(TPM[[#This Row],[Error Code]],Errors_Master[[Error Code]:[Functional Area]],2,FALSE),"NA")</f>
        <v>Top_Sub</v>
      </c>
      <c r="D66" s="10" t="str">
        <f>IFERROR(VLOOKUP(TPM[[#This Row],[Error Code]],Errors_Master[[Error Code]:[Error Code Name]],3,FALSE),"NA")</f>
        <v>[New Failure] Top Sub</v>
      </c>
      <c r="E66" s="10">
        <f>COUNTIFS(Defect_Master[First Time],"&gt;0",Defect_Master[Error Code Name],TPM[[#This Row],[Error Code Name]],Defect_Master[Functional Area],TPM[[#This Row],[Functional Area]])</f>
        <v>0</v>
      </c>
      <c r="F66" s="10">
        <f>COUNTIFS(Defect_Master[Final],"&gt;0",Defect_Master[Error Code Name],TPM[[#This Row],[Error Code Name]],Defect_Master[Functional Area],TPM[[#This Row],[Functional Area]])</f>
        <v>0</v>
      </c>
      <c r="G6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7" spans="2:7" ht="15.75" customHeight="1">
      <c r="B67" s="12">
        <v>65</v>
      </c>
      <c r="C67" s="10" t="str">
        <f>IFERROR(VLOOKUP(TPM[[#This Row],[Error Code]],Errors_Master[[Error Code]:[Functional Area]],2,FALSE),"NA")</f>
        <v>Top_Sub</v>
      </c>
      <c r="D67" s="10" t="str">
        <f>IFERROR(VLOOKUP(TPM[[#This Row],[Error Code]],Errors_Master[[Error Code]:[Error Code Name]],3,FALSE),"NA")</f>
        <v>[New Failure] Top Sub</v>
      </c>
      <c r="E67" s="10">
        <f>COUNTIFS(Defect_Master[First Time],"&gt;0",Defect_Master[Error Code Name],TPM[[#This Row],[Error Code Name]],Defect_Master[Functional Area],TPM[[#This Row],[Functional Area]])</f>
        <v>0</v>
      </c>
      <c r="F67" s="10">
        <f>COUNTIFS(Defect_Master[Final],"&gt;0",Defect_Master[Error Code Name],TPM[[#This Row],[Error Code Name]],Defect_Master[Functional Area],TPM[[#This Row],[Functional Area]])</f>
        <v>0</v>
      </c>
      <c r="G6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8" spans="2:7" ht="15.75" customHeight="1">
      <c r="B68" s="12">
        <v>66</v>
      </c>
      <c r="C68" s="10" t="str">
        <f>IFERROR(VLOOKUP(TPM[[#This Row],[Error Code]],Errors_Master[[Error Code]:[Functional Area]],2,FALSE),"NA")</f>
        <v>Top_Sub</v>
      </c>
      <c r="D68" s="10" t="str">
        <f>IFERROR(VLOOKUP(TPM[[#This Row],[Error Code]],Errors_Master[[Error Code]:[Error Code Name]],3,FALSE),"NA")</f>
        <v>[New Failure] Top Sub</v>
      </c>
      <c r="E68" s="10">
        <f>COUNTIFS(Defect_Master[First Time],"&gt;0",Defect_Master[Error Code Name],TPM[[#This Row],[Error Code Name]],Defect_Master[Functional Area],TPM[[#This Row],[Functional Area]])</f>
        <v>0</v>
      </c>
      <c r="F68" s="10">
        <f>COUNTIFS(Defect_Master[Final],"&gt;0",Defect_Master[Error Code Name],TPM[[#This Row],[Error Code Name]],Defect_Master[Functional Area],TPM[[#This Row],[Functional Area]])</f>
        <v>0</v>
      </c>
      <c r="G6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9" spans="2:7" ht="15.75" customHeight="1">
      <c r="B69" s="12">
        <v>67</v>
      </c>
      <c r="C69" s="10" t="str">
        <f>IFERROR(VLOOKUP(TPM[[#This Row],[Error Code]],Errors_Master[[Error Code]:[Functional Area]],2,FALSE),"NA")</f>
        <v>Top_Sub</v>
      </c>
      <c r="D69" s="10" t="str">
        <f>IFERROR(VLOOKUP(TPM[[#This Row],[Error Code]],Errors_Master[[Error Code]:[Error Code Name]],3,FALSE),"NA")</f>
        <v>[New Failure] Top Sub</v>
      </c>
      <c r="E69" s="10">
        <f>COUNTIFS(Defect_Master[First Time],"&gt;0",Defect_Master[Error Code Name],TPM[[#This Row],[Error Code Name]],Defect_Master[Functional Area],TPM[[#This Row],[Functional Area]])</f>
        <v>0</v>
      </c>
      <c r="F69" s="10">
        <f>COUNTIFS(Defect_Master[Final],"&gt;0",Defect_Master[Error Code Name],TPM[[#This Row],[Error Code Name]],Defect_Master[Functional Area],TPM[[#This Row],[Functional Area]])</f>
        <v>0</v>
      </c>
      <c r="G6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0" spans="2:7" ht="15.75" customHeight="1">
      <c r="B70" s="12">
        <v>68</v>
      </c>
      <c r="C70" s="10" t="str">
        <f>IFERROR(VLOOKUP(TPM[[#This Row],[Error Code]],Errors_Master[[Error Code]:[Functional Area]],2,FALSE),"NA")</f>
        <v>Top_Sub</v>
      </c>
      <c r="D70" s="10" t="str">
        <f>IFERROR(VLOOKUP(TPM[[#This Row],[Error Code]],Errors_Master[[Error Code]:[Error Code Name]],3,FALSE),"NA")</f>
        <v>[New Failure] Top Sub</v>
      </c>
      <c r="E70" s="10">
        <f>COUNTIFS(Defect_Master[First Time],"&gt;0",Defect_Master[Error Code Name],TPM[[#This Row],[Error Code Name]],Defect_Master[Functional Area],TPM[[#This Row],[Functional Area]])</f>
        <v>0</v>
      </c>
      <c r="F70" s="10">
        <f>COUNTIFS(Defect_Master[Final],"&gt;0",Defect_Master[Error Code Name],TPM[[#This Row],[Error Code Name]],Defect_Master[Functional Area],TPM[[#This Row],[Functional Area]])</f>
        <v>0</v>
      </c>
      <c r="G7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1" spans="2:7" ht="15.75" customHeight="1">
      <c r="B71" s="12">
        <v>69</v>
      </c>
      <c r="C71" s="10" t="str">
        <f>IFERROR(VLOOKUP(TPM[[#This Row],[Error Code]],Errors_Master[[Error Code]:[Functional Area]],2,FALSE),"NA")</f>
        <v>Top_Sub</v>
      </c>
      <c r="D71" s="10" t="str">
        <f>IFERROR(VLOOKUP(TPM[[#This Row],[Error Code]],Errors_Master[[Error Code]:[Error Code Name]],3,FALSE),"NA")</f>
        <v>[New Failure] Top Sub</v>
      </c>
      <c r="E71" s="10">
        <f>COUNTIFS(Defect_Master[First Time],"&gt;0",Defect_Master[Error Code Name],TPM[[#This Row],[Error Code Name]],Defect_Master[Functional Area],TPM[[#This Row],[Functional Area]])</f>
        <v>0</v>
      </c>
      <c r="F71" s="10">
        <f>COUNTIFS(Defect_Master[Final],"&gt;0",Defect_Master[Error Code Name],TPM[[#This Row],[Error Code Name]],Defect_Master[Functional Area],TPM[[#This Row],[Functional Area]])</f>
        <v>0</v>
      </c>
      <c r="G7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2" spans="2:7" ht="15.75" customHeight="1">
      <c r="B72" s="12">
        <v>70</v>
      </c>
      <c r="C72" s="10" t="str">
        <f>IFERROR(VLOOKUP(TPM[[#This Row],[Error Code]],Errors_Master[[Error Code]:[Functional Area]],2,FALSE),"NA")</f>
        <v>Top_Sub</v>
      </c>
      <c r="D72" s="10" t="str">
        <f>IFERROR(VLOOKUP(TPM[[#This Row],[Error Code]],Errors_Master[[Error Code]:[Error Code Name]],3,FALSE),"NA")</f>
        <v>[New Failure] Top Sub</v>
      </c>
      <c r="E72" s="10">
        <f>COUNTIFS(Defect_Master[First Time],"&gt;0",Defect_Master[Error Code Name],TPM[[#This Row],[Error Code Name]],Defect_Master[Functional Area],TPM[[#This Row],[Functional Area]])</f>
        <v>0</v>
      </c>
      <c r="F72" s="10">
        <f>COUNTIFS(Defect_Master[Final],"&gt;0",Defect_Master[Error Code Name],TPM[[#This Row],[Error Code Name]],Defect_Master[Functional Area],TPM[[#This Row],[Functional Area]])</f>
        <v>0</v>
      </c>
      <c r="G7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3" spans="2:7" ht="15.75" customHeight="1">
      <c r="B73" s="12">
        <v>71</v>
      </c>
      <c r="C73" s="10" t="str">
        <f>IFERROR(VLOOKUP(TPM[[#This Row],[Error Code]],Errors_Master[[Error Code]:[Functional Area]],2,FALSE),"NA")</f>
        <v>Top_Sub</v>
      </c>
      <c r="D73" s="10" t="str">
        <f>IFERROR(VLOOKUP(TPM[[#This Row],[Error Code]],Errors_Master[[Error Code]:[Error Code Name]],3,FALSE),"NA")</f>
        <v>[New Failure] Top Sub</v>
      </c>
      <c r="E73" s="10">
        <f>COUNTIFS(Defect_Master[First Time],"&gt;0",Defect_Master[Error Code Name],TPM[[#This Row],[Error Code Name]],Defect_Master[Functional Area],TPM[[#This Row],[Functional Area]])</f>
        <v>0</v>
      </c>
      <c r="F73" s="10">
        <f>COUNTIFS(Defect_Master[Final],"&gt;0",Defect_Master[Error Code Name],TPM[[#This Row],[Error Code Name]],Defect_Master[Functional Area],TPM[[#This Row],[Functional Area]])</f>
        <v>0</v>
      </c>
      <c r="G7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4" spans="2:7" ht="15.75" customHeight="1">
      <c r="B74" s="12">
        <v>72</v>
      </c>
      <c r="C74" s="10" t="str">
        <f>IFERROR(VLOOKUP(TPM[[#This Row],[Error Code]],Errors_Master[[Error Code]:[Functional Area]],2,FALSE),"NA")</f>
        <v>Top_Sub</v>
      </c>
      <c r="D74" s="10" t="str">
        <f>IFERROR(VLOOKUP(TPM[[#This Row],[Error Code]],Errors_Master[[Error Code]:[Error Code Name]],3,FALSE),"NA")</f>
        <v>[New Failure] Top Sub</v>
      </c>
      <c r="E74" s="10">
        <f>COUNTIFS(Defect_Master[First Time],"&gt;0",Defect_Master[Error Code Name],TPM[[#This Row],[Error Code Name]],Defect_Master[Functional Area],TPM[[#This Row],[Functional Area]])</f>
        <v>0</v>
      </c>
      <c r="F74" s="10">
        <f>COUNTIFS(Defect_Master[Final],"&gt;0",Defect_Master[Error Code Name],TPM[[#This Row],[Error Code Name]],Defect_Master[Functional Area],TPM[[#This Row],[Functional Area]])</f>
        <v>0</v>
      </c>
      <c r="G7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5" spans="2:7" ht="15.75" customHeight="1">
      <c r="B75" s="12">
        <v>73</v>
      </c>
      <c r="C75" s="10" t="str">
        <f>IFERROR(VLOOKUP(TPM[[#This Row],[Error Code]],Errors_Master[[Error Code]:[Functional Area]],2,FALSE),"NA")</f>
        <v>Top_Sub</v>
      </c>
      <c r="D75" s="10" t="str">
        <f>IFERROR(VLOOKUP(TPM[[#This Row],[Error Code]],Errors_Master[[Error Code]:[Error Code Name]],3,FALSE),"NA")</f>
        <v>[New Failure] Top Sub</v>
      </c>
      <c r="E75" s="10">
        <f>COUNTIFS(Defect_Master[First Time],"&gt;0",Defect_Master[Error Code Name],TPM[[#This Row],[Error Code Name]],Defect_Master[Functional Area],TPM[[#This Row],[Functional Area]])</f>
        <v>0</v>
      </c>
      <c r="F75" s="10">
        <f>COUNTIFS(Defect_Master[Final],"&gt;0",Defect_Master[Error Code Name],TPM[[#This Row],[Error Code Name]],Defect_Master[Functional Area],TPM[[#This Row],[Functional Area]])</f>
        <v>0</v>
      </c>
      <c r="G7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6" spans="2:7" ht="15.75" customHeight="1">
      <c r="B76" s="12">
        <v>74</v>
      </c>
      <c r="C76" s="10" t="str">
        <f>IFERROR(VLOOKUP(TPM[[#This Row],[Error Code]],Errors_Master[[Error Code]:[Functional Area]],2,FALSE),"NA")</f>
        <v>Top_Sub</v>
      </c>
      <c r="D76" s="10" t="str">
        <f>IFERROR(VLOOKUP(TPM[[#This Row],[Error Code]],Errors_Master[[Error Code]:[Error Code Name]],3,FALSE),"NA")</f>
        <v>[New Failure] Top Sub</v>
      </c>
      <c r="E76" s="10">
        <f>COUNTIFS(Defect_Master[First Time],"&gt;0",Defect_Master[Error Code Name],TPM[[#This Row],[Error Code Name]],Defect_Master[Functional Area],TPM[[#This Row],[Functional Area]])</f>
        <v>0</v>
      </c>
      <c r="F76" s="10">
        <f>COUNTIFS(Defect_Master[Final],"&gt;0",Defect_Master[Error Code Name],TPM[[#This Row],[Error Code Name]],Defect_Master[Functional Area],TPM[[#This Row],[Functional Area]])</f>
        <v>0</v>
      </c>
      <c r="G7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7" spans="2:7" ht="15.75" customHeight="1">
      <c r="B77" s="12">
        <v>75</v>
      </c>
      <c r="C77" s="10" t="str">
        <f>IFERROR(VLOOKUP(TPM[[#This Row],[Error Code]],Errors_Master[[Error Code]:[Functional Area]],2,FALSE),"NA")</f>
        <v>Top_Sub</v>
      </c>
      <c r="D77" s="10" t="str">
        <f>IFERROR(VLOOKUP(TPM[[#This Row],[Error Code]],Errors_Master[[Error Code]:[Error Code Name]],3,FALSE),"NA")</f>
        <v>[New Failure] Top Sub</v>
      </c>
      <c r="E77" s="10">
        <f>COUNTIFS(Defect_Master[First Time],"&gt;0",Defect_Master[Error Code Name],TPM[[#This Row],[Error Code Name]],Defect_Master[Functional Area],TPM[[#This Row],[Functional Area]])</f>
        <v>0</v>
      </c>
      <c r="F77" s="10">
        <f>COUNTIFS(Defect_Master[Final],"&gt;0",Defect_Master[Error Code Name],TPM[[#This Row],[Error Code Name]],Defect_Master[Functional Area],TPM[[#This Row],[Functional Area]])</f>
        <v>0</v>
      </c>
      <c r="G7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8" spans="2:7" ht="15.75" customHeight="1">
      <c r="B78" s="12">
        <v>76</v>
      </c>
      <c r="C78" s="10" t="str">
        <f>IFERROR(VLOOKUP(TPM[[#This Row],[Error Code]],Errors_Master[[Error Code]:[Functional Area]],2,FALSE),"NA")</f>
        <v>Top_Sub</v>
      </c>
      <c r="D78" s="10" t="str">
        <f>IFERROR(VLOOKUP(TPM[[#This Row],[Error Code]],Errors_Master[[Error Code]:[Error Code Name]],3,FALSE),"NA")</f>
        <v>[New Failure] Top Sub</v>
      </c>
      <c r="E78" s="10">
        <f>COUNTIFS(Defect_Master[First Time],"&gt;0",Defect_Master[Error Code Name],TPM[[#This Row],[Error Code Name]],Defect_Master[Functional Area],TPM[[#This Row],[Functional Area]])</f>
        <v>0</v>
      </c>
      <c r="F78" s="10">
        <f>COUNTIFS(Defect_Master[Final],"&gt;0",Defect_Master[Error Code Name],TPM[[#This Row],[Error Code Name]],Defect_Master[Functional Area],TPM[[#This Row],[Functional Area]])</f>
        <v>0</v>
      </c>
      <c r="G7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9" spans="2:7" ht="15.75" customHeight="1">
      <c r="B79" s="12">
        <v>77</v>
      </c>
      <c r="C79" s="10" t="str">
        <f>IFERROR(VLOOKUP(TPM[[#This Row],[Error Code]],Errors_Master[[Error Code]:[Functional Area]],2,FALSE),"NA")</f>
        <v>Top_Sub</v>
      </c>
      <c r="D79" s="10" t="str">
        <f>IFERROR(VLOOKUP(TPM[[#This Row],[Error Code]],Errors_Master[[Error Code]:[Error Code Name]],3,FALSE),"NA")</f>
        <v>[New Failure] Top Sub</v>
      </c>
      <c r="E79" s="10">
        <f>COUNTIFS(Defect_Master[First Time],"&gt;0",Defect_Master[Error Code Name],TPM[[#This Row],[Error Code Name]],Defect_Master[Functional Area],TPM[[#This Row],[Functional Area]])</f>
        <v>0</v>
      </c>
      <c r="F79" s="10">
        <f>COUNTIFS(Defect_Master[Final],"&gt;0",Defect_Master[Error Code Name],TPM[[#This Row],[Error Code Name]],Defect_Master[Functional Area],TPM[[#This Row],[Functional Area]])</f>
        <v>0</v>
      </c>
      <c r="G7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0" spans="2:7" ht="15.75" customHeight="1">
      <c r="B80" s="12">
        <v>78</v>
      </c>
      <c r="C80" s="10" t="str">
        <f>IFERROR(VLOOKUP(TPM[[#This Row],[Error Code]],Errors_Master[[Error Code]:[Functional Area]],2,FALSE),"NA")</f>
        <v>Top_Sub</v>
      </c>
      <c r="D80" s="10" t="str">
        <f>IFERROR(VLOOKUP(TPM[[#This Row],[Error Code]],Errors_Master[[Error Code]:[Error Code Name]],3,FALSE),"NA")</f>
        <v>[New Failure] Top Sub</v>
      </c>
      <c r="E80" s="10">
        <f>COUNTIFS(Defect_Master[First Time],"&gt;0",Defect_Master[Error Code Name],TPM[[#This Row],[Error Code Name]],Defect_Master[Functional Area],TPM[[#This Row],[Functional Area]])</f>
        <v>0</v>
      </c>
      <c r="F80" s="10">
        <f>COUNTIFS(Defect_Master[Final],"&gt;0",Defect_Master[Error Code Name],TPM[[#This Row],[Error Code Name]],Defect_Master[Functional Area],TPM[[#This Row],[Functional Area]])</f>
        <v>0</v>
      </c>
      <c r="G8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1" spans="2:7" ht="15.75" customHeight="1">
      <c r="B81" s="12">
        <v>79</v>
      </c>
      <c r="C81" s="10" t="str">
        <f>IFERROR(VLOOKUP(TPM[[#This Row],[Error Code]],Errors_Master[[Error Code]:[Functional Area]],2,FALSE),"NA")</f>
        <v>Top_Sub</v>
      </c>
      <c r="D81" s="10" t="str">
        <f>IFERROR(VLOOKUP(TPM[[#This Row],[Error Code]],Errors_Master[[Error Code]:[Error Code Name]],3,FALSE),"NA")</f>
        <v>[New Failure] Top Sub</v>
      </c>
      <c r="E81" s="10">
        <f>COUNTIFS(Defect_Master[First Time],"&gt;0",Defect_Master[Error Code Name],TPM[[#This Row],[Error Code Name]],Defect_Master[Functional Area],TPM[[#This Row],[Functional Area]])</f>
        <v>0</v>
      </c>
      <c r="F81" s="10">
        <f>COUNTIFS(Defect_Master[Final],"&gt;0",Defect_Master[Error Code Name],TPM[[#This Row],[Error Code Name]],Defect_Master[Functional Area],TPM[[#This Row],[Functional Area]])</f>
        <v>0</v>
      </c>
      <c r="G8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2" spans="2:7" ht="15.75" customHeight="1">
      <c r="B82" s="12">
        <v>80</v>
      </c>
      <c r="C82" s="10" t="str">
        <f>IFERROR(VLOOKUP(TPM[[#This Row],[Error Code]],Errors_Master[[Error Code]:[Functional Area]],2,FALSE),"NA")</f>
        <v>Top_Sub</v>
      </c>
      <c r="D82" s="10" t="str">
        <f>IFERROR(VLOOKUP(TPM[[#This Row],[Error Code]],Errors_Master[[Error Code]:[Error Code Name]],3,FALSE),"NA")</f>
        <v>[New Failure] Top Sub</v>
      </c>
      <c r="E82" s="10">
        <f>COUNTIFS(Defect_Master[First Time],"&gt;0",Defect_Master[Error Code Name],TPM[[#This Row],[Error Code Name]],Defect_Master[Functional Area],TPM[[#This Row],[Functional Area]])</f>
        <v>0</v>
      </c>
      <c r="F82" s="10">
        <f>COUNTIFS(Defect_Master[Final],"&gt;0",Defect_Master[Error Code Name],TPM[[#This Row],[Error Code Name]],Defect_Master[Functional Area],TPM[[#This Row],[Functional Area]])</f>
        <v>0</v>
      </c>
      <c r="G8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3" spans="2:7" ht="15.75" customHeight="1">
      <c r="B83" s="12">
        <v>81</v>
      </c>
      <c r="C83" s="10" t="str">
        <f>IFERROR(VLOOKUP(TPM[[#This Row],[Error Code]],Errors_Master[[Error Code]:[Functional Area]],2,FALSE),"NA")</f>
        <v>System_Assembly</v>
      </c>
      <c r="D83" s="10" t="str">
        <f>IFERROR(VLOOKUP(TPM[[#This Row],[Error Code]],Errors_Master[[Error Code]:[Error Code Name]],3,FALSE),"NA")</f>
        <v>X383 DB Flex cowling screw cannot fasten fully(System_Assembly)</v>
      </c>
      <c r="E83" s="10">
        <f>COUNTIFS(Defect_Master[First Time],"&gt;0",Defect_Master[Error Code Name],TPM[[#This Row],[Error Code Name]],Defect_Master[Functional Area],TPM[[#This Row],[Functional Area]])</f>
        <v>0</v>
      </c>
      <c r="F83" s="10">
        <f>COUNTIFS(Defect_Master[Final],"&gt;0",Defect_Master[Error Code Name],TPM[[#This Row],[Error Code Name]],Defect_Master[Functional Area],TPM[[#This Row],[Functional Area]])</f>
        <v>0</v>
      </c>
      <c r="G8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4" spans="2:7" ht="15.75" customHeight="1">
      <c r="B84" s="12">
        <v>82</v>
      </c>
      <c r="C84" s="10" t="str">
        <f>IFERROR(VLOOKUP(TPM[[#This Row],[Error Code]],Errors_Master[[Error Code]:[Functional Area]],2,FALSE),"NA")</f>
        <v>System_Assembly</v>
      </c>
      <c r="D84" s="10" t="str">
        <f>IFERROR(VLOOKUP(TPM[[#This Row],[Error Code]],Errors_Master[[Error Code]:[Error Code Name]],3,FALSE),"NA")</f>
        <v>Screw boss on Tcon board peel off(System_Assembly)</v>
      </c>
      <c r="E84" s="10">
        <f>COUNTIFS(Defect_Master[First Time],"&gt;0",Defect_Master[Error Code Name],TPM[[#This Row],[Error Code Name]],Defect_Master[Functional Area],TPM[[#This Row],[Functional Area]])</f>
        <v>0</v>
      </c>
      <c r="F84" s="10">
        <f>COUNTIFS(Defect_Master[Final],"&gt;0",Defect_Master[Error Code Name],TPM[[#This Row],[Error Code Name]],Defect_Master[Functional Area],TPM[[#This Row],[Functional Area]])</f>
        <v>0</v>
      </c>
      <c r="G8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5" spans="2:7" ht="15.75" customHeight="1">
      <c r="B85" s="12">
        <v>83</v>
      </c>
      <c r="C85" s="10" t="str">
        <f>IFERROR(VLOOKUP(TPM[[#This Row],[Error Code]],Errors_Master[[Error Code]:[Functional Area]],2,FALSE),"NA")</f>
        <v>System_Assembly</v>
      </c>
      <c r="D85" s="10" t="str">
        <f>IFERROR(VLOOKUP(TPM[[#This Row],[Error Code]],Errors_Master[[Error Code]:[Error Code Name]],3,FALSE),"NA")</f>
        <v>BC cannot assembly to TC(System_Assembly)</v>
      </c>
      <c r="E85" s="10">
        <f>COUNTIFS(Defect_Master[First Time],"&gt;0",Defect_Master[Error Code Name],TPM[[#This Row],[Error Code Name]],Defect_Master[Functional Area],TPM[[#This Row],[Functional Area]])</f>
        <v>0</v>
      </c>
      <c r="F85" s="10">
        <f>COUNTIFS(Defect_Master[Final],"&gt;0",Defect_Master[Error Code Name],TPM[[#This Row],[Error Code Name]],Defect_Master[Functional Area],TPM[[#This Row],[Functional Area]])</f>
        <v>0</v>
      </c>
      <c r="G8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6" spans="2:7" ht="15.75" customHeight="1">
      <c r="B86" s="12">
        <v>84</v>
      </c>
      <c r="C86" s="10" t="str">
        <f>IFERROR(VLOOKUP(TPM[[#This Row],[Error Code]],Errors_Master[[Error Code]:[Functional Area]],2,FALSE),"NA")</f>
        <v>System_Assembly</v>
      </c>
      <c r="D86" s="10" t="str">
        <f>IFERROR(VLOOKUP(TPM[[#This Row],[Error Code]],Errors_Master[[Error Code]:[Error Code Name]],3,FALSE),"NA")</f>
        <v>[New Failure] System Assembly</v>
      </c>
      <c r="E86" s="10">
        <f>COUNTIFS(Defect_Master[First Time],"&gt;0",Defect_Master[Error Code Name],TPM[[#This Row],[Error Code Name]],Defect_Master[Functional Area],TPM[[#This Row],[Functional Area]])</f>
        <v>0</v>
      </c>
      <c r="F86" s="10">
        <f>COUNTIFS(Defect_Master[Final],"&gt;0",Defect_Master[Error Code Name],TPM[[#This Row],[Error Code Name]],Defect_Master[Functional Area],TPM[[#This Row],[Functional Area]])</f>
        <v>0</v>
      </c>
      <c r="G8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7" spans="2:7" ht="15.75" customHeight="1">
      <c r="B87" s="12">
        <v>85</v>
      </c>
      <c r="C87" s="10" t="str">
        <f>IFERROR(VLOOKUP(TPM[[#This Row],[Error Code]],Errors_Master[[Error Code]:[Functional Area]],2,FALSE),"NA")</f>
        <v>System_Assembly</v>
      </c>
      <c r="D87" s="10" t="str">
        <f>IFERROR(VLOOKUP(TPM[[#This Row],[Error Code]],Errors_Master[[Error Code]:[Error Code Name]],3,FALSE),"NA")</f>
        <v>[New Failure] System Assembly</v>
      </c>
      <c r="E87" s="10">
        <f>COUNTIFS(Defect_Master[First Time],"&gt;0",Defect_Master[Error Code Name],TPM[[#This Row],[Error Code Name]],Defect_Master[Functional Area],TPM[[#This Row],[Functional Area]])</f>
        <v>0</v>
      </c>
      <c r="F87" s="10">
        <f>COUNTIFS(Defect_Master[Final],"&gt;0",Defect_Master[Error Code Name],TPM[[#This Row],[Error Code Name]],Defect_Master[Functional Area],TPM[[#This Row],[Functional Area]])</f>
        <v>0</v>
      </c>
      <c r="G8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8" spans="2:7" ht="15.75" customHeight="1">
      <c r="B88" s="12">
        <v>86</v>
      </c>
      <c r="C88" s="10" t="str">
        <f>IFERROR(VLOOKUP(TPM[[#This Row],[Error Code]],Errors_Master[[Error Code]:[Functional Area]],2,FALSE),"NA")</f>
        <v>System_Assembly</v>
      </c>
      <c r="D88" s="10" t="str">
        <f>IFERROR(VLOOKUP(TPM[[#This Row],[Error Code]],Errors_Master[[Error Code]:[Error Code Name]],3,FALSE),"NA")</f>
        <v>[New Failure] System Assembly</v>
      </c>
      <c r="E88" s="10">
        <f>COUNTIFS(Defect_Master[First Time],"&gt;0",Defect_Master[Error Code Name],TPM[[#This Row],[Error Code Name]],Defect_Master[Functional Area],TPM[[#This Row],[Functional Area]])</f>
        <v>0</v>
      </c>
      <c r="F88" s="10">
        <f>COUNTIFS(Defect_Master[Final],"&gt;0",Defect_Master[Error Code Name],TPM[[#This Row],[Error Code Name]],Defect_Master[Functional Area],TPM[[#This Row],[Functional Area]])</f>
        <v>0</v>
      </c>
      <c r="G8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9" spans="2:7" ht="15.75" customHeight="1">
      <c r="B89" s="12">
        <v>87</v>
      </c>
      <c r="C89" s="10" t="str">
        <f>IFERROR(VLOOKUP(TPM[[#This Row],[Error Code]],Errors_Master[[Error Code]:[Functional Area]],2,FALSE),"NA")</f>
        <v>System_Assembly</v>
      </c>
      <c r="D89" s="10" t="str">
        <f>IFERROR(VLOOKUP(TPM[[#This Row],[Error Code]],Errors_Master[[Error Code]:[Error Code Name]],3,FALSE),"NA")</f>
        <v>[New Failure] System Assembly</v>
      </c>
      <c r="E89" s="10">
        <f>COUNTIFS(Defect_Master[First Time],"&gt;0",Defect_Master[Error Code Name],TPM[[#This Row],[Error Code Name]],Defect_Master[Functional Area],TPM[[#This Row],[Functional Area]])</f>
        <v>0</v>
      </c>
      <c r="F89" s="10">
        <f>COUNTIFS(Defect_Master[Final],"&gt;0",Defect_Master[Error Code Name],TPM[[#This Row],[Error Code Name]],Defect_Master[Functional Area],TPM[[#This Row],[Functional Area]])</f>
        <v>0</v>
      </c>
      <c r="G8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0" spans="2:7" ht="15.75" customHeight="1">
      <c r="B90" s="12">
        <v>88</v>
      </c>
      <c r="C90" s="10" t="str">
        <f>IFERROR(VLOOKUP(TPM[[#This Row],[Error Code]],Errors_Master[[Error Code]:[Functional Area]],2,FALSE),"NA")</f>
        <v>System_Assembly</v>
      </c>
      <c r="D90" s="10" t="str">
        <f>IFERROR(VLOOKUP(TPM[[#This Row],[Error Code]],Errors_Master[[Error Code]:[Error Code Name]],3,FALSE),"NA")</f>
        <v>[New Failure] System Assembly</v>
      </c>
      <c r="E90" s="10">
        <f>COUNTIFS(Defect_Master[First Time],"&gt;0",Defect_Master[Error Code Name],TPM[[#This Row],[Error Code Name]],Defect_Master[Functional Area],TPM[[#This Row],[Functional Area]])</f>
        <v>0</v>
      </c>
      <c r="F90" s="10">
        <f>COUNTIFS(Defect_Master[Final],"&gt;0",Defect_Master[Error Code Name],TPM[[#This Row],[Error Code Name]],Defect_Master[Functional Area],TPM[[#This Row],[Functional Area]])</f>
        <v>0</v>
      </c>
      <c r="G9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1" spans="2:7" ht="15.75" customHeight="1">
      <c r="B91" s="12">
        <v>89</v>
      </c>
      <c r="C91" s="10" t="str">
        <f>IFERROR(VLOOKUP(TPM[[#This Row],[Error Code]],Errors_Master[[Error Code]:[Functional Area]],2,FALSE),"NA")</f>
        <v>System_Assembly</v>
      </c>
      <c r="D91" s="10" t="str">
        <f>IFERROR(VLOOKUP(TPM[[#This Row],[Error Code]],Errors_Master[[Error Code]:[Error Code Name]],3,FALSE),"NA")</f>
        <v>[New Failure] System Assembly</v>
      </c>
      <c r="E91" s="10">
        <f>COUNTIFS(Defect_Master[First Time],"&gt;0",Defect_Master[Error Code Name],TPM[[#This Row],[Error Code Name]],Defect_Master[Functional Area],TPM[[#This Row],[Functional Area]])</f>
        <v>0</v>
      </c>
      <c r="F91" s="10">
        <f>COUNTIFS(Defect_Master[Final],"&gt;0",Defect_Master[Error Code Name],TPM[[#This Row],[Error Code Name]],Defect_Master[Functional Area],TPM[[#This Row],[Functional Area]])</f>
        <v>0</v>
      </c>
      <c r="G9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2" spans="2:7" ht="15.75" customHeight="1">
      <c r="B92" s="12">
        <v>90</v>
      </c>
      <c r="C92" s="10" t="str">
        <f>IFERROR(VLOOKUP(TPM[[#This Row],[Error Code]],Errors_Master[[Error Code]:[Functional Area]],2,FALSE),"NA")</f>
        <v>System_Assembly</v>
      </c>
      <c r="D92" s="10" t="str">
        <f>IFERROR(VLOOKUP(TPM[[#This Row],[Error Code]],Errors_Master[[Error Code]:[Error Code Name]],3,FALSE),"NA")</f>
        <v>[New Failure] System Assembly</v>
      </c>
      <c r="E92" s="10">
        <f>COUNTIFS(Defect_Master[First Time],"&gt;0",Defect_Master[Error Code Name],TPM[[#This Row],[Error Code Name]],Defect_Master[Functional Area],TPM[[#This Row],[Functional Area]])</f>
        <v>0</v>
      </c>
      <c r="F92" s="10">
        <f>COUNTIFS(Defect_Master[Final],"&gt;0",Defect_Master[Error Code Name],TPM[[#This Row],[Error Code Name]],Defect_Master[Functional Area],TPM[[#This Row],[Functional Area]])</f>
        <v>0</v>
      </c>
      <c r="G9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3" spans="2:7" ht="15.75" customHeight="1">
      <c r="B93" s="12">
        <v>91</v>
      </c>
      <c r="C93" s="10" t="str">
        <f>IFERROR(VLOOKUP(TPM[[#This Row],[Error Code]],Errors_Master[[Error Code]:[Functional Area]],2,FALSE),"NA")</f>
        <v>System_Assembly</v>
      </c>
      <c r="D93" s="10" t="str">
        <f>IFERROR(VLOOKUP(TPM[[#This Row],[Error Code]],Errors_Master[[Error Code]:[Error Code Name]],3,FALSE),"NA")</f>
        <v>[New Failure] System Assembly</v>
      </c>
      <c r="E93" s="10">
        <f>COUNTIFS(Defect_Master[First Time],"&gt;0",Defect_Master[Error Code Name],TPM[[#This Row],[Error Code Name]],Defect_Master[Functional Area],TPM[[#This Row],[Functional Area]])</f>
        <v>0</v>
      </c>
      <c r="F93" s="10">
        <f>COUNTIFS(Defect_Master[Final],"&gt;0",Defect_Master[Error Code Name],TPM[[#This Row],[Error Code Name]],Defect_Master[Functional Area],TPM[[#This Row],[Functional Area]])</f>
        <v>0</v>
      </c>
      <c r="G9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4" spans="2:7" ht="15.75" customHeight="1">
      <c r="B94" s="12">
        <v>92</v>
      </c>
      <c r="C94" s="10" t="str">
        <f>IFERROR(VLOOKUP(TPM[[#This Row],[Error Code]],Errors_Master[[Error Code]:[Functional Area]],2,FALSE),"NA")</f>
        <v>System_Assembly</v>
      </c>
      <c r="D94" s="10" t="str">
        <f>IFERROR(VLOOKUP(TPM[[#This Row],[Error Code]],Errors_Master[[Error Code]:[Error Code Name]],3,FALSE),"NA")</f>
        <v>[New Failure] System Assembly</v>
      </c>
      <c r="E94" s="10">
        <f>COUNTIFS(Defect_Master[First Time],"&gt;0",Defect_Master[Error Code Name],TPM[[#This Row],[Error Code Name]],Defect_Master[Functional Area],TPM[[#This Row],[Functional Area]])</f>
        <v>0</v>
      </c>
      <c r="F94" s="10">
        <f>COUNTIFS(Defect_Master[Final],"&gt;0",Defect_Master[Error Code Name],TPM[[#This Row],[Error Code Name]],Defect_Master[Functional Area],TPM[[#This Row],[Functional Area]])</f>
        <v>0</v>
      </c>
      <c r="G9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5" spans="2:7" ht="15.75" customHeight="1">
      <c r="B95" s="12">
        <v>93</v>
      </c>
      <c r="C95" s="10" t="str">
        <f>IFERROR(VLOOKUP(TPM[[#This Row],[Error Code]],Errors_Master[[Error Code]:[Functional Area]],2,FALSE),"NA")</f>
        <v>System_Assembly</v>
      </c>
      <c r="D95" s="10" t="str">
        <f>IFERROR(VLOOKUP(TPM[[#This Row],[Error Code]],Errors_Master[[Error Code]:[Error Code Name]],3,FALSE),"NA")</f>
        <v>[New Failure] System Assembly</v>
      </c>
      <c r="E95" s="10">
        <f>COUNTIFS(Defect_Master[First Time],"&gt;0",Defect_Master[Error Code Name],TPM[[#This Row],[Error Code Name]],Defect_Master[Functional Area],TPM[[#This Row],[Functional Area]])</f>
        <v>0</v>
      </c>
      <c r="F95" s="10">
        <f>COUNTIFS(Defect_Master[Final],"&gt;0",Defect_Master[Error Code Name],TPM[[#This Row],[Error Code Name]],Defect_Master[Functional Area],TPM[[#This Row],[Functional Area]])</f>
        <v>0</v>
      </c>
      <c r="G9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6" spans="2:7" ht="15.75" customHeight="1">
      <c r="B96" s="12">
        <v>94</v>
      </c>
      <c r="C96" s="10" t="str">
        <f>IFERROR(VLOOKUP(TPM[[#This Row],[Error Code]],Errors_Master[[Error Code]:[Functional Area]],2,FALSE),"NA")</f>
        <v>System_Assembly</v>
      </c>
      <c r="D96" s="10" t="str">
        <f>IFERROR(VLOOKUP(TPM[[#This Row],[Error Code]],Errors_Master[[Error Code]:[Error Code Name]],3,FALSE),"NA")</f>
        <v>[New Failure] System Assembly</v>
      </c>
      <c r="E96" s="10">
        <f>COUNTIFS(Defect_Master[First Time],"&gt;0",Defect_Master[Error Code Name],TPM[[#This Row],[Error Code Name]],Defect_Master[Functional Area],TPM[[#This Row],[Functional Area]])</f>
        <v>0</v>
      </c>
      <c r="F96" s="10">
        <f>COUNTIFS(Defect_Master[Final],"&gt;0",Defect_Master[Error Code Name],TPM[[#This Row],[Error Code Name]],Defect_Master[Functional Area],TPM[[#This Row],[Functional Area]])</f>
        <v>0</v>
      </c>
      <c r="G9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7" spans="2:7" ht="15.75" customHeight="1">
      <c r="B97" s="12">
        <v>95</v>
      </c>
      <c r="C97" s="10" t="str">
        <f>IFERROR(VLOOKUP(TPM[[#This Row],[Error Code]],Errors_Master[[Error Code]:[Functional Area]],2,FALSE),"NA")</f>
        <v>System_Assembly</v>
      </c>
      <c r="D97" s="10" t="str">
        <f>IFERROR(VLOOKUP(TPM[[#This Row],[Error Code]],Errors_Master[[Error Code]:[Error Code Name]],3,FALSE),"NA")</f>
        <v>[New Failure] System Assembly</v>
      </c>
      <c r="E97" s="10">
        <f>COUNTIFS(Defect_Master[First Time],"&gt;0",Defect_Master[Error Code Name],TPM[[#This Row],[Error Code Name]],Defect_Master[Functional Area],TPM[[#This Row],[Functional Area]])</f>
        <v>0</v>
      </c>
      <c r="F97" s="10">
        <f>COUNTIFS(Defect_Master[Final],"&gt;0",Defect_Master[Error Code Name],TPM[[#This Row],[Error Code Name]],Defect_Master[Functional Area],TPM[[#This Row],[Functional Area]])</f>
        <v>0</v>
      </c>
      <c r="G9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8" spans="2:7" ht="15.75" customHeight="1">
      <c r="B98" s="12">
        <v>96</v>
      </c>
      <c r="C98" s="10" t="str">
        <f>IFERROR(VLOOKUP(TPM[[#This Row],[Error Code]],Errors_Master[[Error Code]:[Functional Area]],2,FALSE),"NA")</f>
        <v>System_Assembly</v>
      </c>
      <c r="D98" s="10" t="str">
        <f>IFERROR(VLOOKUP(TPM[[#This Row],[Error Code]],Errors_Master[[Error Code]:[Error Code Name]],3,FALSE),"NA")</f>
        <v>[New Failure] System Assembly</v>
      </c>
      <c r="E98" s="10">
        <f>COUNTIFS(Defect_Master[First Time],"&gt;0",Defect_Master[Error Code Name],TPM[[#This Row],[Error Code Name]],Defect_Master[Functional Area],TPM[[#This Row],[Functional Area]])</f>
        <v>0</v>
      </c>
      <c r="F98" s="10">
        <f>COUNTIFS(Defect_Master[Final],"&gt;0",Defect_Master[Error Code Name],TPM[[#This Row],[Error Code Name]],Defect_Master[Functional Area],TPM[[#This Row],[Functional Area]])</f>
        <v>0</v>
      </c>
      <c r="G9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9" spans="2:7" ht="15.75" customHeight="1">
      <c r="B99" s="12">
        <v>97</v>
      </c>
      <c r="C99" s="10" t="str">
        <f>IFERROR(VLOOKUP(TPM[[#This Row],[Error Code]],Errors_Master[[Error Code]:[Functional Area]],2,FALSE),"NA")</f>
        <v>System_Assembly</v>
      </c>
      <c r="D99" s="10" t="str">
        <f>IFERROR(VLOOKUP(TPM[[#This Row],[Error Code]],Errors_Master[[Error Code]:[Error Code Name]],3,FALSE),"NA")</f>
        <v>[New Failure] System Assembly</v>
      </c>
      <c r="E99" s="10">
        <f>COUNTIFS(Defect_Master[First Time],"&gt;0",Defect_Master[Error Code Name],TPM[[#This Row],[Error Code Name]],Defect_Master[Functional Area],TPM[[#This Row],[Functional Area]])</f>
        <v>0</v>
      </c>
      <c r="F99" s="10">
        <f>COUNTIFS(Defect_Master[Final],"&gt;0",Defect_Master[Error Code Name],TPM[[#This Row],[Error Code Name]],Defect_Master[Functional Area],TPM[[#This Row],[Functional Area]])</f>
        <v>0</v>
      </c>
      <c r="G9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0" spans="2:7" ht="15.75" customHeight="1">
      <c r="B100" s="12">
        <v>98</v>
      </c>
      <c r="C100" s="10" t="str">
        <f>IFERROR(VLOOKUP(TPM[[#This Row],[Error Code]],Errors_Master[[Error Code]:[Functional Area]],2,FALSE),"NA")</f>
        <v>System_Assembly</v>
      </c>
      <c r="D100" s="10" t="str">
        <f>IFERROR(VLOOKUP(TPM[[#This Row],[Error Code]],Errors_Master[[Error Code]:[Error Code Name]],3,FALSE),"NA")</f>
        <v>[New Failure] System Assembly</v>
      </c>
      <c r="E100" s="10">
        <f>COUNTIFS(Defect_Master[First Time],"&gt;0",Defect_Master[Error Code Name],TPM[[#This Row],[Error Code Name]],Defect_Master[Functional Area],TPM[[#This Row],[Functional Area]])</f>
        <v>0</v>
      </c>
      <c r="F100" s="10">
        <f>COUNTIFS(Defect_Master[Final],"&gt;0",Defect_Master[Error Code Name],TPM[[#This Row],[Error Code Name]],Defect_Master[Functional Area],TPM[[#This Row],[Functional Area]])</f>
        <v>0</v>
      </c>
      <c r="G10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1" spans="2:7" ht="15.75" customHeight="1">
      <c r="B101" s="12">
        <v>99</v>
      </c>
      <c r="C101" s="10" t="str">
        <f>IFERROR(VLOOKUP(TPM[[#This Row],[Error Code]],Errors_Master[[Error Code]:[Functional Area]],2,FALSE),"NA")</f>
        <v>System_Assembly</v>
      </c>
      <c r="D101" s="10" t="str">
        <f>IFERROR(VLOOKUP(TPM[[#This Row],[Error Code]],Errors_Master[[Error Code]:[Error Code Name]],3,FALSE),"NA")</f>
        <v>[New Failure] System Assembly</v>
      </c>
      <c r="E101" s="10">
        <f>COUNTIFS(Defect_Master[First Time],"&gt;0",Defect_Master[Error Code Name],TPM[[#This Row],[Error Code Name]],Defect_Master[Functional Area],TPM[[#This Row],[Functional Area]])</f>
        <v>0</v>
      </c>
      <c r="F101" s="10">
        <f>COUNTIFS(Defect_Master[Final],"&gt;0",Defect_Master[Error Code Name],TPM[[#This Row],[Error Code Name]],Defect_Master[Functional Area],TPM[[#This Row],[Functional Area]])</f>
        <v>0</v>
      </c>
      <c r="G10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2" spans="2:7" ht="15.75" customHeight="1">
      <c r="B102" s="12">
        <v>100</v>
      </c>
      <c r="C102" s="10" t="str">
        <f>IFERROR(VLOOKUP(TPM[[#This Row],[Error Code]],Errors_Master[[Error Code]:[Functional Area]],2,FALSE),"NA")</f>
        <v>System_Assembly</v>
      </c>
      <c r="D102" s="10" t="str">
        <f>IFERROR(VLOOKUP(TPM[[#This Row],[Error Code]],Errors_Master[[Error Code]:[Error Code Name]],3,FALSE),"NA")</f>
        <v>[New Failure] System Assembly</v>
      </c>
      <c r="E102" s="10">
        <f>COUNTIFS(Defect_Master[First Time],"&gt;0",Defect_Master[Error Code Name],TPM[[#This Row],[Error Code Name]],Defect_Master[Functional Area],TPM[[#This Row],[Functional Area]])</f>
        <v>0</v>
      </c>
      <c r="F102" s="10">
        <f>COUNTIFS(Defect_Master[Final],"&gt;0",Defect_Master[Error Code Name],TPM[[#This Row],[Error Code Name]],Defect_Master[Functional Area],TPM[[#This Row],[Functional Area]])</f>
        <v>0</v>
      </c>
      <c r="G10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3" spans="2:7" ht="15.75" customHeight="1">
      <c r="B103" s="12">
        <v>101</v>
      </c>
      <c r="C103" s="10" t="str">
        <f>IFERROR(VLOOKUP(TPM[[#This Row],[Error Code]],Errors_Master[[Error Code]:[Functional Area]],2,FALSE),"NA")</f>
        <v>System_Assembly</v>
      </c>
      <c r="D103" s="10" t="str">
        <f>IFERROR(VLOOKUP(TPM[[#This Row],[Error Code]],Errors_Master[[Error Code]:[Error Code Name]],3,FALSE),"NA")</f>
        <v>[New Failure] System Assembly</v>
      </c>
      <c r="E103" s="10">
        <f>COUNTIFS(Defect_Master[First Time],"&gt;0",Defect_Master[Error Code Name],TPM[[#This Row],[Error Code Name]],Defect_Master[Functional Area],TPM[[#This Row],[Functional Area]])</f>
        <v>0</v>
      </c>
      <c r="F103" s="10">
        <f>COUNTIFS(Defect_Master[Final],"&gt;0",Defect_Master[Error Code Name],TPM[[#This Row],[Error Code Name]],Defect_Master[Functional Area],TPM[[#This Row],[Functional Area]])</f>
        <v>0</v>
      </c>
      <c r="G10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4" spans="2:7" ht="15.75" customHeight="1">
      <c r="B104" s="12">
        <v>102</v>
      </c>
      <c r="C104" s="10" t="str">
        <f>IFERROR(VLOOKUP(TPM[[#This Row],[Error Code]],Errors_Master[[Error Code]:[Functional Area]],2,FALSE),"NA")</f>
        <v>System_Assembly</v>
      </c>
      <c r="D104" s="10" t="str">
        <f>IFERROR(VLOOKUP(TPM[[#This Row],[Error Code]],Errors_Master[[Error Code]:[Error Code Name]],3,FALSE),"NA")</f>
        <v>[New Failure] System Assembly</v>
      </c>
      <c r="E104" s="10">
        <f>COUNTIFS(Defect_Master[First Time],"&gt;0",Defect_Master[Error Code Name],TPM[[#This Row],[Error Code Name]],Defect_Master[Functional Area],TPM[[#This Row],[Functional Area]])</f>
        <v>0</v>
      </c>
      <c r="F104" s="10">
        <f>COUNTIFS(Defect_Master[Final],"&gt;0",Defect_Master[Error Code Name],TPM[[#This Row],[Error Code Name]],Defect_Master[Functional Area],TPM[[#This Row],[Functional Area]])</f>
        <v>0</v>
      </c>
      <c r="G10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5" spans="2:7" ht="15.75" customHeight="1">
      <c r="B105" s="12">
        <v>103</v>
      </c>
      <c r="C105" s="10" t="str">
        <f>IFERROR(VLOOKUP(TPM[[#This Row],[Error Code]],Errors_Master[[Error Code]:[Functional Area]],2,FALSE),"NA")</f>
        <v>System_Assembly</v>
      </c>
      <c r="D105" s="10" t="str">
        <f>IFERROR(VLOOKUP(TPM[[#This Row],[Error Code]],Errors_Master[[Error Code]:[Error Code Name]],3,FALSE),"NA")</f>
        <v>[New Failure] System Assembly</v>
      </c>
      <c r="E105" s="10">
        <f>COUNTIFS(Defect_Master[First Time],"&gt;0",Defect_Master[Error Code Name],TPM[[#This Row],[Error Code Name]],Defect_Master[Functional Area],TPM[[#This Row],[Functional Area]])</f>
        <v>0</v>
      </c>
      <c r="F105" s="10">
        <f>COUNTIFS(Defect_Master[Final],"&gt;0",Defect_Master[Error Code Name],TPM[[#This Row],[Error Code Name]],Defect_Master[Functional Area],TPM[[#This Row],[Functional Area]])</f>
        <v>0</v>
      </c>
      <c r="G10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6" spans="2:7" ht="15.75" customHeight="1">
      <c r="B106" s="12">
        <v>104</v>
      </c>
      <c r="C106" s="10" t="str">
        <f>IFERROR(VLOOKUP(TPM[[#This Row],[Error Code]],Errors_Master[[Error Code]:[Functional Area]],2,FALSE),"NA")</f>
        <v>System_Assembly</v>
      </c>
      <c r="D106" s="10" t="str">
        <f>IFERROR(VLOOKUP(TPM[[#This Row],[Error Code]],Errors_Master[[Error Code]:[Error Code Name]],3,FALSE),"NA")</f>
        <v>[New Failure] System Assembly</v>
      </c>
      <c r="E106" s="10">
        <f>COUNTIFS(Defect_Master[First Time],"&gt;0",Defect_Master[Error Code Name],TPM[[#This Row],[Error Code Name]],Defect_Master[Functional Area],TPM[[#This Row],[Functional Area]])</f>
        <v>0</v>
      </c>
      <c r="F106" s="10">
        <f>COUNTIFS(Defect_Master[Final],"&gt;0",Defect_Master[Error Code Name],TPM[[#This Row],[Error Code Name]],Defect_Master[Functional Area],TPM[[#This Row],[Functional Area]])</f>
        <v>0</v>
      </c>
      <c r="G10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7" spans="2:7" ht="15.75" customHeight="1">
      <c r="B107" s="12">
        <v>105</v>
      </c>
      <c r="C107" s="10" t="str">
        <f>IFERROR(VLOOKUP(TPM[[#This Row],[Error Code]],Errors_Master[[Error Code]:[Functional Area]],2,FALSE),"NA")</f>
        <v>System_Assembly</v>
      </c>
      <c r="D107" s="10" t="str">
        <f>IFERROR(VLOOKUP(TPM[[#This Row],[Error Code]],Errors_Master[[Error Code]:[Error Code Name]],3,FALSE),"NA")</f>
        <v>[New Failure] System Assembly</v>
      </c>
      <c r="E107" s="10">
        <f>COUNTIFS(Defect_Master[First Time],"&gt;0",Defect_Master[Error Code Name],TPM[[#This Row],[Error Code Name]],Defect_Master[Functional Area],TPM[[#This Row],[Functional Area]])</f>
        <v>0</v>
      </c>
      <c r="F107" s="10">
        <f>COUNTIFS(Defect_Master[Final],"&gt;0",Defect_Master[Error Code Name],TPM[[#This Row],[Error Code Name]],Defect_Master[Functional Area],TPM[[#This Row],[Functional Area]])</f>
        <v>0</v>
      </c>
      <c r="G10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8" spans="2:7" ht="15.75" customHeight="1">
      <c r="B108" s="12">
        <v>106</v>
      </c>
      <c r="C108" s="10" t="str">
        <f>IFERROR(VLOOKUP(TPM[[#This Row],[Error Code]],Errors_Master[[Error Code]:[Functional Area]],2,FALSE),"NA")</f>
        <v>System_Assembly</v>
      </c>
      <c r="D108" s="10" t="str">
        <f>IFERROR(VLOOKUP(TPM[[#This Row],[Error Code]],Errors_Master[[Error Code]:[Error Code Name]],3,FALSE),"NA")</f>
        <v>[New Failure] System Assembly</v>
      </c>
      <c r="E108" s="10">
        <f>COUNTIFS(Defect_Master[First Time],"&gt;0",Defect_Master[Error Code Name],TPM[[#This Row],[Error Code Name]],Defect_Master[Functional Area],TPM[[#This Row],[Functional Area]])</f>
        <v>0</v>
      </c>
      <c r="F108" s="10">
        <f>COUNTIFS(Defect_Master[Final],"&gt;0",Defect_Master[Error Code Name],TPM[[#This Row],[Error Code Name]],Defect_Master[Functional Area],TPM[[#This Row],[Functional Area]])</f>
        <v>0</v>
      </c>
      <c r="G10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9" spans="2:7" ht="15.75" customHeight="1">
      <c r="B109" s="12">
        <v>107</v>
      </c>
      <c r="C109" s="10" t="str">
        <f>IFERROR(VLOOKUP(TPM[[#This Row],[Error Code]],Errors_Master[[Error Code]:[Functional Area]],2,FALSE),"NA")</f>
        <v>System_Assembly</v>
      </c>
      <c r="D109" s="10" t="str">
        <f>IFERROR(VLOOKUP(TPM[[#This Row],[Error Code]],Errors_Master[[Error Code]:[Error Code Name]],3,FALSE),"NA")</f>
        <v>[New Failure] System Assembly</v>
      </c>
      <c r="E109" s="10">
        <f>COUNTIFS(Defect_Master[First Time],"&gt;0",Defect_Master[Error Code Name],TPM[[#This Row],[Error Code Name]],Defect_Master[Functional Area],TPM[[#This Row],[Functional Area]])</f>
        <v>0</v>
      </c>
      <c r="F109" s="10">
        <f>COUNTIFS(Defect_Master[Final],"&gt;0",Defect_Master[Error Code Name],TPM[[#This Row],[Error Code Name]],Defect_Master[Functional Area],TPM[[#This Row],[Functional Area]])</f>
        <v>0</v>
      </c>
      <c r="G10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0" spans="2:7" ht="15.75" customHeight="1">
      <c r="B110" s="12">
        <v>108</v>
      </c>
      <c r="C110" s="10" t="str">
        <f>IFERROR(VLOOKUP(TPM[[#This Row],[Error Code]],Errors_Master[[Error Code]:[Functional Area]],2,FALSE),"NA")</f>
        <v>System_Assembly</v>
      </c>
      <c r="D110" s="10" t="str">
        <f>IFERROR(VLOOKUP(TPM[[#This Row],[Error Code]],Errors_Master[[Error Code]:[Error Code Name]],3,FALSE),"NA")</f>
        <v>[New Failure] System Assembly</v>
      </c>
      <c r="E110" s="10">
        <f>COUNTIFS(Defect_Master[First Time],"&gt;0",Defect_Master[Error Code Name],TPM[[#This Row],[Error Code Name]],Defect_Master[Functional Area],TPM[[#This Row],[Functional Area]])</f>
        <v>0</v>
      </c>
      <c r="F110" s="10">
        <f>COUNTIFS(Defect_Master[Final],"&gt;0",Defect_Master[Error Code Name],TPM[[#This Row],[Error Code Name]],Defect_Master[Functional Area],TPM[[#This Row],[Functional Area]])</f>
        <v>0</v>
      </c>
      <c r="G11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1" spans="2:7" ht="15.75" customHeight="1">
      <c r="B111" s="12">
        <v>109</v>
      </c>
      <c r="C111" s="10" t="str">
        <f>IFERROR(VLOOKUP(TPM[[#This Row],[Error Code]],Errors_Master[[Error Code]:[Functional Area]],2,FALSE),"NA")</f>
        <v>System_Assembly</v>
      </c>
      <c r="D111" s="10" t="str">
        <f>IFERROR(VLOOKUP(TPM[[#This Row],[Error Code]],Errors_Master[[Error Code]:[Error Code Name]],3,FALSE),"NA")</f>
        <v>[New Failure] System Assembly</v>
      </c>
      <c r="E111" s="10">
        <f>COUNTIFS(Defect_Master[First Time],"&gt;0",Defect_Master[Error Code Name],TPM[[#This Row],[Error Code Name]],Defect_Master[Functional Area],TPM[[#This Row],[Functional Area]])</f>
        <v>0</v>
      </c>
      <c r="F111" s="10">
        <f>COUNTIFS(Defect_Master[Final],"&gt;0",Defect_Master[Error Code Name],TPM[[#This Row],[Error Code Name]],Defect_Master[Functional Area],TPM[[#This Row],[Functional Area]])</f>
        <v>0</v>
      </c>
      <c r="G11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2" spans="2:7" ht="15.75" customHeight="1">
      <c r="B112" s="12">
        <v>110</v>
      </c>
      <c r="C112" s="10" t="str">
        <f>IFERROR(VLOOKUP(TPM[[#This Row],[Error Code]],Errors_Master[[Error Code]:[Functional Area]],2,FALSE),"NA")</f>
        <v>System_Assembly</v>
      </c>
      <c r="D112" s="10" t="str">
        <f>IFERROR(VLOOKUP(TPM[[#This Row],[Error Code]],Errors_Master[[Error Code]:[Error Code Name]],3,FALSE),"NA")</f>
        <v>[New Failure] System Assembly</v>
      </c>
      <c r="E112" s="10">
        <f>COUNTIFS(Defect_Master[First Time],"&gt;0",Defect_Master[Error Code Name],TPM[[#This Row],[Error Code Name]],Defect_Master[Functional Area],TPM[[#This Row],[Functional Area]])</f>
        <v>0</v>
      </c>
      <c r="F112" s="10">
        <f>COUNTIFS(Defect_Master[Final],"&gt;0",Defect_Master[Error Code Name],TPM[[#This Row],[Error Code Name]],Defect_Master[Functional Area],TPM[[#This Row],[Functional Area]])</f>
        <v>0</v>
      </c>
      <c r="G11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3" spans="2:7" ht="15.75" customHeight="1">
      <c r="B113" s="12">
        <v>111</v>
      </c>
      <c r="C113" s="10" t="str">
        <f>IFERROR(VLOOKUP(TPM[[#This Row],[Error Code]],Errors_Master[[Error Code]:[Functional Area]],2,FALSE),"NA")</f>
        <v>System_Assembly</v>
      </c>
      <c r="D113" s="10" t="str">
        <f>IFERROR(VLOOKUP(TPM[[#This Row],[Error Code]],Errors_Master[[Error Code]:[Error Code Name]],3,FALSE),"NA")</f>
        <v>[New Failure] System Assembly</v>
      </c>
      <c r="E113" s="10">
        <f>COUNTIFS(Defect_Master[First Time],"&gt;0",Defect_Master[Error Code Name],TPM[[#This Row],[Error Code Name]],Defect_Master[Functional Area],TPM[[#This Row],[Functional Area]])</f>
        <v>0</v>
      </c>
      <c r="F113" s="10">
        <f>COUNTIFS(Defect_Master[Final],"&gt;0",Defect_Master[Error Code Name],TPM[[#This Row],[Error Code Name]],Defect_Master[Functional Area],TPM[[#This Row],[Functional Area]])</f>
        <v>0</v>
      </c>
      <c r="G11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4" spans="2:7" ht="15.75" customHeight="1">
      <c r="B114" s="12">
        <v>112</v>
      </c>
      <c r="C114" s="10" t="str">
        <f>IFERROR(VLOOKUP(TPM[[#This Row],[Error Code]],Errors_Master[[Error Code]:[Functional Area]],2,FALSE),"NA")</f>
        <v>System_Assembly</v>
      </c>
      <c r="D114" s="10" t="str">
        <f>IFERROR(VLOOKUP(TPM[[#This Row],[Error Code]],Errors_Master[[Error Code]:[Error Code Name]],3,FALSE),"NA")</f>
        <v>[New Failure] System Assembly</v>
      </c>
      <c r="E114" s="10">
        <f>COUNTIFS(Defect_Master[First Time],"&gt;0",Defect_Master[Error Code Name],TPM[[#This Row],[Error Code Name]],Defect_Master[Functional Area],TPM[[#This Row],[Functional Area]])</f>
        <v>0</v>
      </c>
      <c r="F114" s="10">
        <f>COUNTIFS(Defect_Master[Final],"&gt;0",Defect_Master[Error Code Name],TPM[[#This Row],[Error Code Name]],Defect_Master[Functional Area],TPM[[#This Row],[Functional Area]])</f>
        <v>0</v>
      </c>
      <c r="G11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5" spans="2:7" ht="15.75" customHeight="1">
      <c r="B115" s="12">
        <v>113</v>
      </c>
      <c r="C115" s="10" t="str">
        <f>IFERROR(VLOOKUP(TPM[[#This Row],[Error Code]],Errors_Master[[Error Code]:[Functional Area]],2,FALSE),"NA")</f>
        <v>System_Assembly</v>
      </c>
      <c r="D115" s="10" t="str">
        <f>IFERROR(VLOOKUP(TPM[[#This Row],[Error Code]],Errors_Master[[Error Code]:[Error Code Name]],3,FALSE),"NA")</f>
        <v>[New Failure] System Assembly</v>
      </c>
      <c r="E115" s="10">
        <f>COUNTIFS(Defect_Master[First Time],"&gt;0",Defect_Master[Error Code Name],TPM[[#This Row],[Error Code Name]],Defect_Master[Functional Area],TPM[[#This Row],[Functional Area]])</f>
        <v>0</v>
      </c>
      <c r="F115" s="10">
        <f>COUNTIFS(Defect_Master[Final],"&gt;0",Defect_Master[Error Code Name],TPM[[#This Row],[Error Code Name]],Defect_Master[Functional Area],TPM[[#This Row],[Functional Area]])</f>
        <v>0</v>
      </c>
      <c r="G11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6" spans="2:7" ht="15.75" customHeight="1">
      <c r="B116" s="12">
        <v>114</v>
      </c>
      <c r="C116" s="10" t="str">
        <f>IFERROR(VLOOKUP(TPM[[#This Row],[Error Code]],Errors_Master[[Error Code]:[Functional Area]],2,FALSE),"NA")</f>
        <v>System_Assembly</v>
      </c>
      <c r="D116" s="10" t="str">
        <f>IFERROR(VLOOKUP(TPM[[#This Row],[Error Code]],Errors_Master[[Error Code]:[Error Code Name]],3,FALSE),"NA")</f>
        <v>[New Failure] System Assembly</v>
      </c>
      <c r="E116" s="10">
        <f>COUNTIFS(Defect_Master[First Time],"&gt;0",Defect_Master[Error Code Name],TPM[[#This Row],[Error Code Name]],Defect_Master[Functional Area],TPM[[#This Row],[Functional Area]])</f>
        <v>0</v>
      </c>
      <c r="F116" s="10">
        <f>COUNTIFS(Defect_Master[Final],"&gt;0",Defect_Master[Error Code Name],TPM[[#This Row],[Error Code Name]],Defect_Master[Functional Area],TPM[[#This Row],[Functional Area]])</f>
        <v>0</v>
      </c>
      <c r="G11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7" spans="2:7" ht="15.75" customHeight="1">
      <c r="B117" s="12">
        <v>115</v>
      </c>
      <c r="C117" s="10" t="str">
        <f>IFERROR(VLOOKUP(TPM[[#This Row],[Error Code]],Errors_Master[[Error Code]:[Functional Area]],2,FALSE),"NA")</f>
        <v>System_Assembly</v>
      </c>
      <c r="D117" s="10" t="str">
        <f>IFERROR(VLOOKUP(TPM[[#This Row],[Error Code]],Errors_Master[[Error Code]:[Error Code Name]],3,FALSE),"NA")</f>
        <v>[New Failure] System Assembly</v>
      </c>
      <c r="E117" s="10">
        <f>COUNTIFS(Defect_Master[First Time],"&gt;0",Defect_Master[Error Code Name],TPM[[#This Row],[Error Code Name]],Defect_Master[Functional Area],TPM[[#This Row],[Functional Area]])</f>
        <v>0</v>
      </c>
      <c r="F117" s="10">
        <f>COUNTIFS(Defect_Master[Final],"&gt;0",Defect_Master[Error Code Name],TPM[[#This Row],[Error Code Name]],Defect_Master[Functional Area],TPM[[#This Row],[Functional Area]])</f>
        <v>0</v>
      </c>
      <c r="G11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8" spans="2:7" ht="15.75" customHeight="1">
      <c r="B118" s="12">
        <v>116</v>
      </c>
      <c r="C118" s="10" t="str">
        <f>IFERROR(VLOOKUP(TPM[[#This Row],[Error Code]],Errors_Master[[Error Code]:[Functional Area]],2,FALSE),"NA")</f>
        <v>System_Assembly</v>
      </c>
      <c r="D118" s="10" t="str">
        <f>IFERROR(VLOOKUP(TPM[[#This Row],[Error Code]],Errors_Master[[Error Code]:[Error Code Name]],3,FALSE),"NA")</f>
        <v>[New Failure] System Assembly</v>
      </c>
      <c r="E118" s="10">
        <f>COUNTIFS(Defect_Master[First Time],"&gt;0",Defect_Master[Error Code Name],TPM[[#This Row],[Error Code Name]],Defect_Master[Functional Area],TPM[[#This Row],[Functional Area]])</f>
        <v>0</v>
      </c>
      <c r="F118" s="10">
        <f>COUNTIFS(Defect_Master[Final],"&gt;0",Defect_Master[Error Code Name],TPM[[#This Row],[Error Code Name]],Defect_Master[Functional Area],TPM[[#This Row],[Functional Area]])</f>
        <v>0</v>
      </c>
      <c r="G11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9" spans="2:7" ht="15.75" customHeight="1">
      <c r="B119" s="12">
        <v>117</v>
      </c>
      <c r="C119" s="10" t="str">
        <f>IFERROR(VLOOKUP(TPM[[#This Row],[Error Code]],Errors_Master[[Error Code]:[Functional Area]],2,FALSE),"NA")</f>
        <v>System_Assembly</v>
      </c>
      <c r="D119" s="10" t="str">
        <f>IFERROR(VLOOKUP(TPM[[#This Row],[Error Code]],Errors_Master[[Error Code]:[Error Code Name]],3,FALSE),"NA")</f>
        <v>[New Failure] System Assembly</v>
      </c>
      <c r="E119" s="10">
        <f>COUNTIFS(Defect_Master[First Time],"&gt;0",Defect_Master[Error Code Name],TPM[[#This Row],[Error Code Name]],Defect_Master[Functional Area],TPM[[#This Row],[Functional Area]])</f>
        <v>0</v>
      </c>
      <c r="F119" s="10">
        <f>COUNTIFS(Defect_Master[Final],"&gt;0",Defect_Master[Error Code Name],TPM[[#This Row],[Error Code Name]],Defect_Master[Functional Area],TPM[[#This Row],[Functional Area]])</f>
        <v>0</v>
      </c>
      <c r="G11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0" spans="2:7" ht="15.75" customHeight="1">
      <c r="B120" s="12">
        <v>118</v>
      </c>
      <c r="C120" s="10" t="str">
        <f>IFERROR(VLOOKUP(TPM[[#This Row],[Error Code]],Errors_Master[[Error Code]:[Functional Area]],2,FALSE),"NA")</f>
        <v>System_Assembly</v>
      </c>
      <c r="D120" s="10" t="str">
        <f>IFERROR(VLOOKUP(TPM[[#This Row],[Error Code]],Errors_Master[[Error Code]:[Error Code Name]],3,FALSE),"NA")</f>
        <v>[New Failure] System Assembly</v>
      </c>
      <c r="E120" s="10">
        <f>COUNTIFS(Defect_Master[First Time],"&gt;0",Defect_Master[Error Code Name],TPM[[#This Row],[Error Code Name]],Defect_Master[Functional Area],TPM[[#This Row],[Functional Area]])</f>
        <v>0</v>
      </c>
      <c r="F120" s="10">
        <f>COUNTIFS(Defect_Master[Final],"&gt;0",Defect_Master[Error Code Name],TPM[[#This Row],[Error Code Name]],Defect_Master[Functional Area],TPM[[#This Row],[Functional Area]])</f>
        <v>0</v>
      </c>
      <c r="G12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1" spans="2:7" ht="15.75" customHeight="1">
      <c r="B121" s="12">
        <v>119</v>
      </c>
      <c r="C121" s="10" t="str">
        <f>IFERROR(VLOOKUP(TPM[[#This Row],[Error Code]],Errors_Master[[Error Code]:[Functional Area]],2,FALSE),"NA")</f>
        <v>System_Assembly</v>
      </c>
      <c r="D121" s="10" t="str">
        <f>IFERROR(VLOOKUP(TPM[[#This Row],[Error Code]],Errors_Master[[Error Code]:[Error Code Name]],3,FALSE),"NA")</f>
        <v>[New Failure] System Assembly</v>
      </c>
      <c r="E121" s="10">
        <f>COUNTIFS(Defect_Master[First Time],"&gt;0",Defect_Master[Error Code Name],TPM[[#This Row],[Error Code Name]],Defect_Master[Functional Area],TPM[[#This Row],[Functional Area]])</f>
        <v>0</v>
      </c>
      <c r="F121" s="10">
        <f>COUNTIFS(Defect_Master[Final],"&gt;0",Defect_Master[Error Code Name],TPM[[#This Row],[Error Code Name]],Defect_Master[Functional Area],TPM[[#This Row],[Functional Area]])</f>
        <v>0</v>
      </c>
      <c r="G12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2" spans="2:7" ht="15.75" customHeight="1">
      <c r="B122" s="12">
        <v>120</v>
      </c>
      <c r="C122" s="10" t="str">
        <f>IFERROR(VLOOKUP(TPM[[#This Row],[Error Code]],Errors_Master[[Error Code]:[Functional Area]],2,FALSE),"NA")</f>
        <v>System_Assembly</v>
      </c>
      <c r="D122" s="10" t="str">
        <f>IFERROR(VLOOKUP(TPM[[#This Row],[Error Code]],Errors_Master[[Error Code]:[Error Code Name]],3,FALSE),"NA")</f>
        <v>[New Failure] System Assembly</v>
      </c>
      <c r="E122" s="10">
        <f>COUNTIFS(Defect_Master[First Time],"&gt;0",Defect_Master[Error Code Name],TPM[[#This Row],[Error Code Name]],Defect_Master[Functional Area],TPM[[#This Row],[Functional Area]])</f>
        <v>0</v>
      </c>
      <c r="F122" s="10">
        <f>COUNTIFS(Defect_Master[Final],"&gt;0",Defect_Master[Error Code Name],TPM[[#This Row],[Error Code Name]],Defect_Master[Functional Area],TPM[[#This Row],[Functional Area]])</f>
        <v>0</v>
      </c>
      <c r="G12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3" spans="2:7" ht="15.75" customHeight="1">
      <c r="B123" s="12">
        <v>121</v>
      </c>
      <c r="C123" s="10" t="str">
        <f>IFERROR(VLOOKUP(TPM[[#This Row],[Error Code]],Errors_Master[[Error Code]:[Functional Area]],2,FALSE),"NA")</f>
        <v>System_Assembly</v>
      </c>
      <c r="D123" s="10" t="str">
        <f>IFERROR(VLOOKUP(TPM[[#This Row],[Error Code]],Errors_Master[[Error Code]:[Error Code Name]],3,FALSE),"NA")</f>
        <v>[New Failure] System Assembly</v>
      </c>
      <c r="E123" s="10">
        <f>COUNTIFS(Defect_Master[First Time],"&gt;0",Defect_Master[Error Code Name],TPM[[#This Row],[Error Code Name]],Defect_Master[Functional Area],TPM[[#This Row],[Functional Area]])</f>
        <v>0</v>
      </c>
      <c r="F123" s="10">
        <f>COUNTIFS(Defect_Master[Final],"&gt;0",Defect_Master[Error Code Name],TPM[[#This Row],[Error Code Name]],Defect_Master[Functional Area],TPM[[#This Row],[Functional Area]])</f>
        <v>0</v>
      </c>
      <c r="G12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4" spans="2:7" ht="15.75" customHeight="1">
      <c r="B124" s="12">
        <v>122</v>
      </c>
      <c r="C124" s="10" t="str">
        <f>IFERROR(VLOOKUP(TPM[[#This Row],[Error Code]],Errors_Master[[Error Code]:[Functional Area]],2,FALSE),"NA")</f>
        <v>System_Assembly</v>
      </c>
      <c r="D124" s="10" t="str">
        <f>IFERROR(VLOOKUP(TPM[[#This Row],[Error Code]],Errors_Master[[Error Code]:[Error Code Name]],3,FALSE),"NA")</f>
        <v>[New Failure] System Assembly</v>
      </c>
      <c r="E124" s="10">
        <f>COUNTIFS(Defect_Master[First Time],"&gt;0",Defect_Master[Error Code Name],TPM[[#This Row],[Error Code Name]],Defect_Master[Functional Area],TPM[[#This Row],[Functional Area]])</f>
        <v>0</v>
      </c>
      <c r="F124" s="10">
        <f>COUNTIFS(Defect_Master[Final],"&gt;0",Defect_Master[Error Code Name],TPM[[#This Row],[Error Code Name]],Defect_Master[Functional Area],TPM[[#This Row],[Functional Area]])</f>
        <v>0</v>
      </c>
      <c r="G12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5" spans="2:7" ht="15.75" customHeight="1">
      <c r="B125" s="12">
        <v>123</v>
      </c>
      <c r="C125" s="10" t="str">
        <f>IFERROR(VLOOKUP(TPM[[#This Row],[Error Code]],Errors_Master[[Error Code]:[Functional Area]],2,FALSE),"NA")</f>
        <v>System_Assembly</v>
      </c>
      <c r="D125" s="10" t="str">
        <f>IFERROR(VLOOKUP(TPM[[#This Row],[Error Code]],Errors_Master[[Error Code]:[Error Code Name]],3,FALSE),"NA")</f>
        <v>[New Failure] System Assembly</v>
      </c>
      <c r="E125" s="10">
        <f>COUNTIFS(Defect_Master[First Time],"&gt;0",Defect_Master[Error Code Name],TPM[[#This Row],[Error Code Name]],Defect_Master[Functional Area],TPM[[#This Row],[Functional Area]])</f>
        <v>0</v>
      </c>
      <c r="F125" s="10">
        <f>COUNTIFS(Defect_Master[Final],"&gt;0",Defect_Master[Error Code Name],TPM[[#This Row],[Error Code Name]],Defect_Master[Functional Area],TPM[[#This Row],[Functional Area]])</f>
        <v>0</v>
      </c>
      <c r="G12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6" spans="2:7" ht="15.75" customHeight="1">
      <c r="B126" s="12">
        <v>124</v>
      </c>
      <c r="C126" s="10" t="str">
        <f>IFERROR(VLOOKUP(TPM[[#This Row],[Error Code]],Errors_Master[[Error Code]:[Functional Area]],2,FALSE),"NA")</f>
        <v>System_Assembly</v>
      </c>
      <c r="D126" s="10" t="str">
        <f>IFERROR(VLOOKUP(TPM[[#This Row],[Error Code]],Errors_Master[[Error Code]:[Error Code Name]],3,FALSE),"NA")</f>
        <v>[New Failure] System Assembly</v>
      </c>
      <c r="E126" s="10">
        <f>COUNTIFS(Defect_Master[First Time],"&gt;0",Defect_Master[Error Code Name],TPM[[#This Row],[Error Code Name]],Defect_Master[Functional Area],TPM[[#This Row],[Functional Area]])</f>
        <v>0</v>
      </c>
      <c r="F126" s="10">
        <f>COUNTIFS(Defect_Master[Final],"&gt;0",Defect_Master[Error Code Name],TPM[[#This Row],[Error Code Name]],Defect_Master[Functional Area],TPM[[#This Row],[Functional Area]])</f>
        <v>0</v>
      </c>
      <c r="G12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7" spans="2:7" ht="15.75" customHeight="1">
      <c r="B127" s="12">
        <v>125</v>
      </c>
      <c r="C127" s="10" t="str">
        <f>IFERROR(VLOOKUP(TPM[[#This Row],[Error Code]],Errors_Master[[Error Code]:[Functional Area]],2,FALSE),"NA")</f>
        <v>System_Assembly</v>
      </c>
      <c r="D127" s="10" t="str">
        <f>IFERROR(VLOOKUP(TPM[[#This Row],[Error Code]],Errors_Master[[Error Code]:[Error Code Name]],3,FALSE),"NA")</f>
        <v>[New Failure] System Assembly</v>
      </c>
      <c r="E127" s="10">
        <f>COUNTIFS(Defect_Master[First Time],"&gt;0",Defect_Master[Error Code Name],TPM[[#This Row],[Error Code Name]],Defect_Master[Functional Area],TPM[[#This Row],[Functional Area]])</f>
        <v>0</v>
      </c>
      <c r="F127" s="10">
        <f>COUNTIFS(Defect_Master[Final],"&gt;0",Defect_Master[Error Code Name],TPM[[#This Row],[Error Code Name]],Defect_Master[Functional Area],TPM[[#This Row],[Functional Area]])</f>
        <v>0</v>
      </c>
      <c r="G12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8" spans="2:7" ht="15.75" customHeight="1">
      <c r="B128" s="12">
        <v>126</v>
      </c>
      <c r="C128" s="10" t="str">
        <f>IFERROR(VLOOKUP(TPM[[#This Row],[Error Code]],Errors_Master[[Error Code]:[Functional Area]],2,FALSE),"NA")</f>
        <v>System_Assembly</v>
      </c>
      <c r="D128" s="10" t="str">
        <f>IFERROR(VLOOKUP(TPM[[#This Row],[Error Code]],Errors_Master[[Error Code]:[Error Code Name]],3,FALSE),"NA")</f>
        <v>[New Failure] System Assembly</v>
      </c>
      <c r="E128" s="10">
        <f>COUNTIFS(Defect_Master[First Time],"&gt;0",Defect_Master[Error Code Name],TPM[[#This Row],[Error Code Name]],Defect_Master[Functional Area],TPM[[#This Row],[Functional Area]])</f>
        <v>0</v>
      </c>
      <c r="F128" s="10">
        <f>COUNTIFS(Defect_Master[Final],"&gt;0",Defect_Master[Error Code Name],TPM[[#This Row],[Error Code Name]],Defect_Master[Functional Area],TPM[[#This Row],[Functional Area]])</f>
        <v>0</v>
      </c>
      <c r="G12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9" spans="2:7" ht="15.75" customHeight="1">
      <c r="B129" s="12">
        <v>127</v>
      </c>
      <c r="C129" s="10" t="str">
        <f>IFERROR(VLOOKUP(TPM[[#This Row],[Error Code]],Errors_Master[[Error Code]:[Functional Area]],2,FALSE),"NA")</f>
        <v>System_Assembly</v>
      </c>
      <c r="D129" s="10" t="str">
        <f>IFERROR(VLOOKUP(TPM[[#This Row],[Error Code]],Errors_Master[[Error Code]:[Error Code Name]],3,FALSE),"NA")</f>
        <v>[New Failure] System Assembly</v>
      </c>
      <c r="E129" s="10">
        <f>COUNTIFS(Defect_Master[First Time],"&gt;0",Defect_Master[Error Code Name],TPM[[#This Row],[Error Code Name]],Defect_Master[Functional Area],TPM[[#This Row],[Functional Area]])</f>
        <v>0</v>
      </c>
      <c r="F129" s="10">
        <f>COUNTIFS(Defect_Master[Final],"&gt;0",Defect_Master[Error Code Name],TPM[[#This Row],[Error Code Name]],Defect_Master[Functional Area],TPM[[#This Row],[Functional Area]])</f>
        <v>0</v>
      </c>
      <c r="G12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0" spans="2:7" ht="15.75" customHeight="1">
      <c r="B130" s="12">
        <v>128</v>
      </c>
      <c r="C130" s="10" t="str">
        <f>IFERROR(VLOOKUP(TPM[[#This Row],[Error Code]],Errors_Master[[Error Code]:[Functional Area]],2,FALSE),"NA")</f>
        <v>System_Assembly</v>
      </c>
      <c r="D130" s="10" t="str">
        <f>IFERROR(VLOOKUP(TPM[[#This Row],[Error Code]],Errors_Master[[Error Code]:[Error Code Name]],3,FALSE),"NA")</f>
        <v>[New Failure] System Assembly</v>
      </c>
      <c r="E130" s="10">
        <f>COUNTIFS(Defect_Master[First Time],"&gt;0",Defect_Master[Error Code Name],TPM[[#This Row],[Error Code Name]],Defect_Master[Functional Area],TPM[[#This Row],[Functional Area]])</f>
        <v>0</v>
      </c>
      <c r="F130" s="10">
        <f>COUNTIFS(Defect_Master[Final],"&gt;0",Defect_Master[Error Code Name],TPM[[#This Row],[Error Code Name]],Defect_Master[Functional Area],TPM[[#This Row],[Functional Area]])</f>
        <v>0</v>
      </c>
      <c r="G13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1" spans="2:7" ht="15.75" customHeight="1">
      <c r="B131" s="12">
        <v>129</v>
      </c>
      <c r="C131" s="10" t="str">
        <f>IFERROR(VLOOKUP(TPM[[#This Row],[Error Code]],Errors_Master[[Error Code]:[Functional Area]],2,FALSE),"NA")</f>
        <v>System_Assembly</v>
      </c>
      <c r="D131" s="10" t="str">
        <f>IFERROR(VLOOKUP(TPM[[#This Row],[Error Code]],Errors_Master[[Error Code]:[Error Code Name]],3,FALSE),"NA")</f>
        <v>[New Failure] System Assembly</v>
      </c>
      <c r="E131" s="10">
        <f>COUNTIFS(Defect_Master[First Time],"&gt;0",Defect_Master[Error Code Name],TPM[[#This Row],[Error Code Name]],Defect_Master[Functional Area],TPM[[#This Row],[Functional Area]])</f>
        <v>0</v>
      </c>
      <c r="F131" s="10">
        <f>COUNTIFS(Defect_Master[Final],"&gt;0",Defect_Master[Error Code Name],TPM[[#This Row],[Error Code Name]],Defect_Master[Functional Area],TPM[[#This Row],[Functional Area]])</f>
        <v>0</v>
      </c>
      <c r="G13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2" spans="2:7" ht="15.75" customHeight="1">
      <c r="B132" s="12">
        <v>130</v>
      </c>
      <c r="C132" s="10" t="str">
        <f>IFERROR(VLOOKUP(TPM[[#This Row],[Error Code]],Errors_Master[[Error Code]:[Functional Area]],2,FALSE),"NA")</f>
        <v>Pre_Cos</v>
      </c>
      <c r="D132" s="10" t="str">
        <f>IFERROR(VLOOKUP(TPM[[#This Row],[Error Code]],Errors_Master[[Error Code]:[Error Code Name]],3,FALSE),"NA")</f>
        <v>Flex cover to mandrel Gap(reference only)  OOS (Pre-cos)</v>
      </c>
      <c r="E132" s="10">
        <f>COUNTIFS(Defect_Master[First Time],"&gt;0",Defect_Master[Error Code Name],TPM[[#This Row],[Error Code Name]],Defect_Master[Functional Area],TPM[[#This Row],[Functional Area]])</f>
        <v>0</v>
      </c>
      <c r="F132" s="10">
        <f>COUNTIFS(Defect_Master[Final],"&gt;0",Defect_Master[Error Code Name],TPM[[#This Row],[Error Code Name]],Defect_Master[Functional Area],TPM[[#This Row],[Functional Area]])</f>
        <v>0</v>
      </c>
      <c r="G13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3" spans="2:7" ht="15.75" customHeight="1">
      <c r="B133" s="12">
        <v>131</v>
      </c>
      <c r="C133" s="10" t="str">
        <f>IFERROR(VLOOKUP(TPM[[#This Row],[Error Code]],Errors_Master[[Error Code]:[Functional Area]],2,FALSE),"NA")</f>
        <v>Pre_Cos</v>
      </c>
      <c r="D133" s="10" t="str">
        <f>IFERROR(VLOOKUP(TPM[[#This Row],[Error Code]],Errors_Master[[Error Code]:[Error Code Name]],3,FALSE),"NA")</f>
        <v>Flex cover to mandrel centeredness  OOS (Pre-cos)</v>
      </c>
      <c r="E133" s="10">
        <f>COUNTIFS(Defect_Master[First Time],"&gt;0",Defect_Master[Error Code Name],TPM[[#This Row],[Error Code Name]],Defect_Master[Functional Area],TPM[[#This Row],[Functional Area]])</f>
        <v>0</v>
      </c>
      <c r="F133" s="10">
        <f>COUNTIFS(Defect_Master[Final],"&gt;0",Defect_Master[Error Code Name],TPM[[#This Row],[Error Code Name]],Defect_Master[Functional Area],TPM[[#This Row],[Functional Area]])</f>
        <v>0</v>
      </c>
      <c r="G13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4" spans="2:7" ht="15.75" customHeight="1">
      <c r="B134" s="12">
        <v>132</v>
      </c>
      <c r="C134" s="10" t="str">
        <f>IFERROR(VLOOKUP(TPM[[#This Row],[Error Code]],Errors_Master[[Error Code]:[Functional Area]],2,FALSE),"NA")</f>
        <v>Pre_Cos</v>
      </c>
      <c r="D134" s="10" t="str">
        <f>IFERROR(VLOOKUP(TPM[[#This Row],[Error Code]],Errors_Master[[Error Code]:[Error Code Name]],3,FALSE),"NA")</f>
        <v>AJ2TC gap  OOS (Pre-cos)</v>
      </c>
      <c r="E134" s="10">
        <f>COUNTIFS(Defect_Master[First Time],"&gt;0",Defect_Master[Error Code Name],TPM[[#This Row],[Error Code Name]],Defect_Master[Functional Area],TPM[[#This Row],[Functional Area]])</f>
        <v>0</v>
      </c>
      <c r="F134" s="10">
        <f>COUNTIFS(Defect_Master[Final],"&gt;0",Defect_Master[Error Code Name],TPM[[#This Row],[Error Code Name]],Defect_Master[Functional Area],TPM[[#This Row],[Functional Area]])</f>
        <v>0</v>
      </c>
      <c r="G13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5" spans="2:7" ht="15.75" customHeight="1">
      <c r="B135" s="12">
        <v>133</v>
      </c>
      <c r="C135" s="10" t="str">
        <f>IFERROR(VLOOKUP(TPM[[#This Row],[Error Code]],Errors_Master[[Error Code]:[Functional Area]],2,FALSE),"NA")</f>
        <v>Pre_Cos</v>
      </c>
      <c r="D135" s="10" t="str">
        <f>IFERROR(VLOOKUP(TPM[[#This Row],[Error Code]],Errors_Master[[Error Code]:[Error Code Name]],3,FALSE),"NA")</f>
        <v>AJ2TC offset  OOS (Pre-cos)</v>
      </c>
      <c r="E135" s="10">
        <f>COUNTIFS(Defect_Master[First Time],"&gt;0",Defect_Master[Error Code Name],TPM[[#This Row],[Error Code Name]],Defect_Master[Functional Area],TPM[[#This Row],[Functional Area]])</f>
        <v>0</v>
      </c>
      <c r="F135" s="10">
        <f>COUNTIFS(Defect_Master[Final],"&gt;0",Defect_Master[Error Code Name],TPM[[#This Row],[Error Code Name]],Defect_Master[Functional Area],TPM[[#This Row],[Functional Area]])</f>
        <v>0</v>
      </c>
      <c r="G13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6" spans="2:7" ht="15.75" customHeight="1">
      <c r="B136" s="12">
        <v>134</v>
      </c>
      <c r="C136" s="10" t="str">
        <f>IFERROR(VLOOKUP(TPM[[#This Row],[Error Code]],Errors_Master[[Error Code]:[Functional Area]],2,FALSE),"NA")</f>
        <v>Pre_Cos</v>
      </c>
      <c r="D136" s="10" t="str">
        <f>IFERROR(VLOOKUP(TPM[[#This Row],[Error Code]],Errors_Master[[Error Code]:[Error Code Name]],3,FALSE),"NA")</f>
        <v>Total Concentricity  OOS (Pre-cos)</v>
      </c>
      <c r="E136" s="10">
        <f>COUNTIFS(Defect_Master[First Time],"&gt;0",Defect_Master[Error Code Name],TPM[[#This Row],[Error Code Name]],Defect_Master[Functional Area],TPM[[#This Row],[Functional Area]])</f>
        <v>0</v>
      </c>
      <c r="F136" s="10">
        <f>COUNTIFS(Defect_Master[Final],"&gt;0",Defect_Master[Error Code Name],TPM[[#This Row],[Error Code Name]],Defect_Master[Functional Area],TPM[[#This Row],[Functional Area]])</f>
        <v>0</v>
      </c>
      <c r="G13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7" spans="2:7" ht="15.75" customHeight="1">
      <c r="B137" s="12">
        <v>135</v>
      </c>
      <c r="C137" s="10" t="str">
        <f>IFERROR(VLOOKUP(TPM[[#This Row],[Error Code]],Errors_Master[[Error Code]:[Functional Area]],2,FALSE),"NA")</f>
        <v>Pre_Cos</v>
      </c>
      <c r="D137" s="10" t="str">
        <f>IFERROR(VLOOKUP(TPM[[#This Row],[Error Code]],Errors_Master[[Error Code]:[Error Code Name]],3,FALSE),"NA")</f>
        <v>USB-C2TC gap(conner)  OOS (Pre-cos)</v>
      </c>
      <c r="E137" s="10">
        <f>COUNTIFS(Defect_Master[First Time],"&gt;0",Defect_Master[Error Code Name],TPM[[#This Row],[Error Code Name]],Defect_Master[Functional Area],TPM[[#This Row],[Functional Area]])</f>
        <v>0</v>
      </c>
      <c r="F137" s="10">
        <f>COUNTIFS(Defect_Master[Final],"&gt;0",Defect_Master[Error Code Name],TPM[[#This Row],[Error Code Name]],Defect_Master[Functional Area],TPM[[#This Row],[Functional Area]])</f>
        <v>0</v>
      </c>
      <c r="G13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8" spans="2:7" ht="15.75" customHeight="1">
      <c r="B138" s="12">
        <v>136</v>
      </c>
      <c r="C138" s="10" t="str">
        <f>IFERROR(VLOOKUP(TPM[[#This Row],[Error Code]],Errors_Master[[Error Code]:[Functional Area]],2,FALSE),"NA")</f>
        <v>Pre_Cos</v>
      </c>
      <c r="D138" s="10" t="str">
        <f>IFERROR(VLOOKUP(TPM[[#This Row],[Error Code]],Errors_Master[[Error Code]:[Error Code Name]],3,FALSE),"NA")</f>
        <v>USB-C2TC gap(non conner)  OOS (Pre-cos)</v>
      </c>
      <c r="E138" s="10">
        <f>COUNTIFS(Defect_Master[First Time],"&gt;0",Defect_Master[Error Code Name],TPM[[#This Row],[Error Code Name]],Defect_Master[Functional Area],TPM[[#This Row],[Functional Area]])</f>
        <v>0</v>
      </c>
      <c r="F138" s="10">
        <f>COUNTIFS(Defect_Master[Final],"&gt;0",Defect_Master[Error Code Name],TPM[[#This Row],[Error Code Name]],Defect_Master[Functional Area],TPM[[#This Row],[Functional Area]])</f>
        <v>0</v>
      </c>
      <c r="G13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9" spans="2:7" ht="15.75" customHeight="1">
      <c r="B139" s="12">
        <v>137</v>
      </c>
      <c r="C139" s="10" t="str">
        <f>IFERROR(VLOOKUP(TPM[[#This Row],[Error Code]],Errors_Master[[Error Code]:[Functional Area]],2,FALSE),"NA")</f>
        <v>Pre_Cos</v>
      </c>
      <c r="D139" s="10" t="str">
        <f>IFERROR(VLOOKUP(TPM[[#This Row],[Error Code]],Errors_Master[[Error Code]:[Error Code Name]],3,FALSE),"NA")</f>
        <v>USB-C2TC offset  OOS (Pre-cos)</v>
      </c>
      <c r="E139" s="10">
        <f>COUNTIFS(Defect_Master[First Time],"&gt;0",Defect_Master[Error Code Name],TPM[[#This Row],[Error Code Name]],Defect_Master[Functional Area],TPM[[#This Row],[Functional Area]])</f>
        <v>0</v>
      </c>
      <c r="F139" s="10">
        <f>COUNTIFS(Defect_Master[Final],"&gt;0",Defect_Master[Error Code Name],TPM[[#This Row],[Error Code Name]],Defect_Master[Functional Area],TPM[[#This Row],[Functional Area]])</f>
        <v>0</v>
      </c>
      <c r="G13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0" spans="2:7" ht="15.75" customHeight="1">
      <c r="B140" s="12">
        <v>138</v>
      </c>
      <c r="C140" s="10" t="str">
        <f>IFERROR(VLOOKUP(TPM[[#This Row],[Error Code]],Errors_Master[[Error Code]:[Functional Area]],2,FALSE),"NA")</f>
        <v>Pre_Cos</v>
      </c>
      <c r="D140" s="10" t="str">
        <f>IFERROR(VLOOKUP(TPM[[#This Row],[Error Code]],Errors_Master[[Error Code]:[Error Code Name]],3,FALSE),"NA")</f>
        <v>USB-C Tongue tilt about X axis  OOS (Pre-cos)</v>
      </c>
      <c r="E140" s="10">
        <f>COUNTIFS(Defect_Master[First Time],"&gt;0",Defect_Master[Error Code Name],TPM[[#This Row],[Error Code Name]],Defect_Master[Functional Area],TPM[[#This Row],[Functional Area]])</f>
        <v>0</v>
      </c>
      <c r="F140" s="10">
        <f>COUNTIFS(Defect_Master[Final],"&gt;0",Defect_Master[Error Code Name],TPM[[#This Row],[Error Code Name]],Defect_Master[Functional Area],TPM[[#This Row],[Functional Area]])</f>
        <v>0</v>
      </c>
      <c r="G14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1" spans="2:7" ht="15.75" customHeight="1">
      <c r="B141" s="12">
        <v>139</v>
      </c>
      <c r="C141" s="10" t="str">
        <f>IFERROR(VLOOKUP(TPM[[#This Row],[Error Code]],Errors_Master[[Error Code]:[Functional Area]],2,FALSE),"NA")</f>
        <v>Pre_Cos</v>
      </c>
      <c r="D141" s="10" t="str">
        <f>IFERROR(VLOOKUP(TPM[[#This Row],[Error Code]],Errors_Master[[Error Code]:[Error Code Name]],3,FALSE),"NA")</f>
        <v>USB-C Tongue shift in Y (positive is tongue shifted forward.Negative is tongue shifted rearward)  OOS (Pre-cos)</v>
      </c>
      <c r="E141" s="10">
        <f>COUNTIFS(Defect_Master[First Time],"&gt;0",Defect_Master[Error Code Name],TPM[[#This Row],[Error Code Name]],Defect_Master[Functional Area],TPM[[#This Row],[Functional Area]])</f>
        <v>0</v>
      </c>
      <c r="F141" s="10">
        <f>COUNTIFS(Defect_Master[Final],"&gt;0",Defect_Master[Error Code Name],TPM[[#This Row],[Error Code Name]],Defect_Master[Functional Area],TPM[[#This Row],[Functional Area]])</f>
        <v>0</v>
      </c>
      <c r="G14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2" spans="2:7" ht="15.75" customHeight="1">
      <c r="B142" s="12">
        <v>140</v>
      </c>
      <c r="C142" s="10" t="str">
        <f>IFERROR(VLOOKUP(TPM[[#This Row],[Error Code]],Errors_Master[[Error Code]:[Functional Area]],2,FALSE),"NA")</f>
        <v>Pre_Cos</v>
      </c>
      <c r="D142" s="10" t="str">
        <f>IFERROR(VLOOKUP(TPM[[#This Row],[Error Code]],Errors_Master[[Error Code]:[Error Code Name]],3,FALSE),"NA")</f>
        <v>TP2TC gap(side:30AB-30AF,30AP-30AT)  OOS (Pre-cos)</v>
      </c>
      <c r="E142" s="10">
        <f>COUNTIFS(Defect_Master[First Time],"&gt;0",Defect_Master[Error Code Name],TPM[[#This Row],[Error Code Name]],Defect_Master[Functional Area],TPM[[#This Row],[Functional Area]])</f>
        <v>0</v>
      </c>
      <c r="F142" s="10">
        <f>COUNTIFS(Defect_Master[Final],"&gt;0",Defect_Master[Error Code Name],TPM[[#This Row],[Error Code Name]],Defect_Master[Functional Area],TPM[[#This Row],[Functional Area]])</f>
        <v>0</v>
      </c>
      <c r="G14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3" spans="2:7" ht="15.75" customHeight="1">
      <c r="B143" s="12">
        <v>141</v>
      </c>
      <c r="C143" s="10" t="str">
        <f>IFERROR(VLOOKUP(TPM[[#This Row],[Error Code]],Errors_Master[[Error Code]:[Functional Area]],2,FALSE),"NA")</f>
        <v>Pre_Cos</v>
      </c>
      <c r="D143" s="10" t="str">
        <f>IFERROR(VLOOKUP(TPM[[#This Row],[Error Code]],Errors_Master[[Error Code]:[Error Code Name]],3,FALSE),"NA")</f>
        <v>TP2TC gap(front:30AH-30AN)  OOS (Pre-cos)</v>
      </c>
      <c r="E143" s="10">
        <f>COUNTIFS(Defect_Master[First Time],"&gt;0",Defect_Master[Error Code Name],TPM[[#This Row],[Error Code Name]],Defect_Master[Functional Area],TPM[[#This Row],[Functional Area]])</f>
        <v>0</v>
      </c>
      <c r="F143" s="10">
        <f>COUNTIFS(Defect_Master[Final],"&gt;0",Defect_Master[Error Code Name],TPM[[#This Row],[Error Code Name]],Defect_Master[Functional Area],TPM[[#This Row],[Functional Area]])</f>
        <v>0</v>
      </c>
      <c r="G14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4" spans="2:7" ht="15.75" customHeight="1">
      <c r="B144" s="12">
        <v>142</v>
      </c>
      <c r="C144" s="10" t="str">
        <f>IFERROR(VLOOKUP(TPM[[#This Row],[Error Code]],Errors_Master[[Error Code]:[Functional Area]],2,FALSE),"NA")</f>
        <v>Pre_Cos</v>
      </c>
      <c r="D144" s="10" t="str">
        <f>IFERROR(VLOOKUP(TPM[[#This Row],[Error Code]],Errors_Master[[Error Code]:[Error Code Name]],3,FALSE),"NA")</f>
        <v>TP2TC gap(rear:30AV-30BB)  OOS (Pre-cos)</v>
      </c>
      <c r="E144" s="10">
        <f>COUNTIFS(Defect_Master[First Time],"&gt;0",Defect_Master[Error Code Name],TPM[[#This Row],[Error Code Name]],Defect_Master[Functional Area],TPM[[#This Row],[Functional Area]])</f>
        <v>0</v>
      </c>
      <c r="F144" s="10">
        <f>COUNTIFS(Defect_Master[Final],"&gt;0",Defect_Master[Error Code Name],TPM[[#This Row],[Error Code Name]],Defect_Master[Functional Area],TPM[[#This Row],[Functional Area]])</f>
        <v>0</v>
      </c>
      <c r="G14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5" spans="2:7" ht="15.75" customHeight="1">
      <c r="B145" s="12">
        <v>143</v>
      </c>
      <c r="C145" s="10" t="str">
        <f>IFERROR(VLOOKUP(TPM[[#This Row],[Error Code]],Errors_Master[[Error Code]:[Functional Area]],2,FALSE),"NA")</f>
        <v>Pre_Cos</v>
      </c>
      <c r="D145" s="10" t="str">
        <f>IFERROR(VLOOKUP(TPM[[#This Row],[Error Code]],Errors_Master[[Error Code]:[Error Code Name]],3,FALSE),"NA")</f>
        <v>TP2TC offset  OOS (Pre-cos)</v>
      </c>
      <c r="E145" s="10">
        <f>COUNTIFS(Defect_Master[First Time],"&gt;0",Defect_Master[Error Code Name],TPM[[#This Row],[Error Code Name]],Defect_Master[Functional Area],TPM[[#This Row],[Functional Area]])</f>
        <v>0</v>
      </c>
      <c r="F145" s="10">
        <f>COUNTIFS(Defect_Master[Final],"&gt;0",Defect_Master[Error Code Name],TPM[[#This Row],[Error Code Name]],Defect_Master[Functional Area],TPM[[#This Row],[Functional Area]])</f>
        <v>0</v>
      </c>
      <c r="G14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6" spans="2:7" ht="15.75" customHeight="1">
      <c r="B146" s="12">
        <v>144</v>
      </c>
      <c r="C146" s="10" t="str">
        <f>IFERROR(VLOOKUP(TPM[[#This Row],[Error Code]],Errors_Master[[Error Code]:[Functional Area]],2,FALSE),"NA")</f>
        <v>Pre_Cos</v>
      </c>
      <c r="D146" s="10" t="str">
        <f>IFERROR(VLOOKUP(TPM[[#This Row],[Error Code]],Errors_Master[[Error Code]:[Error Code Name]],3,FALSE),"NA")</f>
        <v>DH2TC gap(10 AA-BQ)  OOS (Pre-cos)</v>
      </c>
      <c r="E146" s="10">
        <f>COUNTIFS(Defect_Master[First Time],"&gt;0",Defect_Master[Error Code Name],TPM[[#This Row],[Error Code Name]],Defect_Master[Functional Area],TPM[[#This Row],[Functional Area]])</f>
        <v>0</v>
      </c>
      <c r="F146" s="10">
        <f>COUNTIFS(Defect_Master[Final],"&gt;0",Defect_Master[Error Code Name],TPM[[#This Row],[Error Code Name]],Defect_Master[Functional Area],TPM[[#This Row],[Functional Area]])</f>
        <v>0</v>
      </c>
      <c r="G14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7" spans="2:7" ht="15.75" customHeight="1">
      <c r="B147" s="12">
        <v>145</v>
      </c>
      <c r="C147" s="10" t="str">
        <f>IFERROR(VLOOKUP(TPM[[#This Row],[Error Code]],Errors_Master[[Error Code]:[Functional Area]],2,FALSE),"NA")</f>
        <v>Pre_Cos</v>
      </c>
      <c r="D147" s="10" t="str">
        <f>IFERROR(VLOOKUP(TPM[[#This Row],[Error Code]],Errors_Master[[Error Code]:[Error Code Name]],3,FALSE),"NA")</f>
        <v>DH2TC offset(rear:11AA,AB,BP,BQ)  OOS (Pre-cos)</v>
      </c>
      <c r="E147" s="10">
        <f>COUNTIFS(Defect_Master[First Time],"&gt;0",Defect_Master[Error Code Name],TPM[[#This Row],[Error Code Name]],Defect_Master[Functional Area],TPM[[#This Row],[Functional Area]])</f>
        <v>0</v>
      </c>
      <c r="F147" s="10">
        <f>COUNTIFS(Defect_Master[Final],"&gt;0",Defect_Master[Error Code Name],TPM[[#This Row],[Error Code Name]],Defect_Master[Functional Area],TPM[[#This Row],[Functional Area]])</f>
        <v>0</v>
      </c>
      <c r="G14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8" spans="2:7" ht="15.75" customHeight="1">
      <c r="B148" s="12">
        <v>146</v>
      </c>
      <c r="C148" s="10" t="str">
        <f>IFERROR(VLOOKUP(TPM[[#This Row],[Error Code]],Errors_Master[[Error Code]:[Functional Area]],2,FALSE),"NA")</f>
        <v>Pre_Cos</v>
      </c>
      <c r="D148" s="10" t="str">
        <f>IFERROR(VLOOKUP(TPM[[#This Row],[Error Code]],Errors_Master[[Error Code]:[Error Code Name]],3,FALSE),"NA")</f>
        <v>DH2TC offset(rear corner:11AC,AD,BN,BO)  OOS (Pre-cos)</v>
      </c>
      <c r="E148" s="10">
        <f>COUNTIFS(Defect_Master[First Time],"&gt;0",Defect_Master[Error Code Name],TPM[[#This Row],[Error Code Name]],Defect_Master[Functional Area],TPM[[#This Row],[Functional Area]])</f>
        <v>0</v>
      </c>
      <c r="F148" s="10">
        <f>COUNTIFS(Defect_Master[Final],"&gt;0",Defect_Master[Error Code Name],TPM[[#This Row],[Error Code Name]],Defect_Master[Functional Area],TPM[[#This Row],[Functional Area]])</f>
        <v>0</v>
      </c>
      <c r="G14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9" spans="2:7" ht="15.75" customHeight="1">
      <c r="B149" s="12">
        <v>147</v>
      </c>
      <c r="C149" s="10" t="str">
        <f>IFERROR(VLOOKUP(TPM[[#This Row],[Error Code]],Errors_Master[[Error Code]:[Functional Area]],2,FALSE),"NA")</f>
        <v>Pre_Cos</v>
      </c>
      <c r="D149" s="10" t="str">
        <f>IFERROR(VLOOKUP(TPM[[#This Row],[Error Code]],Errors_Master[[Error Code]:[Error Code Name]],3,FALSE),"NA")</f>
        <v>DH2TC offset(side:11AE-AM,BE-BM)  OOS (Pre-cos)</v>
      </c>
      <c r="E149" s="10">
        <f>COUNTIFS(Defect_Master[First Time],"&gt;0",Defect_Master[Error Code Name],TPM[[#This Row],[Error Code Name]],Defect_Master[Functional Area],TPM[[#This Row],[Functional Area]])</f>
        <v>0</v>
      </c>
      <c r="F149" s="10">
        <f>COUNTIFS(Defect_Master[Final],"&gt;0",Defect_Master[Error Code Name],TPM[[#This Row],[Error Code Name]],Defect_Master[Functional Area],TPM[[#This Row],[Functional Area]])</f>
        <v>0</v>
      </c>
      <c r="G14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0" spans="2:7" ht="15.75" customHeight="1">
      <c r="B150" s="12">
        <v>148</v>
      </c>
      <c r="C150" s="10" t="str">
        <f>IFERROR(VLOOKUP(TPM[[#This Row],[Error Code]],Errors_Master[[Error Code]:[Functional Area]],2,FALSE),"NA")</f>
        <v>Pre_Cos</v>
      </c>
      <c r="D150" s="10" t="str">
        <f>IFERROR(VLOOKUP(TPM[[#This Row],[Error Code]],Errors_Master[[Error Code]:[Error Code Name]],3,FALSE),"NA")</f>
        <v>DH2TC offset(front corner:11AN,AO,AP,BB,BC,BD)  OOS (Pre-cos)</v>
      </c>
      <c r="E150" s="10">
        <f>COUNTIFS(Defect_Master[First Time],"&gt;0",Defect_Master[Error Code Name],TPM[[#This Row],[Error Code Name]],Defect_Master[Functional Area],TPM[[#This Row],[Functional Area]])</f>
        <v>0</v>
      </c>
      <c r="F150" s="10">
        <f>COUNTIFS(Defect_Master[Final],"&gt;0",Defect_Master[Error Code Name],TPM[[#This Row],[Error Code Name]],Defect_Master[Functional Area],TPM[[#This Row],[Functional Area]])</f>
        <v>0</v>
      </c>
      <c r="G15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1" spans="2:7" ht="15.75" customHeight="1">
      <c r="B151" s="12">
        <v>149</v>
      </c>
      <c r="C151" s="10" t="str">
        <f>IFERROR(VLOOKUP(TPM[[#This Row],[Error Code]],Errors_Master[[Error Code]:[Functional Area]],2,FALSE),"NA")</f>
        <v>Pre_Cos</v>
      </c>
      <c r="D151" s="10" t="str">
        <f>IFERROR(VLOOKUP(TPM[[#This Row],[Error Code]],Errors_Master[[Error Code]:[Error Code Name]],3,FALSE),"NA")</f>
        <v>DH2TC offset(front:11AQ-BA)  OOS (Pre-cos)</v>
      </c>
      <c r="E151" s="10">
        <f>COUNTIFS(Defect_Master[First Time],"&gt;0",Defect_Master[Error Code Name],TPM[[#This Row],[Error Code Name]],Defect_Master[Functional Area],TPM[[#This Row],[Functional Area]])</f>
        <v>0</v>
      </c>
      <c r="F151" s="10">
        <f>COUNTIFS(Defect_Master[Final],"&gt;0",Defect_Master[Error Code Name],TPM[[#This Row],[Error Code Name]],Defect_Master[Functional Area],TPM[[#This Row],[Functional Area]])</f>
        <v>0</v>
      </c>
      <c r="G15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2" spans="2:7" ht="15.75" customHeight="1">
      <c r="B152" s="12">
        <v>150</v>
      </c>
      <c r="C152" s="10" t="str">
        <f>IFERROR(VLOOKUP(TPM[[#This Row],[Error Code]],Errors_Master[[Error Code]:[Functional Area]],2,FALSE),"NA")</f>
        <v>Pre_Cos</v>
      </c>
      <c r="D152" s="10" t="str">
        <f>IFERROR(VLOOKUP(TPM[[#This Row],[Error Code]],Errors_Master[[Error Code]:[Error Code Name]],3,FALSE),"NA")</f>
        <v>TC2VW gap(12A,B,C,F,G,H)  OOS (Pre-cos)</v>
      </c>
      <c r="E152" s="10">
        <f>COUNTIFS(Defect_Master[First Time],"&gt;0",Defect_Master[Error Code Name],TPM[[#This Row],[Error Code Name]],Defect_Master[Functional Area],TPM[[#This Row],[Functional Area]])</f>
        <v>0</v>
      </c>
      <c r="F152" s="10">
        <f>COUNTIFS(Defect_Master[Final],"&gt;0",Defect_Master[Error Code Name],TPM[[#This Row],[Error Code Name]],Defect_Master[Functional Area],TPM[[#This Row],[Functional Area]])</f>
        <v>0</v>
      </c>
      <c r="G15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3" spans="2:7" ht="15.75" customHeight="1">
      <c r="B153" s="12">
        <v>151</v>
      </c>
      <c r="C153" s="10" t="str">
        <f>IFERROR(VLOOKUP(TPM[[#This Row],[Error Code]],Errors_Master[[Error Code]:[Functional Area]],2,FALSE),"NA")</f>
        <v>Pre_Cos</v>
      </c>
      <c r="D153" s="10" t="str">
        <f>IFERROR(VLOOKUP(TPM[[#This Row],[Error Code]],Errors_Master[[Error Code]:[Error Code Name]],3,FALSE),"NA")</f>
        <v>TC2VW offset(13A,B,C,F,G,H)  OOS (Pre-cos)</v>
      </c>
      <c r="E153" s="10">
        <f>COUNTIFS(Defect_Master[First Time],"&gt;0",Defect_Master[Error Code Name],TPM[[#This Row],[Error Code Name]],Defect_Master[Functional Area],TPM[[#This Row],[Functional Area]])</f>
        <v>0</v>
      </c>
      <c r="F153" s="10">
        <f>COUNTIFS(Defect_Master[Final],"&gt;0",Defect_Master[Error Code Name],TPM[[#This Row],[Error Code Name]],Defect_Master[Functional Area],TPM[[#This Row],[Functional Area]])</f>
        <v>0</v>
      </c>
      <c r="G15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4" spans="2:7" ht="15.75" customHeight="1">
      <c r="B154" s="12">
        <v>152</v>
      </c>
      <c r="C154" s="10" t="str">
        <f>IFERROR(VLOOKUP(TPM[[#This Row],[Error Code]],Errors_Master[[Error Code]:[Functional Area]],2,FALSE),"NA")</f>
        <v>Pre_Cos</v>
      </c>
      <c r="D154" s="10" t="str">
        <f>IFERROR(VLOOKUP(TPM[[#This Row],[Error Code]],Errors_Master[[Error Code]:[Error Code Name]],3,FALSE),"NA")</f>
        <v>TC to Valence wall Gap Evenness(12K,L)  OOS (Pre-cos)</v>
      </c>
      <c r="E154" s="10">
        <f>COUNTIFS(Defect_Master[First Time],"&gt;0",Defect_Master[Error Code Name],TPM[[#This Row],[Error Code Name]],Defect_Master[Functional Area],TPM[[#This Row],[Functional Area]])</f>
        <v>0</v>
      </c>
      <c r="F154" s="10">
        <f>COUNTIFS(Defect_Master[Final],"&gt;0",Defect_Master[Error Code Name],TPM[[#This Row],[Error Code Name]],Defect_Master[Functional Area],TPM[[#This Row],[Functional Area]])</f>
        <v>0</v>
      </c>
      <c r="G15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5" spans="2:7" ht="15.75" customHeight="1">
      <c r="B155" s="12">
        <v>153</v>
      </c>
      <c r="C155" s="10" t="str">
        <f>IFERROR(VLOOKUP(TPM[[#This Row],[Error Code]],Errors_Master[[Error Code]:[Functional Area]],2,FALSE),"NA")</f>
        <v>Pre_Cos</v>
      </c>
      <c r="D155" s="10" t="str">
        <f>IFERROR(VLOOKUP(TPM[[#This Row],[Error Code]],Errors_Master[[Error Code]:[Error Code Name]],3,FALSE),"NA")</f>
        <v>TC2VW gap(12DEIJ)  OOS (Pre-cos)</v>
      </c>
      <c r="E155" s="10">
        <f>COUNTIFS(Defect_Master[First Time],"&gt;0",Defect_Master[Error Code Name],TPM[[#This Row],[Error Code Name]],Defect_Master[Functional Area],TPM[[#This Row],[Functional Area]])</f>
        <v>0</v>
      </c>
      <c r="F155" s="10">
        <f>COUNTIFS(Defect_Master[Final],"&gt;0",Defect_Master[Error Code Name],TPM[[#This Row],[Error Code Name]],Defect_Master[Functional Area],TPM[[#This Row],[Functional Area]])</f>
        <v>0</v>
      </c>
      <c r="G15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6" spans="2:7" ht="15.75" customHeight="1">
      <c r="B156" s="12">
        <v>154</v>
      </c>
      <c r="C156" s="10" t="str">
        <f>IFERROR(VLOOKUP(TPM[[#This Row],[Error Code]],Errors_Master[[Error Code]:[Functional Area]],2,FALSE),"NA")</f>
        <v>Pre_Cos</v>
      </c>
      <c r="D156" s="10" t="str">
        <f>IFERROR(VLOOKUP(TPM[[#This Row],[Error Code]],Errors_Master[[Error Code]:[Error Code Name]],3,FALSE),"NA")</f>
        <v>TC2VW offset(13DEIJ)  OOS (Pre-cos)</v>
      </c>
      <c r="E156" s="10">
        <f>COUNTIFS(Defect_Master[First Time],"&gt;0",Defect_Master[Error Code Name],TPM[[#This Row],[Error Code Name]],Defect_Master[Functional Area],TPM[[#This Row],[Functional Area]])</f>
        <v>0</v>
      </c>
      <c r="F156" s="10">
        <f>COUNTIFS(Defect_Master[Final],"&gt;0",Defect_Master[Error Code Name],TPM[[#This Row],[Error Code Name]],Defect_Master[Functional Area],TPM[[#This Row],[Functional Area]])</f>
        <v>0</v>
      </c>
      <c r="G15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7" spans="2:7" ht="15.75" customHeight="1">
      <c r="B157" s="12">
        <v>155</v>
      </c>
      <c r="C157" s="10" t="str">
        <f>IFERROR(VLOOKUP(TPM[[#This Row],[Error Code]],Errors_Master[[Error Code]:[Functional Area]],2,FALSE),"NA")</f>
        <v>Pre_Cos</v>
      </c>
      <c r="D157" s="10" t="str">
        <f>IFERROR(VLOOKUP(TPM[[#This Row],[Error Code]],Errors_Master[[Error Code]:[Error Code Name]],3,FALSE),"NA")</f>
        <v>VW2TC BTM band Offset(14AB)  OOS (Pre-cos)</v>
      </c>
      <c r="E157" s="10">
        <f>COUNTIFS(Defect_Master[First Time],"&gt;0",Defect_Master[Error Code Name],TPM[[#This Row],[Error Code Name]],Defect_Master[Functional Area],TPM[[#This Row],[Functional Area]])</f>
        <v>0</v>
      </c>
      <c r="F157" s="10">
        <f>COUNTIFS(Defect_Master[Final],"&gt;0",Defect_Master[Error Code Name],TPM[[#This Row],[Error Code Name]],Defect_Master[Functional Area],TPM[[#This Row],[Functional Area]])</f>
        <v>0</v>
      </c>
      <c r="G15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8" spans="2:7" ht="15.75" customHeight="1">
      <c r="B158" s="12">
        <v>156</v>
      </c>
      <c r="C158" s="10" t="str">
        <f>IFERROR(VLOOKUP(TPM[[#This Row],[Error Code]],Errors_Master[[Error Code]:[Functional Area]],2,FALSE),"NA")</f>
        <v>Pre_Cos</v>
      </c>
      <c r="D158" s="10" t="str">
        <f>IFERROR(VLOOKUP(TPM[[#This Row],[Error Code]],Errors_Master[[Error Code]:[Error Code Name]],3,FALSE),"NA")</f>
        <v>BC2VW gap(15A&amp;B)  OOS (Pre-cos)</v>
      </c>
      <c r="E158" s="10">
        <f>COUNTIFS(Defect_Master[First Time],"&gt;0",Defect_Master[Error Code Name],TPM[[#This Row],[Error Code Name]],Defect_Master[Functional Area],TPM[[#This Row],[Functional Area]])</f>
        <v>0</v>
      </c>
      <c r="F158" s="10">
        <f>COUNTIFS(Defect_Master[Final],"&gt;0",Defect_Master[Error Code Name],TPM[[#This Row],[Error Code Name]],Defect_Master[Functional Area],TPM[[#This Row],[Functional Area]])</f>
        <v>0</v>
      </c>
      <c r="G15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9" spans="2:7" ht="15.75" customHeight="1">
      <c r="B159" s="12">
        <v>157</v>
      </c>
      <c r="C159" s="10" t="str">
        <f>IFERROR(VLOOKUP(TPM[[#This Row],[Error Code]],Errors_Master[[Error Code]:[Functional Area]],2,FALSE),"NA")</f>
        <v>Pre_Cos</v>
      </c>
      <c r="D159" s="10" t="str">
        <f>IFERROR(VLOOKUP(TPM[[#This Row],[Error Code]],Errors_Master[[Error Code]:[Error Code Name]],3,FALSE),"NA")</f>
        <v>TC2BC gap(in X or Y)  OOS (Pre-cos)</v>
      </c>
      <c r="E159" s="10">
        <f>COUNTIFS(Defect_Master[First Time],"&gt;0",Defect_Master[Error Code Name],TPM[[#This Row],[Error Code Name]],Defect_Master[Functional Area],TPM[[#This Row],[Functional Area]])</f>
        <v>0</v>
      </c>
      <c r="F159" s="10">
        <f>COUNTIFS(Defect_Master[Final],"&gt;0",Defect_Master[Error Code Name],TPM[[#This Row],[Error Code Name]],Defect_Master[Functional Area],TPM[[#This Row],[Functional Area]])</f>
        <v>0</v>
      </c>
      <c r="G15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60" spans="2:7" ht="15.75" customHeight="1">
      <c r="B160" s="12">
        <v>158</v>
      </c>
      <c r="C160" s="10" t="str">
        <f>IFERROR(VLOOKUP(TPM[[#This Row],[Error Code]],Errors_Master[[Error Code]:[Functional Area]],2,FALSE),"NA")</f>
        <v>Pre_Cos</v>
      </c>
      <c r="D160" s="10" t="str">
        <f>IFERROR(VLOOKUP(TPM[[#This Row],[Error Code]],Errors_Master[[Error Code]:[Error Code Name]],3,FALSE),"NA")</f>
        <v>TC2BC gap across side vents(26AG-26AL,26BF-26BK)  OOS (Pre-cos)</v>
      </c>
      <c r="E160" s="10">
        <f>COUNTIFS(Defect_Master[First Time],"&gt;0",Defect_Master[Error Code Name],TPM[[#This Row],[Error Code Name]],Defect_Master[Functional Area],TPM[[#This Row],[Functional Area]])</f>
        <v>0</v>
      </c>
      <c r="F160" s="10">
        <f>COUNTIFS(Defect_Master[Final],"&gt;0",Defect_Master[Error Code Name],TPM[[#This Row],[Error Code Name]],Defect_Master[Functional Area],TPM[[#This Row],[Functional Area]])</f>
        <v>0</v>
      </c>
      <c r="G16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61" spans="2:7" ht="15.75" customHeight="1">
      <c r="B161" s="12">
        <v>159</v>
      </c>
      <c r="C161" s="10" t="str">
        <f>IFERROR(VLOOKUP(TPM[[#This Row],[Error Code]],Errors_Master[[Error Code]:[Functional Area]],2,FALSE),"NA")</f>
        <v>Pre_Cos</v>
      </c>
      <c r="D161" s="10" t="str">
        <f>IFERROR(VLOOKUP(TPM[[#This Row],[Error Code]],Errors_Master[[Error Code]:[Error Code Name]],3,FALSE),"NA")</f>
        <v>TC2BC offset outside vent(except clutch area)(21AA-AF,AM-BE,BL-BQ)  OOS (Pre-cos)</v>
      </c>
      <c r="E161" s="10">
        <f>COUNTIFS(Defect_Master[First Time],"&gt;0",Defect_Master[Error Code Name],TPM[[#This Row],[Error Code Name]],Defect_Master[Functional Area],TPM[[#This Row],[Functional Area]])</f>
        <v>0</v>
      </c>
      <c r="F161" s="10">
        <f>COUNTIFS(Defect_Master[Final],"&gt;0",Defect_Master[Error Code Name],TPM[[#This Row],[Error Code Name]],Defect_Master[Functional Area],TPM[[#This Row],[Functional Area]])</f>
        <v>0</v>
      </c>
      <c r="G16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62" spans="2:7" ht="15.75" customHeight="1">
      <c r="B162" s="12">
        <v>160</v>
      </c>
      <c r="C162" s="10" t="str">
        <f>IFERROR(VLOOKUP(TPM[[#This Row],[Error Code]],Errors_Master[[Error Code]:[Functional Area]],2,FALSE),"NA")</f>
        <v>Pre_Cos</v>
      </c>
      <c r="D162" s="10" t="str">
        <f>IFERROR(VLOOKUP(TPM[[#This Row],[Error Code]],Errors_Master[[Error Code]:[Error Code Name]],3,FALSE),"NA")</f>
        <v>TC to BC Offset at side vent(21AG-21AL, 21BF-21BK)  OOS (Pre-cos)</v>
      </c>
      <c r="E162" s="10">
        <f>COUNTIFS(Defect_Master[First Time],"&gt;0",Defect_Master[Error Code Name],TPM[[#This Row],[Error Code Name]],Defect_Master[Functional Area],TPM[[#This Row],[Functional Area]])</f>
        <v>0</v>
      </c>
      <c r="F162" s="10">
        <f>COUNTIFS(Defect_Master[Final],"&gt;0",Defect_Master[Error Code Name],TPM[[#This Row],[Error Code Name]],Defect_Master[Functional Area],TPM[[#This Row],[Functional Area]])</f>
        <v>0</v>
      </c>
      <c r="G16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63" spans="2:7" ht="15.75" customHeight="1">
      <c r="B163" s="12">
        <v>161</v>
      </c>
      <c r="C163" s="10" t="str">
        <f>IFERROR(VLOOKUP(TPM[[#This Row],[Error Code]],Errors_Master[[Error Code]:[Functional Area]],2,FALSE),"NA")</f>
        <v>Pre_Cos</v>
      </c>
      <c r="D163" s="10" t="str">
        <f>IFERROR(VLOOKUP(TPM[[#This Row],[Error Code]],Errors_Master[[Error Code]:[Error Code Name]],3,FALSE),"NA")</f>
        <v>TC to BC Offset in X(near Vallence wall)(22AB)  OOS (Pre-cos)</v>
      </c>
      <c r="E163" s="10">
        <f>COUNTIFS(Defect_Master[First Time],"&gt;0",Defect_Master[Error Code Name],TPM[[#This Row],[Error Code Name]],Defect_Master[Functional Area],TPM[[#This Row],[Functional Area]])</f>
        <v>0</v>
      </c>
      <c r="F163" s="10">
        <f>COUNTIFS(Defect_Master[Final],"&gt;0",Defect_Master[Error Code Name],TPM[[#This Row],[Error Code Name]],Defect_Master[Functional Area],TPM[[#This Row],[Functional Area]])</f>
        <v>0</v>
      </c>
      <c r="G16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64" spans="2:7" ht="15.75" customHeight="1">
      <c r="B164" s="12">
        <v>162</v>
      </c>
      <c r="C164" s="10" t="str">
        <f>IFERROR(VLOOKUP(TPM[[#This Row],[Error Code]],Errors_Master[[Error Code]:[Functional Area]],2,FALSE),"NA")</f>
        <v>Pre_Cos</v>
      </c>
      <c r="D164" s="10" t="str">
        <f>IFERROR(VLOOKUP(TPM[[#This Row],[Error Code]],Errors_Master[[Error Code]:[Error Code Name]],3,FALSE),"NA")</f>
        <v>BC to Valence wall Gap(23A-23K)  OOS (Pre-cos)</v>
      </c>
      <c r="E164" s="10">
        <f>COUNTIFS(Defect_Master[First Time],"&gt;0",Defect_Master[Error Code Name],TPM[[#This Row],[Error Code Name]],Defect_Master[Functional Area],TPM[[#This Row],[Functional Area]])</f>
        <v>0</v>
      </c>
      <c r="F164" s="10">
        <f>COUNTIFS(Defect_Master[Final],"&gt;0",Defect_Master[Error Code Name],TPM[[#This Row],[Error Code Name]],Defect_Master[Functional Area],TPM[[#This Row],[Functional Area]])</f>
        <v>0</v>
      </c>
      <c r="G16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65" spans="2:7" ht="15.75" customHeight="1">
      <c r="B165" s="12">
        <v>163</v>
      </c>
      <c r="C165" s="10" t="str">
        <f>IFERROR(VLOOKUP(TPM[[#This Row],[Error Code]],Errors_Master[[Error Code]:[Functional Area]],2,FALSE),"NA")</f>
        <v>Pre_Cos</v>
      </c>
      <c r="D165" s="10" t="str">
        <f>IFERROR(VLOOKUP(TPM[[#This Row],[Error Code]],Errors_Master[[Error Code]:[Error Code Name]],3,FALSE),"NA")</f>
        <v>BC straightness(24A-24K,25A-25K)  OOS (Pre-cos)</v>
      </c>
      <c r="E165" s="10">
        <f>COUNTIFS(Defect_Master[First Time],"&gt;0",Defect_Master[Error Code Name],TPM[[#This Row],[Error Code Name]],Defect_Master[Functional Area],TPM[[#This Row],[Functional Area]])</f>
        <v>0</v>
      </c>
      <c r="F165" s="10">
        <f>COUNTIFS(Defect_Master[Final],"&gt;0",Defect_Master[Error Code Name],TPM[[#This Row],[Error Code Name]],Defect_Master[Functional Area],TPM[[#This Row],[Functional Area]])</f>
        <v>0</v>
      </c>
      <c r="G16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66" spans="2:7" ht="15.75" customHeight="1">
      <c r="B166" s="12">
        <v>164</v>
      </c>
      <c r="C166" s="10" t="str">
        <f>IFERROR(VLOOKUP(TPM[[#This Row],[Error Code]],Errors_Master[[Error Code]:[Functional Area]],2,FALSE),"NA")</f>
        <v>Pre_Cos</v>
      </c>
      <c r="D166" s="10" t="str">
        <f>IFERROR(VLOOKUP(TPM[[#This Row],[Error Code]],Errors_Master[[Error Code]:[Error Code Name]],3,FALSE),"NA")</f>
        <v>TC to BC Offset in scoop( 27A-27D)  OOS (Pre-cos)</v>
      </c>
      <c r="E166" s="10">
        <f>COUNTIFS(Defect_Master[First Time],"&gt;0",Defect_Master[Error Code Name],TPM[[#This Row],[Error Code Name]],Defect_Master[Functional Area],TPM[[#This Row],[Functional Area]])</f>
        <v>0</v>
      </c>
      <c r="F166" s="10">
        <f>COUNTIFS(Defect_Master[Final],"&gt;0",Defect_Master[Error Code Name],TPM[[#This Row],[Error Code Name]],Defect_Master[Functional Area],TPM[[#This Row],[Functional Area]])</f>
        <v>0</v>
      </c>
      <c r="G16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67" spans="2:7" ht="15.75" customHeight="1">
      <c r="B167" s="12">
        <v>165</v>
      </c>
      <c r="C167" s="10" t="str">
        <f>IFERROR(VLOOKUP(TPM[[#This Row],[Error Code]],Errors_Master[[Error Code]:[Functional Area]],2,FALSE),"NA")</f>
        <v>Pre_Cos</v>
      </c>
      <c r="D167" s="10" t="str">
        <f>IFERROR(VLOOKUP(TPM[[#This Row],[Error Code]],Errors_Master[[Error Code]:[Error Code Name]],3,FALSE),"NA")</f>
        <v>TC to BC Offset at end of side vent (28A-28D)  OOS (Pre-cos)</v>
      </c>
      <c r="E167" s="10">
        <f>COUNTIFS(Defect_Master[First Time],"&gt;0",Defect_Master[Error Code Name],TPM[[#This Row],[Error Code Name]],Defect_Master[Functional Area],TPM[[#This Row],[Functional Area]])</f>
        <v>0</v>
      </c>
      <c r="F167" s="10">
        <f>COUNTIFS(Defect_Master[Final],"&gt;0",Defect_Master[Error Code Name],TPM[[#This Row],[Error Code Name]],Defect_Master[Functional Area],TPM[[#This Row],[Functional Area]])</f>
        <v>0</v>
      </c>
      <c r="G16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68" spans="2:7" ht="15.75" customHeight="1">
      <c r="B168" s="12">
        <v>166</v>
      </c>
      <c r="C168" s="10" t="str">
        <f>IFERROR(VLOOKUP(TPM[[#This Row],[Error Code]],Errors_Master[[Error Code]:[Functional Area]],2,FALSE),"NA")</f>
        <v>Pre_Cos</v>
      </c>
      <c r="D168" s="10" t="str">
        <f>IFERROR(VLOOKUP(TPM[[#This Row],[Error Code]],Errors_Master[[Error Code]:[Error Code Name]],3,FALSE),"NA")</f>
        <v>TC to BC edge offset in side vent(29A-29D)  OOS (Pre-cos)</v>
      </c>
      <c r="E168" s="10">
        <f>COUNTIFS(Defect_Master[First Time],"&gt;0",Defect_Master[Error Code Name],TPM[[#This Row],[Error Code Name]],Defect_Master[Functional Area],TPM[[#This Row],[Functional Area]])</f>
        <v>0</v>
      </c>
      <c r="F168" s="10">
        <f>COUNTIFS(Defect_Master[Final],"&gt;0",Defect_Master[Error Code Name],TPM[[#This Row],[Error Code Name]],Defect_Master[Functional Area],TPM[[#This Row],[Functional Area]])</f>
        <v>0</v>
      </c>
      <c r="G16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69" spans="2:7" ht="15.75" customHeight="1">
      <c r="B169" s="12">
        <v>167</v>
      </c>
      <c r="C169" s="10" t="str">
        <f>IFERROR(VLOOKUP(TPM[[#This Row],[Error Code]],Errors_Master[[Error Code]:[Functional Area]],2,FALSE),"NA")</f>
        <v>Pre_Cos</v>
      </c>
      <c r="D169" s="10" t="str">
        <f>IFERROR(VLOOKUP(TPM[[#This Row],[Error Code]],Errors_Master[[Error Code]:[Error Code Name]],3,FALSE),"NA")</f>
        <v>BC  can't assembly to TC (Pre-cos)</v>
      </c>
      <c r="E169" s="10">
        <f>COUNTIFS(Defect_Master[First Time],"&gt;0",Defect_Master[Error Code Name],TPM[[#This Row],[Error Code Name]],Defect_Master[Functional Area],TPM[[#This Row],[Functional Area]])</f>
        <v>0</v>
      </c>
      <c r="F169" s="10">
        <f>COUNTIFS(Defect_Master[Final],"&gt;0",Defect_Master[Error Code Name],TPM[[#This Row],[Error Code Name]],Defect_Master[Functional Area],TPM[[#This Row],[Functional Area]])</f>
        <v>0</v>
      </c>
      <c r="G16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70" spans="2:7" ht="15.75" customHeight="1">
      <c r="B170" s="12">
        <v>168</v>
      </c>
      <c r="C170" s="10" t="str">
        <f>IFERROR(VLOOKUP(TPM[[#This Row],[Error Code]],Errors_Master[[Error Code]:[Functional Area]],2,FALSE),"NA")</f>
        <v>Pre_Cos</v>
      </c>
      <c r="D170" s="10" t="str">
        <f>IFERROR(VLOOKUP(TPM[[#This Row],[Error Code]],Errors_Master[[Error Code]:[Error Code Name]],3,FALSE),"NA")</f>
        <v>BC to TC Alignment fail (Pre-cos)</v>
      </c>
      <c r="E170" s="10">
        <f>COUNTIFS(Defect_Master[First Time],"&gt;0",Defect_Master[Error Code Name],TPM[[#This Row],[Error Code Name]],Defect_Master[Functional Area],TPM[[#This Row],[Functional Area]])</f>
        <v>0</v>
      </c>
      <c r="F170" s="10">
        <f>COUNTIFS(Defect_Master[Final],"&gt;0",Defect_Master[Error Code Name],TPM[[#This Row],[Error Code Name]],Defect_Master[Functional Area],TPM[[#This Row],[Functional Area]])</f>
        <v>0</v>
      </c>
      <c r="G17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71" spans="2:7" ht="15.75" customHeight="1">
      <c r="B171" s="12">
        <v>169</v>
      </c>
      <c r="C171" s="10" t="str">
        <f>IFERROR(VLOOKUP(TPM[[#This Row],[Error Code]],Errors_Master[[Error Code]:[Functional Area]],2,FALSE),"NA")</f>
        <v>Pre_Cos</v>
      </c>
      <c r="D171" s="10" t="str">
        <f>IFERROR(VLOOKUP(TPM[[#This Row],[Error Code]],Errors_Master[[Error Code]:[Error Code Name]],3,FALSE),"NA")</f>
        <v>[New Failure] Pre Cos</v>
      </c>
      <c r="E171" s="10">
        <f>COUNTIFS(Defect_Master[First Time],"&gt;0",Defect_Master[Error Code Name],TPM[[#This Row],[Error Code Name]],Defect_Master[Functional Area],TPM[[#This Row],[Functional Area]])</f>
        <v>0</v>
      </c>
      <c r="F171" s="10">
        <f>COUNTIFS(Defect_Master[Final],"&gt;0",Defect_Master[Error Code Name],TPM[[#This Row],[Error Code Name]],Defect_Master[Functional Area],TPM[[#This Row],[Functional Area]])</f>
        <v>0</v>
      </c>
      <c r="G17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72" spans="2:7" ht="15.75" customHeight="1">
      <c r="B172" s="12">
        <v>170</v>
      </c>
      <c r="C172" s="10" t="str">
        <f>IFERROR(VLOOKUP(TPM[[#This Row],[Error Code]],Errors_Master[[Error Code]:[Functional Area]],2,FALSE),"NA")</f>
        <v>Pre_Cos</v>
      </c>
      <c r="D172" s="10" t="str">
        <f>IFERROR(VLOOKUP(TPM[[#This Row],[Error Code]],Errors_Master[[Error Code]:[Error Code Name]],3,FALSE),"NA")</f>
        <v>[New Failure] Pre Cos</v>
      </c>
      <c r="E172" s="10">
        <f>COUNTIFS(Defect_Master[First Time],"&gt;0",Defect_Master[Error Code Name],TPM[[#This Row],[Error Code Name]],Defect_Master[Functional Area],TPM[[#This Row],[Functional Area]])</f>
        <v>0</v>
      </c>
      <c r="F172" s="10">
        <f>COUNTIFS(Defect_Master[Final],"&gt;0",Defect_Master[Error Code Name],TPM[[#This Row],[Error Code Name]],Defect_Master[Functional Area],TPM[[#This Row],[Functional Area]])</f>
        <v>0</v>
      </c>
      <c r="G17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73" spans="2:7" ht="15.75" customHeight="1">
      <c r="B173" s="12">
        <v>171</v>
      </c>
      <c r="C173" s="10" t="str">
        <f>IFERROR(VLOOKUP(TPM[[#This Row],[Error Code]],Errors_Master[[Error Code]:[Functional Area]],2,FALSE),"NA")</f>
        <v>Pre_Cos</v>
      </c>
      <c r="D173" s="10" t="str">
        <f>IFERROR(VLOOKUP(TPM[[#This Row],[Error Code]],Errors_Master[[Error Code]:[Error Code Name]],3,FALSE),"NA")</f>
        <v>[New Failure] Pre Cos</v>
      </c>
      <c r="E173" s="10">
        <f>COUNTIFS(Defect_Master[First Time],"&gt;0",Defect_Master[Error Code Name],TPM[[#This Row],[Error Code Name]],Defect_Master[Functional Area],TPM[[#This Row],[Functional Area]])</f>
        <v>0</v>
      </c>
      <c r="F173" s="10">
        <f>COUNTIFS(Defect_Master[Final],"&gt;0",Defect_Master[Error Code Name],TPM[[#This Row],[Error Code Name]],Defect_Master[Functional Area],TPM[[#This Row],[Functional Area]])</f>
        <v>0</v>
      </c>
      <c r="G17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74" spans="2:7" ht="15.75" customHeight="1">
      <c r="B174" s="12">
        <v>172</v>
      </c>
      <c r="C174" s="10" t="str">
        <f>IFERROR(VLOOKUP(TPM[[#This Row],[Error Code]],Errors_Master[[Error Code]:[Functional Area]],2,FALSE),"NA")</f>
        <v>Pre_Cos</v>
      </c>
      <c r="D174" s="10" t="str">
        <f>IFERROR(VLOOKUP(TPM[[#This Row],[Error Code]],Errors_Master[[Error Code]:[Error Code Name]],3,FALSE),"NA")</f>
        <v>[New Failure] Pre Cos</v>
      </c>
      <c r="E174" s="10">
        <f>COUNTIFS(Defect_Master[First Time],"&gt;0",Defect_Master[Error Code Name],TPM[[#This Row],[Error Code Name]],Defect_Master[Functional Area],TPM[[#This Row],[Functional Area]])</f>
        <v>0</v>
      </c>
      <c r="F174" s="10">
        <f>COUNTIFS(Defect_Master[Final],"&gt;0",Defect_Master[Error Code Name],TPM[[#This Row],[Error Code Name]],Defect_Master[Functional Area],TPM[[#This Row],[Functional Area]])</f>
        <v>0</v>
      </c>
      <c r="G17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75" spans="2:7" ht="15.75" customHeight="1">
      <c r="B175" s="12">
        <v>173</v>
      </c>
      <c r="C175" s="10" t="str">
        <f>IFERROR(VLOOKUP(TPM[[#This Row],[Error Code]],Errors_Master[[Error Code]:[Functional Area]],2,FALSE),"NA")</f>
        <v>Pre_Cos</v>
      </c>
      <c r="D175" s="10" t="str">
        <f>IFERROR(VLOOKUP(TPM[[#This Row],[Error Code]],Errors_Master[[Error Code]:[Error Code Name]],3,FALSE),"NA")</f>
        <v>[New Failure] Pre Cos</v>
      </c>
      <c r="E175" s="10">
        <f>COUNTIFS(Defect_Master[First Time],"&gt;0",Defect_Master[Error Code Name],TPM[[#This Row],[Error Code Name]],Defect_Master[Functional Area],TPM[[#This Row],[Functional Area]])</f>
        <v>0</v>
      </c>
      <c r="F175" s="10">
        <f>COUNTIFS(Defect_Master[Final],"&gt;0",Defect_Master[Error Code Name],TPM[[#This Row],[Error Code Name]],Defect_Master[Functional Area],TPM[[#This Row],[Functional Area]])</f>
        <v>0</v>
      </c>
      <c r="G17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76" spans="2:7" ht="15.75" customHeight="1">
      <c r="B176" s="12">
        <v>174</v>
      </c>
      <c r="C176" s="10" t="str">
        <f>IFERROR(VLOOKUP(TPM[[#This Row],[Error Code]],Errors_Master[[Error Code]:[Functional Area]],2,FALSE),"NA")</f>
        <v>Pre_Cos</v>
      </c>
      <c r="D176" s="10" t="str">
        <f>IFERROR(VLOOKUP(TPM[[#This Row],[Error Code]],Errors_Master[[Error Code]:[Error Code Name]],3,FALSE),"NA")</f>
        <v>[New Failure] Pre Cos</v>
      </c>
      <c r="E176" s="10">
        <f>COUNTIFS(Defect_Master[First Time],"&gt;0",Defect_Master[Error Code Name],TPM[[#This Row],[Error Code Name]],Defect_Master[Functional Area],TPM[[#This Row],[Functional Area]])</f>
        <v>0</v>
      </c>
      <c r="F176" s="10">
        <f>COUNTIFS(Defect_Master[Final],"&gt;0",Defect_Master[Error Code Name],TPM[[#This Row],[Error Code Name]],Defect_Master[Functional Area],TPM[[#This Row],[Functional Area]])</f>
        <v>0</v>
      </c>
      <c r="G17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77" spans="2:7" ht="15.75" customHeight="1">
      <c r="B177" s="12">
        <v>175</v>
      </c>
      <c r="C177" s="10" t="str">
        <f>IFERROR(VLOOKUP(TPM[[#This Row],[Error Code]],Errors_Master[[Error Code]:[Functional Area]],2,FALSE),"NA")</f>
        <v>Pre_Cos</v>
      </c>
      <c r="D177" s="10" t="str">
        <f>IFERROR(VLOOKUP(TPM[[#This Row],[Error Code]],Errors_Master[[Error Code]:[Error Code Name]],3,FALSE),"NA")</f>
        <v>[New Failure] Pre Cos</v>
      </c>
      <c r="E177" s="10">
        <f>COUNTIFS(Defect_Master[First Time],"&gt;0",Defect_Master[Error Code Name],TPM[[#This Row],[Error Code Name]],Defect_Master[Functional Area],TPM[[#This Row],[Functional Area]])</f>
        <v>0</v>
      </c>
      <c r="F177" s="10">
        <f>COUNTIFS(Defect_Master[Final],"&gt;0",Defect_Master[Error Code Name],TPM[[#This Row],[Error Code Name]],Defect_Master[Functional Area],TPM[[#This Row],[Functional Area]])</f>
        <v>0</v>
      </c>
      <c r="G17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78" spans="2:7" ht="15.75" customHeight="1">
      <c r="B178" s="12">
        <v>176</v>
      </c>
      <c r="C178" s="10" t="str">
        <f>IFERROR(VLOOKUP(TPM[[#This Row],[Error Code]],Errors_Master[[Error Code]:[Functional Area]],2,FALSE),"NA")</f>
        <v>Pre_Cos</v>
      </c>
      <c r="D178" s="10" t="str">
        <f>IFERROR(VLOOKUP(TPM[[#This Row],[Error Code]],Errors_Master[[Error Code]:[Error Code Name]],3,FALSE),"NA")</f>
        <v>[New Failure] Pre Cos</v>
      </c>
      <c r="E178" s="10">
        <f>COUNTIFS(Defect_Master[First Time],"&gt;0",Defect_Master[Error Code Name],TPM[[#This Row],[Error Code Name]],Defect_Master[Functional Area],TPM[[#This Row],[Functional Area]])</f>
        <v>0</v>
      </c>
      <c r="F178" s="10">
        <f>COUNTIFS(Defect_Master[Final],"&gt;0",Defect_Master[Error Code Name],TPM[[#This Row],[Error Code Name]],Defect_Master[Functional Area],TPM[[#This Row],[Functional Area]])</f>
        <v>0</v>
      </c>
      <c r="G17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79" spans="2:7" ht="15.75" customHeight="1">
      <c r="B179" s="12">
        <v>177</v>
      </c>
      <c r="C179" s="10" t="str">
        <f>IFERROR(VLOOKUP(TPM[[#This Row],[Error Code]],Errors_Master[[Error Code]:[Functional Area]],2,FALSE),"NA")</f>
        <v>Pre_Cos</v>
      </c>
      <c r="D179" s="10" t="str">
        <f>IFERROR(VLOOKUP(TPM[[#This Row],[Error Code]],Errors_Master[[Error Code]:[Error Code Name]],3,FALSE),"NA")</f>
        <v>[New Failure] Pre Cos</v>
      </c>
      <c r="E179" s="10">
        <f>COUNTIFS(Defect_Master[First Time],"&gt;0",Defect_Master[Error Code Name],TPM[[#This Row],[Error Code Name]],Defect_Master[Functional Area],TPM[[#This Row],[Functional Area]])</f>
        <v>0</v>
      </c>
      <c r="F179" s="10">
        <f>COUNTIFS(Defect_Master[Final],"&gt;0",Defect_Master[Error Code Name],TPM[[#This Row],[Error Code Name]],Defect_Master[Functional Area],TPM[[#This Row],[Functional Area]])</f>
        <v>0</v>
      </c>
      <c r="G17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80" spans="2:7" ht="15.75" customHeight="1">
      <c r="B180" s="12">
        <v>178</v>
      </c>
      <c r="C180" s="10" t="str">
        <f>IFERROR(VLOOKUP(TPM[[#This Row],[Error Code]],Errors_Master[[Error Code]:[Functional Area]],2,FALSE),"NA")</f>
        <v>Pre_Cos</v>
      </c>
      <c r="D180" s="10" t="str">
        <f>IFERROR(VLOOKUP(TPM[[#This Row],[Error Code]],Errors_Master[[Error Code]:[Error Code Name]],3,FALSE),"NA")</f>
        <v>[New Failure] Pre Cos</v>
      </c>
      <c r="E180" s="10">
        <f>COUNTIFS(Defect_Master[First Time],"&gt;0",Defect_Master[Error Code Name],TPM[[#This Row],[Error Code Name]],Defect_Master[Functional Area],TPM[[#This Row],[Functional Area]])</f>
        <v>0</v>
      </c>
      <c r="F180" s="10">
        <f>COUNTIFS(Defect_Master[Final],"&gt;0",Defect_Master[Error Code Name],TPM[[#This Row],[Error Code Name]],Defect_Master[Functional Area],TPM[[#This Row],[Functional Area]])</f>
        <v>0</v>
      </c>
      <c r="G18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81" spans="2:7" ht="15.75" customHeight="1">
      <c r="B181" s="12">
        <v>179</v>
      </c>
      <c r="C181" s="10" t="str">
        <f>IFERROR(VLOOKUP(TPM[[#This Row],[Error Code]],Errors_Master[[Error Code]:[Functional Area]],2,FALSE),"NA")</f>
        <v>Pre_Cos</v>
      </c>
      <c r="D181" s="10" t="str">
        <f>IFERROR(VLOOKUP(TPM[[#This Row],[Error Code]],Errors_Master[[Error Code]:[Error Code Name]],3,FALSE),"NA")</f>
        <v>[New Failure] Pre Cos</v>
      </c>
      <c r="E181" s="10">
        <f>COUNTIFS(Defect_Master[First Time],"&gt;0",Defect_Master[Error Code Name],TPM[[#This Row],[Error Code Name]],Defect_Master[Functional Area],TPM[[#This Row],[Functional Area]])</f>
        <v>0</v>
      </c>
      <c r="F181" s="10">
        <f>COUNTIFS(Defect_Master[Final],"&gt;0",Defect_Master[Error Code Name],TPM[[#This Row],[Error Code Name]],Defect_Master[Functional Area],TPM[[#This Row],[Functional Area]])</f>
        <v>0</v>
      </c>
      <c r="G18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82" spans="2:7" ht="15.75" customHeight="1">
      <c r="B182" s="12">
        <v>180</v>
      </c>
      <c r="C182" s="10" t="str">
        <f>IFERROR(VLOOKUP(TPM[[#This Row],[Error Code]],Errors_Master[[Error Code]:[Functional Area]],2,FALSE),"NA")</f>
        <v>Pre_Cos</v>
      </c>
      <c r="D182" s="10" t="str">
        <f>IFERROR(VLOOKUP(TPM[[#This Row],[Error Code]],Errors_Master[[Error Code]:[Error Code Name]],3,FALSE),"NA")</f>
        <v>[New Failure] Pre Cos</v>
      </c>
      <c r="E182" s="10">
        <f>COUNTIFS(Defect_Master[First Time],"&gt;0",Defect_Master[Error Code Name],TPM[[#This Row],[Error Code Name]],Defect_Master[Functional Area],TPM[[#This Row],[Functional Area]])</f>
        <v>0</v>
      </c>
      <c r="F182" s="10">
        <f>COUNTIFS(Defect_Master[Final],"&gt;0",Defect_Master[Error Code Name],TPM[[#This Row],[Error Code Name]],Defect_Master[Functional Area],TPM[[#This Row],[Functional Area]])</f>
        <v>0</v>
      </c>
      <c r="G18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83" spans="2:7" ht="15.75" customHeight="1">
      <c r="B183" s="12">
        <v>181</v>
      </c>
      <c r="C183" s="10" t="str">
        <f>IFERROR(VLOOKUP(TPM[[#This Row],[Error Code]],Errors_Master[[Error Code]:[Functional Area]],2,FALSE),"NA")</f>
        <v>Pre_Cos</v>
      </c>
      <c r="D183" s="10" t="str">
        <f>IFERROR(VLOOKUP(TPM[[#This Row],[Error Code]],Errors_Master[[Error Code]:[Error Code Name]],3,FALSE),"NA")</f>
        <v>[New Failure] Pre Cos</v>
      </c>
      <c r="E183" s="10">
        <f>COUNTIFS(Defect_Master[First Time],"&gt;0",Defect_Master[Error Code Name],TPM[[#This Row],[Error Code Name]],Defect_Master[Functional Area],TPM[[#This Row],[Functional Area]])</f>
        <v>0</v>
      </c>
      <c r="F183" s="10">
        <f>COUNTIFS(Defect_Master[Final],"&gt;0",Defect_Master[Error Code Name],TPM[[#This Row],[Error Code Name]],Defect_Master[Functional Area],TPM[[#This Row],[Functional Area]])</f>
        <v>0</v>
      </c>
      <c r="G18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84" spans="2:7" ht="15.75" customHeight="1">
      <c r="B184" s="12">
        <v>182</v>
      </c>
      <c r="C184" s="10" t="str">
        <f>IFERROR(VLOOKUP(TPM[[#This Row],[Error Code]],Errors_Master[[Error Code]:[Functional Area]],2,FALSE),"NA")</f>
        <v>Pre_Cos</v>
      </c>
      <c r="D184" s="10" t="str">
        <f>IFERROR(VLOOKUP(TPM[[#This Row],[Error Code]],Errors_Master[[Error Code]:[Error Code Name]],3,FALSE),"NA")</f>
        <v>[New Failure] Pre Cos</v>
      </c>
      <c r="E184" s="10">
        <f>COUNTIFS(Defect_Master[First Time],"&gt;0",Defect_Master[Error Code Name],TPM[[#This Row],[Error Code Name]],Defect_Master[Functional Area],TPM[[#This Row],[Functional Area]])</f>
        <v>0</v>
      </c>
      <c r="F184" s="10">
        <f>COUNTIFS(Defect_Master[Final],"&gt;0",Defect_Master[Error Code Name],TPM[[#This Row],[Error Code Name]],Defect_Master[Functional Area],TPM[[#This Row],[Functional Area]])</f>
        <v>0</v>
      </c>
      <c r="G18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85" spans="2:7" ht="15.75" customHeight="1">
      <c r="B185" s="12">
        <v>183</v>
      </c>
      <c r="C185" s="10" t="str">
        <f>IFERROR(VLOOKUP(TPM[[#This Row],[Error Code]],Errors_Master[[Error Code]:[Functional Area]],2,FALSE),"NA")</f>
        <v>Pre_Cos</v>
      </c>
      <c r="D185" s="10" t="str">
        <f>IFERROR(VLOOKUP(TPM[[#This Row],[Error Code]],Errors_Master[[Error Code]:[Error Code Name]],3,FALSE),"NA")</f>
        <v>[New Failure] Pre Cos</v>
      </c>
      <c r="E185" s="10">
        <f>COUNTIFS(Defect_Master[First Time],"&gt;0",Defect_Master[Error Code Name],TPM[[#This Row],[Error Code Name]],Defect_Master[Functional Area],TPM[[#This Row],[Functional Area]])</f>
        <v>0</v>
      </c>
      <c r="F185" s="10">
        <f>COUNTIFS(Defect_Master[Final],"&gt;0",Defect_Master[Error Code Name],TPM[[#This Row],[Error Code Name]],Defect_Master[Functional Area],TPM[[#This Row],[Functional Area]])</f>
        <v>0</v>
      </c>
      <c r="G18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86" spans="2:7" ht="15.75" customHeight="1">
      <c r="B186" s="12">
        <v>184</v>
      </c>
      <c r="C186" s="10" t="str">
        <f>IFERROR(VLOOKUP(TPM[[#This Row],[Error Code]],Errors_Master[[Error Code]:[Functional Area]],2,FALSE),"NA")</f>
        <v>Pre_Cos</v>
      </c>
      <c r="D186" s="10" t="str">
        <f>IFERROR(VLOOKUP(TPM[[#This Row],[Error Code]],Errors_Master[[Error Code]:[Error Code Name]],3,FALSE),"NA")</f>
        <v>[New Failure] Pre Cos</v>
      </c>
      <c r="E186" s="10">
        <f>COUNTIFS(Defect_Master[First Time],"&gt;0",Defect_Master[Error Code Name],TPM[[#This Row],[Error Code Name]],Defect_Master[Functional Area],TPM[[#This Row],[Functional Area]])</f>
        <v>0</v>
      </c>
      <c r="F186" s="10">
        <f>COUNTIFS(Defect_Master[Final],"&gt;0",Defect_Master[Error Code Name],TPM[[#This Row],[Error Code Name]],Defect_Master[Functional Area],TPM[[#This Row],[Functional Area]])</f>
        <v>0</v>
      </c>
      <c r="G18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87" spans="2:7" ht="15.75" customHeight="1">
      <c r="B187" s="12">
        <v>185</v>
      </c>
      <c r="C187" s="10" t="str">
        <f>IFERROR(VLOOKUP(TPM[[#This Row],[Error Code]],Errors_Master[[Error Code]:[Functional Area]],2,FALSE),"NA")</f>
        <v>Pre_Cos</v>
      </c>
      <c r="D187" s="10" t="str">
        <f>IFERROR(VLOOKUP(TPM[[#This Row],[Error Code]],Errors_Master[[Error Code]:[Error Code Name]],3,FALSE),"NA")</f>
        <v>[New Failure] Pre Cos</v>
      </c>
      <c r="E187" s="10">
        <f>COUNTIFS(Defect_Master[First Time],"&gt;0",Defect_Master[Error Code Name],TPM[[#This Row],[Error Code Name]],Defect_Master[Functional Area],TPM[[#This Row],[Functional Area]])</f>
        <v>0</v>
      </c>
      <c r="F187" s="10">
        <f>COUNTIFS(Defect_Master[Final],"&gt;0",Defect_Master[Error Code Name],TPM[[#This Row],[Error Code Name]],Defect_Master[Functional Area],TPM[[#This Row],[Functional Area]])</f>
        <v>0</v>
      </c>
      <c r="G18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88" spans="2:7" ht="15.75" customHeight="1">
      <c r="B188" s="12">
        <v>186</v>
      </c>
      <c r="C188" s="10" t="str">
        <f>IFERROR(VLOOKUP(TPM[[#This Row],[Error Code]],Errors_Master[[Error Code]:[Functional Area]],2,FALSE),"NA")</f>
        <v>Pre_Cos</v>
      </c>
      <c r="D188" s="10" t="str">
        <f>IFERROR(VLOOKUP(TPM[[#This Row],[Error Code]],Errors_Master[[Error Code]:[Error Code Name]],3,FALSE),"NA")</f>
        <v>[New Failure] Pre Cos</v>
      </c>
      <c r="E188" s="10">
        <f>COUNTIFS(Defect_Master[First Time],"&gt;0",Defect_Master[Error Code Name],TPM[[#This Row],[Error Code Name]],Defect_Master[Functional Area],TPM[[#This Row],[Functional Area]])</f>
        <v>0</v>
      </c>
      <c r="F188" s="10">
        <f>COUNTIFS(Defect_Master[Final],"&gt;0",Defect_Master[Error Code Name],TPM[[#This Row],[Error Code Name]],Defect_Master[Functional Area],TPM[[#This Row],[Functional Area]])</f>
        <v>0</v>
      </c>
      <c r="G18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89" spans="2:7" ht="15.75" customHeight="1">
      <c r="B189" s="12">
        <v>187</v>
      </c>
      <c r="C189" s="10" t="str">
        <f>IFERROR(VLOOKUP(TPM[[#This Row],[Error Code]],Errors_Master[[Error Code]:[Functional Area]],2,FALSE),"NA")</f>
        <v>Pre_Cos</v>
      </c>
      <c r="D189" s="10" t="str">
        <f>IFERROR(VLOOKUP(TPM[[#This Row],[Error Code]],Errors_Master[[Error Code]:[Error Code Name]],3,FALSE),"NA")</f>
        <v>[New Failure] Pre Cos</v>
      </c>
      <c r="E189" s="10">
        <f>COUNTIFS(Defect_Master[First Time],"&gt;0",Defect_Master[Error Code Name],TPM[[#This Row],[Error Code Name]],Defect_Master[Functional Area],TPM[[#This Row],[Functional Area]])</f>
        <v>0</v>
      </c>
      <c r="F189" s="10">
        <f>COUNTIFS(Defect_Master[Final],"&gt;0",Defect_Master[Error Code Name],TPM[[#This Row],[Error Code Name]],Defect_Master[Functional Area],TPM[[#This Row],[Functional Area]])</f>
        <v>0</v>
      </c>
      <c r="G18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90" spans="2:7" ht="15.75" customHeight="1">
      <c r="B190" s="12">
        <v>188</v>
      </c>
      <c r="C190" s="10" t="str">
        <f>IFERROR(VLOOKUP(TPM[[#This Row],[Error Code]],Errors_Master[[Error Code]:[Functional Area]],2,FALSE),"NA")</f>
        <v>Pre_Cos</v>
      </c>
      <c r="D190" s="10" t="str">
        <f>IFERROR(VLOOKUP(TPM[[#This Row],[Error Code]],Errors_Master[[Error Code]:[Error Code Name]],3,FALSE),"NA")</f>
        <v>[New Failure] Pre Cos</v>
      </c>
      <c r="E190" s="10">
        <f>COUNTIFS(Defect_Master[First Time],"&gt;0",Defect_Master[Error Code Name],TPM[[#This Row],[Error Code Name]],Defect_Master[Functional Area],TPM[[#This Row],[Functional Area]])</f>
        <v>0</v>
      </c>
      <c r="F190" s="10">
        <f>COUNTIFS(Defect_Master[Final],"&gt;0",Defect_Master[Error Code Name],TPM[[#This Row],[Error Code Name]],Defect_Master[Functional Area],TPM[[#This Row],[Functional Area]])</f>
        <v>0</v>
      </c>
      <c r="G19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91" spans="2:7" ht="15.75" customHeight="1">
      <c r="B191" s="12">
        <v>189</v>
      </c>
      <c r="C191" s="10" t="str">
        <f>IFERROR(VLOOKUP(TPM[[#This Row],[Error Code]],Errors_Master[[Error Code]:[Functional Area]],2,FALSE),"NA")</f>
        <v>Pre_Cos</v>
      </c>
      <c r="D191" s="10" t="str">
        <f>IFERROR(VLOOKUP(TPM[[#This Row],[Error Code]],Errors_Master[[Error Code]:[Error Code Name]],3,FALSE),"NA")</f>
        <v>[New Failure] Pre Cos</v>
      </c>
      <c r="E191" s="10">
        <f>COUNTIFS(Defect_Master[First Time],"&gt;0",Defect_Master[Error Code Name],TPM[[#This Row],[Error Code Name]],Defect_Master[Functional Area],TPM[[#This Row],[Functional Area]])</f>
        <v>0</v>
      </c>
      <c r="F191" s="10">
        <f>COUNTIFS(Defect_Master[Final],"&gt;0",Defect_Master[Error Code Name],TPM[[#This Row],[Error Code Name]],Defect_Master[Functional Area],TPM[[#This Row],[Functional Area]])</f>
        <v>0</v>
      </c>
      <c r="G19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92" spans="2:7" ht="15.75" customHeight="1">
      <c r="B192" s="12">
        <v>190</v>
      </c>
      <c r="C192" s="10" t="str">
        <f>IFERROR(VLOOKUP(TPM[[#This Row],[Error Code]],Errors_Master[[Error Code]:[Functional Area]],2,FALSE),"NA")</f>
        <v>Pre_Cos</v>
      </c>
      <c r="D192" s="10" t="str">
        <f>IFERROR(VLOOKUP(TPM[[#This Row],[Error Code]],Errors_Master[[Error Code]:[Error Code Name]],3,FALSE),"NA")</f>
        <v>[New Failure] Pre Cos</v>
      </c>
      <c r="E192" s="10">
        <f>COUNTIFS(Defect_Master[First Time],"&gt;0",Defect_Master[Error Code Name],TPM[[#This Row],[Error Code Name]],Defect_Master[Functional Area],TPM[[#This Row],[Functional Area]])</f>
        <v>0</v>
      </c>
      <c r="F192" s="10">
        <f>COUNTIFS(Defect_Master[Final],"&gt;0",Defect_Master[Error Code Name],TPM[[#This Row],[Error Code Name]],Defect_Master[Functional Area],TPM[[#This Row],[Functional Area]])</f>
        <v>0</v>
      </c>
      <c r="G19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93" spans="2:7" ht="15.75" customHeight="1">
      <c r="B193" s="12">
        <v>191</v>
      </c>
      <c r="C193" s="10" t="str">
        <f>IFERROR(VLOOKUP(TPM[[#This Row],[Error Code]],Errors_Master[[Error Code]:[Functional Area]],2,FALSE),"NA")</f>
        <v>Pre_Cos</v>
      </c>
      <c r="D193" s="10" t="str">
        <f>IFERROR(VLOOKUP(TPM[[#This Row],[Error Code]],Errors_Master[[Error Code]:[Error Code Name]],3,FALSE),"NA")</f>
        <v>[New Failure] Pre Cos</v>
      </c>
      <c r="E193" s="10">
        <f>COUNTIFS(Defect_Master[First Time],"&gt;0",Defect_Master[Error Code Name],TPM[[#This Row],[Error Code Name]],Defect_Master[Functional Area],TPM[[#This Row],[Functional Area]])</f>
        <v>0</v>
      </c>
      <c r="F193" s="10">
        <f>COUNTIFS(Defect_Master[Final],"&gt;0",Defect_Master[Error Code Name],TPM[[#This Row],[Error Code Name]],Defect_Master[Functional Area],TPM[[#This Row],[Functional Area]])</f>
        <v>0</v>
      </c>
      <c r="G19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94" spans="2:7" ht="15.75" customHeight="1">
      <c r="B194" s="12">
        <v>192</v>
      </c>
      <c r="C194" s="10" t="str">
        <f>IFERROR(VLOOKUP(TPM[[#This Row],[Error Code]],Errors_Master[[Error Code]:[Functional Area]],2,FALSE),"NA")</f>
        <v>Pre_Cos</v>
      </c>
      <c r="D194" s="10" t="str">
        <f>IFERROR(VLOOKUP(TPM[[#This Row],[Error Code]],Errors_Master[[Error Code]:[Error Code Name]],3,FALSE),"NA")</f>
        <v>[New Failure] Pre Cos</v>
      </c>
      <c r="E194" s="10">
        <f>COUNTIFS(Defect_Master[First Time],"&gt;0",Defect_Master[Error Code Name],TPM[[#This Row],[Error Code Name]],Defect_Master[Functional Area],TPM[[#This Row],[Functional Area]])</f>
        <v>0</v>
      </c>
      <c r="F194" s="10">
        <f>COUNTIFS(Defect_Master[Final],"&gt;0",Defect_Master[Error Code Name],TPM[[#This Row],[Error Code Name]],Defect_Master[Functional Area],TPM[[#This Row],[Functional Area]])</f>
        <v>0</v>
      </c>
      <c r="G19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95" spans="2:7" ht="15.75" customHeight="1">
      <c r="B195" s="12">
        <v>193</v>
      </c>
      <c r="C195" s="10" t="str">
        <f>IFERROR(VLOOKUP(TPM[[#This Row],[Error Code]],Errors_Master[[Error Code]:[Functional Area]],2,FALSE),"NA")</f>
        <v>Pre_Cos</v>
      </c>
      <c r="D195" s="10" t="str">
        <f>IFERROR(VLOOKUP(TPM[[#This Row],[Error Code]],Errors_Master[[Error Code]:[Error Code Name]],3,FALSE),"NA")</f>
        <v>[New Failure] Pre Cos</v>
      </c>
      <c r="E195" s="10">
        <f>COUNTIFS(Defect_Master[First Time],"&gt;0",Defect_Master[Error Code Name],TPM[[#This Row],[Error Code Name]],Defect_Master[Functional Area],TPM[[#This Row],[Functional Area]])</f>
        <v>0</v>
      </c>
      <c r="F195" s="10">
        <f>COUNTIFS(Defect_Master[Final],"&gt;0",Defect_Master[Error Code Name],TPM[[#This Row],[Error Code Name]],Defect_Master[Functional Area],TPM[[#This Row],[Functional Area]])</f>
        <v>0</v>
      </c>
      <c r="G19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96" spans="2:7" ht="15.75" customHeight="1">
      <c r="B196" s="12">
        <v>194</v>
      </c>
      <c r="C196" s="10" t="str">
        <f>IFERROR(VLOOKUP(TPM[[#This Row],[Error Code]],Errors_Master[[Error Code]:[Functional Area]],2,FALSE),"NA")</f>
        <v>Pre_Cos</v>
      </c>
      <c r="D196" s="10" t="str">
        <f>IFERROR(VLOOKUP(TPM[[#This Row],[Error Code]],Errors_Master[[Error Code]:[Error Code Name]],3,FALSE),"NA")</f>
        <v>[New Failure] Pre Cos</v>
      </c>
      <c r="E196" s="10">
        <f>COUNTIFS(Defect_Master[First Time],"&gt;0",Defect_Master[Error Code Name],TPM[[#This Row],[Error Code Name]],Defect_Master[Functional Area],TPM[[#This Row],[Functional Area]])</f>
        <v>0</v>
      </c>
      <c r="F196" s="10">
        <f>COUNTIFS(Defect_Master[Final],"&gt;0",Defect_Master[Error Code Name],TPM[[#This Row],[Error Code Name]],Defect_Master[Functional Area],TPM[[#This Row],[Functional Area]])</f>
        <v>0</v>
      </c>
      <c r="G19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97" spans="2:7" ht="15.75" customHeight="1">
      <c r="B197" s="12">
        <v>195</v>
      </c>
      <c r="C197" s="10" t="str">
        <f>IFERROR(VLOOKUP(TPM[[#This Row],[Error Code]],Errors_Master[[Error Code]:[Functional Area]],2,FALSE),"NA")</f>
        <v>Pre_Cos</v>
      </c>
      <c r="D197" s="10" t="str">
        <f>IFERROR(VLOOKUP(TPM[[#This Row],[Error Code]],Errors_Master[[Error Code]:[Error Code Name]],3,FALSE),"NA")</f>
        <v>[New Failure] Pre Cos</v>
      </c>
      <c r="E197" s="10">
        <f>COUNTIFS(Defect_Master[First Time],"&gt;0",Defect_Master[Error Code Name],TPM[[#This Row],[Error Code Name]],Defect_Master[Functional Area],TPM[[#This Row],[Functional Area]])</f>
        <v>0</v>
      </c>
      <c r="F197" s="10">
        <f>COUNTIFS(Defect_Master[Final],"&gt;0",Defect_Master[Error Code Name],TPM[[#This Row],[Error Code Name]],Defect_Master[Functional Area],TPM[[#This Row],[Functional Area]])</f>
        <v>0</v>
      </c>
      <c r="G19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98" spans="2:7" ht="15.75" customHeight="1">
      <c r="B198" s="12">
        <v>196</v>
      </c>
      <c r="C198" s="10" t="str">
        <f>IFERROR(VLOOKUP(TPM[[#This Row],[Error Code]],Errors_Master[[Error Code]:[Functional Area]],2,FALSE),"NA")</f>
        <v>Pre_Cos</v>
      </c>
      <c r="D198" s="10" t="str">
        <f>IFERROR(VLOOKUP(TPM[[#This Row],[Error Code]],Errors_Master[[Error Code]:[Error Code Name]],3,FALSE),"NA")</f>
        <v>[New Failure] Pre Cos</v>
      </c>
      <c r="E198" s="10">
        <f>COUNTIFS(Defect_Master[First Time],"&gt;0",Defect_Master[Error Code Name],TPM[[#This Row],[Error Code Name]],Defect_Master[Functional Area],TPM[[#This Row],[Functional Area]])</f>
        <v>0</v>
      </c>
      <c r="F198" s="10">
        <f>COUNTIFS(Defect_Master[Final],"&gt;0",Defect_Master[Error Code Name],TPM[[#This Row],[Error Code Name]],Defect_Master[Functional Area],TPM[[#This Row],[Functional Area]])</f>
        <v>0</v>
      </c>
      <c r="G19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99" spans="2:7" ht="15.75" customHeight="1">
      <c r="B199" s="12">
        <v>197</v>
      </c>
      <c r="C199" s="10" t="str">
        <f>IFERROR(VLOOKUP(TPM[[#This Row],[Error Code]],Errors_Master[[Error Code]:[Functional Area]],2,FALSE),"NA")</f>
        <v>Pre_Cos</v>
      </c>
      <c r="D199" s="10" t="str">
        <f>IFERROR(VLOOKUP(TPM[[#This Row],[Error Code]],Errors_Master[[Error Code]:[Error Code Name]],3,FALSE),"NA")</f>
        <v>[New Failure] Pre Cos</v>
      </c>
      <c r="E199" s="10">
        <f>COUNTIFS(Defect_Master[First Time],"&gt;0",Defect_Master[Error Code Name],TPM[[#This Row],[Error Code Name]],Defect_Master[Functional Area],TPM[[#This Row],[Functional Area]])</f>
        <v>0</v>
      </c>
      <c r="F199" s="10">
        <f>COUNTIFS(Defect_Master[Final],"&gt;0",Defect_Master[Error Code Name],TPM[[#This Row],[Error Code Name]],Defect_Master[Functional Area],TPM[[#This Row],[Functional Area]])</f>
        <v>0</v>
      </c>
      <c r="G19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00" spans="2:7" ht="15.75" customHeight="1">
      <c r="B200" s="12">
        <v>198</v>
      </c>
      <c r="C200" s="10" t="str">
        <f>IFERROR(VLOOKUP(TPM[[#This Row],[Error Code]],Errors_Master[[Error Code]:[Functional Area]],2,FALSE),"NA")</f>
        <v>Pre_Cos</v>
      </c>
      <c r="D200" s="10" t="str">
        <f>IFERROR(VLOOKUP(TPM[[#This Row],[Error Code]],Errors_Master[[Error Code]:[Error Code Name]],3,FALSE),"NA")</f>
        <v>[New Failure] Pre Cos</v>
      </c>
      <c r="E200" s="10">
        <f>COUNTIFS(Defect_Master[First Time],"&gt;0",Defect_Master[Error Code Name],TPM[[#This Row],[Error Code Name]],Defect_Master[Functional Area],TPM[[#This Row],[Functional Area]])</f>
        <v>0</v>
      </c>
      <c r="F200" s="10">
        <f>COUNTIFS(Defect_Master[Final],"&gt;0",Defect_Master[Error Code Name],TPM[[#This Row],[Error Code Name]],Defect_Master[Functional Area],TPM[[#This Row],[Functional Area]])</f>
        <v>0</v>
      </c>
      <c r="G20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01" spans="2:7" ht="15.75" customHeight="1">
      <c r="B201" s="12">
        <v>199</v>
      </c>
      <c r="C201" s="10" t="str">
        <f>IFERROR(VLOOKUP(TPM[[#This Row],[Error Code]],Errors_Master[[Error Code]:[Functional Area]],2,FALSE),"NA")</f>
        <v>Pre_Cos</v>
      </c>
      <c r="D201" s="10" t="str">
        <f>IFERROR(VLOOKUP(TPM[[#This Row],[Error Code]],Errors_Master[[Error Code]:[Error Code Name]],3,FALSE),"NA")</f>
        <v>[New Failure] Pre Cos</v>
      </c>
      <c r="E201" s="10">
        <f>COUNTIFS(Defect_Master[First Time],"&gt;0",Defect_Master[Error Code Name],TPM[[#This Row],[Error Code Name]],Defect_Master[Functional Area],TPM[[#This Row],[Functional Area]])</f>
        <v>0</v>
      </c>
      <c r="F201" s="10">
        <f>COUNTIFS(Defect_Master[Final],"&gt;0",Defect_Master[Error Code Name],TPM[[#This Row],[Error Code Name]],Defect_Master[Functional Area],TPM[[#This Row],[Functional Area]])</f>
        <v>0</v>
      </c>
      <c r="G20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02" spans="2:7" ht="15.75" customHeight="1">
      <c r="B202" s="12">
        <v>200</v>
      </c>
      <c r="C202" s="10" t="str">
        <f>IFERROR(VLOOKUP(TPM[[#This Row],[Error Code]],Errors_Master[[Error Code]:[Functional Area]],2,FALSE),"NA")</f>
        <v>Pre_Cos</v>
      </c>
      <c r="D202" s="10" t="str">
        <f>IFERROR(VLOOKUP(TPM[[#This Row],[Error Code]],Errors_Master[[Error Code]:[Error Code Name]],3,FALSE),"NA")</f>
        <v>[New Failure] Pre Cos</v>
      </c>
      <c r="E202" s="10">
        <f>COUNTIFS(Defect_Master[First Time],"&gt;0",Defect_Master[Error Code Name],TPM[[#This Row],[Error Code Name]],Defect_Master[Functional Area],TPM[[#This Row],[Functional Area]])</f>
        <v>0</v>
      </c>
      <c r="F202" s="10">
        <f>COUNTIFS(Defect_Master[Final],"&gt;0",Defect_Master[Error Code Name],TPM[[#This Row],[Error Code Name]],Defect_Master[Functional Area],TPM[[#This Row],[Functional Area]])</f>
        <v>0</v>
      </c>
      <c r="G20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03" spans="2:7" ht="15.75" customHeight="1">
      <c r="B203" s="12">
        <v>201</v>
      </c>
      <c r="C203" s="10" t="str">
        <f>IFERROR(VLOOKUP(TPM[[#This Row],[Error Code]],Errors_Master[[Error Code]:[Functional Area]],2,FALSE),"NA")</f>
        <v>Pre_Cos</v>
      </c>
      <c r="D203" s="10" t="str">
        <f>IFERROR(VLOOKUP(TPM[[#This Row],[Error Code]],Errors_Master[[Error Code]:[Error Code Name]],3,FALSE),"NA")</f>
        <v>[New Failure] Pre Cos</v>
      </c>
      <c r="E203" s="10">
        <f>COUNTIFS(Defect_Master[First Time],"&gt;0",Defect_Master[Error Code Name],TPM[[#This Row],[Error Code Name]],Defect_Master[Functional Area],TPM[[#This Row],[Functional Area]])</f>
        <v>0</v>
      </c>
      <c r="F203" s="10">
        <f>COUNTIFS(Defect_Master[Final],"&gt;0",Defect_Master[Error Code Name],TPM[[#This Row],[Error Code Name]],Defect_Master[Functional Area],TPM[[#This Row],[Functional Area]])</f>
        <v>0</v>
      </c>
      <c r="G20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04" spans="2:7" ht="15.75" customHeight="1">
      <c r="B204" s="12">
        <v>202</v>
      </c>
      <c r="C204" s="10" t="str">
        <f>IFERROR(VLOOKUP(TPM[[#This Row],[Error Code]],Errors_Master[[Error Code]:[Functional Area]],2,FALSE),"NA")</f>
        <v>Pre_Cos</v>
      </c>
      <c r="D204" s="10" t="str">
        <f>IFERROR(VLOOKUP(TPM[[#This Row],[Error Code]],Errors_Master[[Error Code]:[Error Code Name]],3,FALSE),"NA")</f>
        <v>[New Failure] Pre Cos</v>
      </c>
      <c r="E204" s="10">
        <f>COUNTIFS(Defect_Master[First Time],"&gt;0",Defect_Master[Error Code Name],TPM[[#This Row],[Error Code Name]],Defect_Master[Functional Area],TPM[[#This Row],[Functional Area]])</f>
        <v>0</v>
      </c>
      <c r="F204" s="10">
        <f>COUNTIFS(Defect_Master[Final],"&gt;0",Defect_Master[Error Code Name],TPM[[#This Row],[Error Code Name]],Defect_Master[Functional Area],TPM[[#This Row],[Functional Area]])</f>
        <v>0</v>
      </c>
      <c r="G20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05" spans="2:7" ht="15.75" customHeight="1">
      <c r="B205" s="12">
        <v>203</v>
      </c>
      <c r="C205" s="10" t="str">
        <f>IFERROR(VLOOKUP(TPM[[#This Row],[Error Code]],Errors_Master[[Error Code]:[Functional Area]],2,FALSE),"NA")</f>
        <v>Pre_Cos</v>
      </c>
      <c r="D205" s="10" t="str">
        <f>IFERROR(VLOOKUP(TPM[[#This Row],[Error Code]],Errors_Master[[Error Code]:[Error Code Name]],3,FALSE),"NA")</f>
        <v>[New Failure] Pre Cos</v>
      </c>
      <c r="E205" s="10">
        <f>COUNTIFS(Defect_Master[First Time],"&gt;0",Defect_Master[Error Code Name],TPM[[#This Row],[Error Code Name]],Defect_Master[Functional Area],TPM[[#This Row],[Functional Area]])</f>
        <v>0</v>
      </c>
      <c r="F205" s="10">
        <f>COUNTIFS(Defect_Master[Final],"&gt;0",Defect_Master[Error Code Name],TPM[[#This Row],[Error Code Name]],Defect_Master[Functional Area],TPM[[#This Row],[Functional Area]])</f>
        <v>0</v>
      </c>
      <c r="G20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06" spans="2:7" ht="15.75" customHeight="1">
      <c r="B206" s="12">
        <v>204</v>
      </c>
      <c r="C206" s="10" t="str">
        <f>IFERROR(VLOOKUP(TPM[[#This Row],[Error Code]],Errors_Master[[Error Code]:[Functional Area]],2,FALSE),"NA")</f>
        <v>Pre_Cos</v>
      </c>
      <c r="D206" s="10" t="str">
        <f>IFERROR(VLOOKUP(TPM[[#This Row],[Error Code]],Errors_Master[[Error Code]:[Error Code Name]],3,FALSE),"NA")</f>
        <v>[New Failure] Pre Cos</v>
      </c>
      <c r="E206" s="10">
        <f>COUNTIFS(Defect_Master[First Time],"&gt;0",Defect_Master[Error Code Name],TPM[[#This Row],[Error Code Name]],Defect_Master[Functional Area],TPM[[#This Row],[Functional Area]])</f>
        <v>0</v>
      </c>
      <c r="F206" s="10">
        <f>COUNTIFS(Defect_Master[Final],"&gt;0",Defect_Master[Error Code Name],TPM[[#This Row],[Error Code Name]],Defect_Master[Functional Area],TPM[[#This Row],[Functional Area]])</f>
        <v>0</v>
      </c>
      <c r="G20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07" spans="2:7" ht="15.75" customHeight="1">
      <c r="B207" s="12">
        <v>205</v>
      </c>
      <c r="C207" s="10" t="str">
        <f>IFERROR(VLOOKUP(TPM[[#This Row],[Error Code]],Errors_Master[[Error Code]:[Functional Area]],2,FALSE),"NA")</f>
        <v>Pre_Cos</v>
      </c>
      <c r="D207" s="10" t="str">
        <f>IFERROR(VLOOKUP(TPM[[#This Row],[Error Code]],Errors_Master[[Error Code]:[Error Code Name]],3,FALSE),"NA")</f>
        <v>[New Failure] Pre Cos</v>
      </c>
      <c r="E207" s="10">
        <f>COUNTIFS(Defect_Master[First Time],"&gt;0",Defect_Master[Error Code Name],TPM[[#This Row],[Error Code Name]],Defect_Master[Functional Area],TPM[[#This Row],[Functional Area]])</f>
        <v>0</v>
      </c>
      <c r="F207" s="10">
        <f>COUNTIFS(Defect_Master[Final],"&gt;0",Defect_Master[Error Code Name],TPM[[#This Row],[Error Code Name]],Defect_Master[Functional Area],TPM[[#This Row],[Functional Area]])</f>
        <v>0</v>
      </c>
      <c r="G20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08" spans="2:7" ht="15.75" customHeight="1">
      <c r="B208" s="12">
        <v>206</v>
      </c>
      <c r="C208" s="10" t="str">
        <f>IFERROR(VLOOKUP(TPM[[#This Row],[Error Code]],Errors_Master[[Error Code]:[Functional Area]],2,FALSE),"NA")</f>
        <v>Pre_Cos</v>
      </c>
      <c r="D208" s="10" t="str">
        <f>IFERROR(VLOOKUP(TPM[[#This Row],[Error Code]],Errors_Master[[Error Code]:[Error Code Name]],3,FALSE),"NA")</f>
        <v>[New Failure] Pre Cos</v>
      </c>
      <c r="E208" s="10">
        <f>COUNTIFS(Defect_Master[First Time],"&gt;0",Defect_Master[Error Code Name],TPM[[#This Row],[Error Code Name]],Defect_Master[Functional Area],TPM[[#This Row],[Functional Area]])</f>
        <v>0</v>
      </c>
      <c r="F208" s="10">
        <f>COUNTIFS(Defect_Master[Final],"&gt;0",Defect_Master[Error Code Name],TPM[[#This Row],[Error Code Name]],Defect_Master[Functional Area],TPM[[#This Row],[Functional Area]])</f>
        <v>0</v>
      </c>
      <c r="G20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09" spans="2:7" ht="15.75" customHeight="1">
      <c r="B209" s="12">
        <v>207</v>
      </c>
      <c r="C209" s="10" t="str">
        <f>IFERROR(VLOOKUP(TPM[[#This Row],[Error Code]],Errors_Master[[Error Code]:[Functional Area]],2,FALSE),"NA")</f>
        <v>Pre_Cos</v>
      </c>
      <c r="D209" s="10" t="str">
        <f>IFERROR(VLOOKUP(TPM[[#This Row],[Error Code]],Errors_Master[[Error Code]:[Error Code Name]],3,FALSE),"NA")</f>
        <v>[New Failure] Pre Cos</v>
      </c>
      <c r="E209" s="10">
        <f>COUNTIFS(Defect_Master[First Time],"&gt;0",Defect_Master[Error Code Name],TPM[[#This Row],[Error Code Name]],Defect_Master[Functional Area],TPM[[#This Row],[Functional Area]])</f>
        <v>0</v>
      </c>
      <c r="F209" s="10">
        <f>COUNTIFS(Defect_Master[Final],"&gt;0",Defect_Master[Error Code Name],TPM[[#This Row],[Error Code Name]],Defect_Master[Functional Area],TPM[[#This Row],[Functional Area]])</f>
        <v>0</v>
      </c>
      <c r="G20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10" spans="2:7" ht="15.75" customHeight="1">
      <c r="B210" s="12">
        <v>208</v>
      </c>
      <c r="C210" s="10" t="str">
        <f>IFERROR(VLOOKUP(TPM[[#This Row],[Error Code]],Errors_Master[[Error Code]:[Functional Area]],2,FALSE),"NA")</f>
        <v>Pre_Cos</v>
      </c>
      <c r="D210" s="10" t="str">
        <f>IFERROR(VLOOKUP(TPM[[#This Row],[Error Code]],Errors_Master[[Error Code]:[Error Code Name]],3,FALSE),"NA")</f>
        <v>[New Failure] Pre Cos</v>
      </c>
      <c r="E210" s="10">
        <f>COUNTIFS(Defect_Master[First Time],"&gt;0",Defect_Master[Error Code Name],TPM[[#This Row],[Error Code Name]],Defect_Master[Functional Area],TPM[[#This Row],[Functional Area]])</f>
        <v>0</v>
      </c>
      <c r="F210" s="10">
        <f>COUNTIFS(Defect_Master[Final],"&gt;0",Defect_Master[Error Code Name],TPM[[#This Row],[Error Code Name]],Defect_Master[Functional Area],TPM[[#This Row],[Functional Area]])</f>
        <v>0</v>
      </c>
      <c r="G21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11" spans="2:7" ht="15.75" customHeight="1">
      <c r="B211" s="12">
        <v>209</v>
      </c>
      <c r="C211" s="10" t="str">
        <f>IFERROR(VLOOKUP(TPM[[#This Row],[Error Code]],Errors_Master[[Error Code]:[Functional Area]],2,FALSE),"NA")</f>
        <v>Pre_Cos</v>
      </c>
      <c r="D211" s="10" t="str">
        <f>IFERROR(VLOOKUP(TPM[[#This Row],[Error Code]],Errors_Master[[Error Code]:[Error Code Name]],3,FALSE),"NA")</f>
        <v>[New Failure] Pre Cos</v>
      </c>
      <c r="E211" s="10">
        <f>COUNTIFS(Defect_Master[First Time],"&gt;0",Defect_Master[Error Code Name],TPM[[#This Row],[Error Code Name]],Defect_Master[Functional Area],TPM[[#This Row],[Functional Area]])</f>
        <v>0</v>
      </c>
      <c r="F211" s="10">
        <f>COUNTIFS(Defect_Master[Final],"&gt;0",Defect_Master[Error Code Name],TPM[[#This Row],[Error Code Name]],Defect_Master[Functional Area],TPM[[#This Row],[Functional Area]])</f>
        <v>0</v>
      </c>
      <c r="G21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12" spans="2:7" ht="15.75" customHeight="1">
      <c r="B212" s="12">
        <v>210</v>
      </c>
      <c r="C212" s="10" t="str">
        <f>IFERROR(VLOOKUP(TPM[[#This Row],[Error Code]],Errors_Master[[Error Code]:[Functional Area]],2,FALSE),"NA")</f>
        <v>Pre_Cos</v>
      </c>
      <c r="D212" s="10" t="str">
        <f>IFERROR(VLOOKUP(TPM[[#This Row],[Error Code]],Errors_Master[[Error Code]:[Error Code Name]],3,FALSE),"NA")</f>
        <v>[New Failure] Pre Cos</v>
      </c>
      <c r="E212" s="10">
        <f>COUNTIFS(Defect_Master[First Time],"&gt;0",Defect_Master[Error Code Name],TPM[[#This Row],[Error Code Name]],Defect_Master[Functional Area],TPM[[#This Row],[Functional Area]])</f>
        <v>0</v>
      </c>
      <c r="F212" s="10">
        <f>COUNTIFS(Defect_Master[Final],"&gt;0",Defect_Master[Error Code Name],TPM[[#This Row],[Error Code Name]],Defect_Master[Functional Area],TPM[[#This Row],[Functional Area]])</f>
        <v>0</v>
      </c>
      <c r="G21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13" spans="2:7" ht="15.75" customHeight="1">
      <c r="B213" s="12">
        <v>211</v>
      </c>
      <c r="C213" s="10" t="str">
        <f>IFERROR(VLOOKUP(TPM[[#This Row],[Error Code]],Errors_Master[[Error Code]:[Functional Area]],2,FALSE),"NA")</f>
        <v>Pre_Cos</v>
      </c>
      <c r="D213" s="10" t="str">
        <f>IFERROR(VLOOKUP(TPM[[#This Row],[Error Code]],Errors_Master[[Error Code]:[Error Code Name]],3,FALSE),"NA")</f>
        <v>[New Failure] Pre Cos</v>
      </c>
      <c r="E213" s="10">
        <f>COUNTIFS(Defect_Master[First Time],"&gt;0",Defect_Master[Error Code Name],TPM[[#This Row],[Error Code Name]],Defect_Master[Functional Area],TPM[[#This Row],[Functional Area]])</f>
        <v>0</v>
      </c>
      <c r="F213" s="10">
        <f>COUNTIFS(Defect_Master[Final],"&gt;0",Defect_Master[Error Code Name],TPM[[#This Row],[Error Code Name]],Defect_Master[Functional Area],TPM[[#This Row],[Functional Area]])</f>
        <v>0</v>
      </c>
      <c r="G21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14" spans="2:7" ht="15.75" customHeight="1">
      <c r="B214" s="12">
        <v>212</v>
      </c>
      <c r="C214" s="10" t="str">
        <f>IFERROR(VLOOKUP(TPM[[#This Row],[Error Code]],Errors_Master[[Error Code]:[Functional Area]],2,FALSE),"NA")</f>
        <v>Pre_Cos</v>
      </c>
      <c r="D214" s="10" t="str">
        <f>IFERROR(VLOOKUP(TPM[[#This Row],[Error Code]],Errors_Master[[Error Code]:[Error Code Name]],3,FALSE),"NA")</f>
        <v>[New Failure] Pre Cos</v>
      </c>
      <c r="E214" s="10">
        <f>COUNTIFS(Defect_Master[First Time],"&gt;0",Defect_Master[Error Code Name],TPM[[#This Row],[Error Code Name]],Defect_Master[Functional Area],TPM[[#This Row],[Functional Area]])</f>
        <v>0</v>
      </c>
      <c r="F214" s="10">
        <f>COUNTIFS(Defect_Master[Final],"&gt;0",Defect_Master[Error Code Name],TPM[[#This Row],[Error Code Name]],Defect_Master[Functional Area],TPM[[#This Row],[Functional Area]])</f>
        <v>0</v>
      </c>
      <c r="G21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15" spans="2:7" ht="15.75" customHeight="1">
      <c r="B215" s="12">
        <v>213</v>
      </c>
      <c r="C215" s="10" t="str">
        <f>IFERROR(VLOOKUP(TPM[[#This Row],[Error Code]],Errors_Master[[Error Code]:[Functional Area]],2,FALSE),"NA")</f>
        <v>Pre_Cos</v>
      </c>
      <c r="D215" s="10" t="str">
        <f>IFERROR(VLOOKUP(TPM[[#This Row],[Error Code]],Errors_Master[[Error Code]:[Error Code Name]],3,FALSE),"NA")</f>
        <v>[New Failure] Pre Cos</v>
      </c>
      <c r="E215" s="10">
        <f>COUNTIFS(Defect_Master[First Time],"&gt;0",Defect_Master[Error Code Name],TPM[[#This Row],[Error Code Name]],Defect_Master[Functional Area],TPM[[#This Row],[Functional Area]])</f>
        <v>0</v>
      </c>
      <c r="F215" s="10">
        <f>COUNTIFS(Defect_Master[Final],"&gt;0",Defect_Master[Error Code Name],TPM[[#This Row],[Error Code Name]],Defect_Master[Functional Area],TPM[[#This Row],[Functional Area]])</f>
        <v>0</v>
      </c>
      <c r="G21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16" spans="2:7" ht="15.75" customHeight="1">
      <c r="B216" s="12">
        <v>214</v>
      </c>
      <c r="C216" s="10" t="str">
        <f>IFERROR(VLOOKUP(TPM[[#This Row],[Error Code]],Errors_Master[[Error Code]:[Functional Area]],2,FALSE),"NA")</f>
        <v>SWDL</v>
      </c>
      <c r="D216" s="10" t="str">
        <f>IFERROR(VLOOKUP(TPM[[#This Row],[Error Code]],Errors_Master[[Error Code]:[Error Code Name]],3,FALSE),"NA")</f>
        <v>Query SFC for Pass/Fail fail</v>
      </c>
      <c r="E216" s="10">
        <f>COUNTIFS(Defect_Master[First Time],"&gt;0",Defect_Master[Error Code Name],TPM[[#This Row],[Error Code Name]],Defect_Master[Functional Area],TPM[[#This Row],[Functional Area]])</f>
        <v>0</v>
      </c>
      <c r="F216" s="10">
        <f>COUNTIFS(Defect_Master[Final],"&gt;0",Defect_Master[Error Code Name],TPM[[#This Row],[Error Code Name]],Defect_Master[Functional Area],TPM[[#This Row],[Functional Area]])</f>
        <v>0</v>
      </c>
      <c r="G21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17" spans="2:7" ht="15.75" customHeight="1">
      <c r="B217" s="12">
        <v>215</v>
      </c>
      <c r="C217" s="10" t="str">
        <f>IFERROR(VLOOKUP(TPM[[#This Row],[Error Code]],Errors_Master[[Error Code]:[Functional Area]],2,FALSE),"NA")</f>
        <v>SWDL</v>
      </c>
      <c r="D217" s="10" t="str">
        <f>IFERROR(VLOOKUP(TPM[[#This Row],[Error Code]],Errors_Master[[Error Code]:[Error Code Name]],3,FALSE),"NA")</f>
        <v>Run PR Document fail</v>
      </c>
      <c r="E217" s="10">
        <f>COUNTIFS(Defect_Master[First Time],"&gt;0",Defect_Master[Error Code Name],TPM[[#This Row],[Error Code Name]],Defect_Master[Functional Area],TPM[[#This Row],[Functional Area]])</f>
        <v>0</v>
      </c>
      <c r="F217" s="10">
        <f>COUNTIFS(Defect_Master[Final],"&gt;0",Defect_Master[Error Code Name],TPM[[#This Row],[Error Code Name]],Defect_Master[Functional Area],TPM[[#This Row],[Functional Area]])</f>
        <v>0</v>
      </c>
      <c r="G21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18" spans="2:7" ht="15.75" customHeight="1">
      <c r="B218" s="12">
        <v>216</v>
      </c>
      <c r="C218" s="10" t="str">
        <f>IFERROR(VLOOKUP(TPM[[#This Row],[Error Code]],Errors_Master[[Error Code]:[Functional Area]],2,FALSE),"NA")</f>
        <v>SWDL</v>
      </c>
      <c r="D218" s="10" t="str">
        <f>IFERROR(VLOOKUP(TPM[[#This Row],[Error Code]],Errors_Master[[Error Code]:[Error Code Name]],3,FALSE),"NA")</f>
        <v>Run gOS Command fail</v>
      </c>
      <c r="E218" s="10">
        <f>COUNTIFS(Defect_Master[First Time],"&gt;0",Defect_Master[Error Code Name],TPM[[#This Row],[Error Code Name]],Defect_Master[Functional Area],TPM[[#This Row],[Functional Area]])</f>
        <v>0</v>
      </c>
      <c r="F218" s="10">
        <f>COUNTIFS(Defect_Master[Final],"&gt;0",Defect_Master[Error Code Name],TPM[[#This Row],[Error Code Name]],Defect_Master[Functional Area],TPM[[#This Row],[Functional Area]])</f>
        <v>0</v>
      </c>
      <c r="G21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19" spans="2:7" ht="15.75" customHeight="1">
      <c r="B219" s="12">
        <v>217</v>
      </c>
      <c r="C219" s="10" t="str">
        <f>IFERROR(VLOOKUP(TPM[[#This Row],[Error Code]],Errors_Master[[Error Code]:[Functional Area]],2,FALSE),"NA")</f>
        <v>SWDL</v>
      </c>
      <c r="D219" s="10" t="str">
        <f>IFERROR(VLOOKUP(TPM[[#This Row],[Error Code]],Errors_Master[[Error Code]:[Error Code Name]],3,FALSE),"NA")</f>
        <v>Write Serial Number fail</v>
      </c>
      <c r="E219" s="10">
        <f>COUNTIFS(Defect_Master[First Time],"&gt;0",Defect_Master[Error Code Name],TPM[[#This Row],[Error Code Name]],Defect_Master[Functional Area],TPM[[#This Row],[Functional Area]])</f>
        <v>0</v>
      </c>
      <c r="F219" s="10">
        <f>COUNTIFS(Defect_Master[Final],"&gt;0",Defect_Master[Error Code Name],TPM[[#This Row],[Error Code Name]],Defect_Master[Functional Area],TPM[[#This Row],[Functional Area]])</f>
        <v>0</v>
      </c>
      <c r="G21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20" spans="2:7" ht="15.75" customHeight="1">
      <c r="B220" s="12">
        <v>218</v>
      </c>
      <c r="C220" s="10" t="str">
        <f>IFERROR(VLOOKUP(TPM[[#This Row],[Error Code]],Errors_Master[[Error Code]:[Functional Area]],2,FALSE),"NA")</f>
        <v>SWDL</v>
      </c>
      <c r="D220" s="10" t="str">
        <f>IFERROR(VLOOKUP(TPM[[#This Row],[Error Code]],Errors_Master[[Error Code]:[Error Code Name]],3,FALSE),"NA")</f>
        <v>Write Ethernet MAC Address fail</v>
      </c>
      <c r="E220" s="10">
        <f>COUNTIFS(Defect_Master[First Time],"&gt;0",Defect_Master[Error Code Name],TPM[[#This Row],[Error Code Name]],Defect_Master[Functional Area],TPM[[#This Row],[Functional Area]])</f>
        <v>0</v>
      </c>
      <c r="F220" s="10">
        <f>COUNTIFS(Defect_Master[Final],"&gt;0",Defect_Master[Error Code Name],TPM[[#This Row],[Error Code Name]],Defect_Master[Functional Area],TPM[[#This Row],[Functional Area]])</f>
        <v>0</v>
      </c>
      <c r="G22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21" spans="2:7" ht="15.75" customHeight="1">
      <c r="B221" s="12">
        <v>219</v>
      </c>
      <c r="C221" s="10" t="str">
        <f>IFERROR(VLOOKUP(TPM[[#This Row],[Error Code]],Errors_Master[[Error Code]:[Functional Area]],2,FALSE),"NA")</f>
        <v>SWDL</v>
      </c>
      <c r="D221" s="10" t="str">
        <f>IFERROR(VLOOKUP(TPM[[#This Row],[Error Code]],Errors_Master[[Error Code]:[Error Code Name]],3,FALSE),"NA")</f>
        <v>SWDLl/Power On Intel fail</v>
      </c>
      <c r="E221" s="10">
        <f>COUNTIFS(Defect_Master[First Time],"&gt;0",Defect_Master[Error Code Name],TPM[[#This Row],[Error Code Name]],Defect_Master[Functional Area],TPM[[#This Row],[Functional Area]])</f>
        <v>0</v>
      </c>
      <c r="F221" s="10">
        <f>COUNTIFS(Defect_Master[Final],"&gt;0",Defect_Master[Error Code Name],TPM[[#This Row],[Error Code Name]],Defect_Master[Functional Area],TPM[[#This Row],[Functional Area]])</f>
        <v>0</v>
      </c>
      <c r="G22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22" spans="2:7" ht="15.75" customHeight="1">
      <c r="B222" s="12">
        <v>220</v>
      </c>
      <c r="C222" s="10" t="str">
        <f>IFERROR(VLOOKUP(TPM[[#This Row],[Error Code]],Errors_Master[[Error Code]:[Functional Area]],2,FALSE),"NA")</f>
        <v>SWDL</v>
      </c>
      <c r="D222" s="10" t="str">
        <f>IFERROR(VLOOKUP(TPM[[#This Row],[Error Code]],Errors_Master[[Error Code]:[Error Code Name]],3,FALSE),"NA")</f>
        <v>Wait for TDM device fail</v>
      </c>
      <c r="E222" s="10">
        <f>COUNTIFS(Defect_Master[First Time],"&gt;0",Defect_Master[Error Code Name],TPM[[#This Row],[Error Code Name]],Defect_Master[Functional Area],TPM[[#This Row],[Functional Area]])</f>
        <v>0</v>
      </c>
      <c r="F222" s="10">
        <f>COUNTIFS(Defect_Master[Final],"&gt;0",Defect_Master[Error Code Name],TPM[[#This Row],[Error Code Name]],Defect_Master[Functional Area],TPM[[#This Row],[Functional Area]])</f>
        <v>0</v>
      </c>
      <c r="G22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23" spans="2:7" ht="15.75" customHeight="1">
      <c r="B223" s="12">
        <v>221</v>
      </c>
      <c r="C223" s="10" t="str">
        <f>IFERROR(VLOOKUP(TPM[[#This Row],[Error Code]],Errors_Master[[Error Code]:[Functional Area]],2,FALSE),"NA")</f>
        <v>SWDL</v>
      </c>
      <c r="D223" s="10" t="str">
        <f>IFERROR(VLOOKUP(TPM[[#This Row],[Error Code]],Errors_Master[[Error Code]:[Error Code Name]],3,FALSE),"NA")</f>
        <v>Run ASR Partition fail</v>
      </c>
      <c r="E223" s="10">
        <f>COUNTIFS(Defect_Master[First Time],"&gt;0",Defect_Master[Error Code Name],TPM[[#This Row],[Error Code Name]],Defect_Master[Functional Area],TPM[[#This Row],[Functional Area]])</f>
        <v>0</v>
      </c>
      <c r="F223" s="10">
        <f>COUNTIFS(Defect_Master[Final],"&gt;0",Defect_Master[Error Code Name],TPM[[#This Row],[Error Code Name]],Defect_Master[Functional Area],TPM[[#This Row],[Functional Area]])</f>
        <v>0</v>
      </c>
      <c r="G22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24" spans="2:7" ht="15.75" customHeight="1">
      <c r="B224" s="12">
        <v>222</v>
      </c>
      <c r="C224" s="10" t="str">
        <f>IFERROR(VLOOKUP(TPM[[#This Row],[Error Code]],Errors_Master[[Error Code]:[Functional Area]],2,FALSE),"NA")</f>
        <v>SWDL</v>
      </c>
      <c r="D224" s="10" t="str">
        <f>IFERROR(VLOOKUP(TPM[[#This Row],[Error Code]],Errors_Master[[Error Code]:[Error Code Name]],3,FALSE),"NA")</f>
        <v>Mount Partition fail</v>
      </c>
      <c r="E224" s="10">
        <f>COUNTIFS(Defect_Master[First Time],"&gt;0",Defect_Master[Error Code Name],TPM[[#This Row],[Error Code Name]],Defect_Master[Functional Area],TPM[[#This Row],[Functional Area]])</f>
        <v>0</v>
      </c>
      <c r="F224" s="10">
        <f>COUNTIFS(Defect_Master[Final],"&gt;0",Defect_Master[Error Code Name],TPM[[#This Row],[Error Code Name]],Defect_Master[Functional Area],TPM[[#This Row],[Functional Area]])</f>
        <v>0</v>
      </c>
      <c r="G22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25" spans="2:7" ht="15.75" customHeight="1">
      <c r="B225" s="12">
        <v>223</v>
      </c>
      <c r="C225" s="10" t="str">
        <f>IFERROR(VLOOKUP(TPM[[#This Row],[Error Code]],Errors_Master[[Error Code]:[Functional Area]],2,FALSE),"NA")</f>
        <v>SWDL</v>
      </c>
      <c r="D225" s="10" t="str">
        <f>IFERROR(VLOOKUP(TPM[[#This Row],[Error Code]],Errors_Master[[Error Code]:[Error Code Name]],3,FALSE),"NA")</f>
        <v>Copy File to Mounted unit fail</v>
      </c>
      <c r="E225" s="10">
        <f>COUNTIFS(Defect_Master[First Time],"&gt;0",Defect_Master[Error Code Name],TPM[[#This Row],[Error Code Name]],Defect_Master[Functional Area],TPM[[#This Row],[Functional Area]])</f>
        <v>0</v>
      </c>
      <c r="F225" s="10">
        <f>COUNTIFS(Defect_Master[Final],"&gt;0",Defect_Master[Error Code Name],TPM[[#This Row],[Error Code Name]],Defect_Master[Functional Area],TPM[[#This Row],[Functional Area]])</f>
        <v>0</v>
      </c>
      <c r="G22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26" spans="2:7" ht="15.75" customHeight="1">
      <c r="B226" s="12">
        <v>224</v>
      </c>
      <c r="C226" s="10" t="str">
        <f>IFERROR(VLOOKUP(TPM[[#This Row],[Error Code]],Errors_Master[[Error Code]:[Functional Area]],2,FALSE),"NA")</f>
        <v>SWDL</v>
      </c>
      <c r="D226" s="10" t="str">
        <f>IFERROR(VLOOKUP(TPM[[#This Row],[Error Code]],Errors_Master[[Error Code]:[Error Code Name]],3,FALSE),"NA")</f>
        <v>Unmount Partition fail</v>
      </c>
      <c r="E226" s="10">
        <f>COUNTIFS(Defect_Master[First Time],"&gt;0",Defect_Master[Error Code Name],TPM[[#This Row],[Error Code Name]],Defect_Master[Functional Area],TPM[[#This Row],[Functional Area]])</f>
        <v>0</v>
      </c>
      <c r="F226" s="10">
        <f>COUNTIFS(Defect_Master[Final],"&gt;0",Defect_Master[Error Code Name],TPM[[#This Row],[Error Code Name]],Defect_Master[Functional Area],TPM[[#This Row],[Functional Area]])</f>
        <v>0</v>
      </c>
      <c r="G22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27" spans="2:7" ht="15.75" customHeight="1">
      <c r="B227" s="12">
        <v>225</v>
      </c>
      <c r="C227" s="10" t="str">
        <f>IFERROR(VLOOKUP(TPM[[#This Row],[Error Code]],Errors_Master[[Error Code]:[Functional Area]],2,FALSE),"NA")</f>
        <v>SWDL</v>
      </c>
      <c r="D227" s="10" t="str">
        <f>IFERROR(VLOOKUP(TPM[[#This Row],[Error Code]],Errors_Master[[Error Code]:[Error Code Name]],3,FALSE),"NA")</f>
        <v>Show Delayed Prompt fail</v>
      </c>
      <c r="E227" s="10">
        <f>COUNTIFS(Defect_Master[First Time],"&gt;0",Defect_Master[Error Code Name],TPM[[#This Row],[Error Code Name]],Defect_Master[Functional Area],TPM[[#This Row],[Functional Area]])</f>
        <v>0</v>
      </c>
      <c r="F227" s="10">
        <f>COUNTIFS(Defect_Master[Final],"&gt;0",Defect_Master[Error Code Name],TPM[[#This Row],[Error Code Name]],Defect_Master[Functional Area],TPM[[#This Row],[Functional Area]])</f>
        <v>0</v>
      </c>
      <c r="G22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28" spans="2:7" ht="15.75" customHeight="1">
      <c r="B228" s="12">
        <v>226</v>
      </c>
      <c r="C228" s="10" t="str">
        <f>IFERROR(VLOOKUP(TPM[[#This Row],[Error Code]],Errors_Master[[Error Code]:[Functional Area]],2,FALSE),"NA")</f>
        <v>SWDL</v>
      </c>
      <c r="D228" s="10" t="str">
        <f>IFERROR(VLOOKUP(TPM[[#This Row],[Error Code]],Errors_Master[[Error Code]:[Error Code Name]],3,FALSE),"NA")</f>
        <v>Create Apple_KernelCore Partition fail</v>
      </c>
      <c r="E228" s="10">
        <f>COUNTIFS(Defect_Master[First Time],"&gt;0",Defect_Master[Error Code Name],TPM[[#This Row],[Error Code Name]],Defect_Master[Functional Area],TPM[[#This Row],[Functional Area]])</f>
        <v>0</v>
      </c>
      <c r="F228" s="10">
        <f>COUNTIFS(Defect_Master[Final],"&gt;0",Defect_Master[Error Code Name],TPM[[#This Row],[Error Code Name]],Defect_Master[Functional Area],TPM[[#This Row],[Functional Area]])</f>
        <v>0</v>
      </c>
      <c r="G22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29" spans="2:7" ht="15.75" customHeight="1">
      <c r="B229" s="12">
        <v>227</v>
      </c>
      <c r="C229" s="10" t="str">
        <f>IFERROR(VLOOKUP(TPM[[#This Row],[Error Code]],Errors_Master[[Error Code]:[Functional Area]],2,FALSE),"NA")</f>
        <v>SWDL</v>
      </c>
      <c r="D229" s="10" t="str">
        <f>IFERROR(VLOOKUP(TPM[[#This Row],[Error Code]],Errors_Master[[Error Code]:[Error Code Name]],3,FALSE),"NA")</f>
        <v>Verify Disk Volume fail</v>
      </c>
      <c r="E229" s="10">
        <f>COUNTIFS(Defect_Master[First Time],"&gt;0",Defect_Master[Error Code Name],TPM[[#This Row],[Error Code Name]],Defect_Master[Functional Area],TPM[[#This Row],[Functional Area]])</f>
        <v>0</v>
      </c>
      <c r="F229" s="10">
        <f>COUNTIFS(Defect_Master[Final],"&gt;0",Defect_Master[Error Code Name],TPM[[#This Row],[Error Code Name]],Defect_Master[Functional Area],TPM[[#This Row],[Functional Area]])</f>
        <v>0</v>
      </c>
      <c r="G22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30" spans="2:7" ht="15.75" customHeight="1">
      <c r="B230" s="12">
        <v>228</v>
      </c>
      <c r="C230" s="10" t="str">
        <f>IFERROR(VLOOKUP(TPM[[#This Row],[Error Code]],Errors_Master[[Error Code]:[Functional Area]],2,FALSE),"NA")</f>
        <v>SWDL</v>
      </c>
      <c r="D230" s="10" t="str">
        <f>IFERROR(VLOOKUP(TPM[[#This Row],[Error Code]],Errors_Master[[Error Code]:[Error Code Name]],3,FALSE),"NA")</f>
        <v>Run ASR Restore fail</v>
      </c>
      <c r="E230" s="10">
        <f>COUNTIFS(Defect_Master[First Time],"&gt;0",Defect_Master[Error Code Name],TPM[[#This Row],[Error Code Name]],Defect_Master[Functional Area],TPM[[#This Row],[Functional Area]])</f>
        <v>0</v>
      </c>
      <c r="F230" s="10">
        <f>COUNTIFS(Defect_Master[Final],"&gt;0",Defect_Master[Error Code Name],TPM[[#This Row],[Error Code Name]],Defect_Master[Functional Area],TPM[[#This Row],[Functional Area]])</f>
        <v>0</v>
      </c>
      <c r="G23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31" spans="2:7" ht="15.75" customHeight="1">
      <c r="B231" s="12">
        <v>229</v>
      </c>
      <c r="C231" s="10" t="str">
        <f>IFERROR(VLOOKUP(TPM[[#This Row],[Error Code]],Errors_Master[[Error Code]:[Functional Area]],2,FALSE),"NA")</f>
        <v>SWDL</v>
      </c>
      <c r="D231" s="10" t="str">
        <f>IFERROR(VLOOKUP(TPM[[#This Row],[Error Code]],Errors_Master[[Error Code]:[Error Code Name]],3,FALSE),"NA")</f>
        <v>Copy Customer Image fail</v>
      </c>
      <c r="E231" s="10">
        <f>COUNTIFS(Defect_Master[First Time],"&gt;0",Defect_Master[Error Code Name],TPM[[#This Row],[Error Code Name]],Defect_Master[Functional Area],TPM[[#This Row],[Functional Area]])</f>
        <v>0</v>
      </c>
      <c r="F231" s="10">
        <f>COUNTIFS(Defect_Master[Final],"&gt;0",Defect_Master[Error Code Name],TPM[[#This Row],[Error Code Name]],Defect_Master[Functional Area],TPM[[#This Row],[Functional Area]])</f>
        <v>0</v>
      </c>
      <c r="G23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32" spans="2:7" ht="15.75" customHeight="1">
      <c r="B232" s="12">
        <v>230</v>
      </c>
      <c r="C232" s="10" t="str">
        <f>IFERROR(VLOOKUP(TPM[[#This Row],[Error Code]],Errors_Master[[Error Code]:[Functional Area]],2,FALSE),"NA")</f>
        <v>SWDL</v>
      </c>
      <c r="D232" s="10" t="str">
        <f>IFERROR(VLOOKUP(TPM[[#This Row],[Error Code]],Errors_Master[[Error Code]:[Error Code Name]],3,FALSE),"NA")</f>
        <v>Get.UUTInfo fail</v>
      </c>
      <c r="E232" s="10">
        <f>COUNTIFS(Defect_Master[First Time],"&gt;0",Defect_Master[Error Code Name],TPM[[#This Row],[Error Code Name]],Defect_Master[Functional Area],TPM[[#This Row],[Functional Area]])</f>
        <v>0</v>
      </c>
      <c r="F232" s="10">
        <f>COUNTIFS(Defect_Master[Final],"&gt;0",Defect_Master[Error Code Name],TPM[[#This Row],[Error Code Name]],Defect_Master[Functional Area],TPM[[#This Row],[Functional Area]])</f>
        <v>0</v>
      </c>
      <c r="G23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33" spans="2:7" ht="15.75" customHeight="1">
      <c r="B233" s="12">
        <v>231</v>
      </c>
      <c r="C233" s="10" t="str">
        <f>IFERROR(VLOOKUP(TPM[[#This Row],[Error Code]],Errors_Master[[Error Code]:[Functional Area]],2,FALSE),"NA")</f>
        <v>SWDL</v>
      </c>
      <c r="D233" s="10" t="str">
        <f>IFERROR(VLOOKUP(TPM[[#This Row],[Error Code]],Errors_Master[[Error Code]:[Error Code Name]],3,FALSE),"NA")</f>
        <v>Get.BundleList fail</v>
      </c>
      <c r="E233" s="10">
        <f>COUNTIFS(Defect_Master[First Time],"&gt;0",Defect_Master[Error Code Name],TPM[[#This Row],[Error Code Name]],Defect_Master[Functional Area],TPM[[#This Row],[Functional Area]])</f>
        <v>0</v>
      </c>
      <c r="F233" s="10">
        <f>COUNTIFS(Defect_Master[Final],"&gt;0",Defect_Master[Error Code Name],TPM[[#This Row],[Error Code Name]],Defect_Master[Functional Area],TPM[[#This Row],[Functional Area]])</f>
        <v>0</v>
      </c>
      <c r="G23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34" spans="2:7" ht="15.75" customHeight="1">
      <c r="B234" s="12">
        <v>232</v>
      </c>
      <c r="C234" s="10" t="str">
        <f>IFERROR(VLOOKUP(TPM[[#This Row],[Error Code]],Errors_Master[[Error Code]:[Functional Area]],2,FALSE),"NA")</f>
        <v>SWDL</v>
      </c>
      <c r="D234" s="10" t="str">
        <f>IFERROR(VLOOKUP(TPM[[#This Row],[Error Code]],Errors_Master[[Error Code]:[Error Code Name]],3,FALSE),"NA")</f>
        <v>Write Phoenix Files to Unit fail</v>
      </c>
      <c r="E234" s="10">
        <f>COUNTIFS(Defect_Master[First Time],"&gt;0",Defect_Master[Error Code Name],TPM[[#This Row],[Error Code Name]],Defect_Master[Functional Area],TPM[[#This Row],[Functional Area]])</f>
        <v>0</v>
      </c>
      <c r="F234" s="10">
        <f>COUNTIFS(Defect_Master[Final],"&gt;0",Defect_Master[Error Code Name],TPM[[#This Row],[Error Code Name]],Defect_Master[Functional Area],TPM[[#This Row],[Functional Area]])</f>
        <v>0</v>
      </c>
      <c r="G23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35" spans="2:7" ht="15.75" customHeight="1">
      <c r="B235" s="12">
        <v>233</v>
      </c>
      <c r="C235" s="10" t="str">
        <f>IFERROR(VLOOKUP(TPM[[#This Row],[Error Code]],Errors_Master[[Error Code]:[Functional Area]],2,FALSE),"NA")</f>
        <v>SWDL</v>
      </c>
      <c r="D235" s="10" t="str">
        <f>IFERROR(VLOOKUP(TPM[[#This Row],[Error Code]],Errors_Master[[Error Code]:[Error Code Name]],3,FALSE),"NA")</f>
        <v>Install Mac Roots  fail</v>
      </c>
      <c r="E235" s="10">
        <f>COUNTIFS(Defect_Master[First Time],"&gt;0",Defect_Master[Error Code Name],TPM[[#This Row],[Error Code Name]],Defect_Master[Functional Area],TPM[[#This Row],[Functional Area]])</f>
        <v>0</v>
      </c>
      <c r="F235" s="10">
        <f>COUNTIFS(Defect_Master[Final],"&gt;0",Defect_Master[Error Code Name],TPM[[#This Row],[Error Code Name]],Defect_Master[Functional Area],TPM[[#This Row],[Functional Area]])</f>
        <v>0</v>
      </c>
      <c r="G23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36" spans="2:7" ht="15.75" customHeight="1">
      <c r="B236" s="12">
        <v>234</v>
      </c>
      <c r="C236" s="10" t="str">
        <f>IFERROR(VLOOKUP(TPM[[#This Row],[Error Code]],Errors_Master[[Error Code]:[Functional Area]],2,FALSE),"NA")</f>
        <v>SWDL</v>
      </c>
      <c r="D236" s="10" t="str">
        <f>IFERROR(VLOOKUP(TPM[[#This Row],[Error Code]],Errors_Master[[Error Code]:[Error Code Name]],3,FALSE),"NA")</f>
        <v>Config Check fail</v>
      </c>
      <c r="E236" s="10">
        <f>COUNTIFS(Defect_Master[First Time],"&gt;0",Defect_Master[Error Code Name],TPM[[#This Row],[Error Code Name]],Defect_Master[Functional Area],TPM[[#This Row],[Functional Area]])</f>
        <v>0</v>
      </c>
      <c r="F236" s="10">
        <f>COUNTIFS(Defect_Master[Final],"&gt;0",Defect_Master[Error Code Name],TPM[[#This Row],[Error Code Name]],Defect_Master[Functional Area],TPM[[#This Row],[Functional Area]])</f>
        <v>0</v>
      </c>
      <c r="G23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37" spans="2:7" ht="15.75" customHeight="1">
      <c r="B237" s="12">
        <v>235</v>
      </c>
      <c r="C237" s="10" t="str">
        <f>IFERROR(VLOOKUP(TPM[[#This Row],[Error Code]],Errors_Master[[Error Code]:[Functional Area]],2,FALSE),"NA")</f>
        <v>SWDL</v>
      </c>
      <c r="D237" s="10" t="str">
        <f>IFERROR(VLOOKUP(TPM[[#This Row],[Error Code]],Errors_Master[[Error Code]:[Error Code Name]],3,FALSE),"NA")</f>
        <v>Read and Check System Battery Level fail</v>
      </c>
      <c r="E237" s="10">
        <f>COUNTIFS(Defect_Master[First Time],"&gt;0",Defect_Master[Error Code Name],TPM[[#This Row],[Error Code Name]],Defect_Master[Functional Area],TPM[[#This Row],[Functional Area]])</f>
        <v>0</v>
      </c>
      <c r="F237" s="10">
        <f>COUNTIFS(Defect_Master[Final],"&gt;0",Defect_Master[Error Code Name],TPM[[#This Row],[Error Code Name]],Defect_Master[Functional Area],TPM[[#This Row],[Functional Area]])</f>
        <v>0</v>
      </c>
      <c r="G23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38" spans="2:7" ht="15.75" customHeight="1">
      <c r="B238" s="12">
        <v>236</v>
      </c>
      <c r="C238" s="10" t="str">
        <f>IFERROR(VLOOKUP(TPM[[#This Row],[Error Code]],Errors_Master[[Error Code]:[Functional Area]],2,FALSE),"NA")</f>
        <v>SWDL</v>
      </c>
      <c r="D238" s="10" t="str">
        <f>IFERROR(VLOOKUP(TPM[[#This Row],[Error Code]],Errors_Master[[Error Code]:[Error Code Name]],3,FALSE),"NA")</f>
        <v>Device Drop</v>
      </c>
      <c r="E238" s="10">
        <f>COUNTIFS(Defect_Master[First Time],"&gt;0",Defect_Master[Error Code Name],TPM[[#This Row],[Error Code Name]],Defect_Master[Functional Area],TPM[[#This Row],[Functional Area]])</f>
        <v>0</v>
      </c>
      <c r="F238" s="10">
        <f>COUNTIFS(Defect_Master[Final],"&gt;0",Defect_Master[Error Code Name],TPM[[#This Row],[Error Code Name]],Defect_Master[Functional Area],TPM[[#This Row],[Functional Area]])</f>
        <v>0</v>
      </c>
      <c r="G23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39" spans="2:7" ht="15.75" customHeight="1">
      <c r="B239" s="12">
        <v>237</v>
      </c>
      <c r="C239" s="10" t="str">
        <f>IFERROR(VLOOKUP(TPM[[#This Row],[Error Code]],Errors_Master[[Error Code]:[Functional Area]],2,FALSE),"NA")</f>
        <v>SWDL</v>
      </c>
      <c r="D239" s="10" t="str">
        <f>IFERROR(VLOOKUP(TPM[[#This Row],[Error Code]],Errors_Master[[Error Code]:[Error Code Name]],3,FALSE),"NA")</f>
        <v>Banana light always Red Cannot SWDL</v>
      </c>
      <c r="E239" s="10">
        <f>COUNTIFS(Defect_Master[First Time],"&gt;0",Defect_Master[Error Code Name],TPM[[#This Row],[Error Code Name]],Defect_Master[Functional Area],TPM[[#This Row],[Functional Area]])</f>
        <v>0</v>
      </c>
      <c r="F239" s="10">
        <f>COUNTIFS(Defect_Master[Final],"&gt;0",Defect_Master[Error Code Name],TPM[[#This Row],[Error Code Name]],Defect_Master[Functional Area],TPM[[#This Row],[Functional Area]])</f>
        <v>0</v>
      </c>
      <c r="G23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40" spans="2:7" ht="15.75" customHeight="1">
      <c r="B240" s="12">
        <v>238</v>
      </c>
      <c r="C240" s="10" t="str">
        <f>IFERROR(VLOOKUP(TPM[[#This Row],[Error Code]],Errors_Master[[Error Code]:[Functional Area]],2,FALSE),"NA")</f>
        <v>SWDL</v>
      </c>
      <c r="D240" s="10" t="str">
        <f>IFERROR(VLOOKUP(TPM[[#This Row],[Error Code]],Errors_Master[[Error Code]:[Error Code Name]],3,FALSE),"NA")</f>
        <v>NAND FW cannot update</v>
      </c>
      <c r="E240" s="10">
        <f>COUNTIFS(Defect_Master[First Time],"&gt;0",Defect_Master[Error Code Name],TPM[[#This Row],[Error Code Name]],Defect_Master[Functional Area],TPM[[#This Row],[Functional Area]])</f>
        <v>0</v>
      </c>
      <c r="F240" s="10">
        <f>COUNTIFS(Defect_Master[Final],"&gt;0",Defect_Master[Error Code Name],TPM[[#This Row],[Error Code Name]],Defect_Master[Functional Area],TPM[[#This Row],[Functional Area]])</f>
        <v>0</v>
      </c>
      <c r="G24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41" spans="2:7" ht="15.75" customHeight="1">
      <c r="B241" s="12">
        <v>239</v>
      </c>
      <c r="C241" s="10" t="str">
        <f>IFERROR(VLOOKUP(TPM[[#This Row],[Error Code]],Errors_Master[[Error Code]:[Functional Area]],2,FALSE),"NA")</f>
        <v>SWDL</v>
      </c>
      <c r="D241" s="10" t="str">
        <f>IFERROR(VLOOKUP(TPM[[#This Row],[Error Code]],Errors_Master[[Error Code]:[Error Code Name]],3,FALSE),"NA")</f>
        <v>Cannot show display</v>
      </c>
      <c r="E241" s="10">
        <f>COUNTIFS(Defect_Master[First Time],"&gt;0",Defect_Master[Error Code Name],TPM[[#This Row],[Error Code Name]],Defect_Master[Functional Area],TPM[[#This Row],[Functional Area]])</f>
        <v>0</v>
      </c>
      <c r="F241" s="10">
        <f>COUNTIFS(Defect_Master[Final],"&gt;0",Defect_Master[Error Code Name],TPM[[#This Row],[Error Code Name]],Defect_Master[Functional Area],TPM[[#This Row],[Functional Area]])</f>
        <v>0</v>
      </c>
      <c r="G24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42" spans="2:7" ht="15.75" customHeight="1">
      <c r="B242" s="12">
        <v>240</v>
      </c>
      <c r="C242" s="10" t="str">
        <f>IFERROR(VLOOKUP(TPM[[#This Row],[Error Code]],Errors_Master[[Error Code]:[Functional Area]],2,FALSE),"NA")</f>
        <v>SWDL</v>
      </c>
      <c r="D242" s="10" t="str">
        <f>IFERROR(VLOOKUP(TPM[[#This Row],[Error Code]],Errors_Master[[Error Code]:[Error Code Name]],3,FALSE),"NA")</f>
        <v>No power on</v>
      </c>
      <c r="E242" s="10">
        <f>COUNTIFS(Defect_Master[First Time],"&gt;0",Defect_Master[Error Code Name],TPM[[#This Row],[Error Code Name]],Defect_Master[Functional Area],TPM[[#This Row],[Functional Area]])</f>
        <v>0</v>
      </c>
      <c r="F242" s="10">
        <f>COUNTIFS(Defect_Master[Final],"&gt;0",Defect_Master[Error Code Name],TPM[[#This Row],[Error Code Name]],Defect_Master[Functional Area],TPM[[#This Row],[Functional Area]])</f>
        <v>0</v>
      </c>
      <c r="G24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43" spans="2:7" ht="15.75" customHeight="1">
      <c r="B243" s="12">
        <v>241</v>
      </c>
      <c r="C243" s="10" t="str">
        <f>IFERROR(VLOOKUP(TPM[[#This Row],[Error Code]],Errors_Master[[Error Code]:[Functional Area]],2,FALSE),"NA")</f>
        <v>SWDL</v>
      </c>
      <c r="D243" s="10" t="str">
        <f>IFERROR(VLOOKUP(TPM[[#This Row],[Error Code]],Errors_Master[[Error Code]:[Error Code Name]],3,FALSE),"NA")</f>
        <v>SSD unusual</v>
      </c>
      <c r="E243" s="10">
        <f>COUNTIFS(Defect_Master[First Time],"&gt;0",Defect_Master[Error Code Name],TPM[[#This Row],[Error Code Name]],Defect_Master[Functional Area],TPM[[#This Row],[Functional Area]])</f>
        <v>0</v>
      </c>
      <c r="F243" s="10">
        <f>COUNTIFS(Defect_Master[Final],"&gt;0",Defect_Master[Error Code Name],TPM[[#This Row],[Error Code Name]],Defect_Master[Functional Area],TPM[[#This Row],[Functional Area]])</f>
        <v>0</v>
      </c>
      <c r="G24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44" spans="2:7" ht="15.75" customHeight="1">
      <c r="B244" s="12">
        <v>242</v>
      </c>
      <c r="C244" s="10" t="str">
        <f>IFERROR(VLOOKUP(TPM[[#This Row],[Error Code]],Errors_Master[[Error Code]:[Functional Area]],2,FALSE),"NA")</f>
        <v>SWDL</v>
      </c>
      <c r="D244" s="10" t="str">
        <f>IFERROR(VLOOKUP(TPM[[#This Row],[Error Code]],Errors_Master[[Error Code]:[Error Code Name]],3,FALSE),"NA")</f>
        <v>Diag over USB fail</v>
      </c>
      <c r="E244" s="10">
        <f>COUNTIFS(Defect_Master[First Time],"&gt;0",Defect_Master[Error Code Name],TPM[[#This Row],[Error Code Name]],Defect_Master[Functional Area],TPM[[#This Row],[Functional Area]])</f>
        <v>0</v>
      </c>
      <c r="F244" s="10">
        <f>COUNTIFS(Defect_Master[Final],"&gt;0",Defect_Master[Error Code Name],TPM[[#This Row],[Error Code Name]],Defect_Master[Functional Area],TPM[[#This Row],[Functional Area]])</f>
        <v>0</v>
      </c>
      <c r="G24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45" spans="2:7" ht="15.75" customHeight="1">
      <c r="B245" s="12">
        <v>243</v>
      </c>
      <c r="C245" s="10" t="str">
        <f>IFERROR(VLOOKUP(TPM[[#This Row],[Error Code]],Errors_Master[[Error Code]:[Functional Area]],2,FALSE),"NA")</f>
        <v>SWDL</v>
      </c>
      <c r="D245" s="10" t="str">
        <f>IFERROR(VLOOKUP(TPM[[#This Row],[Error Code]],Errors_Master[[Error Code]:[Error Code Name]],3,FALSE),"NA")</f>
        <v>OSD TO DIAG fail</v>
      </c>
      <c r="E245" s="10">
        <f>COUNTIFS(Defect_Master[First Time],"&gt;0",Defect_Master[Error Code Name],TPM[[#This Row],[Error Code Name]],Defect_Master[Functional Area],TPM[[#This Row],[Functional Area]])</f>
        <v>0</v>
      </c>
      <c r="F245" s="10">
        <f>COUNTIFS(Defect_Master[Final],"&gt;0",Defect_Master[Error Code Name],TPM[[#This Row],[Error Code Name]],Defect_Master[Functional Area],TPM[[#This Row],[Functional Area]])</f>
        <v>0</v>
      </c>
      <c r="G24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46" spans="2:7" ht="15.75" customHeight="1">
      <c r="B246" s="12">
        <v>244</v>
      </c>
      <c r="C246" s="10" t="str">
        <f>IFERROR(VLOOKUP(TPM[[#This Row],[Error Code]],Errors_Master[[Error Code]:[Functional Area]],2,FALSE),"NA")</f>
        <v>SWDL</v>
      </c>
      <c r="D246" s="10" t="str">
        <f>IFERROR(VLOOKUP(TPM[[#This Row],[Error Code]],Errors_Master[[Error Code]:[Error Code Name]],3,FALSE),"NA")</f>
        <v>Show HD question Mark</v>
      </c>
      <c r="E246" s="10">
        <f>COUNTIFS(Defect_Master[First Time],"&gt;0",Defect_Master[Error Code Name],TPM[[#This Row],[Error Code Name]],Defect_Master[Functional Area],TPM[[#This Row],[Functional Area]])</f>
        <v>0</v>
      </c>
      <c r="F246" s="10">
        <f>COUNTIFS(Defect_Master[Final],"&gt;0",Defect_Master[Error Code Name],TPM[[#This Row],[Error Code Name]],Defect_Master[Functional Area],TPM[[#This Row],[Functional Area]])</f>
        <v>0</v>
      </c>
      <c r="G24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47" spans="2:7" ht="15.75" customHeight="1">
      <c r="B247" s="12">
        <v>245</v>
      </c>
      <c r="C247" s="10" t="str">
        <f>IFERROR(VLOOKUP(TPM[[#This Row],[Error Code]],Errors_Master[[Error Code]:[Functional Area]],2,FALSE),"NA")</f>
        <v>SWDL</v>
      </c>
      <c r="D247" s="10" t="str">
        <f>IFERROR(VLOOKUP(TPM[[#This Row],[Error Code]],Errors_Master[[Error Code]:[Error Code Name]],3,FALSE),"NA")</f>
        <v>Can't kick DFU</v>
      </c>
      <c r="E247" s="10">
        <f>COUNTIFS(Defect_Master[First Time],"&gt;0",Defect_Master[Error Code Name],TPM[[#This Row],[Error Code Name]],Defect_Master[Functional Area],TPM[[#This Row],[Functional Area]])</f>
        <v>0</v>
      </c>
      <c r="F247" s="10">
        <f>COUNTIFS(Defect_Master[Final],"&gt;0",Defect_Master[Error Code Name],TPM[[#This Row],[Error Code Name]],Defect_Master[Functional Area],TPM[[#This Row],[Functional Area]])</f>
        <v>0</v>
      </c>
      <c r="G24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48" spans="2:7" ht="15.75" customHeight="1">
      <c r="B248" s="12">
        <v>246</v>
      </c>
      <c r="C248" s="10" t="str">
        <f>IFERROR(VLOOKUP(TPM[[#This Row],[Error Code]],Errors_Master[[Error Code]:[Functional Area]],2,FALSE),"NA")</f>
        <v>SWDL</v>
      </c>
      <c r="D248" s="10" t="str">
        <f>IFERROR(VLOOKUP(TPM[[#This Row],[Error Code]],Errors_Master[[Error Code]:[Error Code Name]],3,FALSE),"NA")</f>
        <v>Nomination issue  #3194</v>
      </c>
      <c r="E248" s="10">
        <f>COUNTIFS(Defect_Master[First Time],"&gt;0",Defect_Master[Error Code Name],TPM[[#This Row],[Error Code Name]],Defect_Master[Functional Area],TPM[[#This Row],[Functional Area]])</f>
        <v>0</v>
      </c>
      <c r="F248" s="10">
        <f>COUNTIFS(Defect_Master[Final],"&gt;0",Defect_Master[Error Code Name],TPM[[#This Row],[Error Code Name]],Defect_Master[Functional Area],TPM[[#This Row],[Functional Area]])</f>
        <v>0</v>
      </c>
      <c r="G24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49" spans="2:7" ht="15.75" customHeight="1">
      <c r="B249" s="12">
        <v>247</v>
      </c>
      <c r="C249" s="10" t="str">
        <f>IFERROR(VLOOKUP(TPM[[#This Row],[Error Code]],Errors_Master[[Error Code]:[Functional Area]],2,FALSE),"NA")</f>
        <v>SWDL</v>
      </c>
      <c r="D249" s="10" t="str">
        <f>IFERROR(VLOOKUP(TPM[[#This Row],[Error Code]],Errors_Master[[Error Code]:[Error Code Name]],3,FALSE),"NA")</f>
        <v>PR FW can’t update</v>
      </c>
      <c r="E249" s="10">
        <f>COUNTIFS(Defect_Master[First Time],"&gt;0",Defect_Master[Error Code Name],TPM[[#This Row],[Error Code Name]],Defect_Master[Functional Area],TPM[[#This Row],[Functional Area]])</f>
        <v>0</v>
      </c>
      <c r="F249" s="10">
        <f>COUNTIFS(Defect_Master[Final],"&gt;0",Defect_Master[Error Code Name],TPM[[#This Row],[Error Code Name]],Defect_Master[Functional Area],TPM[[#This Row],[Functional Area]])</f>
        <v>0</v>
      </c>
      <c r="G24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50" spans="2:7" ht="15.75" customHeight="1">
      <c r="B250" s="12">
        <v>248</v>
      </c>
      <c r="C250" s="10" t="str">
        <f>IFERROR(VLOOKUP(TPM[[#This Row],[Error Code]],Errors_Master[[Error Code]:[Functional Area]],2,FALSE),"NA")</f>
        <v>SWDL</v>
      </c>
      <c r="D250" s="10" t="str">
        <f>IFERROR(VLOOKUP(TPM[[#This Row],[Error Code]],Errors_Master[[Error Code]:[Error Code Name]],3,FALSE),"NA")</f>
        <v>UOP</v>
      </c>
      <c r="E250" s="10">
        <f>COUNTIFS(Defect_Master[First Time],"&gt;0",Defect_Master[Error Code Name],TPM[[#This Row],[Error Code Name]],Defect_Master[Functional Area],TPM[[#This Row],[Functional Area]])</f>
        <v>0</v>
      </c>
      <c r="F250" s="10">
        <f>COUNTIFS(Defect_Master[Final],"&gt;0",Defect_Master[Error Code Name],TPM[[#This Row],[Error Code Name]],Defect_Master[Functional Area],TPM[[#This Row],[Functional Area]])</f>
        <v>0</v>
      </c>
      <c r="G25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51" spans="2:7" ht="15.75" customHeight="1">
      <c r="B251" s="12">
        <v>249</v>
      </c>
      <c r="C251" s="10" t="str">
        <f>IFERROR(VLOOKUP(TPM[[#This Row],[Error Code]],Errors_Master[[Error Code]:[Functional Area]],2,FALSE),"NA")</f>
        <v>SWDL</v>
      </c>
      <c r="D251" s="10" t="str">
        <f>IFERROR(VLOOKUP(TPM[[#This Row],[Error Code]],Errors_Master[[Error Code]:[Error Code Name]],3,FALSE),"NA")</f>
        <v>Battery level 0</v>
      </c>
      <c r="E251" s="10">
        <f>COUNTIFS(Defect_Master[First Time],"&gt;0",Defect_Master[Error Code Name],TPM[[#This Row],[Error Code Name]],Defect_Master[Functional Area],TPM[[#This Row],[Functional Area]])</f>
        <v>0</v>
      </c>
      <c r="F251" s="10">
        <f>COUNTIFS(Defect_Master[Final],"&gt;0",Defect_Master[Error Code Name],TPM[[#This Row],[Error Code Name]],Defect_Master[Functional Area],TPM[[#This Row],[Functional Area]])</f>
        <v>0</v>
      </c>
      <c r="G25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52" spans="2:7" ht="15.75" customHeight="1">
      <c r="B252" s="12">
        <v>250</v>
      </c>
      <c r="C252" s="10" t="str">
        <f>IFERROR(VLOOKUP(TPM[[#This Row],[Error Code]],Errors_Master[[Error Code]:[Functional Area]],2,FALSE),"NA")</f>
        <v>SWDL</v>
      </c>
      <c r="D252" s="10" t="str">
        <f>IFERROR(VLOOKUP(TPM[[#This Row],[Error Code]],Errors_Master[[Error Code]:[Error Code Name]],3,FALSE),"NA")</f>
        <v>SWDL found battery capacity less than 20%</v>
      </c>
      <c r="E252" s="10">
        <f>COUNTIFS(Defect_Master[First Time],"&gt;0",Defect_Master[Error Code Name],TPM[[#This Row],[Error Code Name]],Defect_Master[Functional Area],TPM[[#This Row],[Functional Area]])</f>
        <v>0</v>
      </c>
      <c r="F252" s="10">
        <f>COUNTIFS(Defect_Master[Final],"&gt;0",Defect_Master[Error Code Name],TPM[[#This Row],[Error Code Name]],Defect_Master[Functional Area],TPM[[#This Row],[Functional Area]])</f>
        <v>0</v>
      </c>
      <c r="G25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53" spans="2:7" ht="15.75" customHeight="1">
      <c r="B253" s="12">
        <v>251</v>
      </c>
      <c r="C253" s="10" t="str">
        <f>IFERROR(VLOOKUP(TPM[[#This Row],[Error Code]],Errors_Master[[Error Code]:[Functional Area]],2,FALSE),"NA")</f>
        <v>SWDL</v>
      </c>
      <c r="D253" s="10" t="str">
        <f>IFERROR(VLOOKUP(TPM[[#This Row],[Error Code]],Errors_Master[[Error Code]:[Error Code Name]],3,FALSE),"NA")</f>
        <v>[New Failure] SW_Download</v>
      </c>
      <c r="E253" s="10">
        <f>COUNTIFS(Defect_Master[First Time],"&gt;0",Defect_Master[Error Code Name],TPM[[#This Row],[Error Code Name]],Defect_Master[Functional Area],TPM[[#This Row],[Functional Area]])</f>
        <v>0</v>
      </c>
      <c r="F253" s="10">
        <f>COUNTIFS(Defect_Master[Final],"&gt;0",Defect_Master[Error Code Name],TPM[[#This Row],[Error Code Name]],Defect_Master[Functional Area],TPM[[#This Row],[Functional Area]])</f>
        <v>0</v>
      </c>
      <c r="G25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54" spans="2:7" ht="15.75" customHeight="1">
      <c r="B254" s="12">
        <v>252</v>
      </c>
      <c r="C254" s="10" t="str">
        <f>IFERROR(VLOOKUP(TPM[[#This Row],[Error Code]],Errors_Master[[Error Code]:[Functional Area]],2,FALSE),"NA")</f>
        <v>SWDL</v>
      </c>
      <c r="D254" s="10" t="str">
        <f>IFERROR(VLOOKUP(TPM[[#This Row],[Error Code]],Errors_Master[[Error Code]:[Error Code Name]],3,FALSE),"NA")</f>
        <v>[New Failure] SW_Download</v>
      </c>
      <c r="E254" s="10">
        <f>COUNTIFS(Defect_Master[First Time],"&gt;0",Defect_Master[Error Code Name],TPM[[#This Row],[Error Code Name]],Defect_Master[Functional Area],TPM[[#This Row],[Functional Area]])</f>
        <v>0</v>
      </c>
      <c r="F254" s="10">
        <f>COUNTIFS(Defect_Master[Final],"&gt;0",Defect_Master[Error Code Name],TPM[[#This Row],[Error Code Name]],Defect_Master[Functional Area],TPM[[#This Row],[Functional Area]])</f>
        <v>0</v>
      </c>
      <c r="G25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55" spans="2:7" ht="15.75" customHeight="1">
      <c r="B255" s="12">
        <v>253</v>
      </c>
      <c r="C255" s="10" t="str">
        <f>IFERROR(VLOOKUP(TPM[[#This Row],[Error Code]],Errors_Master[[Error Code]:[Functional Area]],2,FALSE),"NA")</f>
        <v>SWDL</v>
      </c>
      <c r="D255" s="10" t="str">
        <f>IFERROR(VLOOKUP(TPM[[#This Row],[Error Code]],Errors_Master[[Error Code]:[Error Code Name]],3,FALSE),"NA")</f>
        <v>[New Failure] SW_Download</v>
      </c>
      <c r="E255" s="10">
        <f>COUNTIFS(Defect_Master[First Time],"&gt;0",Defect_Master[Error Code Name],TPM[[#This Row],[Error Code Name]],Defect_Master[Functional Area],TPM[[#This Row],[Functional Area]])</f>
        <v>0</v>
      </c>
      <c r="F255" s="10">
        <f>COUNTIFS(Defect_Master[Final],"&gt;0",Defect_Master[Error Code Name],TPM[[#This Row],[Error Code Name]],Defect_Master[Functional Area],TPM[[#This Row],[Functional Area]])</f>
        <v>0</v>
      </c>
      <c r="G25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56" spans="2:7" ht="15.75" customHeight="1">
      <c r="B256" s="12">
        <v>254</v>
      </c>
      <c r="C256" s="10" t="str">
        <f>IFERROR(VLOOKUP(TPM[[#This Row],[Error Code]],Errors_Master[[Error Code]:[Functional Area]],2,FALSE),"NA")</f>
        <v>SWDL</v>
      </c>
      <c r="D256" s="10" t="str">
        <f>IFERROR(VLOOKUP(TPM[[#This Row],[Error Code]],Errors_Master[[Error Code]:[Error Code Name]],3,FALSE),"NA")</f>
        <v>[New Failure] SW_Download</v>
      </c>
      <c r="E256" s="10">
        <f>COUNTIFS(Defect_Master[First Time],"&gt;0",Defect_Master[Error Code Name],TPM[[#This Row],[Error Code Name]],Defect_Master[Functional Area],TPM[[#This Row],[Functional Area]])</f>
        <v>0</v>
      </c>
      <c r="F256" s="10">
        <f>COUNTIFS(Defect_Master[Final],"&gt;0",Defect_Master[Error Code Name],TPM[[#This Row],[Error Code Name]],Defect_Master[Functional Area],TPM[[#This Row],[Functional Area]])</f>
        <v>0</v>
      </c>
      <c r="G25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57" spans="2:7" ht="15.75" customHeight="1">
      <c r="B257" s="12">
        <v>255</v>
      </c>
      <c r="C257" s="10" t="str">
        <f>IFERROR(VLOOKUP(TPM[[#This Row],[Error Code]],Errors_Master[[Error Code]:[Functional Area]],2,FALSE),"NA")</f>
        <v>SWDL</v>
      </c>
      <c r="D257" s="10" t="str">
        <f>IFERROR(VLOOKUP(TPM[[#This Row],[Error Code]],Errors_Master[[Error Code]:[Error Code Name]],3,FALSE),"NA")</f>
        <v>[New Failure] SW_Download</v>
      </c>
      <c r="E257" s="10">
        <f>COUNTIFS(Defect_Master[First Time],"&gt;0",Defect_Master[Error Code Name],TPM[[#This Row],[Error Code Name]],Defect_Master[Functional Area],TPM[[#This Row],[Functional Area]])</f>
        <v>0</v>
      </c>
      <c r="F257" s="10">
        <f>COUNTIFS(Defect_Master[Final],"&gt;0",Defect_Master[Error Code Name],TPM[[#This Row],[Error Code Name]],Defect_Master[Functional Area],TPM[[#This Row],[Functional Area]])</f>
        <v>0</v>
      </c>
      <c r="G25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58" spans="2:7" ht="15.75" customHeight="1">
      <c r="B258" s="12">
        <v>256</v>
      </c>
      <c r="C258" s="10" t="str">
        <f>IFERROR(VLOOKUP(TPM[[#This Row],[Error Code]],Errors_Master[[Error Code]:[Functional Area]],2,FALSE),"NA")</f>
        <v>SWDL</v>
      </c>
      <c r="D258" s="10" t="str">
        <f>IFERROR(VLOOKUP(TPM[[#This Row],[Error Code]],Errors_Master[[Error Code]:[Error Code Name]],3,FALSE),"NA")</f>
        <v>[New Failure] SW_Download</v>
      </c>
      <c r="E258" s="10">
        <f>COUNTIFS(Defect_Master[First Time],"&gt;0",Defect_Master[Error Code Name],TPM[[#This Row],[Error Code Name]],Defect_Master[Functional Area],TPM[[#This Row],[Functional Area]])</f>
        <v>0</v>
      </c>
      <c r="F258" s="10">
        <f>COUNTIFS(Defect_Master[Final],"&gt;0",Defect_Master[Error Code Name],TPM[[#This Row],[Error Code Name]],Defect_Master[Functional Area],TPM[[#This Row],[Functional Area]])</f>
        <v>0</v>
      </c>
      <c r="G25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59" spans="2:7" ht="15.75" customHeight="1">
      <c r="B259" s="12">
        <v>257</v>
      </c>
      <c r="C259" s="10" t="str">
        <f>IFERROR(VLOOKUP(TPM[[#This Row],[Error Code]],Errors_Master[[Error Code]:[Functional Area]],2,FALSE),"NA")</f>
        <v>SWDL</v>
      </c>
      <c r="D259" s="10" t="str">
        <f>IFERROR(VLOOKUP(TPM[[#This Row],[Error Code]],Errors_Master[[Error Code]:[Error Code Name]],3,FALSE),"NA")</f>
        <v>[New Failure] SW_Download</v>
      </c>
      <c r="E259" s="10">
        <f>COUNTIFS(Defect_Master[First Time],"&gt;0",Defect_Master[Error Code Name],TPM[[#This Row],[Error Code Name]],Defect_Master[Functional Area],TPM[[#This Row],[Functional Area]])</f>
        <v>0</v>
      </c>
      <c r="F259" s="10">
        <f>COUNTIFS(Defect_Master[Final],"&gt;0",Defect_Master[Error Code Name],TPM[[#This Row],[Error Code Name]],Defect_Master[Functional Area],TPM[[#This Row],[Functional Area]])</f>
        <v>0</v>
      </c>
      <c r="G25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60" spans="2:7" ht="15.75" customHeight="1">
      <c r="B260" s="12">
        <v>258</v>
      </c>
      <c r="C260" s="10" t="str">
        <f>IFERROR(VLOOKUP(TPM[[#This Row],[Error Code]],Errors_Master[[Error Code]:[Functional Area]],2,FALSE),"NA")</f>
        <v>SWDL</v>
      </c>
      <c r="D260" s="10" t="str">
        <f>IFERROR(VLOOKUP(TPM[[#This Row],[Error Code]],Errors_Master[[Error Code]:[Error Code Name]],3,FALSE),"NA")</f>
        <v>[New Failure] SW_Download</v>
      </c>
      <c r="E260" s="10">
        <f>COUNTIFS(Defect_Master[First Time],"&gt;0",Defect_Master[Error Code Name],TPM[[#This Row],[Error Code Name]],Defect_Master[Functional Area],TPM[[#This Row],[Functional Area]])</f>
        <v>0</v>
      </c>
      <c r="F260" s="10">
        <f>COUNTIFS(Defect_Master[Final],"&gt;0",Defect_Master[Error Code Name],TPM[[#This Row],[Error Code Name]],Defect_Master[Functional Area],TPM[[#This Row],[Functional Area]])</f>
        <v>0</v>
      </c>
      <c r="G26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61" spans="2:7" ht="15.75" customHeight="1">
      <c r="B261" s="12">
        <v>259</v>
      </c>
      <c r="C261" s="10" t="str">
        <f>IFERROR(VLOOKUP(TPM[[#This Row],[Error Code]],Errors_Master[[Error Code]:[Functional Area]],2,FALSE),"NA")</f>
        <v>SWDL</v>
      </c>
      <c r="D261" s="10" t="str">
        <f>IFERROR(VLOOKUP(TPM[[#This Row],[Error Code]],Errors_Master[[Error Code]:[Error Code Name]],3,FALSE),"NA")</f>
        <v>[New Failure] SW_Download</v>
      </c>
      <c r="E261" s="10">
        <f>COUNTIFS(Defect_Master[First Time],"&gt;0",Defect_Master[Error Code Name],TPM[[#This Row],[Error Code Name]],Defect_Master[Functional Area],TPM[[#This Row],[Functional Area]])</f>
        <v>0</v>
      </c>
      <c r="F261" s="10">
        <f>COUNTIFS(Defect_Master[Final],"&gt;0",Defect_Master[Error Code Name],TPM[[#This Row],[Error Code Name]],Defect_Master[Functional Area],TPM[[#This Row],[Functional Area]])</f>
        <v>0</v>
      </c>
      <c r="G26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62" spans="2:7" ht="15.75" customHeight="1">
      <c r="B262" s="12">
        <v>260</v>
      </c>
      <c r="C262" s="10" t="str">
        <f>IFERROR(VLOOKUP(TPM[[#This Row],[Error Code]],Errors_Master[[Error Code]:[Functional Area]],2,FALSE),"NA")</f>
        <v>SWDL</v>
      </c>
      <c r="D262" s="10" t="str">
        <f>IFERROR(VLOOKUP(TPM[[#This Row],[Error Code]],Errors_Master[[Error Code]:[Error Code Name]],3,FALSE),"NA")</f>
        <v>[New Failure] SW_Download</v>
      </c>
      <c r="E262" s="10">
        <f>COUNTIFS(Defect_Master[First Time],"&gt;0",Defect_Master[Error Code Name],TPM[[#This Row],[Error Code Name]],Defect_Master[Functional Area],TPM[[#This Row],[Functional Area]])</f>
        <v>0</v>
      </c>
      <c r="F262" s="10">
        <f>COUNTIFS(Defect_Master[Final],"&gt;0",Defect_Master[Error Code Name],TPM[[#This Row],[Error Code Name]],Defect_Master[Functional Area],TPM[[#This Row],[Functional Area]])</f>
        <v>0</v>
      </c>
      <c r="G26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63" spans="2:7" ht="15.75" customHeight="1">
      <c r="B263" s="12">
        <v>261</v>
      </c>
      <c r="C263" s="10" t="str">
        <f>IFERROR(VLOOKUP(TPM[[#This Row],[Error Code]],Errors_Master[[Error Code]:[Functional Area]],2,FALSE),"NA")</f>
        <v>SWDL</v>
      </c>
      <c r="D263" s="10" t="str">
        <f>IFERROR(VLOOKUP(TPM[[#This Row],[Error Code]],Errors_Master[[Error Code]:[Error Code Name]],3,FALSE),"NA")</f>
        <v>[New Failure] SW_Download</v>
      </c>
      <c r="E263" s="10">
        <f>COUNTIFS(Defect_Master[First Time],"&gt;0",Defect_Master[Error Code Name],TPM[[#This Row],[Error Code Name]],Defect_Master[Functional Area],TPM[[#This Row],[Functional Area]])</f>
        <v>0</v>
      </c>
      <c r="F263" s="10">
        <f>COUNTIFS(Defect_Master[Final],"&gt;0",Defect_Master[Error Code Name],TPM[[#This Row],[Error Code Name]],Defect_Master[Functional Area],TPM[[#This Row],[Functional Area]])</f>
        <v>0</v>
      </c>
      <c r="G26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64" spans="2:7" ht="15.75" customHeight="1">
      <c r="B264" s="12">
        <v>262</v>
      </c>
      <c r="C264" s="10" t="str">
        <f>IFERROR(VLOOKUP(TPM[[#This Row],[Error Code]],Errors_Master[[Error Code]:[Functional Area]],2,FALSE),"NA")</f>
        <v>SWDL</v>
      </c>
      <c r="D264" s="10" t="str">
        <f>IFERROR(VLOOKUP(TPM[[#This Row],[Error Code]],Errors_Master[[Error Code]:[Error Code Name]],3,FALSE),"NA")</f>
        <v>[New Failure] SW_Download</v>
      </c>
      <c r="E264" s="10">
        <f>COUNTIFS(Defect_Master[First Time],"&gt;0",Defect_Master[Error Code Name],TPM[[#This Row],[Error Code Name]],Defect_Master[Functional Area],TPM[[#This Row],[Functional Area]])</f>
        <v>0</v>
      </c>
      <c r="F264" s="10">
        <f>COUNTIFS(Defect_Master[Final],"&gt;0",Defect_Master[Error Code Name],TPM[[#This Row],[Error Code Name]],Defect_Master[Functional Area],TPM[[#This Row],[Functional Area]])</f>
        <v>0</v>
      </c>
      <c r="G26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65" spans="2:7" ht="15.75" customHeight="1">
      <c r="B265" s="12">
        <v>263</v>
      </c>
      <c r="C265" s="10" t="str">
        <f>IFERROR(VLOOKUP(TPM[[#This Row],[Error Code]],Errors_Master[[Error Code]:[Functional Area]],2,FALSE),"NA")</f>
        <v>SWDL</v>
      </c>
      <c r="D265" s="10" t="str">
        <f>IFERROR(VLOOKUP(TPM[[#This Row],[Error Code]],Errors_Master[[Error Code]:[Error Code Name]],3,FALSE),"NA")</f>
        <v>[New Failure] SW_Download</v>
      </c>
      <c r="E265" s="10">
        <f>COUNTIFS(Defect_Master[First Time],"&gt;0",Defect_Master[Error Code Name],TPM[[#This Row],[Error Code Name]],Defect_Master[Functional Area],TPM[[#This Row],[Functional Area]])</f>
        <v>0</v>
      </c>
      <c r="F265" s="10">
        <f>COUNTIFS(Defect_Master[Final],"&gt;0",Defect_Master[Error Code Name],TPM[[#This Row],[Error Code Name]],Defect_Master[Functional Area],TPM[[#This Row],[Functional Area]])</f>
        <v>0</v>
      </c>
      <c r="G26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66" spans="2:7" ht="15.75" customHeight="1">
      <c r="B266" s="12">
        <v>264</v>
      </c>
      <c r="C266" s="10" t="str">
        <f>IFERROR(VLOOKUP(TPM[[#This Row],[Error Code]],Errors_Master[[Error Code]:[Functional Area]],2,FALSE),"NA")</f>
        <v>SWDL</v>
      </c>
      <c r="D266" s="10" t="str">
        <f>IFERROR(VLOOKUP(TPM[[#This Row],[Error Code]],Errors_Master[[Error Code]:[Error Code Name]],3,FALSE),"NA")</f>
        <v>[New Failure] SW_Download</v>
      </c>
      <c r="E266" s="10">
        <f>COUNTIFS(Defect_Master[First Time],"&gt;0",Defect_Master[Error Code Name],TPM[[#This Row],[Error Code Name]],Defect_Master[Functional Area],TPM[[#This Row],[Functional Area]])</f>
        <v>0</v>
      </c>
      <c r="F266" s="10">
        <f>COUNTIFS(Defect_Master[Final],"&gt;0",Defect_Master[Error Code Name],TPM[[#This Row],[Error Code Name]],Defect_Master[Functional Area],TPM[[#This Row],[Functional Area]])</f>
        <v>0</v>
      </c>
      <c r="G26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67" spans="2:7" ht="15.75" customHeight="1">
      <c r="B267" s="12">
        <v>265</v>
      </c>
      <c r="C267" s="10" t="str">
        <f>IFERROR(VLOOKUP(TPM[[#This Row],[Error Code]],Errors_Master[[Error Code]:[Functional Area]],2,FALSE),"NA")</f>
        <v>SWDL</v>
      </c>
      <c r="D267" s="10" t="str">
        <f>IFERROR(VLOOKUP(TPM[[#This Row],[Error Code]],Errors_Master[[Error Code]:[Error Code Name]],3,FALSE),"NA")</f>
        <v>[New Failure] SW_Download</v>
      </c>
      <c r="E267" s="10">
        <f>COUNTIFS(Defect_Master[First Time],"&gt;0",Defect_Master[Error Code Name],TPM[[#This Row],[Error Code Name]],Defect_Master[Functional Area],TPM[[#This Row],[Functional Area]])</f>
        <v>0</v>
      </c>
      <c r="F267" s="10">
        <f>COUNTIFS(Defect_Master[Final],"&gt;0",Defect_Master[Error Code Name],TPM[[#This Row],[Error Code Name]],Defect_Master[Functional Area],TPM[[#This Row],[Functional Area]])</f>
        <v>0</v>
      </c>
      <c r="G26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68" spans="2:7" ht="15.75" customHeight="1">
      <c r="B268" s="12">
        <v>266</v>
      </c>
      <c r="C268" s="10" t="str">
        <f>IFERROR(VLOOKUP(TPM[[#This Row],[Error Code]],Errors_Master[[Error Code]:[Functional Area]],2,FALSE),"NA")</f>
        <v>SWDL</v>
      </c>
      <c r="D268" s="10" t="str">
        <f>IFERROR(VLOOKUP(TPM[[#This Row],[Error Code]],Errors_Master[[Error Code]:[Error Code Name]],3,FALSE),"NA")</f>
        <v>[New Failure] SW_Download</v>
      </c>
      <c r="E268" s="10">
        <f>COUNTIFS(Defect_Master[First Time],"&gt;0",Defect_Master[Error Code Name],TPM[[#This Row],[Error Code Name]],Defect_Master[Functional Area],TPM[[#This Row],[Functional Area]])</f>
        <v>0</v>
      </c>
      <c r="F268" s="10">
        <f>COUNTIFS(Defect_Master[Final],"&gt;0",Defect_Master[Error Code Name],TPM[[#This Row],[Error Code Name]],Defect_Master[Functional Area],TPM[[#This Row],[Functional Area]])</f>
        <v>0</v>
      </c>
      <c r="G26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69" spans="2:7" ht="15.75" customHeight="1">
      <c r="B269" s="12">
        <v>267</v>
      </c>
      <c r="C269" s="10" t="str">
        <f>IFERROR(VLOOKUP(TPM[[#This Row],[Error Code]],Errors_Master[[Error Code]:[Functional Area]],2,FALSE),"NA")</f>
        <v>SWDL</v>
      </c>
      <c r="D269" s="10" t="str">
        <f>IFERROR(VLOOKUP(TPM[[#This Row],[Error Code]],Errors_Master[[Error Code]:[Error Code Name]],3,FALSE),"NA")</f>
        <v>[New Failure] SW_Download</v>
      </c>
      <c r="E269" s="10">
        <f>COUNTIFS(Defect_Master[First Time],"&gt;0",Defect_Master[Error Code Name],TPM[[#This Row],[Error Code Name]],Defect_Master[Functional Area],TPM[[#This Row],[Functional Area]])</f>
        <v>0</v>
      </c>
      <c r="F269" s="10">
        <f>COUNTIFS(Defect_Master[Final],"&gt;0",Defect_Master[Error Code Name],TPM[[#This Row],[Error Code Name]],Defect_Master[Functional Area],TPM[[#This Row],[Functional Area]])</f>
        <v>0</v>
      </c>
      <c r="G26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70" spans="2:7" ht="15.75" customHeight="1">
      <c r="B270" s="12">
        <v>268</v>
      </c>
      <c r="C270" s="10" t="str">
        <f>IFERROR(VLOOKUP(TPM[[#This Row],[Error Code]],Errors_Master[[Error Code]:[Functional Area]],2,FALSE),"NA")</f>
        <v>SWDL</v>
      </c>
      <c r="D270" s="10" t="str">
        <f>IFERROR(VLOOKUP(TPM[[#This Row],[Error Code]],Errors_Master[[Error Code]:[Error Code Name]],3,FALSE),"NA")</f>
        <v>[New Failure] SW_Download</v>
      </c>
      <c r="E270" s="10">
        <f>COUNTIFS(Defect_Master[First Time],"&gt;0",Defect_Master[Error Code Name],TPM[[#This Row],[Error Code Name]],Defect_Master[Functional Area],TPM[[#This Row],[Functional Area]])</f>
        <v>0</v>
      </c>
      <c r="F270" s="10">
        <f>COUNTIFS(Defect_Master[Final],"&gt;0",Defect_Master[Error Code Name],TPM[[#This Row],[Error Code Name]],Defect_Master[Functional Area],TPM[[#This Row],[Functional Area]])</f>
        <v>0</v>
      </c>
      <c r="G27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71" spans="2:7" ht="15.75" customHeight="1">
      <c r="B271" s="12">
        <v>269</v>
      </c>
      <c r="C271" s="10" t="str">
        <f>IFERROR(VLOOKUP(TPM[[#This Row],[Error Code]],Errors_Master[[Error Code]:[Functional Area]],2,FALSE),"NA")</f>
        <v>SWDL</v>
      </c>
      <c r="D271" s="10" t="str">
        <f>IFERROR(VLOOKUP(TPM[[#This Row],[Error Code]],Errors_Master[[Error Code]:[Error Code Name]],3,FALSE),"NA")</f>
        <v>[New Failure] SW_Download</v>
      </c>
      <c r="E271" s="10">
        <f>COUNTIFS(Defect_Master[First Time],"&gt;0",Defect_Master[Error Code Name],TPM[[#This Row],[Error Code Name]],Defect_Master[Functional Area],TPM[[#This Row],[Functional Area]])</f>
        <v>0</v>
      </c>
      <c r="F271" s="10">
        <f>COUNTIFS(Defect_Master[Final],"&gt;0",Defect_Master[Error Code Name],TPM[[#This Row],[Error Code Name]],Defect_Master[Functional Area],TPM[[#This Row],[Functional Area]])</f>
        <v>0</v>
      </c>
      <c r="G27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72" spans="2:7" ht="15.75" customHeight="1">
      <c r="B272" s="12">
        <v>270</v>
      </c>
      <c r="C272" s="10" t="str">
        <f>IFERROR(VLOOKUP(TPM[[#This Row],[Error Code]],Errors_Master[[Error Code]:[Functional Area]],2,FALSE),"NA")</f>
        <v>SWDL</v>
      </c>
      <c r="D272" s="10" t="str">
        <f>IFERROR(VLOOKUP(TPM[[#This Row],[Error Code]],Errors_Master[[Error Code]:[Error Code Name]],3,FALSE),"NA")</f>
        <v>[New Failure] SW_Download</v>
      </c>
      <c r="E272" s="10">
        <f>COUNTIFS(Defect_Master[First Time],"&gt;0",Defect_Master[Error Code Name],TPM[[#This Row],[Error Code Name]],Defect_Master[Functional Area],TPM[[#This Row],[Functional Area]])</f>
        <v>0</v>
      </c>
      <c r="F272" s="10">
        <f>COUNTIFS(Defect_Master[Final],"&gt;0",Defect_Master[Error Code Name],TPM[[#This Row],[Error Code Name]],Defect_Master[Functional Area],TPM[[#This Row],[Functional Area]])</f>
        <v>0</v>
      </c>
      <c r="G27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73" spans="2:7" ht="15.75" customHeight="1">
      <c r="B273" s="12">
        <v>271</v>
      </c>
      <c r="C273" s="10" t="str">
        <f>IFERROR(VLOOKUP(TPM[[#This Row],[Error Code]],Errors_Master[[Error Code]:[Functional Area]],2,FALSE),"NA")</f>
        <v>SWDL</v>
      </c>
      <c r="D273" s="10" t="str">
        <f>IFERROR(VLOOKUP(TPM[[#This Row],[Error Code]],Errors_Master[[Error Code]:[Error Code Name]],3,FALSE),"NA")</f>
        <v>[New Failure] SW_Download</v>
      </c>
      <c r="E273" s="10">
        <f>COUNTIFS(Defect_Master[First Time],"&gt;0",Defect_Master[Error Code Name],TPM[[#This Row],[Error Code Name]],Defect_Master[Functional Area],TPM[[#This Row],[Functional Area]])</f>
        <v>0</v>
      </c>
      <c r="F273" s="10">
        <f>COUNTIFS(Defect_Master[Final],"&gt;0",Defect_Master[Error Code Name],TPM[[#This Row],[Error Code Name]],Defect_Master[Functional Area],TPM[[#This Row],[Functional Area]])</f>
        <v>0</v>
      </c>
      <c r="G27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74" spans="2:7" ht="15.75" customHeight="1">
      <c r="B274" s="12">
        <v>272</v>
      </c>
      <c r="C274" s="10" t="str">
        <f>IFERROR(VLOOKUP(TPM[[#This Row],[Error Code]],Errors_Master[[Error Code]:[Functional Area]],2,FALSE),"NA")</f>
        <v>OPAS</v>
      </c>
      <c r="D274" s="10" t="str">
        <f>IFERROR(VLOOKUP(TPM[[#This Row],[Error Code]],Errors_Master[[Error Code]:[Error Code Name]],3,FALSE),"NA")</f>
        <v>Set Global Mode:No HP cable Error 164</v>
      </c>
      <c r="E274" s="10">
        <f>COUNTIFS(Defect_Master[First Time],"&gt;0",Defect_Master[Error Code Name],TPM[[#This Row],[Error Code Name]],Defect_Master[Functional Area],TPM[[#This Row],[Functional Area]])</f>
        <v>0</v>
      </c>
      <c r="F274" s="10">
        <f>COUNTIFS(Defect_Master[Final],"&gt;0",Defect_Master[Error Code Name],TPM[[#This Row],[Error Code Name]],Defect_Master[Functional Area],TPM[[#This Row],[Functional Area]])</f>
        <v>0</v>
      </c>
      <c r="G27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75" spans="2:7" ht="15.75" customHeight="1">
      <c r="B275" s="12">
        <v>273</v>
      </c>
      <c r="C275" s="10" t="str">
        <f>IFERROR(VLOOKUP(TPM[[#This Row],[Error Code]],Errors_Master[[Error Code]:[Functional Area]],2,FALSE),"NA")</f>
        <v>OPAS</v>
      </c>
      <c r="D275" s="10" t="str">
        <f>IFERROR(VLOOKUP(TPM[[#This Row],[Error Code]],Errors_Master[[Error Code]:[Error Code Name]],3,FALSE),"NA")</f>
        <v>[New Failure] OPAS</v>
      </c>
      <c r="E275" s="10">
        <f>COUNTIFS(Defect_Master[First Time],"&gt;0",Defect_Master[Error Code Name],TPM[[#This Row],[Error Code Name]],Defect_Master[Functional Area],TPM[[#This Row],[Functional Area]])</f>
        <v>0</v>
      </c>
      <c r="F275" s="10">
        <f>COUNTIFS(Defect_Master[Final],"&gt;0",Defect_Master[Error Code Name],TPM[[#This Row],[Error Code Name]],Defect_Master[Functional Area],TPM[[#This Row],[Functional Area]])</f>
        <v>0</v>
      </c>
      <c r="G27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76" spans="2:7" ht="15.75" customHeight="1">
      <c r="B276" s="12">
        <v>274</v>
      </c>
      <c r="C276" s="10" t="str">
        <f>IFERROR(VLOOKUP(TPM[[#This Row],[Error Code]],Errors_Master[[Error Code]:[Functional Area]],2,FALSE),"NA")</f>
        <v>OPAS</v>
      </c>
      <c r="D276" s="10" t="str">
        <f>IFERROR(VLOOKUP(TPM[[#This Row],[Error Code]],Errors_Master[[Error Code]:[Error Code Name]],3,FALSE),"NA")</f>
        <v>[New Failure] OPAS</v>
      </c>
      <c r="E276" s="10">
        <f>COUNTIFS(Defect_Master[First Time],"&gt;0",Defect_Master[Error Code Name],TPM[[#This Row],[Error Code Name]],Defect_Master[Functional Area],TPM[[#This Row],[Functional Area]])</f>
        <v>0</v>
      </c>
      <c r="F276" s="10">
        <f>COUNTIFS(Defect_Master[Final],"&gt;0",Defect_Master[Error Code Name],TPM[[#This Row],[Error Code Name]],Defect_Master[Functional Area],TPM[[#This Row],[Functional Area]])</f>
        <v>0</v>
      </c>
      <c r="G27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77" spans="2:7" ht="15.75" customHeight="1">
      <c r="B277" s="12">
        <v>275</v>
      </c>
      <c r="C277" s="10" t="str">
        <f>IFERROR(VLOOKUP(TPM[[#This Row],[Error Code]],Errors_Master[[Error Code]:[Functional Area]],2,FALSE),"NA")</f>
        <v>OPAS</v>
      </c>
      <c r="D277" s="10" t="str">
        <f>IFERROR(VLOOKUP(TPM[[#This Row],[Error Code]],Errors_Master[[Error Code]:[Error Code Name]],3,FALSE),"NA")</f>
        <v>[New Failure] OPAS</v>
      </c>
      <c r="E277" s="10">
        <f>COUNTIFS(Defect_Master[First Time],"&gt;0",Defect_Master[Error Code Name],TPM[[#This Row],[Error Code Name]],Defect_Master[Functional Area],TPM[[#This Row],[Functional Area]])</f>
        <v>0</v>
      </c>
      <c r="F277" s="10">
        <f>COUNTIFS(Defect_Master[Final],"&gt;0",Defect_Master[Error Code Name],TPM[[#This Row],[Error Code Name]],Defect_Master[Functional Area],TPM[[#This Row],[Functional Area]])</f>
        <v>0</v>
      </c>
      <c r="G27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78" spans="2:7" ht="15.75" customHeight="1">
      <c r="B278" s="12">
        <v>276</v>
      </c>
      <c r="C278" s="10" t="str">
        <f>IFERROR(VLOOKUP(TPM[[#This Row],[Error Code]],Errors_Master[[Error Code]:[Functional Area]],2,FALSE),"NA")</f>
        <v>OPAS</v>
      </c>
      <c r="D278" s="10" t="str">
        <f>IFERROR(VLOOKUP(TPM[[#This Row],[Error Code]],Errors_Master[[Error Code]:[Error Code Name]],3,FALSE),"NA")</f>
        <v>[New Failure] OPAS</v>
      </c>
      <c r="E278" s="10">
        <f>COUNTIFS(Defect_Master[First Time],"&gt;0",Defect_Master[Error Code Name],TPM[[#This Row],[Error Code Name]],Defect_Master[Functional Area],TPM[[#This Row],[Functional Area]])</f>
        <v>0</v>
      </c>
      <c r="F278" s="10">
        <f>COUNTIFS(Defect_Master[Final],"&gt;0",Defect_Master[Error Code Name],TPM[[#This Row],[Error Code Name]],Defect_Master[Functional Area],TPM[[#This Row],[Functional Area]])</f>
        <v>0</v>
      </c>
      <c r="G27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79" spans="2:7" ht="15.75" customHeight="1">
      <c r="B279" s="12">
        <v>277</v>
      </c>
      <c r="C279" s="10" t="str">
        <f>IFERROR(VLOOKUP(TPM[[#This Row],[Error Code]],Errors_Master[[Error Code]:[Functional Area]],2,FALSE),"NA")</f>
        <v>OPAS</v>
      </c>
      <c r="D279" s="10" t="str">
        <f>IFERROR(VLOOKUP(TPM[[#This Row],[Error Code]],Errors_Master[[Error Code]:[Error Code Name]],3,FALSE),"NA")</f>
        <v>[New Failure] OPAS</v>
      </c>
      <c r="E279" s="10">
        <f>COUNTIFS(Defect_Master[First Time],"&gt;0",Defect_Master[Error Code Name],TPM[[#This Row],[Error Code Name]],Defect_Master[Functional Area],TPM[[#This Row],[Functional Area]])</f>
        <v>0</v>
      </c>
      <c r="F279" s="10">
        <f>COUNTIFS(Defect_Master[Final],"&gt;0",Defect_Master[Error Code Name],TPM[[#This Row],[Error Code Name]],Defect_Master[Functional Area],TPM[[#This Row],[Functional Area]])</f>
        <v>0</v>
      </c>
      <c r="G27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80" spans="2:7" ht="15.75" customHeight="1">
      <c r="B280" s="12">
        <v>278</v>
      </c>
      <c r="C280" s="10" t="str">
        <f>IFERROR(VLOOKUP(TPM[[#This Row],[Error Code]],Errors_Master[[Error Code]:[Functional Area]],2,FALSE),"NA")</f>
        <v>OPAS</v>
      </c>
      <c r="D280" s="10" t="str">
        <f>IFERROR(VLOOKUP(TPM[[#This Row],[Error Code]],Errors_Master[[Error Code]:[Error Code Name]],3,FALSE),"NA")</f>
        <v>[New Failure] OPAS</v>
      </c>
      <c r="E280" s="10">
        <f>COUNTIFS(Defect_Master[First Time],"&gt;0",Defect_Master[Error Code Name],TPM[[#This Row],[Error Code Name]],Defect_Master[Functional Area],TPM[[#This Row],[Functional Area]])</f>
        <v>0</v>
      </c>
      <c r="F280" s="10">
        <f>COUNTIFS(Defect_Master[Final],"&gt;0",Defect_Master[Error Code Name],TPM[[#This Row],[Error Code Name]],Defect_Master[Functional Area],TPM[[#This Row],[Functional Area]])</f>
        <v>0</v>
      </c>
      <c r="G28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81" spans="2:7" ht="15.75" customHeight="1">
      <c r="B281" s="12">
        <v>279</v>
      </c>
      <c r="C281" s="10" t="str">
        <f>IFERROR(VLOOKUP(TPM[[#This Row],[Error Code]],Errors_Master[[Error Code]:[Functional Area]],2,FALSE),"NA")</f>
        <v>OPAS</v>
      </c>
      <c r="D281" s="10" t="str">
        <f>IFERROR(VLOOKUP(TPM[[#This Row],[Error Code]],Errors_Master[[Error Code]:[Error Code Name]],3,FALSE),"NA")</f>
        <v>[New Failure] OPAS</v>
      </c>
      <c r="E281" s="10">
        <f>COUNTIFS(Defect_Master[First Time],"&gt;0",Defect_Master[Error Code Name],TPM[[#This Row],[Error Code Name]],Defect_Master[Functional Area],TPM[[#This Row],[Functional Area]])</f>
        <v>0</v>
      </c>
      <c r="F281" s="10">
        <f>COUNTIFS(Defect_Master[Final],"&gt;0",Defect_Master[Error Code Name],TPM[[#This Row],[Error Code Name]],Defect_Master[Functional Area],TPM[[#This Row],[Functional Area]])</f>
        <v>0</v>
      </c>
      <c r="G28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82" spans="2:7" ht="15.75" customHeight="1">
      <c r="B282" s="12">
        <v>280</v>
      </c>
      <c r="C282" s="10" t="str">
        <f>IFERROR(VLOOKUP(TPM[[#This Row],[Error Code]],Errors_Master[[Error Code]:[Functional Area]],2,FALSE),"NA")</f>
        <v>OPAS</v>
      </c>
      <c r="D282" s="10" t="str">
        <f>IFERROR(VLOOKUP(TPM[[#This Row],[Error Code]],Errors_Master[[Error Code]:[Error Code Name]],3,FALSE),"NA")</f>
        <v>[New Failure] OPAS</v>
      </c>
      <c r="E282" s="10">
        <f>COUNTIFS(Defect_Master[First Time],"&gt;0",Defect_Master[Error Code Name],TPM[[#This Row],[Error Code Name]],Defect_Master[Functional Area],TPM[[#This Row],[Functional Area]])</f>
        <v>0</v>
      </c>
      <c r="F282" s="10">
        <f>COUNTIFS(Defect_Master[Final],"&gt;0",Defect_Master[Error Code Name],TPM[[#This Row],[Error Code Name]],Defect_Master[Functional Area],TPM[[#This Row],[Functional Area]])</f>
        <v>0</v>
      </c>
      <c r="G28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83" spans="2:7" ht="15.75" customHeight="1">
      <c r="B283" s="12">
        <v>281</v>
      </c>
      <c r="C283" s="10" t="str">
        <f>IFERROR(VLOOKUP(TPM[[#This Row],[Error Code]],Errors_Master[[Error Code]:[Functional Area]],2,FALSE),"NA")</f>
        <v>OPAS</v>
      </c>
      <c r="D283" s="10" t="str">
        <f>IFERROR(VLOOKUP(TPM[[#This Row],[Error Code]],Errors_Master[[Error Code]:[Error Code Name]],3,FALSE),"NA")</f>
        <v>[New Failure] OPAS</v>
      </c>
      <c r="E283" s="10">
        <f>COUNTIFS(Defect_Master[First Time],"&gt;0",Defect_Master[Error Code Name],TPM[[#This Row],[Error Code Name]],Defect_Master[Functional Area],TPM[[#This Row],[Functional Area]])</f>
        <v>0</v>
      </c>
      <c r="F283" s="10">
        <f>COUNTIFS(Defect_Master[Final],"&gt;0",Defect_Master[Error Code Name],TPM[[#This Row],[Error Code Name]],Defect_Master[Functional Area],TPM[[#This Row],[Functional Area]])</f>
        <v>0</v>
      </c>
      <c r="G28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84" spans="2:7" ht="15.75" customHeight="1">
      <c r="B284" s="12">
        <v>282</v>
      </c>
      <c r="C284" s="10" t="str">
        <f>IFERROR(VLOOKUP(TPM[[#This Row],[Error Code]],Errors_Master[[Error Code]:[Functional Area]],2,FALSE),"NA")</f>
        <v>OPAS</v>
      </c>
      <c r="D284" s="10" t="str">
        <f>IFERROR(VLOOKUP(TPM[[#This Row],[Error Code]],Errors_Master[[Error Code]:[Error Code Name]],3,FALSE),"NA")</f>
        <v>[New Failure] OPAS</v>
      </c>
      <c r="E284" s="10">
        <f>COUNTIFS(Defect_Master[First Time],"&gt;0",Defect_Master[Error Code Name],TPM[[#This Row],[Error Code Name]],Defect_Master[Functional Area],TPM[[#This Row],[Functional Area]])</f>
        <v>0</v>
      </c>
      <c r="F284" s="10">
        <f>COUNTIFS(Defect_Master[Final],"&gt;0",Defect_Master[Error Code Name],TPM[[#This Row],[Error Code Name]],Defect_Master[Functional Area],TPM[[#This Row],[Functional Area]])</f>
        <v>0</v>
      </c>
      <c r="G28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85" spans="2:7" ht="15.75" customHeight="1">
      <c r="B285" s="12">
        <v>283</v>
      </c>
      <c r="C285" s="10" t="str">
        <f>IFERROR(VLOOKUP(TPM[[#This Row],[Error Code]],Errors_Master[[Error Code]:[Functional Area]],2,FALSE),"NA")</f>
        <v>OPAS</v>
      </c>
      <c r="D285" s="10" t="str">
        <f>IFERROR(VLOOKUP(TPM[[#This Row],[Error Code]],Errors_Master[[Error Code]:[Error Code Name]],3,FALSE),"NA")</f>
        <v>[New Failure] OPAS</v>
      </c>
      <c r="E285" s="10">
        <f>COUNTIFS(Defect_Master[First Time],"&gt;0",Defect_Master[Error Code Name],TPM[[#This Row],[Error Code Name]],Defect_Master[Functional Area],TPM[[#This Row],[Functional Area]])</f>
        <v>0</v>
      </c>
      <c r="F285" s="10">
        <f>COUNTIFS(Defect_Master[Final],"&gt;0",Defect_Master[Error Code Name],TPM[[#This Row],[Error Code Name]],Defect_Master[Functional Area],TPM[[#This Row],[Functional Area]])</f>
        <v>0</v>
      </c>
      <c r="G28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86" spans="2:7" ht="15.75" customHeight="1">
      <c r="B286" s="12">
        <v>284</v>
      </c>
      <c r="C286" s="10" t="str">
        <f>IFERROR(VLOOKUP(TPM[[#This Row],[Error Code]],Errors_Master[[Error Code]:[Functional Area]],2,FALSE),"NA")</f>
        <v>OPAS</v>
      </c>
      <c r="D286" s="10" t="str">
        <f>IFERROR(VLOOKUP(TPM[[#This Row],[Error Code]],Errors_Master[[Error Code]:[Error Code Name]],3,FALSE),"NA")</f>
        <v>[New Failure] OPAS</v>
      </c>
      <c r="E286" s="10">
        <f>COUNTIFS(Defect_Master[First Time],"&gt;0",Defect_Master[Error Code Name],TPM[[#This Row],[Error Code Name]],Defect_Master[Functional Area],TPM[[#This Row],[Functional Area]])</f>
        <v>0</v>
      </c>
      <c r="F286" s="10">
        <f>COUNTIFS(Defect_Master[Final],"&gt;0",Defect_Master[Error Code Name],TPM[[#This Row],[Error Code Name]],Defect_Master[Functional Area],TPM[[#This Row],[Functional Area]])</f>
        <v>0</v>
      </c>
      <c r="G28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87" spans="2:7" ht="15.75" customHeight="1">
      <c r="B287" s="12">
        <v>285</v>
      </c>
      <c r="C287" s="10" t="str">
        <f>IFERROR(VLOOKUP(TPM[[#This Row],[Error Code]],Errors_Master[[Error Code]:[Functional Area]],2,FALSE),"NA")</f>
        <v>OPAS</v>
      </c>
      <c r="D287" s="10" t="str">
        <f>IFERROR(VLOOKUP(TPM[[#This Row],[Error Code]],Errors_Master[[Error Code]:[Error Code Name]],3,FALSE),"NA")</f>
        <v>[New Failure] OPAS</v>
      </c>
      <c r="E287" s="10">
        <f>COUNTIFS(Defect_Master[First Time],"&gt;0",Defect_Master[Error Code Name],TPM[[#This Row],[Error Code Name]],Defect_Master[Functional Area],TPM[[#This Row],[Functional Area]])</f>
        <v>0</v>
      </c>
      <c r="F287" s="10">
        <f>COUNTIFS(Defect_Master[Final],"&gt;0",Defect_Master[Error Code Name],TPM[[#This Row],[Error Code Name]],Defect_Master[Functional Area],TPM[[#This Row],[Functional Area]])</f>
        <v>0</v>
      </c>
      <c r="G28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88" spans="2:7" ht="15.75" customHeight="1">
      <c r="B288" s="12">
        <v>286</v>
      </c>
      <c r="C288" s="10" t="str">
        <f>IFERROR(VLOOKUP(TPM[[#This Row],[Error Code]],Errors_Master[[Error Code]:[Functional Area]],2,FALSE),"NA")</f>
        <v>OPAS</v>
      </c>
      <c r="D288" s="10" t="str">
        <f>IFERROR(VLOOKUP(TPM[[#This Row],[Error Code]],Errors_Master[[Error Code]:[Error Code Name]],3,FALSE),"NA")</f>
        <v>[New Failure] OPAS</v>
      </c>
      <c r="E288" s="10">
        <f>COUNTIFS(Defect_Master[First Time],"&gt;0",Defect_Master[Error Code Name],TPM[[#This Row],[Error Code Name]],Defect_Master[Functional Area],TPM[[#This Row],[Functional Area]])</f>
        <v>0</v>
      </c>
      <c r="F288" s="10">
        <f>COUNTIFS(Defect_Master[Final],"&gt;0",Defect_Master[Error Code Name],TPM[[#This Row],[Error Code Name]],Defect_Master[Functional Area],TPM[[#This Row],[Functional Area]])</f>
        <v>0</v>
      </c>
      <c r="G28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89" spans="2:7" ht="15.75" customHeight="1">
      <c r="B289" s="12">
        <v>287</v>
      </c>
      <c r="C289" s="10" t="str">
        <f>IFERROR(VLOOKUP(TPM[[#This Row],[Error Code]],Errors_Master[[Error Code]:[Functional Area]],2,FALSE),"NA")</f>
        <v>OPAS</v>
      </c>
      <c r="D289" s="10" t="str">
        <f>IFERROR(VLOOKUP(TPM[[#This Row],[Error Code]],Errors_Master[[Error Code]:[Error Code Name]],3,FALSE),"NA")</f>
        <v>[New Failure] OPAS</v>
      </c>
      <c r="E289" s="10">
        <f>COUNTIFS(Defect_Master[First Time],"&gt;0",Defect_Master[Error Code Name],TPM[[#This Row],[Error Code Name]],Defect_Master[Functional Area],TPM[[#This Row],[Functional Area]])</f>
        <v>0</v>
      </c>
      <c r="F289" s="10">
        <f>COUNTIFS(Defect_Master[Final],"&gt;0",Defect_Master[Error Code Name],TPM[[#This Row],[Error Code Name]],Defect_Master[Functional Area],TPM[[#This Row],[Functional Area]])</f>
        <v>0</v>
      </c>
      <c r="G28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90" spans="2:7" ht="15.75" customHeight="1">
      <c r="B290" s="12">
        <v>288</v>
      </c>
      <c r="C290" s="10" t="str">
        <f>IFERROR(VLOOKUP(TPM[[#This Row],[Error Code]],Errors_Master[[Error Code]:[Functional Area]],2,FALSE),"NA")</f>
        <v>OPAS</v>
      </c>
      <c r="D290" s="10" t="str">
        <f>IFERROR(VLOOKUP(TPM[[#This Row],[Error Code]],Errors_Master[[Error Code]:[Error Code Name]],3,FALSE),"NA")</f>
        <v>[New Failure] OPAS</v>
      </c>
      <c r="E290" s="10">
        <f>COUNTIFS(Defect_Master[First Time],"&gt;0",Defect_Master[Error Code Name],TPM[[#This Row],[Error Code Name]],Defect_Master[Functional Area],TPM[[#This Row],[Functional Area]])</f>
        <v>0</v>
      </c>
      <c r="F290" s="10">
        <f>COUNTIFS(Defect_Master[Final],"&gt;0",Defect_Master[Error Code Name],TPM[[#This Row],[Error Code Name]],Defect_Master[Functional Area],TPM[[#This Row],[Functional Area]])</f>
        <v>0</v>
      </c>
      <c r="G29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91" spans="2:7" ht="15.75" customHeight="1">
      <c r="B291" s="12">
        <v>289</v>
      </c>
      <c r="C291" s="10" t="str">
        <f>IFERROR(VLOOKUP(TPM[[#This Row],[Error Code]],Errors_Master[[Error Code]:[Functional Area]],2,FALSE),"NA")</f>
        <v>OPAS</v>
      </c>
      <c r="D291" s="10" t="str">
        <f>IFERROR(VLOOKUP(TPM[[#This Row],[Error Code]],Errors_Master[[Error Code]:[Error Code Name]],3,FALSE),"NA")</f>
        <v>[New Failure] OPAS</v>
      </c>
      <c r="E291" s="10">
        <f>COUNTIFS(Defect_Master[First Time],"&gt;0",Defect_Master[Error Code Name],TPM[[#This Row],[Error Code Name]],Defect_Master[Functional Area],TPM[[#This Row],[Functional Area]])</f>
        <v>0</v>
      </c>
      <c r="F291" s="10">
        <f>COUNTIFS(Defect_Master[Final],"&gt;0",Defect_Master[Error Code Name],TPM[[#This Row],[Error Code Name]],Defect_Master[Functional Area],TPM[[#This Row],[Functional Area]])</f>
        <v>0</v>
      </c>
      <c r="G29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92" spans="2:7" ht="15.75" customHeight="1">
      <c r="B292" s="12">
        <v>290</v>
      </c>
      <c r="C292" s="10" t="str">
        <f>IFERROR(VLOOKUP(TPM[[#This Row],[Error Code]],Errors_Master[[Error Code]:[Functional Area]],2,FALSE),"NA")</f>
        <v>OPAS</v>
      </c>
      <c r="D292" s="10" t="str">
        <f>IFERROR(VLOOKUP(TPM[[#This Row],[Error Code]],Errors_Master[[Error Code]:[Error Code Name]],3,FALSE),"NA")</f>
        <v>[New Failure] OPAS</v>
      </c>
      <c r="E292" s="10">
        <f>COUNTIFS(Defect_Master[First Time],"&gt;0",Defect_Master[Error Code Name],TPM[[#This Row],[Error Code Name]],Defect_Master[Functional Area],TPM[[#This Row],[Functional Area]])</f>
        <v>0</v>
      </c>
      <c r="F292" s="10">
        <f>COUNTIFS(Defect_Master[Final],"&gt;0",Defect_Master[Error Code Name],TPM[[#This Row],[Error Code Name]],Defect_Master[Functional Area],TPM[[#This Row],[Functional Area]])</f>
        <v>0</v>
      </c>
      <c r="G29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93" spans="2:7" ht="15.75" customHeight="1">
      <c r="B293" s="12">
        <v>291</v>
      </c>
      <c r="C293" s="10" t="str">
        <f>IFERROR(VLOOKUP(TPM[[#This Row],[Error Code]],Errors_Master[[Error Code]:[Functional Area]],2,FALSE),"NA")</f>
        <v>OPAS</v>
      </c>
      <c r="D293" s="10" t="str">
        <f>IFERROR(VLOOKUP(TPM[[#This Row],[Error Code]],Errors_Master[[Error Code]:[Error Code Name]],3,FALSE),"NA")</f>
        <v>[New Failure] OPAS</v>
      </c>
      <c r="E293" s="10">
        <f>COUNTIFS(Defect_Master[First Time],"&gt;0",Defect_Master[Error Code Name],TPM[[#This Row],[Error Code Name]],Defect_Master[Functional Area],TPM[[#This Row],[Functional Area]])</f>
        <v>0</v>
      </c>
      <c r="F293" s="10">
        <f>COUNTIFS(Defect_Master[Final],"&gt;0",Defect_Master[Error Code Name],TPM[[#This Row],[Error Code Name]],Defect_Master[Functional Area],TPM[[#This Row],[Functional Area]])</f>
        <v>0</v>
      </c>
      <c r="G29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94" spans="2:7" ht="15.75" customHeight="1">
      <c r="B294" s="12">
        <v>292</v>
      </c>
      <c r="C294" s="10" t="str">
        <f>IFERROR(VLOOKUP(TPM[[#This Row],[Error Code]],Errors_Master[[Error Code]:[Functional Area]],2,FALSE),"NA")</f>
        <v>OPAS</v>
      </c>
      <c r="D294" s="10" t="str">
        <f>IFERROR(VLOOKUP(TPM[[#This Row],[Error Code]],Errors_Master[[Error Code]:[Error Code Name]],3,FALSE),"NA")</f>
        <v>[New Failure] OPAS</v>
      </c>
      <c r="E294" s="10">
        <f>COUNTIFS(Defect_Master[First Time],"&gt;0",Defect_Master[Error Code Name],TPM[[#This Row],[Error Code Name]],Defect_Master[Functional Area],TPM[[#This Row],[Functional Area]])</f>
        <v>0</v>
      </c>
      <c r="F294" s="10">
        <f>COUNTIFS(Defect_Master[Final],"&gt;0",Defect_Master[Error Code Name],TPM[[#This Row],[Error Code Name]],Defect_Master[Functional Area],TPM[[#This Row],[Functional Area]])</f>
        <v>0</v>
      </c>
      <c r="G29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95" spans="2:7" ht="15.75" customHeight="1">
      <c r="B295" s="12">
        <v>293</v>
      </c>
      <c r="C295" s="10" t="str">
        <f>IFERROR(VLOOKUP(TPM[[#This Row],[Error Code]],Errors_Master[[Error Code]:[Functional Area]],2,FALSE),"NA")</f>
        <v>OPAS</v>
      </c>
      <c r="D295" s="10" t="str">
        <f>IFERROR(VLOOKUP(TPM[[#This Row],[Error Code]],Errors_Master[[Error Code]:[Error Code Name]],3,FALSE),"NA")</f>
        <v>[New Failure] OPAS</v>
      </c>
      <c r="E295" s="10">
        <f>COUNTIFS(Defect_Master[First Time],"&gt;0",Defect_Master[Error Code Name],TPM[[#This Row],[Error Code Name]],Defect_Master[Functional Area],TPM[[#This Row],[Functional Area]])</f>
        <v>0</v>
      </c>
      <c r="F295" s="10">
        <f>COUNTIFS(Defect_Master[Final],"&gt;0",Defect_Master[Error Code Name],TPM[[#This Row],[Error Code Name]],Defect_Master[Functional Area],TPM[[#This Row],[Functional Area]])</f>
        <v>0</v>
      </c>
      <c r="G29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96" spans="2:7" ht="15.75" customHeight="1">
      <c r="B296" s="12">
        <v>294</v>
      </c>
      <c r="C296" s="10" t="str">
        <f>IFERROR(VLOOKUP(TPM[[#This Row],[Error Code]],Errors_Master[[Error Code]:[Functional Area]],2,FALSE),"NA")</f>
        <v>OPAS</v>
      </c>
      <c r="D296" s="10" t="str">
        <f>IFERROR(VLOOKUP(TPM[[#This Row],[Error Code]],Errors_Master[[Error Code]:[Error Code Name]],3,FALSE),"NA")</f>
        <v>[New Failure] OPAS</v>
      </c>
      <c r="E296" s="10">
        <f>COUNTIFS(Defect_Master[First Time],"&gt;0",Defect_Master[Error Code Name],TPM[[#This Row],[Error Code Name]],Defect_Master[Functional Area],TPM[[#This Row],[Functional Area]])</f>
        <v>0</v>
      </c>
      <c r="F296" s="10">
        <f>COUNTIFS(Defect_Master[Final],"&gt;0",Defect_Master[Error Code Name],TPM[[#This Row],[Error Code Name]],Defect_Master[Functional Area],TPM[[#This Row],[Functional Area]])</f>
        <v>0</v>
      </c>
      <c r="G29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97" spans="2:7" ht="15.75" customHeight="1">
      <c r="B297" s="12">
        <v>295</v>
      </c>
      <c r="C297" s="10" t="str">
        <f>IFERROR(VLOOKUP(TPM[[#This Row],[Error Code]],Errors_Master[[Error Code]:[Functional Area]],2,FALSE),"NA")</f>
        <v>OPAS</v>
      </c>
      <c r="D297" s="10" t="str">
        <f>IFERROR(VLOOKUP(TPM[[#This Row],[Error Code]],Errors_Master[[Error Code]:[Error Code Name]],3,FALSE),"NA")</f>
        <v>[New Failure] OPAS</v>
      </c>
      <c r="E297" s="10">
        <f>COUNTIFS(Defect_Master[First Time],"&gt;0",Defect_Master[Error Code Name],TPM[[#This Row],[Error Code Name]],Defect_Master[Functional Area],TPM[[#This Row],[Functional Area]])</f>
        <v>0</v>
      </c>
      <c r="F297" s="10">
        <f>COUNTIFS(Defect_Master[Final],"&gt;0",Defect_Master[Error Code Name],TPM[[#This Row],[Error Code Name]],Defect_Master[Functional Area],TPM[[#This Row],[Functional Area]])</f>
        <v>0</v>
      </c>
      <c r="G29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98" spans="2:7" ht="15.75" customHeight="1">
      <c r="B298" s="12">
        <v>296</v>
      </c>
      <c r="C298" s="10" t="str">
        <f>IFERROR(VLOOKUP(TPM[[#This Row],[Error Code]],Errors_Master[[Error Code]:[Functional Area]],2,FALSE),"NA")</f>
        <v>OPAS</v>
      </c>
      <c r="D298" s="10" t="str">
        <f>IFERROR(VLOOKUP(TPM[[#This Row],[Error Code]],Errors_Master[[Error Code]:[Error Code Name]],3,FALSE),"NA")</f>
        <v>[New Failure] OPAS</v>
      </c>
      <c r="E298" s="10">
        <f>COUNTIFS(Defect_Master[First Time],"&gt;0",Defect_Master[Error Code Name],TPM[[#This Row],[Error Code Name]],Defect_Master[Functional Area],TPM[[#This Row],[Functional Area]])</f>
        <v>0</v>
      </c>
      <c r="F298" s="10">
        <f>COUNTIFS(Defect_Master[Final],"&gt;0",Defect_Master[Error Code Name],TPM[[#This Row],[Error Code Name]],Defect_Master[Functional Area],TPM[[#This Row],[Functional Area]])</f>
        <v>0</v>
      </c>
      <c r="G29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299" spans="2:7" ht="15.75" customHeight="1">
      <c r="B299" s="12">
        <v>297</v>
      </c>
      <c r="C299" s="10" t="str">
        <f>IFERROR(VLOOKUP(TPM[[#This Row],[Error Code]],Errors_Master[[Error Code]:[Functional Area]],2,FALSE),"NA")</f>
        <v>OPAS</v>
      </c>
      <c r="D299" s="10" t="str">
        <f>IFERROR(VLOOKUP(TPM[[#This Row],[Error Code]],Errors_Master[[Error Code]:[Error Code Name]],3,FALSE),"NA")</f>
        <v>[New Failure] OPAS</v>
      </c>
      <c r="E299" s="10">
        <f>COUNTIFS(Defect_Master[First Time],"&gt;0",Defect_Master[Error Code Name],TPM[[#This Row],[Error Code Name]],Defect_Master[Functional Area],TPM[[#This Row],[Functional Area]])</f>
        <v>0</v>
      </c>
      <c r="F299" s="10">
        <f>COUNTIFS(Defect_Master[Final],"&gt;0",Defect_Master[Error Code Name],TPM[[#This Row],[Error Code Name]],Defect_Master[Functional Area],TPM[[#This Row],[Functional Area]])</f>
        <v>0</v>
      </c>
      <c r="G29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00" spans="2:7" ht="15.75" customHeight="1">
      <c r="B300" s="12">
        <v>298</v>
      </c>
      <c r="C300" s="10" t="str">
        <f>IFERROR(VLOOKUP(TPM[[#This Row],[Error Code]],Errors_Master[[Error Code]:[Functional Area]],2,FALSE),"NA")</f>
        <v>OPAS</v>
      </c>
      <c r="D300" s="10" t="str">
        <f>IFERROR(VLOOKUP(TPM[[#This Row],[Error Code]],Errors_Master[[Error Code]:[Error Code Name]],3,FALSE),"NA")</f>
        <v>[New Failure] OPAS</v>
      </c>
      <c r="E300" s="10">
        <f>COUNTIFS(Defect_Master[First Time],"&gt;0",Defect_Master[Error Code Name],TPM[[#This Row],[Error Code Name]],Defect_Master[Functional Area],TPM[[#This Row],[Functional Area]])</f>
        <v>0</v>
      </c>
      <c r="F300" s="10">
        <f>COUNTIFS(Defect_Master[Final],"&gt;0",Defect_Master[Error Code Name],TPM[[#This Row],[Error Code Name]],Defect_Master[Functional Area],TPM[[#This Row],[Functional Area]])</f>
        <v>0</v>
      </c>
      <c r="G30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01" spans="2:7" ht="15.75" customHeight="1">
      <c r="B301" s="12">
        <v>299</v>
      </c>
      <c r="C301" s="10" t="str">
        <f>IFERROR(VLOOKUP(TPM[[#This Row],[Error Code]],Errors_Master[[Error Code]:[Functional Area]],2,FALSE),"NA")</f>
        <v>OPAS</v>
      </c>
      <c r="D301" s="10" t="str">
        <f>IFERROR(VLOOKUP(TPM[[#This Row],[Error Code]],Errors_Master[[Error Code]:[Error Code Name]],3,FALSE),"NA")</f>
        <v>[New Failure] OPAS</v>
      </c>
      <c r="E301" s="10">
        <f>COUNTIFS(Defect_Master[First Time],"&gt;0",Defect_Master[Error Code Name],TPM[[#This Row],[Error Code Name]],Defect_Master[Functional Area],TPM[[#This Row],[Functional Area]])</f>
        <v>0</v>
      </c>
      <c r="F301" s="10">
        <f>COUNTIFS(Defect_Master[Final],"&gt;0",Defect_Master[Error Code Name],TPM[[#This Row],[Error Code Name]],Defect_Master[Functional Area],TPM[[#This Row],[Functional Area]])</f>
        <v>0</v>
      </c>
      <c r="G30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02" spans="2:7" ht="15.75" customHeight="1">
      <c r="B302" s="12">
        <v>300</v>
      </c>
      <c r="C302" s="10" t="str">
        <f>IFERROR(VLOOKUP(TPM[[#This Row],[Error Code]],Errors_Master[[Error Code]:[Functional Area]],2,FALSE),"NA")</f>
        <v>OPAS</v>
      </c>
      <c r="D302" s="10" t="str">
        <f>IFERROR(VLOOKUP(TPM[[#This Row],[Error Code]],Errors_Master[[Error Code]:[Error Code Name]],3,FALSE),"NA")</f>
        <v>[New Failure] OPAS</v>
      </c>
      <c r="E302" s="10">
        <f>COUNTIFS(Defect_Master[First Time],"&gt;0",Defect_Master[Error Code Name],TPM[[#This Row],[Error Code Name]],Defect_Master[Functional Area],TPM[[#This Row],[Functional Area]])</f>
        <v>0</v>
      </c>
      <c r="F302" s="10">
        <f>COUNTIFS(Defect_Master[Final],"&gt;0",Defect_Master[Error Code Name],TPM[[#This Row],[Error Code Name]],Defect_Master[Functional Area],TPM[[#This Row],[Functional Area]])</f>
        <v>0</v>
      </c>
      <c r="G30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03" spans="2:7" ht="15.75" customHeight="1">
      <c r="B303" s="12">
        <v>301</v>
      </c>
      <c r="C303" s="10" t="str">
        <f>IFERROR(VLOOKUP(TPM[[#This Row],[Error Code]],Errors_Master[[Error Code]:[Functional Area]],2,FALSE),"NA")</f>
        <v>OPAS</v>
      </c>
      <c r="D303" s="10" t="str">
        <f>IFERROR(VLOOKUP(TPM[[#This Row],[Error Code]],Errors_Master[[Error Code]:[Error Code Name]],3,FALSE),"NA")</f>
        <v>[New Failure] OPAS</v>
      </c>
      <c r="E303" s="10">
        <f>COUNTIFS(Defect_Master[First Time],"&gt;0",Defect_Master[Error Code Name],TPM[[#This Row],[Error Code Name]],Defect_Master[Functional Area],TPM[[#This Row],[Functional Area]])</f>
        <v>0</v>
      </c>
      <c r="F303" s="10">
        <f>COUNTIFS(Defect_Master[Final],"&gt;0",Defect_Master[Error Code Name],TPM[[#This Row],[Error Code Name]],Defect_Master[Functional Area],TPM[[#This Row],[Functional Area]])</f>
        <v>0</v>
      </c>
      <c r="G30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04" spans="2:7" ht="15.75" customHeight="1">
      <c r="B304" s="12">
        <v>302</v>
      </c>
      <c r="C304" s="10" t="str">
        <f>IFERROR(VLOOKUP(TPM[[#This Row],[Error Code]],Errors_Master[[Error Code]:[Functional Area]],2,FALSE),"NA")</f>
        <v>OPAS</v>
      </c>
      <c r="D304" s="10" t="str">
        <f>IFERROR(VLOOKUP(TPM[[#This Row],[Error Code]],Errors_Master[[Error Code]:[Error Code Name]],3,FALSE),"NA")</f>
        <v>[New Failure] OPAS</v>
      </c>
      <c r="E304" s="10">
        <f>COUNTIFS(Defect_Master[First Time],"&gt;0",Defect_Master[Error Code Name],TPM[[#This Row],[Error Code Name]],Defect_Master[Functional Area],TPM[[#This Row],[Functional Area]])</f>
        <v>0</v>
      </c>
      <c r="F304" s="10">
        <f>COUNTIFS(Defect_Master[Final],"&gt;0",Defect_Master[Error Code Name],TPM[[#This Row],[Error Code Name]],Defect_Master[Functional Area],TPM[[#This Row],[Functional Area]])</f>
        <v>0</v>
      </c>
      <c r="G30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05" spans="2:7" ht="15.75" customHeight="1">
      <c r="B305" s="12">
        <v>303</v>
      </c>
      <c r="C305" s="10" t="str">
        <f>IFERROR(VLOOKUP(TPM[[#This Row],[Error Code]],Errors_Master[[Error Code]:[Functional Area]],2,FALSE),"NA")</f>
        <v>OPAS</v>
      </c>
      <c r="D305" s="10" t="str">
        <f>IFERROR(VLOOKUP(TPM[[#This Row],[Error Code]],Errors_Master[[Error Code]:[Error Code Name]],3,FALSE),"NA")</f>
        <v>[New Failure] OPAS</v>
      </c>
      <c r="E305" s="10">
        <f>COUNTIFS(Defect_Master[First Time],"&gt;0",Defect_Master[Error Code Name],TPM[[#This Row],[Error Code Name]],Defect_Master[Functional Area],TPM[[#This Row],[Functional Area]])</f>
        <v>0</v>
      </c>
      <c r="F305" s="10">
        <f>COUNTIFS(Defect_Master[Final],"&gt;0",Defect_Master[Error Code Name],TPM[[#This Row],[Error Code Name]],Defect_Master[Functional Area],TPM[[#This Row],[Functional Area]])</f>
        <v>0</v>
      </c>
      <c r="G30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06" spans="2:7" ht="15.75" customHeight="1">
      <c r="B306" s="12">
        <v>304</v>
      </c>
      <c r="C306" s="10" t="str">
        <f>IFERROR(VLOOKUP(TPM[[#This Row],[Error Code]],Errors_Master[[Error Code]:[Functional Area]],2,FALSE),"NA")</f>
        <v>OPAS</v>
      </c>
      <c r="D306" s="10" t="str">
        <f>IFERROR(VLOOKUP(TPM[[#This Row],[Error Code]],Errors_Master[[Error Code]:[Error Code Name]],3,FALSE),"NA")</f>
        <v>[New Failure] OPAS</v>
      </c>
      <c r="E306" s="10">
        <f>COUNTIFS(Defect_Master[First Time],"&gt;0",Defect_Master[Error Code Name],TPM[[#This Row],[Error Code Name]],Defect_Master[Functional Area],TPM[[#This Row],[Functional Area]])</f>
        <v>0</v>
      </c>
      <c r="F306" s="10">
        <f>COUNTIFS(Defect_Master[Final],"&gt;0",Defect_Master[Error Code Name],TPM[[#This Row],[Error Code Name]],Defect_Master[Functional Area],TPM[[#This Row],[Functional Area]])</f>
        <v>0</v>
      </c>
      <c r="G30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07" spans="2:7" ht="15.75" customHeight="1">
      <c r="B307" s="12">
        <v>305</v>
      </c>
      <c r="C307" s="10" t="str">
        <f>IFERROR(VLOOKUP(TPM[[#This Row],[Error Code]],Errors_Master[[Error Code]:[Functional Area]],2,FALSE),"NA")</f>
        <v>OPAS</v>
      </c>
      <c r="D307" s="10" t="str">
        <f>IFERROR(VLOOKUP(TPM[[#This Row],[Error Code]],Errors_Master[[Error Code]:[Error Code Name]],3,FALSE),"NA")</f>
        <v>[New Failure] OPAS</v>
      </c>
      <c r="E307" s="10">
        <f>COUNTIFS(Defect_Master[First Time],"&gt;0",Defect_Master[Error Code Name],TPM[[#This Row],[Error Code Name]],Defect_Master[Functional Area],TPM[[#This Row],[Functional Area]])</f>
        <v>0</v>
      </c>
      <c r="F307" s="10">
        <f>COUNTIFS(Defect_Master[Final],"&gt;0",Defect_Master[Error Code Name],TPM[[#This Row],[Error Code Name]],Defect_Master[Functional Area],TPM[[#This Row],[Functional Area]])</f>
        <v>0</v>
      </c>
      <c r="G30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08" spans="2:7" ht="15.75" customHeight="1">
      <c r="B308" s="12">
        <v>306</v>
      </c>
      <c r="C308" s="10" t="str">
        <f>IFERROR(VLOOKUP(TPM[[#This Row],[Error Code]],Errors_Master[[Error Code]:[Functional Area]],2,FALSE),"NA")</f>
        <v>OPAS</v>
      </c>
      <c r="D308" s="10" t="str">
        <f>IFERROR(VLOOKUP(TPM[[#This Row],[Error Code]],Errors_Master[[Error Code]:[Error Code Name]],3,FALSE),"NA")</f>
        <v>[New Failure] OPAS</v>
      </c>
      <c r="E308" s="10">
        <f>COUNTIFS(Defect_Master[First Time],"&gt;0",Defect_Master[Error Code Name],TPM[[#This Row],[Error Code Name]],Defect_Master[Functional Area],TPM[[#This Row],[Functional Area]])</f>
        <v>0</v>
      </c>
      <c r="F308" s="10">
        <f>COUNTIFS(Defect_Master[Final],"&gt;0",Defect_Master[Error Code Name],TPM[[#This Row],[Error Code Name]],Defect_Master[Functional Area],TPM[[#This Row],[Functional Area]])</f>
        <v>0</v>
      </c>
      <c r="G30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09" spans="2:7" ht="15.75" customHeight="1">
      <c r="B309" s="12">
        <v>307</v>
      </c>
      <c r="C309" s="10" t="str">
        <f>IFERROR(VLOOKUP(TPM[[#This Row],[Error Code]],Errors_Master[[Error Code]:[Functional Area]],2,FALSE),"NA")</f>
        <v>OPAS</v>
      </c>
      <c r="D309" s="10" t="str">
        <f>IFERROR(VLOOKUP(TPM[[#This Row],[Error Code]],Errors_Master[[Error Code]:[Error Code Name]],3,FALSE),"NA")</f>
        <v>[New Failure] OPAS</v>
      </c>
      <c r="E309" s="10">
        <f>COUNTIFS(Defect_Master[First Time],"&gt;0",Defect_Master[Error Code Name],TPM[[#This Row],[Error Code Name]],Defect_Master[Functional Area],TPM[[#This Row],[Functional Area]])</f>
        <v>0</v>
      </c>
      <c r="F309" s="10">
        <f>COUNTIFS(Defect_Master[Final],"&gt;0",Defect_Master[Error Code Name],TPM[[#This Row],[Error Code Name]],Defect_Master[Functional Area],TPM[[#This Row],[Functional Area]])</f>
        <v>0</v>
      </c>
      <c r="G30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10" spans="2:7" ht="15.75" customHeight="1">
      <c r="B310" s="12">
        <v>308</v>
      </c>
      <c r="C310" s="10" t="str">
        <f>IFERROR(VLOOKUP(TPM[[#This Row],[Error Code]],Errors_Master[[Error Code]:[Functional Area]],2,FALSE),"NA")</f>
        <v>OPAS</v>
      </c>
      <c r="D310" s="10" t="str">
        <f>IFERROR(VLOOKUP(TPM[[#This Row],[Error Code]],Errors_Master[[Error Code]:[Error Code Name]],3,FALSE),"NA")</f>
        <v>[New Failure] OPAS</v>
      </c>
      <c r="E310" s="10">
        <f>COUNTIFS(Defect_Master[First Time],"&gt;0",Defect_Master[Error Code Name],TPM[[#This Row],[Error Code Name]],Defect_Master[Functional Area],TPM[[#This Row],[Functional Area]])</f>
        <v>0</v>
      </c>
      <c r="F310" s="10">
        <f>COUNTIFS(Defect_Master[Final],"&gt;0",Defect_Master[Error Code Name],TPM[[#This Row],[Error Code Name]],Defect_Master[Functional Area],TPM[[#This Row],[Functional Area]])</f>
        <v>0</v>
      </c>
      <c r="G31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11" spans="2:7" ht="15.75" customHeight="1">
      <c r="B311" s="12">
        <v>309</v>
      </c>
      <c r="C311" s="10" t="str">
        <f>IFERROR(VLOOKUP(TPM[[#This Row],[Error Code]],Errors_Master[[Error Code]:[Functional Area]],2,FALSE),"NA")</f>
        <v>OPAS</v>
      </c>
      <c r="D311" s="10" t="str">
        <f>IFERROR(VLOOKUP(TPM[[#This Row],[Error Code]],Errors_Master[[Error Code]:[Error Code Name]],3,FALSE),"NA")</f>
        <v>[New Failure] OPAS</v>
      </c>
      <c r="E311" s="10">
        <f>COUNTIFS(Defect_Master[First Time],"&gt;0",Defect_Master[Error Code Name],TPM[[#This Row],[Error Code Name]],Defect_Master[Functional Area],TPM[[#This Row],[Functional Area]])</f>
        <v>0</v>
      </c>
      <c r="F311" s="10">
        <f>COUNTIFS(Defect_Master[Final],"&gt;0",Defect_Master[Error Code Name],TPM[[#This Row],[Error Code Name]],Defect_Master[Functional Area],TPM[[#This Row],[Functional Area]])</f>
        <v>0</v>
      </c>
      <c r="G31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12" spans="2:7" ht="15.75" customHeight="1">
      <c r="B312" s="12">
        <v>310</v>
      </c>
      <c r="C312" s="10" t="str">
        <f>IFERROR(VLOOKUP(TPM[[#This Row],[Error Code]],Errors_Master[[Error Code]:[Functional Area]],2,FALSE),"NA")</f>
        <v>OPAS</v>
      </c>
      <c r="D312" s="10" t="str">
        <f>IFERROR(VLOOKUP(TPM[[#This Row],[Error Code]],Errors_Master[[Error Code]:[Error Code Name]],3,FALSE),"NA")</f>
        <v>[New Failure] OPAS</v>
      </c>
      <c r="E312" s="10">
        <f>COUNTIFS(Defect_Master[First Time],"&gt;0",Defect_Master[Error Code Name],TPM[[#This Row],[Error Code Name]],Defect_Master[Functional Area],TPM[[#This Row],[Functional Area]])</f>
        <v>0</v>
      </c>
      <c r="F312" s="10">
        <f>COUNTIFS(Defect_Master[Final],"&gt;0",Defect_Master[Error Code Name],TPM[[#This Row],[Error Code Name]],Defect_Master[Functional Area],TPM[[#This Row],[Functional Area]])</f>
        <v>0</v>
      </c>
      <c r="G31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13" spans="2:7" ht="15.75" customHeight="1">
      <c r="B313" s="12">
        <v>311</v>
      </c>
      <c r="C313" s="10" t="str">
        <f>IFERROR(VLOOKUP(TPM[[#This Row],[Error Code]],Errors_Master[[Error Code]:[Functional Area]],2,FALSE),"NA")</f>
        <v>OPAS</v>
      </c>
      <c r="D313" s="10" t="str">
        <f>IFERROR(VLOOKUP(TPM[[#This Row],[Error Code]],Errors_Master[[Error Code]:[Error Code Name]],3,FALSE),"NA")</f>
        <v>[New Failure] OPAS</v>
      </c>
      <c r="E313" s="10">
        <f>COUNTIFS(Defect_Master[First Time],"&gt;0",Defect_Master[Error Code Name],TPM[[#This Row],[Error Code Name]],Defect_Master[Functional Area],TPM[[#This Row],[Functional Area]])</f>
        <v>0</v>
      </c>
      <c r="F313" s="10">
        <f>COUNTIFS(Defect_Master[Final],"&gt;0",Defect_Master[Error Code Name],TPM[[#This Row],[Error Code Name]],Defect_Master[Functional Area],TPM[[#This Row],[Functional Area]])</f>
        <v>0</v>
      </c>
      <c r="G31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14" spans="2:7" ht="15.75" customHeight="1">
      <c r="B314" s="12">
        <v>312</v>
      </c>
      <c r="C314" s="10" t="str">
        <f>IFERROR(VLOOKUP(TPM[[#This Row],[Error Code]],Errors_Master[[Error Code]:[Functional Area]],2,FALSE),"NA")</f>
        <v>QT0</v>
      </c>
      <c r="D314" s="10" t="str">
        <f>IFERROR(VLOOKUP(TPM[[#This Row],[Error Code]],Errors_Master[[Error Code]:[Error Code Name]],3,FALSE),"NA")</f>
        <v>SN/Dut-sn</v>
      </c>
      <c r="E314" s="10">
        <f>COUNTIFS(Defect_Master[First Time],"&gt;0",Defect_Master[Error Code Name],TPM[[#This Row],[Error Code Name]],Defect_Master[Functional Area],TPM[[#This Row],[Functional Area]])</f>
        <v>0</v>
      </c>
      <c r="F314" s="10">
        <f>COUNTIFS(Defect_Master[Final],"&gt;0",Defect_Master[Error Code Name],TPM[[#This Row],[Error Code Name]],Defect_Master[Functional Area],TPM[[#This Row],[Functional Area]])</f>
        <v>0</v>
      </c>
      <c r="G31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15" spans="2:7" ht="15.75" customHeight="1">
      <c r="B315" s="12">
        <v>313</v>
      </c>
      <c r="C315" s="10" t="str">
        <f>IFERROR(VLOOKUP(TPM[[#This Row],[Error Code]],Errors_Master[[Error Code]:[Functional Area]],2,FALSE),"NA")</f>
        <v>QT0</v>
      </c>
      <c r="D315" s="10" t="str">
        <f>IFERROR(VLOOKUP(TPM[[#This Row],[Error Code]],Errors_Master[[Error Code]:[Error Code Name]],3,FALSE),"NA")</f>
        <v>Process/Start Test Process</v>
      </c>
      <c r="E315" s="10">
        <f>COUNTIFS(Defect_Master[First Time],"&gt;0",Defect_Master[Error Code Name],TPM[[#This Row],[Error Code Name]],Defect_Master[Functional Area],TPM[[#This Row],[Functional Area]])</f>
        <v>0</v>
      </c>
      <c r="F315" s="10">
        <f>COUNTIFS(Defect_Master[Final],"&gt;0",Defect_Master[Error Code Name],TPM[[#This Row],[Error Code Name]],Defect_Master[Functional Area],TPM[[#This Row],[Functional Area]])</f>
        <v>0</v>
      </c>
      <c r="G31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16" spans="2:7" ht="15.75" customHeight="1">
      <c r="B316" s="12">
        <v>314</v>
      </c>
      <c r="C316" s="10" t="str">
        <f>IFERROR(VLOOKUP(TPM[[#This Row],[Error Code]],Errors_Master[[Error Code]:[Functional Area]],2,FALSE),"NA")</f>
        <v>QT0</v>
      </c>
      <c r="D316" s="10" t="str">
        <f>IFERROR(VLOOKUP(TPM[[#This Row],[Error Code]],Errors_Master[[Error Code]:[Error Code Name]],3,FALSE),"NA")</f>
        <v>Fan/ Fan-setFan[0]</v>
      </c>
      <c r="E316" s="10">
        <f>COUNTIFS(Defect_Master[First Time],"&gt;0",Defect_Master[Error Code Name],TPM[[#This Row],[Error Code Name]],Defect_Master[Functional Area],TPM[[#This Row],[Functional Area]])</f>
        <v>0</v>
      </c>
      <c r="F316" s="10">
        <f>COUNTIFS(Defect_Master[Final],"&gt;0",Defect_Master[Error Code Name],TPM[[#This Row],[Error Code Name]],Defect_Master[Functional Area],TPM[[#This Row],[Functional Area]])</f>
        <v>0</v>
      </c>
      <c r="G31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17" spans="2:7" ht="15.75" customHeight="1">
      <c r="B317" s="12">
        <v>315</v>
      </c>
      <c r="C317" s="10" t="str">
        <f>IFERROR(VLOOKUP(TPM[[#This Row],[Error Code]],Errors_Master[[Error Code]:[Functional Area]],2,FALSE),"NA")</f>
        <v>QT0</v>
      </c>
      <c r="D317" s="10" t="str">
        <f>IFERROR(VLOOKUP(TPM[[#This Row],[Error Code]],Errors_Master[[Error Code]:[Error Code Name]],3,FALSE),"NA")</f>
        <v>Fan/ Fan-setFan[1]</v>
      </c>
      <c r="E317" s="10">
        <f>COUNTIFS(Defect_Master[First Time],"&gt;0",Defect_Master[Error Code Name],TPM[[#This Row],[Error Code Name]],Defect_Master[Functional Area],TPM[[#This Row],[Functional Area]])</f>
        <v>0</v>
      </c>
      <c r="F317" s="10">
        <f>COUNTIFS(Defect_Master[Final],"&gt;0",Defect_Master[Error Code Name],TPM[[#This Row],[Error Code Name]],Defect_Master[Functional Area],TPM[[#This Row],[Functional Area]])</f>
        <v>0</v>
      </c>
      <c r="G31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18" spans="2:7" ht="15.75" customHeight="1">
      <c r="B318" s="12">
        <v>316</v>
      </c>
      <c r="C318" s="10" t="str">
        <f>IFERROR(VLOOKUP(TPM[[#This Row],[Error Code]],Errors_Master[[Error Code]:[Functional Area]],2,FALSE),"NA")</f>
        <v>QT0</v>
      </c>
      <c r="D318" s="10" t="str">
        <f>IFERROR(VLOOKUP(TPM[[#This Row],[Error Code]],Errors_Master[[Error Code]:[Error Code Name]],3,FALSE),"NA")</f>
        <v>Connectivity/Connectivity-I2C Scan</v>
      </c>
      <c r="E318" s="10">
        <f>COUNTIFS(Defect_Master[First Time],"&gt;0",Defect_Master[Error Code Name],TPM[[#This Row],[Error Code Name]],Defect_Master[Functional Area],TPM[[#This Row],[Functional Area]])</f>
        <v>0</v>
      </c>
      <c r="F318" s="10">
        <f>COUNTIFS(Defect_Master[Final],"&gt;0",Defect_Master[Error Code Name],TPM[[#This Row],[Error Code Name]],Defect_Master[Functional Area],TPM[[#This Row],[Functional Area]])</f>
        <v>0</v>
      </c>
      <c r="G31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19" spans="2:7" ht="15.75" customHeight="1">
      <c r="B319" s="12">
        <v>317</v>
      </c>
      <c r="C319" s="10" t="str">
        <f>IFERROR(VLOOKUP(TPM[[#This Row],[Error Code]],Errors_Master[[Error Code]:[Functional Area]],2,FALSE),"NA")</f>
        <v>QT0</v>
      </c>
      <c r="D319" s="10" t="str">
        <f>IFERROR(VLOOKUP(TPM[[#This Row],[Error Code]],Errors_Master[[Error Code]:[Error Code Name]],3,FALSE),"NA")</f>
        <v>Connectivity/Connectivity-Read SoC Info</v>
      </c>
      <c r="E319" s="10">
        <f>COUNTIFS(Defect_Master[First Time],"&gt;0",Defect_Master[Error Code Name],TPM[[#This Row],[Error Code Name]],Defect_Master[Functional Area],TPM[[#This Row],[Functional Area]])</f>
        <v>0</v>
      </c>
      <c r="F319" s="10">
        <f>COUNTIFS(Defect_Master[Final],"&gt;0",Defect_Master[Error Code Name],TPM[[#This Row],[Error Code Name]],Defect_Master[Functional Area],TPM[[#This Row],[Functional Area]])</f>
        <v>0</v>
      </c>
      <c r="G31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20" spans="2:7" ht="15.75" customHeight="1">
      <c r="B320" s="12">
        <v>318</v>
      </c>
      <c r="C320" s="10" t="str">
        <f>IFERROR(VLOOKUP(TPM[[#This Row],[Error Code]],Errors_Master[[Error Code]:[Functional Area]],2,FALSE),"NA")</f>
        <v>QT0</v>
      </c>
      <c r="D320" s="10" t="str">
        <f>IFERROR(VLOOKUP(TPM[[#This Row],[Error Code]],Errors_Master[[Error Code]:[Error Code Name]],3,FALSE),"NA")</f>
        <v>Connectivity/Connectivity-Read PMU Info</v>
      </c>
      <c r="E320" s="10">
        <f>COUNTIFS(Defect_Master[First Time],"&gt;0",Defect_Master[Error Code Name],TPM[[#This Row],[Error Code Name]],Defect_Master[Functional Area],TPM[[#This Row],[Functional Area]])</f>
        <v>0</v>
      </c>
      <c r="F320" s="10">
        <f>COUNTIFS(Defect_Master[Final],"&gt;0",Defect_Master[Error Code Name],TPM[[#This Row],[Error Code Name]],Defect_Master[Functional Area],TPM[[#This Row],[Functional Area]])</f>
        <v>0</v>
      </c>
      <c r="G32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21" spans="2:7" ht="15.75" customHeight="1">
      <c r="B321" s="12">
        <v>319</v>
      </c>
      <c r="C321" s="10" t="str">
        <f>IFERROR(VLOOKUP(TPM[[#This Row],[Error Code]],Errors_Master[[Error Code]:[Functional Area]],2,FALSE),"NA")</f>
        <v>QT0</v>
      </c>
      <c r="D321" s="10" t="str">
        <f>IFERROR(VLOOKUP(TPM[[#This Row],[Error Code]],Errors_Master[[Error Code]:[Error Code Name]],3,FALSE),"NA")</f>
        <v>DFR/DFR-DFR Presence test</v>
      </c>
      <c r="E321" s="10">
        <f>COUNTIFS(Defect_Master[First Time],"&gt;0",Defect_Master[Error Code Name],TPM[[#This Row],[Error Code Name]],Defect_Master[Functional Area],TPM[[#This Row],[Functional Area]])</f>
        <v>0</v>
      </c>
      <c r="F321" s="10">
        <f>COUNTIFS(Defect_Master[Final],"&gt;0",Defect_Master[Error Code Name],TPM[[#This Row],[Error Code Name]],Defect_Master[Functional Area],TPM[[#This Row],[Functional Area]])</f>
        <v>0</v>
      </c>
      <c r="G32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22" spans="2:7" ht="15.75" customHeight="1">
      <c r="B322" s="12">
        <v>320</v>
      </c>
      <c r="C322" s="10" t="str">
        <f>IFERROR(VLOOKUP(TPM[[#This Row],[Error Code]],Errors_Master[[Error Code]:[Functional Area]],2,FALSE),"NA")</f>
        <v>QT0</v>
      </c>
      <c r="D322" s="10" t="str">
        <f>IFERROR(VLOOKUP(TPM[[#This Row],[Error Code]],Errors_Master[[Error Code]:[Error Code Name]],3,FALSE),"NA")</f>
        <v>Mesa/Button-Mesa Presence test</v>
      </c>
      <c r="E322" s="10">
        <f>COUNTIFS(Defect_Master[First Time],"&gt;0",Defect_Master[Error Code Name],TPM[[#This Row],[Error Code Name]],Defect_Master[Functional Area],TPM[[#This Row],[Functional Area]])</f>
        <v>0</v>
      </c>
      <c r="F322" s="10">
        <f>COUNTIFS(Defect_Master[Final],"&gt;0",Defect_Master[Error Code Name],TPM[[#This Row],[Error Code Name]],Defect_Master[Functional Area],TPM[[#This Row],[Functional Area]])</f>
        <v>0</v>
      </c>
      <c r="G32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23" spans="2:7" ht="15.75" customHeight="1">
      <c r="B323" s="12">
        <v>321</v>
      </c>
      <c r="C323" s="10" t="str">
        <f>IFERROR(VLOOKUP(TPM[[#This Row],[Error Code]],Errors_Master[[Error Code]:[Functional Area]],2,FALSE),"NA")</f>
        <v>QT0</v>
      </c>
      <c r="D323" s="10" t="str">
        <f>IFERROR(VLOOKUP(TPM[[#This Row],[Error Code]],Errors_Master[[Error Code]:[Error Code Name]],3,FALSE),"NA")</f>
        <v>Accel/SAR-Accelerometer presence test</v>
      </c>
      <c r="E323" s="10">
        <f>COUNTIFS(Defect_Master[First Time],"&gt;0",Defect_Master[Error Code Name],TPM[[#This Row],[Error Code Name]],Defect_Master[Functional Area],TPM[[#This Row],[Functional Area]])</f>
        <v>0</v>
      </c>
      <c r="F323" s="10">
        <f>COUNTIFS(Defect_Master[Final],"&gt;0",Defect_Master[Error Code Name],TPM[[#This Row],[Error Code Name]],Defect_Master[Functional Area],TPM[[#This Row],[Functional Area]])</f>
        <v>0</v>
      </c>
      <c r="G32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24" spans="2:7" ht="15.75" customHeight="1">
      <c r="B324" s="12">
        <v>322</v>
      </c>
      <c r="C324" s="10" t="str">
        <f>IFERROR(VLOOKUP(TPM[[#This Row],[Error Code]],Errors_Master[[Error Code]:[Functional Area]],2,FALSE),"NA")</f>
        <v>QT0</v>
      </c>
      <c r="D324" s="10" t="str">
        <f>IFERROR(VLOOKUP(TPM[[#This Row],[Error Code]],Errors_Master[[Error Code]:[Error Code Name]],3,FALSE),"NA")</f>
        <v>Halle/Halleffect Sensor-Halleffect Sensor</v>
      </c>
      <c r="E324" s="10">
        <f>COUNTIFS(Defect_Master[First Time],"&gt;0",Defect_Master[Error Code Name],TPM[[#This Row],[Error Code Name]],Defect_Master[Functional Area],TPM[[#This Row],[Functional Area]])</f>
        <v>0</v>
      </c>
      <c r="F324" s="10">
        <f>COUNTIFS(Defect_Master[Final],"&gt;0",Defect_Master[Error Code Name],TPM[[#This Row],[Error Code Name]],Defect_Master[Functional Area],TPM[[#This Row],[Functional Area]])</f>
        <v>0</v>
      </c>
      <c r="G32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25" spans="2:7" ht="15.75" customHeight="1">
      <c r="B325" s="12">
        <v>323</v>
      </c>
      <c r="C325" s="10" t="str">
        <f>IFERROR(VLOOKUP(TPM[[#This Row],[Error Code]],Errors_Master[[Error Code]:[Functional Area]],2,FALSE),"NA")</f>
        <v>QT0</v>
      </c>
      <c r="D325" s="10" t="str">
        <f>IFERROR(VLOOKUP(TPM[[#This Row],[Error Code]],Errors_Master[[Error Code]:[Error Code Name]],3,FALSE),"NA")</f>
        <v>Fan/Fan-getFan[0]</v>
      </c>
      <c r="E325" s="10">
        <f>COUNTIFS(Defect_Master[First Time],"&gt;0",Defect_Master[Error Code Name],TPM[[#This Row],[Error Code Name]],Defect_Master[Functional Area],TPM[[#This Row],[Functional Area]])</f>
        <v>0</v>
      </c>
      <c r="F325" s="10">
        <f>COUNTIFS(Defect_Master[Final],"&gt;0",Defect_Master[Error Code Name],TPM[[#This Row],[Error Code Name]],Defect_Master[Functional Area],TPM[[#This Row],[Functional Area]])</f>
        <v>0</v>
      </c>
      <c r="G32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26" spans="2:7" ht="15.75" customHeight="1">
      <c r="B326" s="12">
        <v>324</v>
      </c>
      <c r="C326" s="10" t="str">
        <f>IFERROR(VLOOKUP(TPM[[#This Row],[Error Code]],Errors_Master[[Error Code]:[Functional Area]],2,FALSE),"NA")</f>
        <v>QT0</v>
      </c>
      <c r="D326" s="10" t="str">
        <f>IFERROR(VLOOKUP(TPM[[#This Row],[Error Code]],Errors_Master[[Error Code]:[Error Code Name]],3,FALSE),"NA")</f>
        <v>Fan/Fan-getFan[1]</v>
      </c>
      <c r="E326" s="10">
        <f>COUNTIFS(Defect_Master[First Time],"&gt;0",Defect_Master[Error Code Name],TPM[[#This Row],[Error Code Name]],Defect_Master[Functional Area],TPM[[#This Row],[Functional Area]])</f>
        <v>0</v>
      </c>
      <c r="F326" s="10">
        <f>COUNTIFS(Defect_Master[Final],"&gt;0",Defect_Master[Error Code Name],TPM[[#This Row],[Error Code Name]],Defect_Master[Functional Area],TPM[[#This Row],[Functional Area]])</f>
        <v>0</v>
      </c>
      <c r="G32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27" spans="2:7" ht="15.75" customHeight="1">
      <c r="B327" s="12">
        <v>325</v>
      </c>
      <c r="C327" s="10" t="str">
        <f>IFERROR(VLOOKUP(TPM[[#This Row],[Error Code]],Errors_Master[[Error Code]:[Functional Area]],2,FALSE),"NA")</f>
        <v>QT0</v>
      </c>
      <c r="D327" s="10" t="str">
        <f>IFERROR(VLOOKUP(TPM[[#This Row],[Error Code]],Errors_Master[[Error Code]:[Error Code Name]],3,FALSE),"NA")</f>
        <v>Storage/Storage-NAND Ident test</v>
      </c>
      <c r="E327" s="10">
        <f>COUNTIFS(Defect_Master[First Time],"&gt;0",Defect_Master[Error Code Name],TPM[[#This Row],[Error Code Name]],Defect_Master[Functional Area],TPM[[#This Row],[Functional Area]])</f>
        <v>0</v>
      </c>
      <c r="F327" s="10">
        <f>COUNTIFS(Defect_Master[Final],"&gt;0",Defect_Master[Error Code Name],TPM[[#This Row],[Error Code Name]],Defect_Master[Functional Area],TPM[[#This Row],[Functional Area]])</f>
        <v>0</v>
      </c>
      <c r="G32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28" spans="2:7" ht="15.75" customHeight="1">
      <c r="B328" s="12">
        <v>326</v>
      </c>
      <c r="C328" s="10" t="str">
        <f>IFERROR(VLOOKUP(TPM[[#This Row],[Error Code]],Errors_Master[[Error Code]:[Functional Area]],2,FALSE),"NA")</f>
        <v>QT0</v>
      </c>
      <c r="D328" s="10" t="str">
        <f>IFERROR(VLOOKUP(TPM[[#This Row],[Error Code]],Errors_Master[[Error Code]:[Error Code Name]],3,FALSE),"NA")</f>
        <v>Storage/Storage-Storage counters dump</v>
      </c>
      <c r="E328" s="10">
        <f>COUNTIFS(Defect_Master[First Time],"&gt;0",Defect_Master[Error Code Name],TPM[[#This Row],[Error Code Name]],Defect_Master[Functional Area],TPM[[#This Row],[Functional Area]])</f>
        <v>0</v>
      </c>
      <c r="F328" s="10">
        <f>COUNTIFS(Defect_Master[Final],"&gt;0",Defect_Master[Error Code Name],TPM[[#This Row],[Error Code Name]],Defect_Master[Functional Area],TPM[[#This Row],[Functional Area]])</f>
        <v>0</v>
      </c>
      <c r="G32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29" spans="2:7" ht="15.75" customHeight="1">
      <c r="B329" s="12">
        <v>327</v>
      </c>
      <c r="C329" s="10" t="str">
        <f>IFERROR(VLOOKUP(TPM[[#This Row],[Error Code]],Errors_Master[[Error Code]:[Functional Area]],2,FALSE),"NA")</f>
        <v>QT0</v>
      </c>
      <c r="D329" s="10" t="str">
        <f>IFERROR(VLOOKUP(TPM[[#This Row],[Error Code]],Errors_Master[[Error Code]:[Error Code Name]],3,FALSE),"NA")</f>
        <v>Device/Device-Power On - BT</v>
      </c>
      <c r="E329" s="10">
        <f>COUNTIFS(Defect_Master[First Time],"&gt;0",Defect_Master[Error Code Name],TPM[[#This Row],[Error Code Name]],Defect_Master[Functional Area],TPM[[#This Row],[Functional Area]])</f>
        <v>0</v>
      </c>
      <c r="F329" s="10">
        <f>COUNTIFS(Defect_Master[Final],"&gt;0",Defect_Master[Error Code Name],TPM[[#This Row],[Error Code Name]],Defect_Master[Functional Area],TPM[[#This Row],[Functional Area]])</f>
        <v>0</v>
      </c>
      <c r="G32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30" spans="2:7" ht="15.75" customHeight="1">
      <c r="B330" s="12">
        <v>328</v>
      </c>
      <c r="C330" s="10" t="str">
        <f>IFERROR(VLOOKUP(TPM[[#This Row],[Error Code]],Errors_Master[[Error Code]:[Functional Area]],2,FALSE),"NA")</f>
        <v>QT0</v>
      </c>
      <c r="D330" s="10" t="str">
        <f>IFERROR(VLOOKUP(TPM[[#This Row],[Error Code]],Errors_Master[[Error Code]:[Error Code Name]],3,FALSE),"NA")</f>
        <v>Device/Device-Presence Test - BT</v>
      </c>
      <c r="E330" s="10">
        <f>COUNTIFS(Defect_Master[First Time],"&gt;0",Defect_Master[Error Code Name],TPM[[#This Row],[Error Code Name]],Defect_Master[Functional Area],TPM[[#This Row],[Functional Area]])</f>
        <v>0</v>
      </c>
      <c r="F330" s="10">
        <f>COUNTIFS(Defect_Master[Final],"&gt;0",Defect_Master[Error Code Name],TPM[[#This Row],[Error Code Name]],Defect_Master[Functional Area],TPM[[#This Row],[Functional Area]])</f>
        <v>0</v>
      </c>
      <c r="G33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31" spans="2:7" ht="15.75" customHeight="1">
      <c r="B331" s="12">
        <v>329</v>
      </c>
      <c r="C331" s="10" t="str">
        <f>IFERROR(VLOOKUP(TPM[[#This Row],[Error Code]],Errors_Master[[Error Code]:[Functional Area]],2,FALSE),"NA")</f>
        <v>QT0</v>
      </c>
      <c r="D331" s="10" t="str">
        <f>IFERROR(VLOOKUP(TPM[[#This Row],[Error Code]],Errors_Master[[Error Code]:[Error Code Name]],3,FALSE),"NA")</f>
        <v>Device/Device-Power Off - BT</v>
      </c>
      <c r="E331" s="10">
        <f>COUNTIFS(Defect_Master[First Time],"&gt;0",Defect_Master[Error Code Name],TPM[[#This Row],[Error Code Name]],Defect_Master[Functional Area],TPM[[#This Row],[Functional Area]])</f>
        <v>0</v>
      </c>
      <c r="F331" s="10">
        <f>COUNTIFS(Defect_Master[Final],"&gt;0",Defect_Master[Error Code Name],TPM[[#This Row],[Error Code Name]],Defect_Master[Functional Area],TPM[[#This Row],[Functional Area]])</f>
        <v>0</v>
      </c>
      <c r="G33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32" spans="2:7" ht="15.75" customHeight="1">
      <c r="B332" s="12">
        <v>330</v>
      </c>
      <c r="C332" s="10" t="str">
        <f>IFERROR(VLOOKUP(TPM[[#This Row],[Error Code]],Errors_Master[[Error Code]:[Functional Area]],2,FALSE),"NA")</f>
        <v>QT0</v>
      </c>
      <c r="D332" s="10" t="str">
        <f>IFERROR(VLOOKUP(TPM[[#This Row],[Error Code]],Errors_Master[[Error Code]:[Error Code Name]],3,FALSE),"NA")</f>
        <v>Process/Finish Test Process</v>
      </c>
      <c r="E332" s="10">
        <f>COUNTIFS(Defect_Master[First Time],"&gt;0",Defect_Master[Error Code Name],TPM[[#This Row],[Error Code Name]],Defect_Master[Functional Area],TPM[[#This Row],[Functional Area]])</f>
        <v>0</v>
      </c>
      <c r="F332" s="10">
        <f>COUNTIFS(Defect_Master[Final],"&gt;0",Defect_Master[Error Code Name],TPM[[#This Row],[Error Code Name]],Defect_Master[Functional Area],TPM[[#This Row],[Functional Area]])</f>
        <v>0</v>
      </c>
      <c r="G33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33" spans="2:7" ht="15.75" customHeight="1">
      <c r="B333" s="12">
        <v>331</v>
      </c>
      <c r="C333" s="10" t="str">
        <f>IFERROR(VLOOKUP(TPM[[#This Row],[Error Code]],Errors_Master[[Error Code]:[Functional Area]],2,FALSE),"NA")</f>
        <v>QT0</v>
      </c>
      <c r="D333" s="10" t="str">
        <f>IFERROR(VLOOKUP(TPM[[#This Row],[Error Code]],Errors_Master[[Error Code]:[Error Code Name]],3,FALSE),"NA")</f>
        <v>Hang at Apple logo during 1st reboot after finish SWDL</v>
      </c>
      <c r="E333" s="10">
        <f>COUNTIFS(Defect_Master[First Time],"&gt;0",Defect_Master[Error Code Name],TPM[[#This Row],[Error Code Name]],Defect_Master[Functional Area],TPM[[#This Row],[Functional Area]])</f>
        <v>0</v>
      </c>
      <c r="F333" s="10">
        <f>COUNTIFS(Defect_Master[Final],"&gt;0",Defect_Master[Error Code Name],TPM[[#This Row],[Error Code Name]],Defect_Master[Functional Area],TPM[[#This Row],[Functional Area]])</f>
        <v>0</v>
      </c>
      <c r="G33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34" spans="2:7" ht="15.75" customHeight="1">
      <c r="B334" s="12">
        <v>332</v>
      </c>
      <c r="C334" s="10" t="str">
        <f>IFERROR(VLOOKUP(TPM[[#This Row],[Error Code]],Errors_Master[[Error Code]:[Functional Area]],2,FALSE),"NA")</f>
        <v>QT0</v>
      </c>
      <c r="D334" s="10" t="str">
        <f>IFERROR(VLOOKUP(TPM[[#This Row],[Error Code]],Errors_Master[[Error Code]:[Error Code Name]],3,FALSE),"NA")</f>
        <v>QT0 Fan limits fail</v>
      </c>
      <c r="E334" s="10">
        <f>COUNTIFS(Defect_Master[First Time],"&gt;0",Defect_Master[Error Code Name],TPM[[#This Row],[Error Code Name]],Defect_Master[Functional Area],TPM[[#This Row],[Functional Area]])</f>
        <v>0</v>
      </c>
      <c r="F334" s="10">
        <f>COUNTIFS(Defect_Master[Final],"&gt;0",Defect_Master[Error Code Name],TPM[[#This Row],[Error Code Name]],Defect_Master[Functional Area],TPM[[#This Row],[Functional Area]])</f>
        <v>0</v>
      </c>
      <c r="G33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35" spans="2:7" ht="15.75" customHeight="1">
      <c r="B335" s="12">
        <v>333</v>
      </c>
      <c r="C335" s="10" t="str">
        <f>IFERROR(VLOOKUP(TPM[[#This Row],[Error Code]],Errors_Master[[Error Code]:[Functional Area]],2,FALSE),"NA")</f>
        <v>QT0</v>
      </c>
      <c r="D335" s="10" t="str">
        <f>IFERROR(VLOOKUP(TPM[[#This Row],[Error Code]],Errors_Master[[Error Code]:[Error Code Name]],3,FALSE),"NA")</f>
        <v>Auto shut down at QT0</v>
      </c>
      <c r="E335" s="10">
        <f>COUNTIFS(Defect_Master[First Time],"&gt;0",Defect_Master[Error Code Name],TPM[[#This Row],[Error Code Name]],Defect_Master[Functional Area],TPM[[#This Row],[Functional Area]])</f>
        <v>0</v>
      </c>
      <c r="F335" s="10">
        <f>COUNTIFS(Defect_Master[Final],"&gt;0",Defect_Master[Error Code Name],TPM[[#This Row],[Error Code Name]],Defect_Master[Functional Area],TPM[[#This Row],[Functional Area]])</f>
        <v>0</v>
      </c>
      <c r="G33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36" spans="2:7" ht="15.75" customHeight="1">
      <c r="B336" s="12">
        <v>334</v>
      </c>
      <c r="C336" s="10" t="str">
        <f>IFERROR(VLOOKUP(TPM[[#This Row],[Error Code]],Errors_Master[[Error Code]:[Functional Area]],2,FALSE),"NA")</f>
        <v>QT0</v>
      </c>
      <c r="D336" s="10" t="str">
        <f>IFERROR(VLOOKUP(TPM[[#This Row],[Error Code]],Errors_Master[[Error Code]:[Error Code Name]],3,FALSE),"NA")</f>
        <v>[New Failure] QT0</v>
      </c>
      <c r="E336" s="10">
        <f>COUNTIFS(Defect_Master[First Time],"&gt;0",Defect_Master[Error Code Name],TPM[[#This Row],[Error Code Name]],Defect_Master[Functional Area],TPM[[#This Row],[Functional Area]])</f>
        <v>0</v>
      </c>
      <c r="F336" s="10">
        <f>COUNTIFS(Defect_Master[Final],"&gt;0",Defect_Master[Error Code Name],TPM[[#This Row],[Error Code Name]],Defect_Master[Functional Area],TPM[[#This Row],[Functional Area]])</f>
        <v>0</v>
      </c>
      <c r="G33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37" spans="2:7" ht="15.75" customHeight="1">
      <c r="B337" s="12">
        <v>335</v>
      </c>
      <c r="C337" s="10" t="str">
        <f>IFERROR(VLOOKUP(TPM[[#This Row],[Error Code]],Errors_Master[[Error Code]:[Functional Area]],2,FALSE),"NA")</f>
        <v>QT0</v>
      </c>
      <c r="D337" s="10" t="str">
        <f>IFERROR(VLOOKUP(TPM[[#This Row],[Error Code]],Errors_Master[[Error Code]:[Error Code Name]],3,FALSE),"NA")</f>
        <v>[New Failure] QT0</v>
      </c>
      <c r="E337" s="10">
        <f>COUNTIFS(Defect_Master[First Time],"&gt;0",Defect_Master[Error Code Name],TPM[[#This Row],[Error Code Name]],Defect_Master[Functional Area],TPM[[#This Row],[Functional Area]])</f>
        <v>0</v>
      </c>
      <c r="F337" s="10">
        <f>COUNTIFS(Defect_Master[Final],"&gt;0",Defect_Master[Error Code Name],TPM[[#This Row],[Error Code Name]],Defect_Master[Functional Area],TPM[[#This Row],[Functional Area]])</f>
        <v>0</v>
      </c>
      <c r="G33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38" spans="2:7" ht="15.75" customHeight="1">
      <c r="B338" s="12">
        <v>336</v>
      </c>
      <c r="C338" s="10" t="str">
        <f>IFERROR(VLOOKUP(TPM[[#This Row],[Error Code]],Errors_Master[[Error Code]:[Functional Area]],2,FALSE),"NA")</f>
        <v>QT0</v>
      </c>
      <c r="D338" s="10" t="str">
        <f>IFERROR(VLOOKUP(TPM[[#This Row],[Error Code]],Errors_Master[[Error Code]:[Error Code Name]],3,FALSE),"NA")</f>
        <v>[New Failure] QT0</v>
      </c>
      <c r="E338" s="10">
        <f>COUNTIFS(Defect_Master[First Time],"&gt;0",Defect_Master[Error Code Name],TPM[[#This Row],[Error Code Name]],Defect_Master[Functional Area],TPM[[#This Row],[Functional Area]])</f>
        <v>0</v>
      </c>
      <c r="F338" s="10">
        <f>COUNTIFS(Defect_Master[Final],"&gt;0",Defect_Master[Error Code Name],TPM[[#This Row],[Error Code Name]],Defect_Master[Functional Area],TPM[[#This Row],[Functional Area]])</f>
        <v>0</v>
      </c>
      <c r="G33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39" spans="2:7" ht="15.75" customHeight="1">
      <c r="B339" s="12">
        <v>337</v>
      </c>
      <c r="C339" s="10" t="str">
        <f>IFERROR(VLOOKUP(TPM[[#This Row],[Error Code]],Errors_Master[[Error Code]:[Functional Area]],2,FALSE),"NA")</f>
        <v>QT0</v>
      </c>
      <c r="D339" s="10" t="str">
        <f>IFERROR(VLOOKUP(TPM[[#This Row],[Error Code]],Errors_Master[[Error Code]:[Error Code Name]],3,FALSE),"NA")</f>
        <v>[New Failure] QT0</v>
      </c>
      <c r="E339" s="10">
        <f>COUNTIFS(Defect_Master[First Time],"&gt;0",Defect_Master[Error Code Name],TPM[[#This Row],[Error Code Name]],Defect_Master[Functional Area],TPM[[#This Row],[Functional Area]])</f>
        <v>0</v>
      </c>
      <c r="F339" s="10">
        <f>COUNTIFS(Defect_Master[Final],"&gt;0",Defect_Master[Error Code Name],TPM[[#This Row],[Error Code Name]],Defect_Master[Functional Area],TPM[[#This Row],[Functional Area]])</f>
        <v>0</v>
      </c>
      <c r="G33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40" spans="2:7" ht="15.75" customHeight="1">
      <c r="B340" s="12">
        <v>338</v>
      </c>
      <c r="C340" s="10" t="str">
        <f>IFERROR(VLOOKUP(TPM[[#This Row],[Error Code]],Errors_Master[[Error Code]:[Functional Area]],2,FALSE),"NA")</f>
        <v>QT0</v>
      </c>
      <c r="D340" s="10" t="str">
        <f>IFERROR(VLOOKUP(TPM[[#This Row],[Error Code]],Errors_Master[[Error Code]:[Error Code Name]],3,FALSE),"NA")</f>
        <v>[New Failure] QT0</v>
      </c>
      <c r="E340" s="10">
        <f>COUNTIFS(Defect_Master[First Time],"&gt;0",Defect_Master[Error Code Name],TPM[[#This Row],[Error Code Name]],Defect_Master[Functional Area],TPM[[#This Row],[Functional Area]])</f>
        <v>0</v>
      </c>
      <c r="F340" s="10">
        <f>COUNTIFS(Defect_Master[Final],"&gt;0",Defect_Master[Error Code Name],TPM[[#This Row],[Error Code Name]],Defect_Master[Functional Area],TPM[[#This Row],[Functional Area]])</f>
        <v>0</v>
      </c>
      <c r="G34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41" spans="2:7" ht="15.75" customHeight="1">
      <c r="B341" s="12">
        <v>339</v>
      </c>
      <c r="C341" s="10" t="str">
        <f>IFERROR(VLOOKUP(TPM[[#This Row],[Error Code]],Errors_Master[[Error Code]:[Functional Area]],2,FALSE),"NA")</f>
        <v>QT0</v>
      </c>
      <c r="D341" s="10" t="str">
        <f>IFERROR(VLOOKUP(TPM[[#This Row],[Error Code]],Errors_Master[[Error Code]:[Error Code Name]],3,FALSE),"NA")</f>
        <v>[New Failure] QT0</v>
      </c>
      <c r="E341" s="10">
        <f>COUNTIFS(Defect_Master[First Time],"&gt;0",Defect_Master[Error Code Name],TPM[[#This Row],[Error Code Name]],Defect_Master[Functional Area],TPM[[#This Row],[Functional Area]])</f>
        <v>0</v>
      </c>
      <c r="F341" s="10">
        <f>COUNTIFS(Defect_Master[Final],"&gt;0",Defect_Master[Error Code Name],TPM[[#This Row],[Error Code Name]],Defect_Master[Functional Area],TPM[[#This Row],[Functional Area]])</f>
        <v>0</v>
      </c>
      <c r="G34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42" spans="2:7" ht="15.75" customHeight="1">
      <c r="B342" s="12">
        <v>340</v>
      </c>
      <c r="C342" s="10" t="str">
        <f>IFERROR(VLOOKUP(TPM[[#This Row],[Error Code]],Errors_Master[[Error Code]:[Functional Area]],2,FALSE),"NA")</f>
        <v>QT0</v>
      </c>
      <c r="D342" s="10" t="str">
        <f>IFERROR(VLOOKUP(TPM[[#This Row],[Error Code]],Errors_Master[[Error Code]:[Error Code Name]],3,FALSE),"NA")</f>
        <v>[New Failure] QT0</v>
      </c>
      <c r="E342" s="10">
        <f>COUNTIFS(Defect_Master[First Time],"&gt;0",Defect_Master[Error Code Name],TPM[[#This Row],[Error Code Name]],Defect_Master[Functional Area],TPM[[#This Row],[Functional Area]])</f>
        <v>0</v>
      </c>
      <c r="F342" s="10">
        <f>COUNTIFS(Defect_Master[Final],"&gt;0",Defect_Master[Error Code Name],TPM[[#This Row],[Error Code Name]],Defect_Master[Functional Area],TPM[[#This Row],[Functional Area]])</f>
        <v>0</v>
      </c>
      <c r="G34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43" spans="2:7" ht="15.75" customHeight="1">
      <c r="B343" s="12">
        <v>341</v>
      </c>
      <c r="C343" s="10" t="str">
        <f>IFERROR(VLOOKUP(TPM[[#This Row],[Error Code]],Errors_Master[[Error Code]:[Functional Area]],2,FALSE),"NA")</f>
        <v>QT0</v>
      </c>
      <c r="D343" s="10" t="str">
        <f>IFERROR(VLOOKUP(TPM[[#This Row],[Error Code]],Errors_Master[[Error Code]:[Error Code Name]],3,FALSE),"NA")</f>
        <v>[New Failure] QT0</v>
      </c>
      <c r="E343" s="10">
        <f>COUNTIFS(Defect_Master[First Time],"&gt;0",Defect_Master[Error Code Name],TPM[[#This Row],[Error Code Name]],Defect_Master[Functional Area],TPM[[#This Row],[Functional Area]])</f>
        <v>0</v>
      </c>
      <c r="F343" s="10">
        <f>COUNTIFS(Defect_Master[Final],"&gt;0",Defect_Master[Error Code Name],TPM[[#This Row],[Error Code Name]],Defect_Master[Functional Area],TPM[[#This Row],[Functional Area]])</f>
        <v>0</v>
      </c>
      <c r="G34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44" spans="2:7" ht="15.75" customHeight="1">
      <c r="B344" s="12">
        <v>342</v>
      </c>
      <c r="C344" s="10" t="str">
        <f>IFERROR(VLOOKUP(TPM[[#This Row],[Error Code]],Errors_Master[[Error Code]:[Functional Area]],2,FALSE),"NA")</f>
        <v>QT0</v>
      </c>
      <c r="D344" s="10" t="str">
        <f>IFERROR(VLOOKUP(TPM[[#This Row],[Error Code]],Errors_Master[[Error Code]:[Error Code Name]],3,FALSE),"NA")</f>
        <v>[New Failure] QT0</v>
      </c>
      <c r="E344" s="10">
        <f>COUNTIFS(Defect_Master[First Time],"&gt;0",Defect_Master[Error Code Name],TPM[[#This Row],[Error Code Name]],Defect_Master[Functional Area],TPM[[#This Row],[Functional Area]])</f>
        <v>0</v>
      </c>
      <c r="F344" s="10">
        <f>COUNTIFS(Defect_Master[Final],"&gt;0",Defect_Master[Error Code Name],TPM[[#This Row],[Error Code Name]],Defect_Master[Functional Area],TPM[[#This Row],[Functional Area]])</f>
        <v>0</v>
      </c>
      <c r="G34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45" spans="2:7" ht="15.75" customHeight="1">
      <c r="B345" s="12">
        <v>343</v>
      </c>
      <c r="C345" s="10" t="str">
        <f>IFERROR(VLOOKUP(TPM[[#This Row],[Error Code]],Errors_Master[[Error Code]:[Functional Area]],2,FALSE),"NA")</f>
        <v>QT0</v>
      </c>
      <c r="D345" s="10" t="str">
        <f>IFERROR(VLOOKUP(TPM[[#This Row],[Error Code]],Errors_Master[[Error Code]:[Error Code Name]],3,FALSE),"NA")</f>
        <v>[New Failure] QT0</v>
      </c>
      <c r="E345" s="10">
        <f>COUNTIFS(Defect_Master[First Time],"&gt;0",Defect_Master[Error Code Name],TPM[[#This Row],[Error Code Name]],Defect_Master[Functional Area],TPM[[#This Row],[Functional Area]])</f>
        <v>0</v>
      </c>
      <c r="F345" s="10">
        <f>COUNTIFS(Defect_Master[Final],"&gt;0",Defect_Master[Error Code Name],TPM[[#This Row],[Error Code Name]],Defect_Master[Functional Area],TPM[[#This Row],[Functional Area]])</f>
        <v>0</v>
      </c>
      <c r="G34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46" spans="2:7" ht="15.75" customHeight="1">
      <c r="B346" s="12">
        <v>344</v>
      </c>
      <c r="C346" s="10" t="str">
        <f>IFERROR(VLOOKUP(TPM[[#This Row],[Error Code]],Errors_Master[[Error Code]:[Functional Area]],2,FALSE),"NA")</f>
        <v>QT0</v>
      </c>
      <c r="D346" s="10" t="str">
        <f>IFERROR(VLOOKUP(TPM[[#This Row],[Error Code]],Errors_Master[[Error Code]:[Error Code Name]],3,FALSE),"NA")</f>
        <v>[New Failure] QT0</v>
      </c>
      <c r="E346" s="10">
        <f>COUNTIFS(Defect_Master[First Time],"&gt;0",Defect_Master[Error Code Name],TPM[[#This Row],[Error Code Name]],Defect_Master[Functional Area],TPM[[#This Row],[Functional Area]])</f>
        <v>0</v>
      </c>
      <c r="F346" s="10">
        <f>COUNTIFS(Defect_Master[Final],"&gt;0",Defect_Master[Error Code Name],TPM[[#This Row],[Error Code Name]],Defect_Master[Functional Area],TPM[[#This Row],[Functional Area]])</f>
        <v>0</v>
      </c>
      <c r="G34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47" spans="2:7" ht="15.75" customHeight="1">
      <c r="B347" s="12">
        <v>345</v>
      </c>
      <c r="C347" s="10" t="str">
        <f>IFERROR(VLOOKUP(TPM[[#This Row],[Error Code]],Errors_Master[[Error Code]:[Functional Area]],2,FALSE),"NA")</f>
        <v>QT0</v>
      </c>
      <c r="D347" s="10" t="str">
        <f>IFERROR(VLOOKUP(TPM[[#This Row],[Error Code]],Errors_Master[[Error Code]:[Error Code Name]],3,FALSE),"NA")</f>
        <v>[New Failure] QT0</v>
      </c>
      <c r="E347" s="10">
        <f>COUNTIFS(Defect_Master[First Time],"&gt;0",Defect_Master[Error Code Name],TPM[[#This Row],[Error Code Name]],Defect_Master[Functional Area],TPM[[#This Row],[Functional Area]])</f>
        <v>0</v>
      </c>
      <c r="F347" s="10">
        <f>COUNTIFS(Defect_Master[Final],"&gt;0",Defect_Master[Error Code Name],TPM[[#This Row],[Error Code Name]],Defect_Master[Functional Area],TPM[[#This Row],[Functional Area]])</f>
        <v>0</v>
      </c>
      <c r="G34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48" spans="2:7" ht="15.75" customHeight="1">
      <c r="B348" s="12">
        <v>346</v>
      </c>
      <c r="C348" s="10" t="str">
        <f>IFERROR(VLOOKUP(TPM[[#This Row],[Error Code]],Errors_Master[[Error Code]:[Functional Area]],2,FALSE),"NA")</f>
        <v>QT0</v>
      </c>
      <c r="D348" s="10" t="str">
        <f>IFERROR(VLOOKUP(TPM[[#This Row],[Error Code]],Errors_Master[[Error Code]:[Error Code Name]],3,FALSE),"NA")</f>
        <v>[New Failure] QT0</v>
      </c>
      <c r="E348" s="10">
        <f>COUNTIFS(Defect_Master[First Time],"&gt;0",Defect_Master[Error Code Name],TPM[[#This Row],[Error Code Name]],Defect_Master[Functional Area],TPM[[#This Row],[Functional Area]])</f>
        <v>0</v>
      </c>
      <c r="F348" s="10">
        <f>COUNTIFS(Defect_Master[Final],"&gt;0",Defect_Master[Error Code Name],TPM[[#This Row],[Error Code Name]],Defect_Master[Functional Area],TPM[[#This Row],[Functional Area]])</f>
        <v>0</v>
      </c>
      <c r="G34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49" spans="2:7" ht="15.75" customHeight="1">
      <c r="B349" s="12">
        <v>347</v>
      </c>
      <c r="C349" s="10" t="str">
        <f>IFERROR(VLOOKUP(TPM[[#This Row],[Error Code]],Errors_Master[[Error Code]:[Functional Area]],2,FALSE),"NA")</f>
        <v>QT0</v>
      </c>
      <c r="D349" s="10" t="str">
        <f>IFERROR(VLOOKUP(TPM[[#This Row],[Error Code]],Errors_Master[[Error Code]:[Error Code Name]],3,FALSE),"NA")</f>
        <v>[New Failure] QT0</v>
      </c>
      <c r="E349" s="10">
        <f>COUNTIFS(Defect_Master[First Time],"&gt;0",Defect_Master[Error Code Name],TPM[[#This Row],[Error Code Name]],Defect_Master[Functional Area],TPM[[#This Row],[Functional Area]])</f>
        <v>0</v>
      </c>
      <c r="F349" s="10">
        <f>COUNTIFS(Defect_Master[Final],"&gt;0",Defect_Master[Error Code Name],TPM[[#This Row],[Error Code Name]],Defect_Master[Functional Area],TPM[[#This Row],[Functional Area]])</f>
        <v>0</v>
      </c>
      <c r="G34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50" spans="2:7" ht="15.75" customHeight="1">
      <c r="B350" s="12">
        <v>348</v>
      </c>
      <c r="C350" s="10" t="str">
        <f>IFERROR(VLOOKUP(TPM[[#This Row],[Error Code]],Errors_Master[[Error Code]:[Functional Area]],2,FALSE),"NA")</f>
        <v>QT0</v>
      </c>
      <c r="D350" s="10" t="str">
        <f>IFERROR(VLOOKUP(TPM[[#This Row],[Error Code]],Errors_Master[[Error Code]:[Error Code Name]],3,FALSE),"NA")</f>
        <v>[New Failure] QT0</v>
      </c>
      <c r="E350" s="10">
        <f>COUNTIFS(Defect_Master[First Time],"&gt;0",Defect_Master[Error Code Name],TPM[[#This Row],[Error Code Name]],Defect_Master[Functional Area],TPM[[#This Row],[Functional Area]])</f>
        <v>0</v>
      </c>
      <c r="F350" s="10">
        <f>COUNTIFS(Defect_Master[Final],"&gt;0",Defect_Master[Error Code Name],TPM[[#This Row],[Error Code Name]],Defect_Master[Functional Area],TPM[[#This Row],[Functional Area]])</f>
        <v>0</v>
      </c>
      <c r="G35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51" spans="2:7" ht="15.75" customHeight="1">
      <c r="B351" s="12">
        <v>349</v>
      </c>
      <c r="C351" s="10" t="str">
        <f>IFERROR(VLOOKUP(TPM[[#This Row],[Error Code]],Errors_Master[[Error Code]:[Functional Area]],2,FALSE),"NA")</f>
        <v>QT0</v>
      </c>
      <c r="D351" s="10" t="str">
        <f>IFERROR(VLOOKUP(TPM[[#This Row],[Error Code]],Errors_Master[[Error Code]:[Error Code Name]],3,FALSE),"NA")</f>
        <v>[New Failure] QT0</v>
      </c>
      <c r="E351" s="10">
        <f>COUNTIFS(Defect_Master[First Time],"&gt;0",Defect_Master[Error Code Name],TPM[[#This Row],[Error Code Name]],Defect_Master[Functional Area],TPM[[#This Row],[Functional Area]])</f>
        <v>0</v>
      </c>
      <c r="F351" s="10">
        <f>COUNTIFS(Defect_Master[Final],"&gt;0",Defect_Master[Error Code Name],TPM[[#This Row],[Error Code Name]],Defect_Master[Functional Area],TPM[[#This Row],[Functional Area]])</f>
        <v>0</v>
      </c>
      <c r="G35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52" spans="2:7" ht="15.75" customHeight="1">
      <c r="B352" s="12">
        <v>350</v>
      </c>
      <c r="C352" s="10" t="str">
        <f>IFERROR(VLOOKUP(TPM[[#This Row],[Error Code]],Errors_Master[[Error Code]:[Functional Area]],2,FALSE),"NA")</f>
        <v>QT0</v>
      </c>
      <c r="D352" s="10" t="str">
        <f>IFERROR(VLOOKUP(TPM[[#This Row],[Error Code]],Errors_Master[[Error Code]:[Error Code Name]],3,FALSE),"NA")</f>
        <v>[New Failure] QT0</v>
      </c>
      <c r="E352" s="10">
        <f>COUNTIFS(Defect_Master[First Time],"&gt;0",Defect_Master[Error Code Name],TPM[[#This Row],[Error Code Name]],Defect_Master[Functional Area],TPM[[#This Row],[Functional Area]])</f>
        <v>0</v>
      </c>
      <c r="F352" s="10">
        <f>COUNTIFS(Defect_Master[Final],"&gt;0",Defect_Master[Error Code Name],TPM[[#This Row],[Error Code Name]],Defect_Master[Functional Area],TPM[[#This Row],[Functional Area]])</f>
        <v>0</v>
      </c>
      <c r="G35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53" spans="2:7" ht="15.75" customHeight="1">
      <c r="B353" s="12">
        <v>351</v>
      </c>
      <c r="C353" s="10" t="str">
        <f>IFERROR(VLOOKUP(TPM[[#This Row],[Error Code]],Errors_Master[[Error Code]:[Functional Area]],2,FALSE),"NA")</f>
        <v>QT0</v>
      </c>
      <c r="D353" s="10" t="str">
        <f>IFERROR(VLOOKUP(TPM[[#This Row],[Error Code]],Errors_Master[[Error Code]:[Error Code Name]],3,FALSE),"NA")</f>
        <v>[New Failure] QT0</v>
      </c>
      <c r="E353" s="10">
        <f>COUNTIFS(Defect_Master[First Time],"&gt;0",Defect_Master[Error Code Name],TPM[[#This Row],[Error Code Name]],Defect_Master[Functional Area],TPM[[#This Row],[Functional Area]])</f>
        <v>0</v>
      </c>
      <c r="F353" s="10">
        <f>COUNTIFS(Defect_Master[Final],"&gt;0",Defect_Master[Error Code Name],TPM[[#This Row],[Error Code Name]],Defect_Master[Functional Area],TPM[[#This Row],[Functional Area]])</f>
        <v>0</v>
      </c>
      <c r="G35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54" spans="2:7" ht="15.75" customHeight="1">
      <c r="B354" s="12">
        <v>352</v>
      </c>
      <c r="C354" s="10" t="str">
        <f>IFERROR(VLOOKUP(TPM[[#This Row],[Error Code]],Errors_Master[[Error Code]:[Functional Area]],2,FALSE),"NA")</f>
        <v>QT0</v>
      </c>
      <c r="D354" s="10" t="str">
        <f>IFERROR(VLOOKUP(TPM[[#This Row],[Error Code]],Errors_Master[[Error Code]:[Error Code Name]],3,FALSE),"NA")</f>
        <v>[New Failure] QT0</v>
      </c>
      <c r="E354" s="10">
        <f>COUNTIFS(Defect_Master[First Time],"&gt;0",Defect_Master[Error Code Name],TPM[[#This Row],[Error Code Name]],Defect_Master[Functional Area],TPM[[#This Row],[Functional Area]])</f>
        <v>0</v>
      </c>
      <c r="F354" s="10">
        <f>COUNTIFS(Defect_Master[Final],"&gt;0",Defect_Master[Error Code Name],TPM[[#This Row],[Error Code Name]],Defect_Master[Functional Area],TPM[[#This Row],[Functional Area]])</f>
        <v>0</v>
      </c>
      <c r="G35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55" spans="2:7" ht="15.75" customHeight="1">
      <c r="B355" s="12">
        <v>353</v>
      </c>
      <c r="C355" s="10" t="str">
        <f>IFERROR(VLOOKUP(TPM[[#This Row],[Error Code]],Errors_Master[[Error Code]:[Functional Area]],2,FALSE),"NA")</f>
        <v>QT0</v>
      </c>
      <c r="D355" s="10" t="str">
        <f>IFERROR(VLOOKUP(TPM[[#This Row],[Error Code]],Errors_Master[[Error Code]:[Error Code Name]],3,FALSE),"NA")</f>
        <v>[New Failure] QT0</v>
      </c>
      <c r="E355" s="10">
        <f>COUNTIFS(Defect_Master[First Time],"&gt;0",Defect_Master[Error Code Name],TPM[[#This Row],[Error Code Name]],Defect_Master[Functional Area],TPM[[#This Row],[Functional Area]])</f>
        <v>0</v>
      </c>
      <c r="F355" s="10">
        <f>COUNTIFS(Defect_Master[Final],"&gt;0",Defect_Master[Error Code Name],TPM[[#This Row],[Error Code Name]],Defect_Master[Functional Area],TPM[[#This Row],[Functional Area]])</f>
        <v>0</v>
      </c>
      <c r="G35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56" spans="2:7" ht="15.75" customHeight="1">
      <c r="B356" s="12">
        <v>354</v>
      </c>
      <c r="C356" s="10" t="str">
        <f>IFERROR(VLOOKUP(TPM[[#This Row],[Error Code]],Errors_Master[[Error Code]:[Functional Area]],2,FALSE),"NA")</f>
        <v>QT0</v>
      </c>
      <c r="D356" s="10" t="str">
        <f>IFERROR(VLOOKUP(TPM[[#This Row],[Error Code]],Errors_Master[[Error Code]:[Error Code Name]],3,FALSE),"NA")</f>
        <v>[New Failure] QT0</v>
      </c>
      <c r="E356" s="10">
        <f>COUNTIFS(Defect_Master[First Time],"&gt;0",Defect_Master[Error Code Name],TPM[[#This Row],[Error Code Name]],Defect_Master[Functional Area],TPM[[#This Row],[Functional Area]])</f>
        <v>0</v>
      </c>
      <c r="F356" s="10">
        <f>COUNTIFS(Defect_Master[Final],"&gt;0",Defect_Master[Error Code Name],TPM[[#This Row],[Error Code Name]],Defect_Master[Functional Area],TPM[[#This Row],[Functional Area]])</f>
        <v>0</v>
      </c>
      <c r="G35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57" spans="2:7" ht="15.75" customHeight="1">
      <c r="B357" s="12">
        <v>355</v>
      </c>
      <c r="C357" s="10" t="str">
        <f>IFERROR(VLOOKUP(TPM[[#This Row],[Error Code]],Errors_Master[[Error Code]:[Functional Area]],2,FALSE),"NA")</f>
        <v>QT0</v>
      </c>
      <c r="D357" s="10" t="str">
        <f>IFERROR(VLOOKUP(TPM[[#This Row],[Error Code]],Errors_Master[[Error Code]:[Error Code Name]],3,FALSE),"NA")</f>
        <v>[New Failure] QT0</v>
      </c>
      <c r="E357" s="10">
        <f>COUNTIFS(Defect_Master[First Time],"&gt;0",Defect_Master[Error Code Name],TPM[[#This Row],[Error Code Name]],Defect_Master[Functional Area],TPM[[#This Row],[Functional Area]])</f>
        <v>0</v>
      </c>
      <c r="F357" s="10">
        <f>COUNTIFS(Defect_Master[Final],"&gt;0",Defect_Master[Error Code Name],TPM[[#This Row],[Error Code Name]],Defect_Master[Functional Area],TPM[[#This Row],[Functional Area]])</f>
        <v>0</v>
      </c>
      <c r="G35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58" spans="2:7" ht="15.75" customHeight="1">
      <c r="B358" s="12">
        <v>356</v>
      </c>
      <c r="C358" s="10" t="str">
        <f>IFERROR(VLOOKUP(TPM[[#This Row],[Error Code]],Errors_Master[[Error Code]:[Functional Area]],2,FALSE),"NA")</f>
        <v>QT0</v>
      </c>
      <c r="D358" s="10" t="str">
        <f>IFERROR(VLOOKUP(TPM[[#This Row],[Error Code]],Errors_Master[[Error Code]:[Error Code Name]],3,FALSE),"NA")</f>
        <v>[New Failure] QT0</v>
      </c>
      <c r="E358" s="10">
        <f>COUNTIFS(Defect_Master[First Time],"&gt;0",Defect_Master[Error Code Name],TPM[[#This Row],[Error Code Name]],Defect_Master[Functional Area],TPM[[#This Row],[Functional Area]])</f>
        <v>0</v>
      </c>
      <c r="F358" s="10">
        <f>COUNTIFS(Defect_Master[Final],"&gt;0",Defect_Master[Error Code Name],TPM[[#This Row],[Error Code Name]],Defect_Master[Functional Area],TPM[[#This Row],[Functional Area]])</f>
        <v>0</v>
      </c>
      <c r="G35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59" spans="2:7" ht="15.75" customHeight="1">
      <c r="B359" s="12">
        <v>357</v>
      </c>
      <c r="C359" s="10" t="str">
        <f>IFERROR(VLOOKUP(TPM[[#This Row],[Error Code]],Errors_Master[[Error Code]:[Functional Area]],2,FALSE),"NA")</f>
        <v>QT0</v>
      </c>
      <c r="D359" s="10" t="str">
        <f>IFERROR(VLOOKUP(TPM[[#This Row],[Error Code]],Errors_Master[[Error Code]:[Error Code Name]],3,FALSE),"NA")</f>
        <v>[New Failure] QT0</v>
      </c>
      <c r="E359" s="10">
        <f>COUNTIFS(Defect_Master[First Time],"&gt;0",Defect_Master[Error Code Name],TPM[[#This Row],[Error Code Name]],Defect_Master[Functional Area],TPM[[#This Row],[Functional Area]])</f>
        <v>0</v>
      </c>
      <c r="F359" s="10">
        <f>COUNTIFS(Defect_Master[Final],"&gt;0",Defect_Master[Error Code Name],TPM[[#This Row],[Error Code Name]],Defect_Master[Functional Area],TPM[[#This Row],[Functional Area]])</f>
        <v>0</v>
      </c>
      <c r="G35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60" spans="2:7" ht="15.75" customHeight="1">
      <c r="B360" s="12">
        <v>358</v>
      </c>
      <c r="C360" s="10" t="str">
        <f>IFERROR(VLOOKUP(TPM[[#This Row],[Error Code]],Errors_Master[[Error Code]:[Functional Area]],2,FALSE),"NA")</f>
        <v>QT0</v>
      </c>
      <c r="D360" s="10" t="str">
        <f>IFERROR(VLOOKUP(TPM[[#This Row],[Error Code]],Errors_Master[[Error Code]:[Error Code Name]],3,FALSE),"NA")</f>
        <v>[New Failure] QT0</v>
      </c>
      <c r="E360" s="10">
        <f>COUNTIFS(Defect_Master[First Time],"&gt;0",Defect_Master[Error Code Name],TPM[[#This Row],[Error Code Name]],Defect_Master[Functional Area],TPM[[#This Row],[Functional Area]])</f>
        <v>0</v>
      </c>
      <c r="F360" s="10">
        <f>COUNTIFS(Defect_Master[Final],"&gt;0",Defect_Master[Error Code Name],TPM[[#This Row],[Error Code Name]],Defect_Master[Functional Area],TPM[[#This Row],[Functional Area]])</f>
        <v>0</v>
      </c>
      <c r="G36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61" spans="2:7" ht="15.75" customHeight="1">
      <c r="B361" s="12">
        <v>359</v>
      </c>
      <c r="C361" s="10" t="str">
        <f>IFERROR(VLOOKUP(TPM[[#This Row],[Error Code]],Errors_Master[[Error Code]:[Functional Area]],2,FALSE),"NA")</f>
        <v>QT0</v>
      </c>
      <c r="D361" s="10" t="str">
        <f>IFERROR(VLOOKUP(TPM[[#This Row],[Error Code]],Errors_Master[[Error Code]:[Error Code Name]],3,FALSE),"NA")</f>
        <v>[New Failure] QT0</v>
      </c>
      <c r="E361" s="10">
        <f>COUNTIFS(Defect_Master[First Time],"&gt;0",Defect_Master[Error Code Name],TPM[[#This Row],[Error Code Name]],Defect_Master[Functional Area],TPM[[#This Row],[Functional Area]])</f>
        <v>0</v>
      </c>
      <c r="F361" s="10">
        <f>COUNTIFS(Defect_Master[Final],"&gt;0",Defect_Master[Error Code Name],TPM[[#This Row],[Error Code Name]],Defect_Master[Functional Area],TPM[[#This Row],[Functional Area]])</f>
        <v>0</v>
      </c>
      <c r="G36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62" spans="2:7" ht="15.75" customHeight="1">
      <c r="B362" s="12">
        <v>360</v>
      </c>
      <c r="C362" s="10" t="str">
        <f>IFERROR(VLOOKUP(TPM[[#This Row],[Error Code]],Errors_Master[[Error Code]:[Functional Area]],2,FALSE),"NA")</f>
        <v>QT0</v>
      </c>
      <c r="D362" s="10" t="str">
        <f>IFERROR(VLOOKUP(TPM[[#This Row],[Error Code]],Errors_Master[[Error Code]:[Error Code Name]],3,FALSE),"NA")</f>
        <v>[New Failure] QT0</v>
      </c>
      <c r="E362" s="10">
        <f>COUNTIFS(Defect_Master[First Time],"&gt;0",Defect_Master[Error Code Name],TPM[[#This Row],[Error Code Name]],Defect_Master[Functional Area],TPM[[#This Row],[Functional Area]])</f>
        <v>0</v>
      </c>
      <c r="F362" s="10">
        <f>COUNTIFS(Defect_Master[Final],"&gt;0",Defect_Master[Error Code Name],TPM[[#This Row],[Error Code Name]],Defect_Master[Functional Area],TPM[[#This Row],[Functional Area]])</f>
        <v>0</v>
      </c>
      <c r="G36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63" spans="2:7" ht="15.75" customHeight="1">
      <c r="B363" s="12">
        <v>361</v>
      </c>
      <c r="C363" s="10" t="str">
        <f>IFERROR(VLOOKUP(TPM[[#This Row],[Error Code]],Errors_Master[[Error Code]:[Functional Area]],2,FALSE),"NA")</f>
        <v>QT0</v>
      </c>
      <c r="D363" s="10" t="str">
        <f>IFERROR(VLOOKUP(TPM[[#This Row],[Error Code]],Errors_Master[[Error Code]:[Error Code Name]],3,FALSE),"NA")</f>
        <v>[New Failure] QT0</v>
      </c>
      <c r="E363" s="10">
        <f>COUNTIFS(Defect_Master[First Time],"&gt;0",Defect_Master[Error Code Name],TPM[[#This Row],[Error Code Name]],Defect_Master[Functional Area],TPM[[#This Row],[Functional Area]])</f>
        <v>0</v>
      </c>
      <c r="F363" s="10">
        <f>COUNTIFS(Defect_Master[Final],"&gt;0",Defect_Master[Error Code Name],TPM[[#This Row],[Error Code Name]],Defect_Master[Functional Area],TPM[[#This Row],[Functional Area]])</f>
        <v>0</v>
      </c>
      <c r="G36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64" spans="2:7" ht="15.75" customHeight="1">
      <c r="B364" s="12">
        <v>362</v>
      </c>
      <c r="C364" s="10" t="str">
        <f>IFERROR(VLOOKUP(TPM[[#This Row],[Error Code]],Errors_Master[[Error Code]:[Functional Area]],2,FALSE),"NA")</f>
        <v>QT0</v>
      </c>
      <c r="D364" s="10" t="str">
        <f>IFERROR(VLOOKUP(TPM[[#This Row],[Error Code]],Errors_Master[[Error Code]:[Error Code Name]],3,FALSE),"NA")</f>
        <v>[New Failure] QT0</v>
      </c>
      <c r="E364" s="10">
        <f>COUNTIFS(Defect_Master[First Time],"&gt;0",Defect_Master[Error Code Name],TPM[[#This Row],[Error Code Name]],Defect_Master[Functional Area],TPM[[#This Row],[Functional Area]])</f>
        <v>0</v>
      </c>
      <c r="F364" s="10">
        <f>COUNTIFS(Defect_Master[Final],"&gt;0",Defect_Master[Error Code Name],TPM[[#This Row],[Error Code Name]],Defect_Master[Functional Area],TPM[[#This Row],[Functional Area]])</f>
        <v>0</v>
      </c>
      <c r="G36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65" spans="2:7" ht="15.75" customHeight="1">
      <c r="B365" s="12">
        <v>363</v>
      </c>
      <c r="C365" s="10" t="str">
        <f>IFERROR(VLOOKUP(TPM[[#This Row],[Error Code]],Errors_Master[[Error Code]:[Functional Area]],2,FALSE),"NA")</f>
        <v>QT0</v>
      </c>
      <c r="D365" s="10" t="str">
        <f>IFERROR(VLOOKUP(TPM[[#This Row],[Error Code]],Errors_Master[[Error Code]:[Error Code Name]],3,FALSE),"NA")</f>
        <v>[New Failure] QT0</v>
      </c>
      <c r="E365" s="10">
        <f>COUNTIFS(Defect_Master[First Time],"&gt;0",Defect_Master[Error Code Name],TPM[[#This Row],[Error Code Name]],Defect_Master[Functional Area],TPM[[#This Row],[Functional Area]])</f>
        <v>0</v>
      </c>
      <c r="F365" s="10">
        <f>COUNTIFS(Defect_Master[Final],"&gt;0",Defect_Master[Error Code Name],TPM[[#This Row],[Error Code Name]],Defect_Master[Functional Area],TPM[[#This Row],[Functional Area]])</f>
        <v>0</v>
      </c>
      <c r="G36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66" spans="2:7" ht="15.75" customHeight="1">
      <c r="B366" s="12">
        <v>364</v>
      </c>
      <c r="C366" s="10" t="str">
        <f>IFERROR(VLOOKUP(TPM[[#This Row],[Error Code]],Errors_Master[[Error Code]:[Functional Area]],2,FALSE),"NA")</f>
        <v>QT1</v>
      </c>
      <c r="D366" s="10" t="str">
        <f>IFERROR(VLOOKUP(TPM[[#This Row],[Error Code]],Errors_Master[[Error Code]:[Error Code Name]],3,FALSE),"NA")</f>
        <v>SN/Dut-sn fail</v>
      </c>
      <c r="E366" s="10">
        <f>COUNTIFS(Defect_Master[First Time],"&gt;0",Defect_Master[Error Code Name],TPM[[#This Row],[Error Code Name]],Defect_Master[Functional Area],TPM[[#This Row],[Functional Area]])</f>
        <v>0</v>
      </c>
      <c r="F366" s="10">
        <f>COUNTIFS(Defect_Master[Final],"&gt;0",Defect_Master[Error Code Name],TPM[[#This Row],[Error Code Name]],Defect_Master[Functional Area],TPM[[#This Row],[Functional Area]])</f>
        <v>0</v>
      </c>
      <c r="G36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67" spans="2:7" ht="15.75" customHeight="1">
      <c r="B367" s="12">
        <v>365</v>
      </c>
      <c r="C367" s="10" t="str">
        <f>IFERROR(VLOOKUP(TPM[[#This Row],[Error Code]],Errors_Master[[Error Code]:[Functional Area]],2,FALSE),"NA")</f>
        <v>QT1</v>
      </c>
      <c r="D367" s="10" t="str">
        <f>IFERROR(VLOOKUP(TPM[[#This Row],[Error Code]],Errors_Master[[Error Code]:[Error Code Name]],3,FALSE),"NA")</f>
        <v>Process/Start Test Process fail</v>
      </c>
      <c r="E367" s="10">
        <f>COUNTIFS(Defect_Master[First Time],"&gt;0",Defect_Master[Error Code Name],TPM[[#This Row],[Error Code Name]],Defect_Master[Functional Area],TPM[[#This Row],[Functional Area]])</f>
        <v>0</v>
      </c>
      <c r="F367" s="10">
        <f>COUNTIFS(Defect_Master[Final],"&gt;0",Defect_Master[Error Code Name],TPM[[#This Row],[Error Code Name]],Defect_Master[Functional Area],TPM[[#This Row],[Functional Area]])</f>
        <v>0</v>
      </c>
      <c r="G36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68" spans="2:7" ht="15.75" customHeight="1">
      <c r="B368" s="12">
        <v>366</v>
      </c>
      <c r="C368" s="10" t="str">
        <f>IFERROR(VLOOKUP(TPM[[#This Row],[Error Code]],Errors_Master[[Error Code]:[Functional Area]],2,FALSE),"NA")</f>
        <v>QT1</v>
      </c>
      <c r="D368" s="10" t="str">
        <f>IFERROR(VLOOKUP(TPM[[#This Row],[Error Code]],Errors_Master[[Error Code]:[Error Code Name]],3,FALSE),"NA")</f>
        <v>Trackpad-Trackpad initialize Touch fail</v>
      </c>
      <c r="E368" s="10">
        <f>COUNTIFS(Defect_Master[First Time],"&gt;0",Defect_Master[Error Code Name],TPM[[#This Row],[Error Code Name]],Defect_Master[Functional Area],TPM[[#This Row],[Functional Area]])</f>
        <v>0</v>
      </c>
      <c r="F368" s="10">
        <f>COUNTIFS(Defect_Master[Final],"&gt;0",Defect_Master[Error Code Name],TPM[[#This Row],[Error Code Name]],Defect_Master[Functional Area],TPM[[#This Row],[Functional Area]])</f>
        <v>0</v>
      </c>
      <c r="G36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69" spans="2:7" ht="15.75" customHeight="1">
      <c r="B369" s="12">
        <v>367</v>
      </c>
      <c r="C369" s="10" t="str">
        <f>IFERROR(VLOOKUP(TPM[[#This Row],[Error Code]],Errors_Master[[Error Code]:[Functional Area]],2,FALSE),"NA")</f>
        <v>QT1</v>
      </c>
      <c r="D369" s="10" t="str">
        <f>IFERROR(VLOOKUP(TPM[[#This Row],[Error Code]],Errors_Master[[Error Code]:[Error Code Name]],3,FALSE),"NA")</f>
        <v>Trackpad-Trackpad Check Touch fail</v>
      </c>
      <c r="E369" s="10">
        <f>COUNTIFS(Defect_Master[First Time],"&gt;0",Defect_Master[Error Code Name],TPM[[#This Row],[Error Code Name]],Defect_Master[Functional Area],TPM[[#This Row],[Functional Area]])</f>
        <v>0</v>
      </c>
      <c r="F369" s="10">
        <f>COUNTIFS(Defect_Master[Final],"&gt;0",Defect_Master[Error Code Name],TPM[[#This Row],[Error Code Name]],Defect_Master[Functional Area],TPM[[#This Row],[Functional Area]])</f>
        <v>0</v>
      </c>
      <c r="G36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70" spans="2:7" ht="15.75" customHeight="1">
      <c r="B370" s="12">
        <v>368</v>
      </c>
      <c r="C370" s="10" t="str">
        <f>IFERROR(VLOOKUP(TPM[[#This Row],[Error Code]],Errors_Master[[Error Code]:[Functional Area]],2,FALSE),"NA")</f>
        <v>QT1</v>
      </c>
      <c r="D370" s="10" t="str">
        <f>IFERROR(VLOOKUP(TPM[[#This Row],[Error Code]],Errors_Master[[Error Code]:[Error Code Name]],3,FALSE),"NA")</f>
        <v>Accel/Accel-Accel fail</v>
      </c>
      <c r="E370" s="10">
        <f>COUNTIFS(Defect_Master[First Time],"&gt;0",Defect_Master[Error Code Name],TPM[[#This Row],[Error Code Name]],Defect_Master[Functional Area],TPM[[#This Row],[Functional Area]])</f>
        <v>0</v>
      </c>
      <c r="F370" s="10">
        <f>COUNTIFS(Defect_Master[Final],"&gt;0",Defect_Master[Error Code Name],TPM[[#This Row],[Error Code Name]],Defect_Master[Functional Area],TPM[[#This Row],[Functional Area]])</f>
        <v>0</v>
      </c>
      <c r="G37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71" spans="2:7" ht="15.75" customHeight="1">
      <c r="B371" s="12">
        <v>369</v>
      </c>
      <c r="C371" s="10" t="str">
        <f>IFERROR(VLOOKUP(TPM[[#This Row],[Error Code]],Errors_Master[[Error Code]:[Functional Area]],2,FALSE),"NA")</f>
        <v>QT1</v>
      </c>
      <c r="D371" s="10" t="str">
        <f>IFERROR(VLOOKUP(TPM[[#This Row],[Error Code]],Errors_Master[[Error Code]:[Error Code Name]],3,FALSE),"NA")</f>
        <v>Process-set Mikey mode: normal fail</v>
      </c>
      <c r="E371" s="10">
        <f>COUNTIFS(Defect_Master[First Time],"&gt;0",Defect_Master[Error Code Name],TPM[[#This Row],[Error Code Name]],Defect_Master[Functional Area],TPM[[#This Row],[Functional Area]])</f>
        <v>0</v>
      </c>
      <c r="F371" s="10">
        <f>COUNTIFS(Defect_Master[Final],"&gt;0",Defect_Master[Error Code Name],TPM[[#This Row],[Error Code Name]],Defect_Master[Functional Area],TPM[[#This Row],[Functional Area]])</f>
        <v>0</v>
      </c>
      <c r="G37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72" spans="2:7" ht="15.75" customHeight="1">
      <c r="B372" s="12">
        <v>370</v>
      </c>
      <c r="C372" s="10" t="str">
        <f>IFERROR(VLOOKUP(TPM[[#This Row],[Error Code]],Errors_Master[[Error Code]:[Functional Area]],2,FALSE),"NA")</f>
        <v>QT1</v>
      </c>
      <c r="D372" s="10" t="str">
        <f>IFERROR(VLOOKUP(TPM[[#This Row],[Error Code]],Errors_Master[[Error Code]:[Error Code Name]],3,FALSE),"NA")</f>
        <v>Mikey Tones Test-HeadPhone Detect fail</v>
      </c>
      <c r="E372" s="10">
        <f>COUNTIFS(Defect_Master[First Time],"&gt;0",Defect_Master[Error Code Name],TPM[[#This Row],[Error Code Name]],Defect_Master[Functional Area],TPM[[#This Row],[Functional Area]])</f>
        <v>0</v>
      </c>
      <c r="F372" s="10">
        <f>COUNTIFS(Defect_Master[Final],"&gt;0",Defect_Master[Error Code Name],TPM[[#This Row],[Error Code Name]],Defect_Master[Functional Area],TPM[[#This Row],[Functional Area]])</f>
        <v>0</v>
      </c>
      <c r="G37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73" spans="2:7" ht="15.75" customHeight="1">
      <c r="B373" s="12">
        <v>371</v>
      </c>
      <c r="C373" s="10" t="str">
        <f>IFERROR(VLOOKUP(TPM[[#This Row],[Error Code]],Errors_Master[[Error Code]:[Functional Area]],2,FALSE),"NA")</f>
        <v>QT1</v>
      </c>
      <c r="D373" s="10" t="str">
        <f>IFERROR(VLOOKUP(TPM[[#This Row],[Error Code]],Errors_Master[[Error Code]:[Error Code Name]],3,FALSE),"NA")</f>
        <v>Mikey Tones Test-Ext.MIC Present fail</v>
      </c>
      <c r="E373" s="10">
        <f>COUNTIFS(Defect_Master[First Time],"&gt;0",Defect_Master[Error Code Name],TPM[[#This Row],[Error Code Name]],Defect_Master[Functional Area],TPM[[#This Row],[Functional Area]])</f>
        <v>0</v>
      </c>
      <c r="F373" s="10">
        <f>COUNTIFS(Defect_Master[Final],"&gt;0",Defect_Master[Error Code Name],TPM[[#This Row],[Error Code Name]],Defect_Master[Functional Area],TPM[[#This Row],[Functional Area]])</f>
        <v>0</v>
      </c>
      <c r="G37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74" spans="2:7" ht="15.75" customHeight="1">
      <c r="B374" s="12">
        <v>372</v>
      </c>
      <c r="C374" s="10" t="str">
        <f>IFERROR(VLOOKUP(TPM[[#This Row],[Error Code]],Errors_Master[[Error Code]:[Functional Area]],2,FALSE),"NA")</f>
        <v>QT1</v>
      </c>
      <c r="D374" s="10" t="str">
        <f>IFERROR(VLOOKUP(TPM[[#This Row],[Error Code]],Errors_Master[[Error Code]:[Error Code Name]],3,FALSE),"NA")</f>
        <v>Mikey Tones Test-Speaker ID test fail</v>
      </c>
      <c r="E374" s="10">
        <f>COUNTIFS(Defect_Master[First Time],"&gt;0",Defect_Master[Error Code Name],TPM[[#This Row],[Error Code Name]],Defect_Master[Functional Area],TPM[[#This Row],[Functional Area]])</f>
        <v>0</v>
      </c>
      <c r="F374" s="10">
        <f>COUNTIFS(Defect_Master[Final],"&gt;0",Defect_Master[Error Code Name],TPM[[#This Row],[Error Code Name]],Defect_Master[Functional Area],TPM[[#This Row],[Functional Area]])</f>
        <v>0</v>
      </c>
      <c r="G37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75" spans="2:7" ht="15.75" customHeight="1">
      <c r="B375" s="12">
        <v>373</v>
      </c>
      <c r="C375" s="10" t="str">
        <f>IFERROR(VLOOKUP(TPM[[#This Row],[Error Code]],Errors_Master[[Error Code]:[Functional Area]],2,FALSE),"NA")</f>
        <v>QT1</v>
      </c>
      <c r="D375" s="10" t="str">
        <f>IFERROR(VLOOKUP(TPM[[#This Row],[Error Code]],Errors_Master[[Error Code]:[Error Code Name]],3,FALSE),"NA")</f>
        <v>Mikey Tones Test-Wait for Mikey Tone S0 Setting fail</v>
      </c>
      <c r="E375" s="10">
        <f>COUNTIFS(Defect_Master[First Time],"&gt;0",Defect_Master[Error Code Name],TPM[[#This Row],[Error Code Name]],Defect_Master[Functional Area],TPM[[#This Row],[Functional Area]])</f>
        <v>0</v>
      </c>
      <c r="F375" s="10">
        <f>COUNTIFS(Defect_Master[Final],"&gt;0",Defect_Master[Error Code Name],TPM[[#This Row],[Error Code Name]],Defect_Master[Functional Area],TPM[[#This Row],[Functional Area]])</f>
        <v>0</v>
      </c>
      <c r="G37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76" spans="2:7" ht="15.75" customHeight="1">
      <c r="B376" s="12">
        <v>374</v>
      </c>
      <c r="C376" s="10" t="str">
        <f>IFERROR(VLOOKUP(TPM[[#This Row],[Error Code]],Errors_Master[[Error Code]:[Functional Area]],2,FALSE),"NA")</f>
        <v>QT1</v>
      </c>
      <c r="D376" s="10" t="str">
        <f>IFERROR(VLOOKUP(TPM[[#This Row],[Error Code]],Errors_Master[[Error Code]:[Error Code Name]],3,FALSE),"NA")</f>
        <v>Mikey Tones Test-Mikey: ts0 fail</v>
      </c>
      <c r="E376" s="10">
        <f>COUNTIFS(Defect_Master[First Time],"&gt;0",Defect_Master[Error Code Name],TPM[[#This Row],[Error Code Name]],Defect_Master[Functional Area],TPM[[#This Row],[Functional Area]])</f>
        <v>0</v>
      </c>
      <c r="F376" s="10">
        <f>COUNTIFS(Defect_Master[Final],"&gt;0",Defect_Master[Error Code Name],TPM[[#This Row],[Error Code Name]],Defect_Master[Functional Area],TPM[[#This Row],[Functional Area]])</f>
        <v>0</v>
      </c>
      <c r="G37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77" spans="2:7" ht="15.75" customHeight="1">
      <c r="B377" s="12">
        <v>375</v>
      </c>
      <c r="C377" s="10" t="str">
        <f>IFERROR(VLOOKUP(TPM[[#This Row],[Error Code]],Errors_Master[[Error Code]:[Functional Area]],2,FALSE),"NA")</f>
        <v>QT1</v>
      </c>
      <c r="D377" s="10" t="str">
        <f>IFERROR(VLOOKUP(TPM[[#This Row],[Error Code]],Errors_Master[[Error Code]:[Error Code Name]],3,FALSE),"NA")</f>
        <v>Mikey Tones Test-Wait for Mikey Tone S0 fail</v>
      </c>
      <c r="E377" s="10">
        <f>COUNTIFS(Defect_Master[First Time],"&gt;0",Defect_Master[Error Code Name],TPM[[#This Row],[Error Code Name]],Defect_Master[Functional Area],TPM[[#This Row],[Functional Area]])</f>
        <v>0</v>
      </c>
      <c r="F377" s="10">
        <f>COUNTIFS(Defect_Master[Final],"&gt;0",Defect_Master[Error Code Name],TPM[[#This Row],[Error Code Name]],Defect_Master[Functional Area],TPM[[#This Row],[Functional Area]])</f>
        <v>0</v>
      </c>
      <c r="G37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78" spans="2:7" ht="15.75" customHeight="1">
      <c r="B378" s="12">
        <v>376</v>
      </c>
      <c r="C378" s="10" t="str">
        <f>IFERROR(VLOOKUP(TPM[[#This Row],[Error Code]],Errors_Master[[Error Code]:[Functional Area]],2,FALSE),"NA")</f>
        <v>QT1</v>
      </c>
      <c r="D378" s="10" t="str">
        <f>IFERROR(VLOOKUP(TPM[[#This Row],[Error Code]],Errors_Master[[Error Code]:[Error Code Name]],3,FALSE),"NA")</f>
        <v>Mikey Tones Test-Wait for Mikey Tone S1 Setting fail</v>
      </c>
      <c r="E378" s="10">
        <f>COUNTIFS(Defect_Master[First Time],"&gt;0",Defect_Master[Error Code Name],TPM[[#This Row],[Error Code Name]],Defect_Master[Functional Area],TPM[[#This Row],[Functional Area]])</f>
        <v>0</v>
      </c>
      <c r="F378" s="10">
        <f>COUNTIFS(Defect_Master[Final],"&gt;0",Defect_Master[Error Code Name],TPM[[#This Row],[Error Code Name]],Defect_Master[Functional Area],TPM[[#This Row],[Functional Area]])</f>
        <v>0</v>
      </c>
      <c r="G37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79" spans="2:7" ht="15.75" customHeight="1">
      <c r="B379" s="12">
        <v>377</v>
      </c>
      <c r="C379" s="10" t="str">
        <f>IFERROR(VLOOKUP(TPM[[#This Row],[Error Code]],Errors_Master[[Error Code]:[Functional Area]],2,FALSE),"NA")</f>
        <v>QT1</v>
      </c>
      <c r="D379" s="10" t="str">
        <f>IFERROR(VLOOKUP(TPM[[#This Row],[Error Code]],Errors_Master[[Error Code]:[Error Code Name]],3,FALSE),"NA")</f>
        <v>Mikey Tones Test-Mikey: ts1 fail</v>
      </c>
      <c r="E379" s="10">
        <f>COUNTIFS(Defect_Master[First Time],"&gt;0",Defect_Master[Error Code Name],TPM[[#This Row],[Error Code Name]],Defect_Master[Functional Area],TPM[[#This Row],[Functional Area]])</f>
        <v>0</v>
      </c>
      <c r="F379" s="10">
        <f>COUNTIFS(Defect_Master[Final],"&gt;0",Defect_Master[Error Code Name],TPM[[#This Row],[Error Code Name]],Defect_Master[Functional Area],TPM[[#This Row],[Functional Area]])</f>
        <v>0</v>
      </c>
      <c r="G37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80" spans="2:7" ht="15.75" customHeight="1">
      <c r="B380" s="12">
        <v>378</v>
      </c>
      <c r="C380" s="10" t="str">
        <f>IFERROR(VLOOKUP(TPM[[#This Row],[Error Code]],Errors_Master[[Error Code]:[Functional Area]],2,FALSE),"NA")</f>
        <v>QT1</v>
      </c>
      <c r="D380" s="10" t="str">
        <f>IFERROR(VLOOKUP(TPM[[#This Row],[Error Code]],Errors_Master[[Error Code]:[Error Code Name]],3,FALSE),"NA")</f>
        <v>Mikey Tones Test-Wait for Mikey Tone S1 fail</v>
      </c>
      <c r="E380" s="10">
        <f>COUNTIFS(Defect_Master[First Time],"&gt;0",Defect_Master[Error Code Name],TPM[[#This Row],[Error Code Name]],Defect_Master[Functional Area],TPM[[#This Row],[Functional Area]])</f>
        <v>0</v>
      </c>
      <c r="F380" s="10">
        <f>COUNTIFS(Defect_Master[Final],"&gt;0",Defect_Master[Error Code Name],TPM[[#This Row],[Error Code Name]],Defect_Master[Functional Area],TPM[[#This Row],[Functional Area]])</f>
        <v>0</v>
      </c>
      <c r="G38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81" spans="2:7" ht="15.75" customHeight="1">
      <c r="B381" s="12">
        <v>379</v>
      </c>
      <c r="C381" s="10" t="str">
        <f>IFERROR(VLOOKUP(TPM[[#This Row],[Error Code]],Errors_Master[[Error Code]:[Functional Area]],2,FALSE),"NA")</f>
        <v>QT1</v>
      </c>
      <c r="D381" s="10" t="str">
        <f>IFERROR(VLOOKUP(TPM[[#This Row],[Error Code]],Errors_Master[[Error Code]:[Error Code Name]],3,FALSE),"NA")</f>
        <v>Mikey Tones Test-Wait for Mikey Tone S2 Setting fail</v>
      </c>
      <c r="E381" s="10">
        <f>COUNTIFS(Defect_Master[First Time],"&gt;0",Defect_Master[Error Code Name],TPM[[#This Row],[Error Code Name]],Defect_Master[Functional Area],TPM[[#This Row],[Functional Area]])</f>
        <v>0</v>
      </c>
      <c r="F381" s="10">
        <f>COUNTIFS(Defect_Master[Final],"&gt;0",Defect_Master[Error Code Name],TPM[[#This Row],[Error Code Name]],Defect_Master[Functional Area],TPM[[#This Row],[Functional Area]])</f>
        <v>0</v>
      </c>
      <c r="G38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82" spans="2:7" ht="15.75" customHeight="1">
      <c r="B382" s="12">
        <v>380</v>
      </c>
      <c r="C382" s="10" t="str">
        <f>IFERROR(VLOOKUP(TPM[[#This Row],[Error Code]],Errors_Master[[Error Code]:[Functional Area]],2,FALSE),"NA")</f>
        <v>QT1</v>
      </c>
      <c r="D382" s="10" t="str">
        <f>IFERROR(VLOOKUP(TPM[[#This Row],[Error Code]],Errors_Master[[Error Code]:[Error Code Name]],3,FALSE),"NA")</f>
        <v>Mikey Tones Test-Mikey: ts2 fail</v>
      </c>
      <c r="E382" s="10">
        <f>COUNTIFS(Defect_Master[First Time],"&gt;0",Defect_Master[Error Code Name],TPM[[#This Row],[Error Code Name]],Defect_Master[Functional Area],TPM[[#This Row],[Functional Area]])</f>
        <v>0</v>
      </c>
      <c r="F382" s="10">
        <f>COUNTIFS(Defect_Master[Final],"&gt;0",Defect_Master[Error Code Name],TPM[[#This Row],[Error Code Name]],Defect_Master[Functional Area],TPM[[#This Row],[Functional Area]])</f>
        <v>0</v>
      </c>
      <c r="G38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83" spans="2:7" ht="15.75" customHeight="1">
      <c r="B383" s="12">
        <v>381</v>
      </c>
      <c r="C383" s="10" t="str">
        <f>IFERROR(VLOOKUP(TPM[[#This Row],[Error Code]],Errors_Master[[Error Code]:[Functional Area]],2,FALSE),"NA")</f>
        <v>QT1</v>
      </c>
      <c r="D383" s="10" t="str">
        <f>IFERROR(VLOOKUP(TPM[[#This Row],[Error Code]],Errors_Master[[Error Code]:[Error Code Name]],3,FALSE),"NA")</f>
        <v>Mikey Tones Test-Wait for Mikey Tone S2 fail</v>
      </c>
      <c r="E383" s="10">
        <f>COUNTIFS(Defect_Master[First Time],"&gt;0",Defect_Master[Error Code Name],TPM[[#This Row],[Error Code Name]],Defect_Master[Functional Area],TPM[[#This Row],[Functional Area]])</f>
        <v>0</v>
      </c>
      <c r="F383" s="10">
        <f>COUNTIFS(Defect_Master[Final],"&gt;0",Defect_Master[Error Code Name],TPM[[#This Row],[Error Code Name]],Defect_Master[Functional Area],TPM[[#This Row],[Functional Area]])</f>
        <v>0</v>
      </c>
      <c r="G38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84" spans="2:7" ht="15.75" customHeight="1">
      <c r="B384" s="12">
        <v>382</v>
      </c>
      <c r="C384" s="10" t="str">
        <f>IFERROR(VLOOKUP(TPM[[#This Row],[Error Code]],Errors_Master[[Error Code]:[Functional Area]],2,FALSE),"NA")</f>
        <v>QT1</v>
      </c>
      <c r="D384" s="10" t="str">
        <f>IFERROR(VLOOKUP(TPM[[#This Row],[Error Code]],Errors_Master[[Error Code]:[Error Code Name]],3,FALSE),"NA")</f>
        <v>Global Headset-Global Headset Left Loopback fail</v>
      </c>
      <c r="E384" s="10">
        <f>COUNTIFS(Defect_Master[First Time],"&gt;0",Defect_Master[Error Code Name],TPM[[#This Row],[Error Code Name]],Defect_Master[Functional Area],TPM[[#This Row],[Functional Area]])</f>
        <v>0</v>
      </c>
      <c r="F384" s="10">
        <f>COUNTIFS(Defect_Master[Final],"&gt;0",Defect_Master[Error Code Name],TPM[[#This Row],[Error Code Name]],Defect_Master[Functional Area],TPM[[#This Row],[Functional Area]])</f>
        <v>0</v>
      </c>
      <c r="G38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85" spans="2:7" ht="15.75" customHeight="1">
      <c r="B385" s="12">
        <v>383</v>
      </c>
      <c r="C385" s="10" t="str">
        <f>IFERROR(VLOOKUP(TPM[[#This Row],[Error Code]],Errors_Master[[Error Code]:[Functional Area]],2,FALSE),"NA")</f>
        <v>QT1</v>
      </c>
      <c r="D385" s="10" t="str">
        <f>IFERROR(VLOOKUP(TPM[[#This Row],[Error Code]],Errors_Master[[Error Code]:[Error Code Name]],3,FALSE),"NA")</f>
        <v>Global Headset-Global Headset Right Loopback fail</v>
      </c>
      <c r="E385" s="10">
        <f>COUNTIFS(Defect_Master[First Time],"&gt;0",Defect_Master[Error Code Name],TPM[[#This Row],[Error Code Name]],Defect_Master[Functional Area],TPM[[#This Row],[Functional Area]])</f>
        <v>0</v>
      </c>
      <c r="F385" s="10">
        <f>COUNTIFS(Defect_Master[Final],"&gt;0",Defect_Master[Error Code Name],TPM[[#This Row],[Error Code Name]],Defect_Master[Functional Area],TPM[[#This Row],[Functional Area]])</f>
        <v>0</v>
      </c>
      <c r="G38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86" spans="2:7" ht="15.75" customHeight="1">
      <c r="B386" s="12">
        <v>384</v>
      </c>
      <c r="C386" s="10" t="str">
        <f>IFERROR(VLOOKUP(TPM[[#This Row],[Error Code]],Errors_Master[[Error Code]:[Functional Area]],2,FALSE),"NA")</f>
        <v>QT1</v>
      </c>
      <c r="D386" s="10" t="str">
        <f>IFERROR(VLOOKUP(TPM[[#This Row],[Error Code]],Errors_Master[[Error Code]:[Error Code Name]],3,FALSE),"NA")</f>
        <v>Global Headset-Global RtoL Xtalk fail</v>
      </c>
      <c r="E386" s="10">
        <f>COUNTIFS(Defect_Master[First Time],"&gt;0",Defect_Master[Error Code Name],TPM[[#This Row],[Error Code Name]],Defect_Master[Functional Area],TPM[[#This Row],[Functional Area]])</f>
        <v>0</v>
      </c>
      <c r="F386" s="10">
        <f>COUNTIFS(Defect_Master[Final],"&gt;0",Defect_Master[Error Code Name],TPM[[#This Row],[Error Code Name]],Defect_Master[Functional Area],TPM[[#This Row],[Functional Area]])</f>
        <v>0</v>
      </c>
      <c r="G38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87" spans="2:7" ht="15.75" customHeight="1">
      <c r="B387" s="12">
        <v>385</v>
      </c>
      <c r="C387" s="10" t="str">
        <f>IFERROR(VLOOKUP(TPM[[#This Row],[Error Code]],Errors_Master[[Error Code]:[Functional Area]],2,FALSE),"NA")</f>
        <v>QT1</v>
      </c>
      <c r="D387" s="10" t="str">
        <f>IFERROR(VLOOKUP(TPM[[#This Row],[Error Code]],Errors_Master[[Error Code]:[Error Code Name]],3,FALSE),"NA")</f>
        <v>Global Headset-Global LtoR Xtalk fail</v>
      </c>
      <c r="E387" s="10">
        <f>COUNTIFS(Defect_Master[First Time],"&gt;0",Defect_Master[Error Code Name],TPM[[#This Row],[Error Code Name]],Defect_Master[Functional Area],TPM[[#This Row],[Functional Area]])</f>
        <v>0</v>
      </c>
      <c r="F387" s="10">
        <f>COUNTIFS(Defect_Master[Final],"&gt;0",Defect_Master[Error Code Name],TPM[[#This Row],[Error Code Name]],Defect_Master[Functional Area],TPM[[#This Row],[Functional Area]])</f>
        <v>0</v>
      </c>
      <c r="G38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88" spans="2:7" ht="15.75" customHeight="1">
      <c r="B388" s="12">
        <v>386</v>
      </c>
      <c r="C388" s="10" t="str">
        <f>IFERROR(VLOOKUP(TPM[[#This Row],[Error Code]],Errors_Master[[Error Code]:[Functional Area]],2,FALSE),"NA")</f>
        <v>QT1</v>
      </c>
      <c r="D388" s="10" t="str">
        <f>IFERROR(VLOOKUP(TPM[[#This Row],[Error Code]],Errors_Master[[Error Code]:[Error Code Name]],3,FALSE),"NA")</f>
        <v>Process-set Mikey mode: china fail</v>
      </c>
      <c r="E388" s="10">
        <f>COUNTIFS(Defect_Master[First Time],"&gt;0",Defect_Master[Error Code Name],TPM[[#This Row],[Error Code Name]],Defect_Master[Functional Area],TPM[[#This Row],[Functional Area]])</f>
        <v>0</v>
      </c>
      <c r="F388" s="10">
        <f>COUNTIFS(Defect_Master[Final],"&gt;0",Defect_Master[Error Code Name],TPM[[#This Row],[Error Code Name]],Defect_Master[Functional Area],TPM[[#This Row],[Functional Area]])</f>
        <v>0</v>
      </c>
      <c r="G38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89" spans="2:7" ht="15.75" customHeight="1">
      <c r="B389" s="12">
        <v>387</v>
      </c>
      <c r="C389" s="10" t="str">
        <f>IFERROR(VLOOKUP(TPM[[#This Row],[Error Code]],Errors_Master[[Error Code]:[Functional Area]],2,FALSE),"NA")</f>
        <v>QT1</v>
      </c>
      <c r="D389" s="10" t="str">
        <f>IFERROR(VLOOKUP(TPM[[#This Row],[Error Code]],Errors_Master[[Error Code]:[Error Code Name]],3,FALSE),"NA")</f>
        <v>Global Headset-China Headset Left Loopback fail</v>
      </c>
      <c r="E389" s="10">
        <f>COUNTIFS(Defect_Master[First Time],"&gt;0",Defect_Master[Error Code Name],TPM[[#This Row],[Error Code Name]],Defect_Master[Functional Area],TPM[[#This Row],[Functional Area]])</f>
        <v>0</v>
      </c>
      <c r="F389" s="10">
        <f>COUNTIFS(Defect_Master[Final],"&gt;0",Defect_Master[Error Code Name],TPM[[#This Row],[Error Code Name]],Defect_Master[Functional Area],TPM[[#This Row],[Functional Area]])</f>
        <v>0</v>
      </c>
      <c r="G38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90" spans="2:7" ht="15.75" customHeight="1">
      <c r="B390" s="12">
        <v>388</v>
      </c>
      <c r="C390" s="10" t="str">
        <f>IFERROR(VLOOKUP(TPM[[#This Row],[Error Code]],Errors_Master[[Error Code]:[Functional Area]],2,FALSE),"NA")</f>
        <v>QT1</v>
      </c>
      <c r="D390" s="10" t="str">
        <f>IFERROR(VLOOKUP(TPM[[#This Row],[Error Code]],Errors_Master[[Error Code]:[Error Code Name]],3,FALSE),"NA")</f>
        <v>Global Headset-China Headset Right Loopback fail</v>
      </c>
      <c r="E390" s="10">
        <f>COUNTIFS(Defect_Master[First Time],"&gt;0",Defect_Master[Error Code Name],TPM[[#This Row],[Error Code Name]],Defect_Master[Functional Area],TPM[[#This Row],[Functional Area]])</f>
        <v>0</v>
      </c>
      <c r="F390" s="10">
        <f>COUNTIFS(Defect_Master[Final],"&gt;0",Defect_Master[Error Code Name],TPM[[#This Row],[Error Code Name]],Defect_Master[Functional Area],TPM[[#This Row],[Functional Area]])</f>
        <v>0</v>
      </c>
      <c r="G39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91" spans="2:7" ht="15.75" customHeight="1">
      <c r="B391" s="12">
        <v>389</v>
      </c>
      <c r="C391" s="10" t="str">
        <f>IFERROR(VLOOKUP(TPM[[#This Row],[Error Code]],Errors_Master[[Error Code]:[Functional Area]],2,FALSE),"NA")</f>
        <v>QT1</v>
      </c>
      <c r="D391" s="10" t="str">
        <f>IFERROR(VLOOKUP(TPM[[#This Row],[Error Code]],Errors_Master[[Error Code]:[Error Code Name]],3,FALSE),"NA")</f>
        <v>Global Headset-China RtoL Xtalk fail</v>
      </c>
      <c r="E391" s="10">
        <f>COUNTIFS(Defect_Master[First Time],"&gt;0",Defect_Master[Error Code Name],TPM[[#This Row],[Error Code Name]],Defect_Master[Functional Area],TPM[[#This Row],[Functional Area]])</f>
        <v>0</v>
      </c>
      <c r="F391" s="10">
        <f>COUNTIFS(Defect_Master[Final],"&gt;0",Defect_Master[Error Code Name],TPM[[#This Row],[Error Code Name]],Defect_Master[Functional Area],TPM[[#This Row],[Functional Area]])</f>
        <v>0</v>
      </c>
      <c r="G39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92" spans="2:7" ht="15.75" customHeight="1">
      <c r="B392" s="12">
        <v>390</v>
      </c>
      <c r="C392" s="10" t="str">
        <f>IFERROR(VLOOKUP(TPM[[#This Row],[Error Code]],Errors_Master[[Error Code]:[Functional Area]],2,FALSE),"NA")</f>
        <v>QT1</v>
      </c>
      <c r="D392" s="10" t="str">
        <f>IFERROR(VLOOKUP(TPM[[#This Row],[Error Code]],Errors_Master[[Error Code]:[Error Code Name]],3,FALSE),"NA")</f>
        <v>Global Headset-China LtoR Xtalk fail</v>
      </c>
      <c r="E392" s="10">
        <f>COUNTIFS(Defect_Master[First Time],"&gt;0",Defect_Master[Error Code Name],TPM[[#This Row],[Error Code Name]],Defect_Master[Functional Area],TPM[[#This Row],[Functional Area]])</f>
        <v>0</v>
      </c>
      <c r="F392" s="10">
        <f>COUNTIFS(Defect_Master[Final],"&gt;0",Defect_Master[Error Code Name],TPM[[#This Row],[Error Code Name]],Defect_Master[Functional Area],TPM[[#This Row],[Functional Area]])</f>
        <v>0</v>
      </c>
      <c r="G39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93" spans="2:7" ht="15.75" customHeight="1">
      <c r="B393" s="12">
        <v>391</v>
      </c>
      <c r="C393" s="10" t="str">
        <f>IFERROR(VLOOKUP(TPM[[#This Row],[Error Code]],Errors_Master[[Error Code]:[Functional Area]],2,FALSE),"NA")</f>
        <v>QT1</v>
      </c>
      <c r="D393" s="10" t="str">
        <f>IFERROR(VLOOKUP(TPM[[#This Row],[Error Code]],Errors_Master[[Error Code]:[Error Code Name]],3,FALSE),"NA")</f>
        <v>ALS-Read ALS Uncovered Count fail</v>
      </c>
      <c r="E393" s="10">
        <f>COUNTIFS(Defect_Master[First Time],"&gt;0",Defect_Master[Error Code Name],TPM[[#This Row],[Error Code Name]],Defect_Master[Functional Area],TPM[[#This Row],[Functional Area]])</f>
        <v>0</v>
      </c>
      <c r="F393" s="10">
        <f>COUNTIFS(Defect_Master[Final],"&gt;0",Defect_Master[Error Code Name],TPM[[#This Row],[Error Code Name]],Defect_Master[Functional Area],TPM[[#This Row],[Functional Area]])</f>
        <v>0</v>
      </c>
      <c r="G39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94" spans="2:7" ht="15.75" customHeight="1">
      <c r="B394" s="12">
        <v>392</v>
      </c>
      <c r="C394" s="10" t="str">
        <f>IFERROR(VLOOKUP(TPM[[#This Row],[Error Code]],Errors_Master[[Error Code]:[Functional Area]],2,FALSE),"NA")</f>
        <v>QT1</v>
      </c>
      <c r="D394" s="10" t="str">
        <f>IFERROR(VLOOKUP(TPM[[#This Row],[Error Code]],Errors_Master[[Error Code]:[Error Code Name]],3,FALSE),"NA")</f>
        <v>ALS-Read ALS Covered Count fail</v>
      </c>
      <c r="E394" s="10">
        <f>COUNTIFS(Defect_Master[First Time],"&gt;0",Defect_Master[Error Code Name],TPM[[#This Row],[Error Code Name]],Defect_Master[Functional Area],TPM[[#This Row],[Functional Area]])</f>
        <v>0</v>
      </c>
      <c r="F394" s="10">
        <f>COUNTIFS(Defect_Master[Final],"&gt;0",Defect_Master[Error Code Name],TPM[[#This Row],[Error Code Name]],Defect_Master[Functional Area],TPM[[#This Row],[Functional Area]])</f>
        <v>0</v>
      </c>
      <c r="G39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95" spans="2:7" ht="15.75" customHeight="1">
      <c r="B395" s="12">
        <v>393</v>
      </c>
      <c r="C395" s="10" t="str">
        <f>IFERROR(VLOOKUP(TPM[[#This Row],[Error Code]],Errors_Master[[Error Code]:[Functional Area]],2,FALSE),"NA")</f>
        <v>QT1</v>
      </c>
      <c r="D395" s="10" t="str">
        <f>IFERROR(VLOOKUP(TPM[[#This Row],[Error Code]],Errors_Master[[Error Code]:[Error Code Name]],3,FALSE),"NA")</f>
        <v>Camera-Camera fail</v>
      </c>
      <c r="E395" s="10">
        <f>COUNTIFS(Defect_Master[First Time],"&gt;0",Defect_Master[Error Code Name],TPM[[#This Row],[Error Code Name]],Defect_Master[Functional Area],TPM[[#This Row],[Functional Area]])</f>
        <v>0</v>
      </c>
      <c r="F395" s="10">
        <f>COUNTIFS(Defect_Master[Final],"&gt;0",Defect_Master[Error Code Name],TPM[[#This Row],[Error Code Name]],Defect_Master[Functional Area],TPM[[#This Row],[Functional Area]])</f>
        <v>0</v>
      </c>
      <c r="G39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96" spans="2:7" ht="15.75" customHeight="1">
      <c r="B396" s="12">
        <v>394</v>
      </c>
      <c r="C396" s="10" t="str">
        <f>IFERROR(VLOOKUP(TPM[[#This Row],[Error Code]],Errors_Master[[Error Code]:[Functional Area]],2,FALSE),"NA")</f>
        <v>QT1</v>
      </c>
      <c r="D396" s="10" t="str">
        <f>IFERROR(VLOOKUP(TPM[[#This Row],[Error Code]],Errors_Master[[Error Code]:[Error Code Name]],3,FALSE),"NA")</f>
        <v>LED Test-LED Test fail</v>
      </c>
      <c r="E396" s="10">
        <f>COUNTIFS(Defect_Master[First Time],"&gt;0",Defect_Master[Error Code Name],TPM[[#This Row],[Error Code Name]],Defect_Master[Functional Area],TPM[[#This Row],[Functional Area]])</f>
        <v>0</v>
      </c>
      <c r="F396" s="10">
        <f>COUNTIFS(Defect_Master[Final],"&gt;0",Defect_Master[Error Code Name],TPM[[#This Row],[Error Code Name]],Defect_Master[Functional Area],TPM[[#This Row],[Functional Area]])</f>
        <v>0</v>
      </c>
      <c r="G39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97" spans="2:7" ht="15.75" customHeight="1">
      <c r="B397" s="12">
        <v>395</v>
      </c>
      <c r="C397" s="10" t="str">
        <f>IFERROR(VLOOKUP(TPM[[#This Row],[Error Code]],Errors_Master[[Error Code]:[Functional Area]],2,FALSE),"NA")</f>
        <v>QT1</v>
      </c>
      <c r="D397" s="10" t="str">
        <f>IFERROR(VLOOKUP(TPM[[#This Row],[Error Code]],Errors_Master[[Error Code]:[Error Code Name]],3,FALSE),"NA")</f>
        <v>Enable Power button-Enable Power button fail</v>
      </c>
      <c r="E397" s="10">
        <f>COUNTIFS(Defect_Master[First Time],"&gt;0",Defect_Master[Error Code Name],TPM[[#This Row],[Error Code Name]],Defect_Master[Functional Area],TPM[[#This Row],[Functional Area]])</f>
        <v>0</v>
      </c>
      <c r="F397" s="10">
        <f>COUNTIFS(Defect_Master[Final],"&gt;0",Defect_Master[Error Code Name],TPM[[#This Row],[Error Code Name]],Defect_Master[Functional Area],TPM[[#This Row],[Functional Area]])</f>
        <v>0</v>
      </c>
      <c r="G39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98" spans="2:7" ht="15.75" customHeight="1">
      <c r="B398" s="12">
        <v>396</v>
      </c>
      <c r="C398" s="10" t="str">
        <f>IFERROR(VLOOKUP(TPM[[#This Row],[Error Code]],Errors_Master[[Error Code]:[Functional Area]],2,FALSE),"NA")</f>
        <v>QT1</v>
      </c>
      <c r="D398" s="10" t="str">
        <f>IFERROR(VLOOKUP(TPM[[#This Row],[Error Code]],Errors_Master[[Error Code]:[Error Code Name]],3,FALSE),"NA")</f>
        <v>Process/Finish Test Process fail</v>
      </c>
      <c r="E398" s="10">
        <f>COUNTIFS(Defect_Master[First Time],"&gt;0",Defect_Master[Error Code Name],TPM[[#This Row],[Error Code Name]],Defect_Master[Functional Area],TPM[[#This Row],[Functional Area]])</f>
        <v>0</v>
      </c>
      <c r="F398" s="10">
        <f>COUNTIFS(Defect_Master[Final],"&gt;0",Defect_Master[Error Code Name],TPM[[#This Row],[Error Code Name]],Defect_Master[Functional Area],TPM[[#This Row],[Functional Area]])</f>
        <v>0</v>
      </c>
      <c r="G39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399" spans="2:7" ht="15.75" customHeight="1">
      <c r="B399" s="12">
        <v>397</v>
      </c>
      <c r="C399" s="10" t="str">
        <f>IFERROR(VLOOKUP(TPM[[#This Row],[Error Code]],Errors_Master[[Error Code]:[Functional Area]],2,FALSE),"NA")</f>
        <v>QT1</v>
      </c>
      <c r="D399" s="10" t="str">
        <f>IFERROR(VLOOKUP(TPM[[#This Row],[Error Code]],Errors_Master[[Error Code]:[Error Code Name]],3,FALSE),"NA")</f>
        <v>ATLAS SEQUENCER FAILURE fail</v>
      </c>
      <c r="E399" s="10">
        <f>COUNTIFS(Defect_Master[First Time],"&gt;0",Defect_Master[Error Code Name],TPM[[#This Row],[Error Code Name]],Defect_Master[Functional Area],TPM[[#This Row],[Functional Area]])</f>
        <v>0</v>
      </c>
      <c r="F399" s="10">
        <f>COUNTIFS(Defect_Master[Final],"&gt;0",Defect_Master[Error Code Name],TPM[[#This Row],[Error Code Name]],Defect_Master[Functional Area],TPM[[#This Row],[Functional Area]])</f>
        <v>0</v>
      </c>
      <c r="G39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00" spans="2:7" ht="15.75" customHeight="1">
      <c r="B400" s="12">
        <v>398</v>
      </c>
      <c r="C400" s="10" t="str">
        <f>IFERROR(VLOOKUP(TPM[[#This Row],[Error Code]],Errors_Master[[Error Code]:[Functional Area]],2,FALSE),"NA")</f>
        <v>QT1</v>
      </c>
      <c r="D400" s="10" t="str">
        <f>IFERROR(VLOOKUP(TPM[[#This Row],[Error Code]],Errors_Master[[Error Code]:[Error Code Name]],3,FALSE),"NA")</f>
        <v>Cannot catch UUT when testing QT1</v>
      </c>
      <c r="E400" s="10">
        <f>COUNTIFS(Defect_Master[First Time],"&gt;0",Defect_Master[Error Code Name],TPM[[#This Row],[Error Code Name]],Defect_Master[Functional Area],TPM[[#This Row],[Functional Area]])</f>
        <v>0</v>
      </c>
      <c r="F400" s="10">
        <f>COUNTIFS(Defect_Master[Final],"&gt;0",Defect_Master[Error Code Name],TPM[[#This Row],[Error Code Name]],Defect_Master[Functional Area],TPM[[#This Row],[Functional Area]])</f>
        <v>0</v>
      </c>
      <c r="G40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01" spans="2:7" ht="15.75" customHeight="1">
      <c r="B401" s="12">
        <v>399</v>
      </c>
      <c r="C401" s="10" t="str">
        <f>IFERROR(VLOOKUP(TPM[[#This Row],[Error Code]],Errors_Master[[Error Code]:[Functional Area]],2,FALSE),"NA")</f>
        <v>QT1</v>
      </c>
      <c r="D401" s="10" t="str">
        <f>IFERROR(VLOOKUP(TPM[[#This Row],[Error Code]],Errors_Master[[Error Code]:[Error Code Name]],3,FALSE),"NA")</f>
        <v>Hang IEFI</v>
      </c>
      <c r="E401" s="10">
        <f>COUNTIFS(Defect_Master[First Time],"&gt;0",Defect_Master[Error Code Name],TPM[[#This Row],[Error Code Name]],Defect_Master[Functional Area],TPM[[#This Row],[Functional Area]])</f>
        <v>0</v>
      </c>
      <c r="F401" s="10">
        <f>COUNTIFS(Defect_Master[Final],"&gt;0",Defect_Master[Error Code Name],TPM[[#This Row],[Error Code Name]],Defect_Master[Functional Area],TPM[[#This Row],[Functional Area]])</f>
        <v>0</v>
      </c>
      <c r="G40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02" spans="2:7" ht="15.75" customHeight="1">
      <c r="B402" s="12">
        <v>400</v>
      </c>
      <c r="C402" s="10" t="str">
        <f>IFERROR(VLOOKUP(TPM[[#This Row],[Error Code]],Errors_Master[[Error Code]:[Functional Area]],2,FALSE),"NA")</f>
        <v>QT1</v>
      </c>
      <c r="D402" s="10" t="str">
        <f>IFERROR(VLOOKUP(TPM[[#This Row],[Error Code]],Errors_Master[[Error Code]:[Error Code Name]],3,FALSE),"NA")</f>
        <v>IEFI hang panic</v>
      </c>
      <c r="E402" s="10">
        <f>COUNTIFS(Defect_Master[First Time],"&gt;0",Defect_Master[Error Code Name],TPM[[#This Row],[Error Code Name]],Defect_Master[Functional Area],TPM[[#This Row],[Functional Area]])</f>
        <v>0</v>
      </c>
      <c r="F402" s="10">
        <f>COUNTIFS(Defect_Master[Final],"&gt;0",Defect_Master[Error Code Name],TPM[[#This Row],[Error Code Name]],Defect_Master[Functional Area],TPM[[#This Row],[Functional Area]])</f>
        <v>0</v>
      </c>
      <c r="G40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03" spans="2:7" ht="15.75" customHeight="1">
      <c r="B403" s="12">
        <v>401</v>
      </c>
      <c r="C403" s="10" t="str">
        <f>IFERROR(VLOOKUP(TPM[[#This Row],[Error Code]],Errors_Master[[Error Code]:[Functional Area]],2,FALSE),"NA")</f>
        <v>QT1</v>
      </c>
      <c r="D403" s="10" t="str">
        <f>IFERROR(VLOOKUP(TPM[[#This Row],[Error Code]],Errors_Master[[Error Code]:[Error Code Name]],3,FALSE),"NA")</f>
        <v>Halleffect sensor fail</v>
      </c>
      <c r="E403" s="10">
        <f>COUNTIFS(Defect_Master[First Time],"&gt;0",Defect_Master[Error Code Name],TPM[[#This Row],[Error Code Name]],Defect_Master[Functional Area],TPM[[#This Row],[Functional Area]])</f>
        <v>0</v>
      </c>
      <c r="F403" s="10">
        <f>COUNTIFS(Defect_Master[Final],"&gt;0",Defect_Master[Error Code Name],TPM[[#This Row],[Error Code Name]],Defect_Master[Functional Area],TPM[[#This Row],[Functional Area]])</f>
        <v>0</v>
      </c>
      <c r="G40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04" spans="2:7" ht="15.75" customHeight="1">
      <c r="B404" s="12">
        <v>402</v>
      </c>
      <c r="C404" s="10" t="str">
        <f>IFERROR(VLOOKUP(TPM[[#This Row],[Error Code]],Errors_Master[[Error Code]:[Functional Area]],2,FALSE),"NA")</f>
        <v>QT1</v>
      </c>
      <c r="D404" s="10" t="str">
        <f>IFERROR(VLOOKUP(TPM[[#This Row],[Error Code]],Errors_Master[[Error Code]:[Error Code Name]],3,FALSE),"NA")</f>
        <v>[New Failure] QT1</v>
      </c>
      <c r="E404" s="10">
        <f>COUNTIFS(Defect_Master[First Time],"&gt;0",Defect_Master[Error Code Name],TPM[[#This Row],[Error Code Name]],Defect_Master[Functional Area],TPM[[#This Row],[Functional Area]])</f>
        <v>0</v>
      </c>
      <c r="F404" s="10">
        <f>COUNTIFS(Defect_Master[Final],"&gt;0",Defect_Master[Error Code Name],TPM[[#This Row],[Error Code Name]],Defect_Master[Functional Area],TPM[[#This Row],[Functional Area]])</f>
        <v>0</v>
      </c>
      <c r="G40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05" spans="2:7" ht="15.75" customHeight="1">
      <c r="B405" s="12">
        <v>403</v>
      </c>
      <c r="C405" s="10" t="str">
        <f>IFERROR(VLOOKUP(TPM[[#This Row],[Error Code]],Errors_Master[[Error Code]:[Functional Area]],2,FALSE),"NA")</f>
        <v>QT1</v>
      </c>
      <c r="D405" s="10" t="str">
        <f>IFERROR(VLOOKUP(TPM[[#This Row],[Error Code]],Errors_Master[[Error Code]:[Error Code Name]],3,FALSE),"NA")</f>
        <v>[New Failure] QT1</v>
      </c>
      <c r="E405" s="10">
        <f>COUNTIFS(Defect_Master[First Time],"&gt;0",Defect_Master[Error Code Name],TPM[[#This Row],[Error Code Name]],Defect_Master[Functional Area],TPM[[#This Row],[Functional Area]])</f>
        <v>0</v>
      </c>
      <c r="F405" s="10">
        <f>COUNTIFS(Defect_Master[Final],"&gt;0",Defect_Master[Error Code Name],TPM[[#This Row],[Error Code Name]],Defect_Master[Functional Area],TPM[[#This Row],[Functional Area]])</f>
        <v>0</v>
      </c>
      <c r="G40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06" spans="2:7" ht="15.75" customHeight="1">
      <c r="B406" s="12">
        <v>404</v>
      </c>
      <c r="C406" s="10" t="str">
        <f>IFERROR(VLOOKUP(TPM[[#This Row],[Error Code]],Errors_Master[[Error Code]:[Functional Area]],2,FALSE),"NA")</f>
        <v>QT1</v>
      </c>
      <c r="D406" s="10" t="str">
        <f>IFERROR(VLOOKUP(TPM[[#This Row],[Error Code]],Errors_Master[[Error Code]:[Error Code Name]],3,FALSE),"NA")</f>
        <v>[New Failure] QT1</v>
      </c>
      <c r="E406" s="10">
        <f>COUNTIFS(Defect_Master[First Time],"&gt;0",Defect_Master[Error Code Name],TPM[[#This Row],[Error Code Name]],Defect_Master[Functional Area],TPM[[#This Row],[Functional Area]])</f>
        <v>0</v>
      </c>
      <c r="F406" s="10">
        <f>COUNTIFS(Defect_Master[Final],"&gt;0",Defect_Master[Error Code Name],TPM[[#This Row],[Error Code Name]],Defect_Master[Functional Area],TPM[[#This Row],[Functional Area]])</f>
        <v>0</v>
      </c>
      <c r="G40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07" spans="2:7" ht="15.75" customHeight="1">
      <c r="B407" s="12">
        <v>405</v>
      </c>
      <c r="C407" s="10" t="str">
        <f>IFERROR(VLOOKUP(TPM[[#This Row],[Error Code]],Errors_Master[[Error Code]:[Functional Area]],2,FALSE),"NA")</f>
        <v>QT1</v>
      </c>
      <c r="D407" s="10" t="str">
        <f>IFERROR(VLOOKUP(TPM[[#This Row],[Error Code]],Errors_Master[[Error Code]:[Error Code Name]],3,FALSE),"NA")</f>
        <v>[New Failure] QT1</v>
      </c>
      <c r="E407" s="10">
        <f>COUNTIFS(Defect_Master[First Time],"&gt;0",Defect_Master[Error Code Name],TPM[[#This Row],[Error Code Name]],Defect_Master[Functional Area],TPM[[#This Row],[Functional Area]])</f>
        <v>0</v>
      </c>
      <c r="F407" s="10">
        <f>COUNTIFS(Defect_Master[Final],"&gt;0",Defect_Master[Error Code Name],TPM[[#This Row],[Error Code Name]],Defect_Master[Functional Area],TPM[[#This Row],[Functional Area]])</f>
        <v>0</v>
      </c>
      <c r="G40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08" spans="2:7" ht="15.75" customHeight="1">
      <c r="B408" s="12">
        <v>406</v>
      </c>
      <c r="C408" s="10" t="str">
        <f>IFERROR(VLOOKUP(TPM[[#This Row],[Error Code]],Errors_Master[[Error Code]:[Functional Area]],2,FALSE),"NA")</f>
        <v>QT1</v>
      </c>
      <c r="D408" s="10" t="str">
        <f>IFERROR(VLOOKUP(TPM[[#This Row],[Error Code]],Errors_Master[[Error Code]:[Error Code Name]],3,FALSE),"NA")</f>
        <v>[New Failure] QT1</v>
      </c>
      <c r="E408" s="10">
        <f>COUNTIFS(Defect_Master[First Time],"&gt;0",Defect_Master[Error Code Name],TPM[[#This Row],[Error Code Name]],Defect_Master[Functional Area],TPM[[#This Row],[Functional Area]])</f>
        <v>0</v>
      </c>
      <c r="F408" s="10">
        <f>COUNTIFS(Defect_Master[Final],"&gt;0",Defect_Master[Error Code Name],TPM[[#This Row],[Error Code Name]],Defect_Master[Functional Area],TPM[[#This Row],[Functional Area]])</f>
        <v>0</v>
      </c>
      <c r="G40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09" spans="2:7" ht="15.75" customHeight="1">
      <c r="B409" s="12">
        <v>407</v>
      </c>
      <c r="C409" s="10" t="str">
        <f>IFERROR(VLOOKUP(TPM[[#This Row],[Error Code]],Errors_Master[[Error Code]:[Functional Area]],2,FALSE),"NA")</f>
        <v>QT1</v>
      </c>
      <c r="D409" s="10" t="str">
        <f>IFERROR(VLOOKUP(TPM[[#This Row],[Error Code]],Errors_Master[[Error Code]:[Error Code Name]],3,FALSE),"NA")</f>
        <v>[New Failure] QT1</v>
      </c>
      <c r="E409" s="10">
        <f>COUNTIFS(Defect_Master[First Time],"&gt;0",Defect_Master[Error Code Name],TPM[[#This Row],[Error Code Name]],Defect_Master[Functional Area],TPM[[#This Row],[Functional Area]])</f>
        <v>0</v>
      </c>
      <c r="F409" s="10">
        <f>COUNTIFS(Defect_Master[Final],"&gt;0",Defect_Master[Error Code Name],TPM[[#This Row],[Error Code Name]],Defect_Master[Functional Area],TPM[[#This Row],[Functional Area]])</f>
        <v>0</v>
      </c>
      <c r="G40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10" spans="2:7" ht="15.75" customHeight="1">
      <c r="B410" s="12">
        <v>408</v>
      </c>
      <c r="C410" s="10" t="str">
        <f>IFERROR(VLOOKUP(TPM[[#This Row],[Error Code]],Errors_Master[[Error Code]:[Functional Area]],2,FALSE),"NA")</f>
        <v>QT1</v>
      </c>
      <c r="D410" s="10" t="str">
        <f>IFERROR(VLOOKUP(TPM[[#This Row],[Error Code]],Errors_Master[[Error Code]:[Error Code Name]],3,FALSE),"NA")</f>
        <v>[New Failure] QT1</v>
      </c>
      <c r="E410" s="10">
        <f>COUNTIFS(Defect_Master[First Time],"&gt;0",Defect_Master[Error Code Name],TPM[[#This Row],[Error Code Name]],Defect_Master[Functional Area],TPM[[#This Row],[Functional Area]])</f>
        <v>0</v>
      </c>
      <c r="F410" s="10">
        <f>COUNTIFS(Defect_Master[Final],"&gt;0",Defect_Master[Error Code Name],TPM[[#This Row],[Error Code Name]],Defect_Master[Functional Area],TPM[[#This Row],[Functional Area]])</f>
        <v>0</v>
      </c>
      <c r="G41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11" spans="2:7" ht="15.75" customHeight="1">
      <c r="B411" s="12">
        <v>409</v>
      </c>
      <c r="C411" s="10" t="str">
        <f>IFERROR(VLOOKUP(TPM[[#This Row],[Error Code]],Errors_Master[[Error Code]:[Functional Area]],2,FALSE),"NA")</f>
        <v>QT1</v>
      </c>
      <c r="D411" s="10" t="str">
        <f>IFERROR(VLOOKUP(TPM[[#This Row],[Error Code]],Errors_Master[[Error Code]:[Error Code Name]],3,FALSE),"NA")</f>
        <v>[New Failure] QT1</v>
      </c>
      <c r="E411" s="10">
        <f>COUNTIFS(Defect_Master[First Time],"&gt;0",Defect_Master[Error Code Name],TPM[[#This Row],[Error Code Name]],Defect_Master[Functional Area],TPM[[#This Row],[Functional Area]])</f>
        <v>0</v>
      </c>
      <c r="F411" s="10">
        <f>COUNTIFS(Defect_Master[Final],"&gt;0",Defect_Master[Error Code Name],TPM[[#This Row],[Error Code Name]],Defect_Master[Functional Area],TPM[[#This Row],[Functional Area]])</f>
        <v>0</v>
      </c>
      <c r="G41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12" spans="2:7" ht="15.75" customHeight="1">
      <c r="B412" s="12">
        <v>410</v>
      </c>
      <c r="C412" s="10" t="str">
        <f>IFERROR(VLOOKUP(TPM[[#This Row],[Error Code]],Errors_Master[[Error Code]:[Functional Area]],2,FALSE),"NA")</f>
        <v>QT1</v>
      </c>
      <c r="D412" s="10" t="str">
        <f>IFERROR(VLOOKUP(TPM[[#This Row],[Error Code]],Errors_Master[[Error Code]:[Error Code Name]],3,FALSE),"NA")</f>
        <v>[New Failure] QT1</v>
      </c>
      <c r="E412" s="10">
        <f>COUNTIFS(Defect_Master[First Time],"&gt;0",Defect_Master[Error Code Name],TPM[[#This Row],[Error Code Name]],Defect_Master[Functional Area],TPM[[#This Row],[Functional Area]])</f>
        <v>0</v>
      </c>
      <c r="F412" s="10">
        <f>COUNTIFS(Defect_Master[Final],"&gt;0",Defect_Master[Error Code Name],TPM[[#This Row],[Error Code Name]],Defect_Master[Functional Area],TPM[[#This Row],[Functional Area]])</f>
        <v>0</v>
      </c>
      <c r="G41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13" spans="2:7" ht="15.75" customHeight="1">
      <c r="B413" s="12">
        <v>411</v>
      </c>
      <c r="C413" s="10" t="str">
        <f>IFERROR(VLOOKUP(TPM[[#This Row],[Error Code]],Errors_Master[[Error Code]:[Functional Area]],2,FALSE),"NA")</f>
        <v>QT1</v>
      </c>
      <c r="D413" s="10" t="str">
        <f>IFERROR(VLOOKUP(TPM[[#This Row],[Error Code]],Errors_Master[[Error Code]:[Error Code Name]],3,FALSE),"NA")</f>
        <v>[New Failure] QT1</v>
      </c>
      <c r="E413" s="10">
        <f>COUNTIFS(Defect_Master[First Time],"&gt;0",Defect_Master[Error Code Name],TPM[[#This Row],[Error Code Name]],Defect_Master[Functional Area],TPM[[#This Row],[Functional Area]])</f>
        <v>0</v>
      </c>
      <c r="F413" s="10">
        <f>COUNTIFS(Defect_Master[Final],"&gt;0",Defect_Master[Error Code Name],TPM[[#This Row],[Error Code Name]],Defect_Master[Functional Area],TPM[[#This Row],[Functional Area]])</f>
        <v>0</v>
      </c>
      <c r="G41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14" spans="2:7" ht="15.75" customHeight="1">
      <c r="B414" s="12">
        <v>412</v>
      </c>
      <c r="C414" s="10" t="str">
        <f>IFERROR(VLOOKUP(TPM[[#This Row],[Error Code]],Errors_Master[[Error Code]:[Functional Area]],2,FALSE),"NA")</f>
        <v>QT1</v>
      </c>
      <c r="D414" s="10" t="str">
        <f>IFERROR(VLOOKUP(TPM[[#This Row],[Error Code]],Errors_Master[[Error Code]:[Error Code Name]],3,FALSE),"NA")</f>
        <v>[New Failure] QT1</v>
      </c>
      <c r="E414" s="10">
        <f>COUNTIFS(Defect_Master[First Time],"&gt;0",Defect_Master[Error Code Name],TPM[[#This Row],[Error Code Name]],Defect_Master[Functional Area],TPM[[#This Row],[Functional Area]])</f>
        <v>0</v>
      </c>
      <c r="F414" s="10">
        <f>COUNTIFS(Defect_Master[Final],"&gt;0",Defect_Master[Error Code Name],TPM[[#This Row],[Error Code Name]],Defect_Master[Functional Area],TPM[[#This Row],[Functional Area]])</f>
        <v>0</v>
      </c>
      <c r="G41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15" spans="2:7" ht="15.75" customHeight="1">
      <c r="B415" s="12">
        <v>413</v>
      </c>
      <c r="C415" s="10" t="str">
        <f>IFERROR(VLOOKUP(TPM[[#This Row],[Error Code]],Errors_Master[[Error Code]:[Functional Area]],2,FALSE),"NA")</f>
        <v>QT1</v>
      </c>
      <c r="D415" s="10" t="str">
        <f>IFERROR(VLOOKUP(TPM[[#This Row],[Error Code]],Errors_Master[[Error Code]:[Error Code Name]],3,FALSE),"NA")</f>
        <v>[New Failure] QT1</v>
      </c>
      <c r="E415" s="10">
        <f>COUNTIFS(Defect_Master[First Time],"&gt;0",Defect_Master[Error Code Name],TPM[[#This Row],[Error Code Name]],Defect_Master[Functional Area],TPM[[#This Row],[Functional Area]])</f>
        <v>0</v>
      </c>
      <c r="F415" s="10">
        <f>COUNTIFS(Defect_Master[Final],"&gt;0",Defect_Master[Error Code Name],TPM[[#This Row],[Error Code Name]],Defect_Master[Functional Area],TPM[[#This Row],[Functional Area]])</f>
        <v>0</v>
      </c>
      <c r="G41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16" spans="2:7" ht="15.75" customHeight="1">
      <c r="B416" s="12">
        <v>414</v>
      </c>
      <c r="C416" s="10" t="str">
        <f>IFERROR(VLOOKUP(TPM[[#This Row],[Error Code]],Errors_Master[[Error Code]:[Functional Area]],2,FALSE),"NA")</f>
        <v>QT1</v>
      </c>
      <c r="D416" s="10" t="str">
        <f>IFERROR(VLOOKUP(TPM[[#This Row],[Error Code]],Errors_Master[[Error Code]:[Error Code Name]],3,FALSE),"NA")</f>
        <v>[New Failure] QT1</v>
      </c>
      <c r="E416" s="10">
        <f>COUNTIFS(Defect_Master[First Time],"&gt;0",Defect_Master[Error Code Name],TPM[[#This Row],[Error Code Name]],Defect_Master[Functional Area],TPM[[#This Row],[Functional Area]])</f>
        <v>0</v>
      </c>
      <c r="F416" s="10">
        <f>COUNTIFS(Defect_Master[Final],"&gt;0",Defect_Master[Error Code Name],TPM[[#This Row],[Error Code Name]],Defect_Master[Functional Area],TPM[[#This Row],[Functional Area]])</f>
        <v>0</v>
      </c>
      <c r="G41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17" spans="2:7" ht="15.75" customHeight="1">
      <c r="B417" s="12">
        <v>415</v>
      </c>
      <c r="C417" s="10" t="str">
        <f>IFERROR(VLOOKUP(TPM[[#This Row],[Error Code]],Errors_Master[[Error Code]:[Functional Area]],2,FALSE),"NA")</f>
        <v>QT1</v>
      </c>
      <c r="D417" s="10" t="str">
        <f>IFERROR(VLOOKUP(TPM[[#This Row],[Error Code]],Errors_Master[[Error Code]:[Error Code Name]],3,FALSE),"NA")</f>
        <v>[New Failure] QT1</v>
      </c>
      <c r="E417" s="10">
        <f>COUNTIFS(Defect_Master[First Time],"&gt;0",Defect_Master[Error Code Name],TPM[[#This Row],[Error Code Name]],Defect_Master[Functional Area],TPM[[#This Row],[Functional Area]])</f>
        <v>0</v>
      </c>
      <c r="F417" s="10">
        <f>COUNTIFS(Defect_Master[Final],"&gt;0",Defect_Master[Error Code Name],TPM[[#This Row],[Error Code Name]],Defect_Master[Functional Area],TPM[[#This Row],[Functional Area]])</f>
        <v>0</v>
      </c>
      <c r="G41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18" spans="2:7" ht="15.75" customHeight="1">
      <c r="B418" s="12">
        <v>416</v>
      </c>
      <c r="C418" s="10" t="str">
        <f>IFERROR(VLOOKUP(TPM[[#This Row],[Error Code]],Errors_Master[[Error Code]:[Functional Area]],2,FALSE),"NA")</f>
        <v>QT1</v>
      </c>
      <c r="D418" s="10" t="str">
        <f>IFERROR(VLOOKUP(TPM[[#This Row],[Error Code]],Errors_Master[[Error Code]:[Error Code Name]],3,FALSE),"NA")</f>
        <v>[New Failure] QT1</v>
      </c>
      <c r="E418" s="10">
        <f>COUNTIFS(Defect_Master[First Time],"&gt;0",Defect_Master[Error Code Name],TPM[[#This Row],[Error Code Name]],Defect_Master[Functional Area],TPM[[#This Row],[Functional Area]])</f>
        <v>0</v>
      </c>
      <c r="F418" s="10">
        <f>COUNTIFS(Defect_Master[Final],"&gt;0",Defect_Master[Error Code Name],TPM[[#This Row],[Error Code Name]],Defect_Master[Functional Area],TPM[[#This Row],[Functional Area]])</f>
        <v>0</v>
      </c>
      <c r="G41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19" spans="2:7" ht="15.75" customHeight="1">
      <c r="B419" s="12">
        <v>417</v>
      </c>
      <c r="C419" s="10" t="str">
        <f>IFERROR(VLOOKUP(TPM[[#This Row],[Error Code]],Errors_Master[[Error Code]:[Functional Area]],2,FALSE),"NA")</f>
        <v>QT1</v>
      </c>
      <c r="D419" s="10" t="str">
        <f>IFERROR(VLOOKUP(TPM[[#This Row],[Error Code]],Errors_Master[[Error Code]:[Error Code Name]],3,FALSE),"NA")</f>
        <v>[New Failure] QT1</v>
      </c>
      <c r="E419" s="10">
        <f>COUNTIFS(Defect_Master[First Time],"&gt;0",Defect_Master[Error Code Name],TPM[[#This Row],[Error Code Name]],Defect_Master[Functional Area],TPM[[#This Row],[Functional Area]])</f>
        <v>0</v>
      </c>
      <c r="F419" s="10">
        <f>COUNTIFS(Defect_Master[Final],"&gt;0",Defect_Master[Error Code Name],TPM[[#This Row],[Error Code Name]],Defect_Master[Functional Area],TPM[[#This Row],[Functional Area]])</f>
        <v>0</v>
      </c>
      <c r="G41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20" spans="2:7" ht="15.75" customHeight="1">
      <c r="B420" s="12">
        <v>418</v>
      </c>
      <c r="C420" s="10" t="str">
        <f>IFERROR(VLOOKUP(TPM[[#This Row],[Error Code]],Errors_Master[[Error Code]:[Functional Area]],2,FALSE),"NA")</f>
        <v>QT1</v>
      </c>
      <c r="D420" s="10" t="str">
        <f>IFERROR(VLOOKUP(TPM[[#This Row],[Error Code]],Errors_Master[[Error Code]:[Error Code Name]],3,FALSE),"NA")</f>
        <v>[New Failure] QT1</v>
      </c>
      <c r="E420" s="10">
        <f>COUNTIFS(Defect_Master[First Time],"&gt;0",Defect_Master[Error Code Name],TPM[[#This Row],[Error Code Name]],Defect_Master[Functional Area],TPM[[#This Row],[Functional Area]])</f>
        <v>0</v>
      </c>
      <c r="F420" s="10">
        <f>COUNTIFS(Defect_Master[Final],"&gt;0",Defect_Master[Error Code Name],TPM[[#This Row],[Error Code Name]],Defect_Master[Functional Area],TPM[[#This Row],[Functional Area]])</f>
        <v>0</v>
      </c>
      <c r="G42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21" spans="2:7" ht="15.75" customHeight="1">
      <c r="B421" s="12">
        <v>419</v>
      </c>
      <c r="C421" s="10" t="str">
        <f>IFERROR(VLOOKUP(TPM[[#This Row],[Error Code]],Errors_Master[[Error Code]:[Functional Area]],2,FALSE),"NA")</f>
        <v>QT1</v>
      </c>
      <c r="D421" s="10" t="str">
        <f>IFERROR(VLOOKUP(TPM[[#This Row],[Error Code]],Errors_Master[[Error Code]:[Error Code Name]],3,FALSE),"NA")</f>
        <v>[New Failure] QT1</v>
      </c>
      <c r="E421" s="10">
        <f>COUNTIFS(Defect_Master[First Time],"&gt;0",Defect_Master[Error Code Name],TPM[[#This Row],[Error Code Name]],Defect_Master[Functional Area],TPM[[#This Row],[Functional Area]])</f>
        <v>0</v>
      </c>
      <c r="F421" s="10">
        <f>COUNTIFS(Defect_Master[Final],"&gt;0",Defect_Master[Error Code Name],TPM[[#This Row],[Error Code Name]],Defect_Master[Functional Area],TPM[[#This Row],[Functional Area]])</f>
        <v>0</v>
      </c>
      <c r="G42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22" spans="2:7" ht="15.75" customHeight="1">
      <c r="B422" s="12">
        <v>420</v>
      </c>
      <c r="C422" s="10" t="str">
        <f>IFERROR(VLOOKUP(TPM[[#This Row],[Error Code]],Errors_Master[[Error Code]:[Functional Area]],2,FALSE),"NA")</f>
        <v>QT1</v>
      </c>
      <c r="D422" s="10" t="str">
        <f>IFERROR(VLOOKUP(TPM[[#This Row],[Error Code]],Errors_Master[[Error Code]:[Error Code Name]],3,FALSE),"NA")</f>
        <v>[New Failure] QT1</v>
      </c>
      <c r="E422" s="10">
        <f>COUNTIFS(Defect_Master[First Time],"&gt;0",Defect_Master[Error Code Name],TPM[[#This Row],[Error Code Name]],Defect_Master[Functional Area],TPM[[#This Row],[Functional Area]])</f>
        <v>0</v>
      </c>
      <c r="F422" s="10">
        <f>COUNTIFS(Defect_Master[Final],"&gt;0",Defect_Master[Error Code Name],TPM[[#This Row],[Error Code Name]],Defect_Master[Functional Area],TPM[[#This Row],[Functional Area]])</f>
        <v>0</v>
      </c>
      <c r="G42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23" spans="2:7" ht="15.75" customHeight="1">
      <c r="B423" s="12">
        <v>421</v>
      </c>
      <c r="C423" s="10" t="str">
        <f>IFERROR(VLOOKUP(TPM[[#This Row],[Error Code]],Errors_Master[[Error Code]:[Functional Area]],2,FALSE),"NA")</f>
        <v>QT1</v>
      </c>
      <c r="D423" s="10" t="str">
        <f>IFERROR(VLOOKUP(TPM[[#This Row],[Error Code]],Errors_Master[[Error Code]:[Error Code Name]],3,FALSE),"NA")</f>
        <v>[New Failure] QT1</v>
      </c>
      <c r="E423" s="10">
        <f>COUNTIFS(Defect_Master[First Time],"&gt;0",Defect_Master[Error Code Name],TPM[[#This Row],[Error Code Name]],Defect_Master[Functional Area],TPM[[#This Row],[Functional Area]])</f>
        <v>0</v>
      </c>
      <c r="F423" s="10">
        <f>COUNTIFS(Defect_Master[Final],"&gt;0",Defect_Master[Error Code Name],TPM[[#This Row],[Error Code Name]],Defect_Master[Functional Area],TPM[[#This Row],[Functional Area]])</f>
        <v>0</v>
      </c>
      <c r="G42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24" spans="2:7" ht="15.75" customHeight="1">
      <c r="B424" s="12">
        <v>422</v>
      </c>
      <c r="C424" s="10" t="str">
        <f>IFERROR(VLOOKUP(TPM[[#This Row],[Error Code]],Errors_Master[[Error Code]:[Functional Area]],2,FALSE),"NA")</f>
        <v>QT1</v>
      </c>
      <c r="D424" s="10" t="str">
        <f>IFERROR(VLOOKUP(TPM[[#This Row],[Error Code]],Errors_Master[[Error Code]:[Error Code Name]],3,FALSE),"NA")</f>
        <v>[New Failure] QT1</v>
      </c>
      <c r="E424" s="10">
        <f>COUNTIFS(Defect_Master[First Time],"&gt;0",Defect_Master[Error Code Name],TPM[[#This Row],[Error Code Name]],Defect_Master[Functional Area],TPM[[#This Row],[Functional Area]])</f>
        <v>0</v>
      </c>
      <c r="F424" s="10">
        <f>COUNTIFS(Defect_Master[Final],"&gt;0",Defect_Master[Error Code Name],TPM[[#This Row],[Error Code Name]],Defect_Master[Functional Area],TPM[[#This Row],[Functional Area]])</f>
        <v>0</v>
      </c>
      <c r="G42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25" spans="2:7" ht="15.75" customHeight="1">
      <c r="B425" s="12">
        <v>423</v>
      </c>
      <c r="C425" s="10" t="str">
        <f>IFERROR(VLOOKUP(TPM[[#This Row],[Error Code]],Errors_Master[[Error Code]:[Functional Area]],2,FALSE),"NA")</f>
        <v>QT1</v>
      </c>
      <c r="D425" s="10" t="str">
        <f>IFERROR(VLOOKUP(TPM[[#This Row],[Error Code]],Errors_Master[[Error Code]:[Error Code Name]],3,FALSE),"NA")</f>
        <v>[New Failure] QT1</v>
      </c>
      <c r="E425" s="10">
        <f>COUNTIFS(Defect_Master[First Time],"&gt;0",Defect_Master[Error Code Name],TPM[[#This Row],[Error Code Name]],Defect_Master[Functional Area],TPM[[#This Row],[Functional Area]])</f>
        <v>0</v>
      </c>
      <c r="F425" s="10">
        <f>COUNTIFS(Defect_Master[Final],"&gt;0",Defect_Master[Error Code Name],TPM[[#This Row],[Error Code Name]],Defect_Master[Functional Area],TPM[[#This Row],[Functional Area]])</f>
        <v>0</v>
      </c>
      <c r="G42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26" spans="2:7" ht="15.75" customHeight="1">
      <c r="B426" s="12">
        <v>424</v>
      </c>
      <c r="C426" s="10" t="str">
        <f>IFERROR(VLOOKUP(TPM[[#This Row],[Error Code]],Errors_Master[[Error Code]:[Functional Area]],2,FALSE),"NA")</f>
        <v>QT1</v>
      </c>
      <c r="D426" s="10" t="str">
        <f>IFERROR(VLOOKUP(TPM[[#This Row],[Error Code]],Errors_Master[[Error Code]:[Error Code Name]],3,FALSE),"NA")</f>
        <v>[New Failure] QT1</v>
      </c>
      <c r="E426" s="10">
        <f>COUNTIFS(Defect_Master[First Time],"&gt;0",Defect_Master[Error Code Name],TPM[[#This Row],[Error Code Name]],Defect_Master[Functional Area],TPM[[#This Row],[Functional Area]])</f>
        <v>0</v>
      </c>
      <c r="F426" s="10">
        <f>COUNTIFS(Defect_Master[Final],"&gt;0",Defect_Master[Error Code Name],TPM[[#This Row],[Error Code Name]],Defect_Master[Functional Area],TPM[[#This Row],[Functional Area]])</f>
        <v>0</v>
      </c>
      <c r="G42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27" spans="2:7" ht="15.75" customHeight="1">
      <c r="B427" s="12">
        <v>425</v>
      </c>
      <c r="C427" s="10" t="str">
        <f>IFERROR(VLOOKUP(TPM[[#This Row],[Error Code]],Errors_Master[[Error Code]:[Functional Area]],2,FALSE),"NA")</f>
        <v>QT1</v>
      </c>
      <c r="D427" s="10" t="str">
        <f>IFERROR(VLOOKUP(TPM[[#This Row],[Error Code]],Errors_Master[[Error Code]:[Error Code Name]],3,FALSE),"NA")</f>
        <v>[New Failure] QT1</v>
      </c>
      <c r="E427" s="10">
        <f>COUNTIFS(Defect_Master[First Time],"&gt;0",Defect_Master[Error Code Name],TPM[[#This Row],[Error Code Name]],Defect_Master[Functional Area],TPM[[#This Row],[Functional Area]])</f>
        <v>0</v>
      </c>
      <c r="F427" s="10">
        <f>COUNTIFS(Defect_Master[Final],"&gt;0",Defect_Master[Error Code Name],TPM[[#This Row],[Error Code Name]],Defect_Master[Functional Area],TPM[[#This Row],[Functional Area]])</f>
        <v>0</v>
      </c>
      <c r="G42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28" spans="2:7" ht="15.75" customHeight="1">
      <c r="B428" s="12">
        <v>426</v>
      </c>
      <c r="C428" s="10" t="str">
        <f>IFERROR(VLOOKUP(TPM[[#This Row],[Error Code]],Errors_Master[[Error Code]:[Functional Area]],2,FALSE),"NA")</f>
        <v>QT1</v>
      </c>
      <c r="D428" s="10" t="str">
        <f>IFERROR(VLOOKUP(TPM[[#This Row],[Error Code]],Errors_Master[[Error Code]:[Error Code Name]],3,FALSE),"NA")</f>
        <v>[New Failure] QT1</v>
      </c>
      <c r="E428" s="10">
        <f>COUNTIFS(Defect_Master[First Time],"&gt;0",Defect_Master[Error Code Name],TPM[[#This Row],[Error Code Name]],Defect_Master[Functional Area],TPM[[#This Row],[Functional Area]])</f>
        <v>0</v>
      </c>
      <c r="F428" s="10">
        <f>COUNTIFS(Defect_Master[Final],"&gt;0",Defect_Master[Error Code Name],TPM[[#This Row],[Error Code Name]],Defect_Master[Functional Area],TPM[[#This Row],[Functional Area]])</f>
        <v>0</v>
      </c>
      <c r="G42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29" spans="2:7" ht="15.75" customHeight="1">
      <c r="B429" s="12">
        <v>427</v>
      </c>
      <c r="C429" s="10" t="str">
        <f>IFERROR(VLOOKUP(TPM[[#This Row],[Error Code]],Errors_Master[[Error Code]:[Functional Area]],2,FALSE),"NA")</f>
        <v>QT1</v>
      </c>
      <c r="D429" s="10" t="str">
        <f>IFERROR(VLOOKUP(TPM[[#This Row],[Error Code]],Errors_Master[[Error Code]:[Error Code Name]],3,FALSE),"NA")</f>
        <v>[New Failure] QT1</v>
      </c>
      <c r="E429" s="10">
        <f>COUNTIFS(Defect_Master[First Time],"&gt;0",Defect_Master[Error Code Name],TPM[[#This Row],[Error Code Name]],Defect_Master[Functional Area],TPM[[#This Row],[Functional Area]])</f>
        <v>0</v>
      </c>
      <c r="F429" s="10">
        <f>COUNTIFS(Defect_Master[Final],"&gt;0",Defect_Master[Error Code Name],TPM[[#This Row],[Error Code Name]],Defect_Master[Functional Area],TPM[[#This Row],[Functional Area]])</f>
        <v>0</v>
      </c>
      <c r="G42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30" spans="2:7" ht="15.75" customHeight="1">
      <c r="B430" s="12">
        <v>428</v>
      </c>
      <c r="C430" s="10" t="str">
        <f>IFERROR(VLOOKUP(TPM[[#This Row],[Error Code]],Errors_Master[[Error Code]:[Functional Area]],2,FALSE),"NA")</f>
        <v>QT1</v>
      </c>
      <c r="D430" s="10" t="str">
        <f>IFERROR(VLOOKUP(TPM[[#This Row],[Error Code]],Errors_Master[[Error Code]:[Error Code Name]],3,FALSE),"NA")</f>
        <v>[New Failure] QT1</v>
      </c>
      <c r="E430" s="10">
        <f>COUNTIFS(Defect_Master[First Time],"&gt;0",Defect_Master[Error Code Name],TPM[[#This Row],[Error Code Name]],Defect_Master[Functional Area],TPM[[#This Row],[Functional Area]])</f>
        <v>0</v>
      </c>
      <c r="F430" s="10">
        <f>COUNTIFS(Defect_Master[Final],"&gt;0",Defect_Master[Error Code Name],TPM[[#This Row],[Error Code Name]],Defect_Master[Functional Area],TPM[[#This Row],[Functional Area]])</f>
        <v>0</v>
      </c>
      <c r="G43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31" spans="2:7" ht="15.75" customHeight="1">
      <c r="B431" s="12">
        <v>429</v>
      </c>
      <c r="C431" s="10" t="str">
        <f>IFERROR(VLOOKUP(TPM[[#This Row],[Error Code]],Errors_Master[[Error Code]:[Functional Area]],2,FALSE),"NA")</f>
        <v>QT1</v>
      </c>
      <c r="D431" s="10" t="str">
        <f>IFERROR(VLOOKUP(TPM[[#This Row],[Error Code]],Errors_Master[[Error Code]:[Error Code Name]],3,FALSE),"NA")</f>
        <v>[New Failure] QT1</v>
      </c>
      <c r="E431" s="10">
        <f>COUNTIFS(Defect_Master[First Time],"&gt;0",Defect_Master[Error Code Name],TPM[[#This Row],[Error Code Name]],Defect_Master[Functional Area],TPM[[#This Row],[Functional Area]])</f>
        <v>0</v>
      </c>
      <c r="F431" s="10">
        <f>COUNTIFS(Defect_Master[Final],"&gt;0",Defect_Master[Error Code Name],TPM[[#This Row],[Error Code Name]],Defect_Master[Functional Area],TPM[[#This Row],[Functional Area]])</f>
        <v>0</v>
      </c>
      <c r="G43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32" spans="2:7" ht="15.75" customHeight="1">
      <c r="B432" s="12">
        <v>430</v>
      </c>
      <c r="C432" s="10" t="str">
        <f>IFERROR(VLOOKUP(TPM[[#This Row],[Error Code]],Errors_Master[[Error Code]:[Functional Area]],2,FALSE),"NA")</f>
        <v>QT1</v>
      </c>
      <c r="D432" s="10" t="str">
        <f>IFERROR(VLOOKUP(TPM[[#This Row],[Error Code]],Errors_Master[[Error Code]:[Error Code Name]],3,FALSE),"NA")</f>
        <v>[New Failure] QT1</v>
      </c>
      <c r="E432" s="10">
        <f>COUNTIFS(Defect_Master[First Time],"&gt;0",Defect_Master[Error Code Name],TPM[[#This Row],[Error Code Name]],Defect_Master[Functional Area],TPM[[#This Row],[Functional Area]])</f>
        <v>0</v>
      </c>
      <c r="F432" s="10">
        <f>COUNTIFS(Defect_Master[Final],"&gt;0",Defect_Master[Error Code Name],TPM[[#This Row],[Error Code Name]],Defect_Master[Functional Area],TPM[[#This Row],[Functional Area]])</f>
        <v>0</v>
      </c>
      <c r="G43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33" spans="2:7" ht="15.75" customHeight="1">
      <c r="B433" s="12">
        <v>431</v>
      </c>
      <c r="C433" s="10" t="str">
        <f>IFERROR(VLOOKUP(TPM[[#This Row],[Error Code]],Errors_Master[[Error Code]:[Functional Area]],2,FALSE),"NA")</f>
        <v>KB Tactile</v>
      </c>
      <c r="D433" s="10" t="str">
        <f>IFERROR(VLOOKUP(TPM[[#This Row],[Error Code]],Errors_Master[[Error Code]:[Error Code Name]],3,FALSE),"NA")</f>
        <v>[New Failure] KB Tactile</v>
      </c>
      <c r="E433" s="10">
        <f>COUNTIFS(Defect_Master[First Time],"&gt;0",Defect_Master[Error Code Name],TPM[[#This Row],[Error Code Name]],Defect_Master[Functional Area],TPM[[#This Row],[Functional Area]])</f>
        <v>0</v>
      </c>
      <c r="F433" s="10">
        <f>COUNTIFS(Defect_Master[Final],"&gt;0",Defect_Master[Error Code Name],TPM[[#This Row],[Error Code Name]],Defect_Master[Functional Area],TPM[[#This Row],[Functional Area]])</f>
        <v>0</v>
      </c>
      <c r="G43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34" spans="2:7" ht="15.75" customHeight="1">
      <c r="B434" s="12">
        <v>432</v>
      </c>
      <c r="C434" s="10" t="str">
        <f>IFERROR(VLOOKUP(TPM[[#This Row],[Error Code]],Errors_Master[[Error Code]:[Functional Area]],2,FALSE),"NA")</f>
        <v>KB Tactile</v>
      </c>
      <c r="D434" s="10" t="str">
        <f>IFERROR(VLOOKUP(TPM[[#This Row],[Error Code]],Errors_Master[[Error Code]:[Error Code Name]],3,FALSE),"NA")</f>
        <v>[New Failure] KB Tactile</v>
      </c>
      <c r="E434" s="10">
        <f>COUNTIFS(Defect_Master[First Time],"&gt;0",Defect_Master[Error Code Name],TPM[[#This Row],[Error Code Name]],Defect_Master[Functional Area],TPM[[#This Row],[Functional Area]])</f>
        <v>0</v>
      </c>
      <c r="F434" s="10">
        <f>COUNTIFS(Defect_Master[Final],"&gt;0",Defect_Master[Error Code Name],TPM[[#This Row],[Error Code Name]],Defect_Master[Functional Area],TPM[[#This Row],[Functional Area]])</f>
        <v>0</v>
      </c>
      <c r="G43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35" spans="2:7" ht="15.75" customHeight="1">
      <c r="B435" s="12">
        <v>433</v>
      </c>
      <c r="C435" s="10" t="str">
        <f>IFERROR(VLOOKUP(TPM[[#This Row],[Error Code]],Errors_Master[[Error Code]:[Functional Area]],2,FALSE),"NA")</f>
        <v>KB Tactile</v>
      </c>
      <c r="D435" s="10" t="str">
        <f>IFERROR(VLOOKUP(TPM[[#This Row],[Error Code]],Errors_Master[[Error Code]:[Error Code Name]],3,FALSE),"NA")</f>
        <v>[New Failure] KB Tactile</v>
      </c>
      <c r="E435" s="10">
        <f>COUNTIFS(Defect_Master[First Time],"&gt;0",Defect_Master[Error Code Name],TPM[[#This Row],[Error Code Name]],Defect_Master[Functional Area],TPM[[#This Row],[Functional Area]])</f>
        <v>0</v>
      </c>
      <c r="F435" s="10">
        <f>COUNTIFS(Defect_Master[Final],"&gt;0",Defect_Master[Error Code Name],TPM[[#This Row],[Error Code Name]],Defect_Master[Functional Area],TPM[[#This Row],[Functional Area]])</f>
        <v>0</v>
      </c>
      <c r="G43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36" spans="2:7" ht="15.75" customHeight="1">
      <c r="B436" s="12">
        <v>434</v>
      </c>
      <c r="C436" s="10" t="str">
        <f>IFERROR(VLOOKUP(TPM[[#This Row],[Error Code]],Errors_Master[[Error Code]:[Functional Area]],2,FALSE),"NA")</f>
        <v>KB Tactile</v>
      </c>
      <c r="D436" s="10" t="str">
        <f>IFERROR(VLOOKUP(TPM[[#This Row],[Error Code]],Errors_Master[[Error Code]:[Error Code Name]],3,FALSE),"NA")</f>
        <v>[New Failure] KB Tactile</v>
      </c>
      <c r="E436" s="10">
        <f>COUNTIFS(Defect_Master[First Time],"&gt;0",Defect_Master[Error Code Name],TPM[[#This Row],[Error Code Name]],Defect_Master[Functional Area],TPM[[#This Row],[Functional Area]])</f>
        <v>0</v>
      </c>
      <c r="F436" s="10">
        <f>COUNTIFS(Defect_Master[Final],"&gt;0",Defect_Master[Error Code Name],TPM[[#This Row],[Error Code Name]],Defect_Master[Functional Area],TPM[[#This Row],[Functional Area]])</f>
        <v>0</v>
      </c>
      <c r="G43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37" spans="2:7" ht="15.75" customHeight="1">
      <c r="B437" s="12">
        <v>435</v>
      </c>
      <c r="C437" s="10" t="str">
        <f>IFERROR(VLOOKUP(TPM[[#This Row],[Error Code]],Errors_Master[[Error Code]:[Functional Area]],2,FALSE),"NA")</f>
        <v>KB Tactile</v>
      </c>
      <c r="D437" s="10" t="str">
        <f>IFERROR(VLOOKUP(TPM[[#This Row],[Error Code]],Errors_Master[[Error Code]:[Error Code Name]],3,FALSE),"NA")</f>
        <v>[New Failure] KB Tactile</v>
      </c>
      <c r="E437" s="10">
        <f>COUNTIFS(Defect_Master[First Time],"&gt;0",Defect_Master[Error Code Name],TPM[[#This Row],[Error Code Name]],Defect_Master[Functional Area],TPM[[#This Row],[Functional Area]])</f>
        <v>0</v>
      </c>
      <c r="F437" s="10">
        <f>COUNTIFS(Defect_Master[Final],"&gt;0",Defect_Master[Error Code Name],TPM[[#This Row],[Error Code Name]],Defect_Master[Functional Area],TPM[[#This Row],[Functional Area]])</f>
        <v>0</v>
      </c>
      <c r="G43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38" spans="2:7" ht="15.75" customHeight="1">
      <c r="B438" s="12">
        <v>436</v>
      </c>
      <c r="C438" s="10" t="str">
        <f>IFERROR(VLOOKUP(TPM[[#This Row],[Error Code]],Errors_Master[[Error Code]:[Functional Area]],2,FALSE),"NA")</f>
        <v>KB Tactile</v>
      </c>
      <c r="D438" s="10" t="str">
        <f>IFERROR(VLOOKUP(TPM[[#This Row],[Error Code]],Errors_Master[[Error Code]:[Error Code Name]],3,FALSE),"NA")</f>
        <v>[New Failure] KB Tactile</v>
      </c>
      <c r="E438" s="10">
        <f>COUNTIFS(Defect_Master[First Time],"&gt;0",Defect_Master[Error Code Name],TPM[[#This Row],[Error Code Name]],Defect_Master[Functional Area],TPM[[#This Row],[Functional Area]])</f>
        <v>0</v>
      </c>
      <c r="F438" s="10">
        <f>COUNTIFS(Defect_Master[Final],"&gt;0",Defect_Master[Error Code Name],TPM[[#This Row],[Error Code Name]],Defect_Master[Functional Area],TPM[[#This Row],[Functional Area]])</f>
        <v>0</v>
      </c>
      <c r="G43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39" spans="2:7" ht="15.75" customHeight="1">
      <c r="B439" s="12">
        <v>437</v>
      </c>
      <c r="C439" s="10" t="str">
        <f>IFERROR(VLOOKUP(TPM[[#This Row],[Error Code]],Errors_Master[[Error Code]:[Functional Area]],2,FALSE),"NA")</f>
        <v>KB Tactile</v>
      </c>
      <c r="D439" s="10" t="str">
        <f>IFERROR(VLOOKUP(TPM[[#This Row],[Error Code]],Errors_Master[[Error Code]:[Error Code Name]],3,FALSE),"NA")</f>
        <v>[New Failure] KB Tactile</v>
      </c>
      <c r="E439" s="10">
        <f>COUNTIFS(Defect_Master[First Time],"&gt;0",Defect_Master[Error Code Name],TPM[[#This Row],[Error Code Name]],Defect_Master[Functional Area],TPM[[#This Row],[Functional Area]])</f>
        <v>0</v>
      </c>
      <c r="F439" s="10">
        <f>COUNTIFS(Defect_Master[Final],"&gt;0",Defect_Master[Error Code Name],TPM[[#This Row],[Error Code Name]],Defect_Master[Functional Area],TPM[[#This Row],[Functional Area]])</f>
        <v>0</v>
      </c>
      <c r="G43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40" spans="2:7" ht="15.75" customHeight="1">
      <c r="B440" s="12">
        <v>438</v>
      </c>
      <c r="C440" s="10" t="str">
        <f>IFERROR(VLOOKUP(TPM[[#This Row],[Error Code]],Errors_Master[[Error Code]:[Functional Area]],2,FALSE),"NA")</f>
        <v>KB Tactile</v>
      </c>
      <c r="D440" s="10" t="str">
        <f>IFERROR(VLOOKUP(TPM[[#This Row],[Error Code]],Errors_Master[[Error Code]:[Error Code Name]],3,FALSE),"NA")</f>
        <v>[New Failure] KB Tactile</v>
      </c>
      <c r="E440" s="10">
        <f>COUNTIFS(Defect_Master[First Time],"&gt;0",Defect_Master[Error Code Name],TPM[[#This Row],[Error Code Name]],Defect_Master[Functional Area],TPM[[#This Row],[Functional Area]])</f>
        <v>0</v>
      </c>
      <c r="F440" s="10">
        <f>COUNTIFS(Defect_Master[Final],"&gt;0",Defect_Master[Error Code Name],TPM[[#This Row],[Error Code Name]],Defect_Master[Functional Area],TPM[[#This Row],[Functional Area]])</f>
        <v>0</v>
      </c>
      <c r="G44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41" spans="2:7" ht="15.75" customHeight="1">
      <c r="B441" s="12">
        <v>439</v>
      </c>
      <c r="C441" s="10" t="str">
        <f>IFERROR(VLOOKUP(TPM[[#This Row],[Error Code]],Errors_Master[[Error Code]:[Functional Area]],2,FALSE),"NA")</f>
        <v>KB Tactile</v>
      </c>
      <c r="D441" s="10" t="str">
        <f>IFERROR(VLOOKUP(TPM[[#This Row],[Error Code]],Errors_Master[[Error Code]:[Error Code Name]],3,FALSE),"NA")</f>
        <v>[New Failure] KB Tactile</v>
      </c>
      <c r="E441" s="10">
        <f>COUNTIFS(Defect_Master[First Time],"&gt;0",Defect_Master[Error Code Name],TPM[[#This Row],[Error Code Name]],Defect_Master[Functional Area],TPM[[#This Row],[Functional Area]])</f>
        <v>0</v>
      </c>
      <c r="F441" s="10">
        <f>COUNTIFS(Defect_Master[Final],"&gt;0",Defect_Master[Error Code Name],TPM[[#This Row],[Error Code Name]],Defect_Master[Functional Area],TPM[[#This Row],[Functional Area]])</f>
        <v>0</v>
      </c>
      <c r="G44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42" spans="2:7" ht="15.75" customHeight="1">
      <c r="B442" s="12">
        <v>440</v>
      </c>
      <c r="C442" s="10" t="str">
        <f>IFERROR(VLOOKUP(TPM[[#This Row],[Error Code]],Errors_Master[[Error Code]:[Functional Area]],2,FALSE),"NA")</f>
        <v>KB Tactile</v>
      </c>
      <c r="D442" s="10" t="str">
        <f>IFERROR(VLOOKUP(TPM[[#This Row],[Error Code]],Errors_Master[[Error Code]:[Error Code Name]],3,FALSE),"NA")</f>
        <v>[New Failure] KB Tactile</v>
      </c>
      <c r="E442" s="10">
        <f>COUNTIFS(Defect_Master[First Time],"&gt;0",Defect_Master[Error Code Name],TPM[[#This Row],[Error Code Name]],Defect_Master[Functional Area],TPM[[#This Row],[Functional Area]])</f>
        <v>0</v>
      </c>
      <c r="F442" s="10">
        <f>COUNTIFS(Defect_Master[Final],"&gt;0",Defect_Master[Error Code Name],TPM[[#This Row],[Error Code Name]],Defect_Master[Functional Area],TPM[[#This Row],[Functional Area]])</f>
        <v>0</v>
      </c>
      <c r="G44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43" spans="2:7" ht="15.75" customHeight="1">
      <c r="B443" s="12">
        <v>441</v>
      </c>
      <c r="C443" s="10" t="str">
        <f>IFERROR(VLOOKUP(TPM[[#This Row],[Error Code]],Errors_Master[[Error Code]:[Functional Area]],2,FALSE),"NA")</f>
        <v>KB Tactile</v>
      </c>
      <c r="D443" s="10" t="str">
        <f>IFERROR(VLOOKUP(TPM[[#This Row],[Error Code]],Errors_Master[[Error Code]:[Error Code Name]],3,FALSE),"NA")</f>
        <v>[New Failure] KB Tactile</v>
      </c>
      <c r="E443" s="10">
        <f>COUNTIFS(Defect_Master[First Time],"&gt;0",Defect_Master[Error Code Name],TPM[[#This Row],[Error Code Name]],Defect_Master[Functional Area],TPM[[#This Row],[Functional Area]])</f>
        <v>0</v>
      </c>
      <c r="F443" s="10">
        <f>COUNTIFS(Defect_Master[Final],"&gt;0",Defect_Master[Error Code Name],TPM[[#This Row],[Error Code Name]],Defect_Master[Functional Area],TPM[[#This Row],[Functional Area]])</f>
        <v>0</v>
      </c>
      <c r="G44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44" spans="2:7" ht="15.75" customHeight="1">
      <c r="B444" s="12">
        <v>442</v>
      </c>
      <c r="C444" s="10" t="str">
        <f>IFERROR(VLOOKUP(TPM[[#This Row],[Error Code]],Errors_Master[[Error Code]:[Functional Area]],2,FALSE),"NA")</f>
        <v>KB Tactile</v>
      </c>
      <c r="D444" s="10" t="str">
        <f>IFERROR(VLOOKUP(TPM[[#This Row],[Error Code]],Errors_Master[[Error Code]:[Error Code Name]],3,FALSE),"NA")</f>
        <v>[New Failure] KB Tactile</v>
      </c>
      <c r="E444" s="10">
        <f>COUNTIFS(Defect_Master[First Time],"&gt;0",Defect_Master[Error Code Name],TPM[[#This Row],[Error Code Name]],Defect_Master[Functional Area],TPM[[#This Row],[Functional Area]])</f>
        <v>0</v>
      </c>
      <c r="F444" s="10">
        <f>COUNTIFS(Defect_Master[Final],"&gt;0",Defect_Master[Error Code Name],TPM[[#This Row],[Error Code Name]],Defect_Master[Functional Area],TPM[[#This Row],[Functional Area]])</f>
        <v>0</v>
      </c>
      <c r="G44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45" spans="2:7" ht="15.75" customHeight="1">
      <c r="B445" s="12">
        <v>443</v>
      </c>
      <c r="C445" s="10" t="str">
        <f>IFERROR(VLOOKUP(TPM[[#This Row],[Error Code]],Errors_Master[[Error Code]:[Functional Area]],2,FALSE),"NA")</f>
        <v>KB Tactile</v>
      </c>
      <c r="D445" s="10" t="str">
        <f>IFERROR(VLOOKUP(TPM[[#This Row],[Error Code]],Errors_Master[[Error Code]:[Error Code Name]],3,FALSE),"NA")</f>
        <v>[New Failure] KB Tactile</v>
      </c>
      <c r="E445" s="10">
        <f>COUNTIFS(Defect_Master[First Time],"&gt;0",Defect_Master[Error Code Name],TPM[[#This Row],[Error Code Name]],Defect_Master[Functional Area],TPM[[#This Row],[Functional Area]])</f>
        <v>0</v>
      </c>
      <c r="F445" s="10">
        <f>COUNTIFS(Defect_Master[Final],"&gt;0",Defect_Master[Error Code Name],TPM[[#This Row],[Error Code Name]],Defect_Master[Functional Area],TPM[[#This Row],[Functional Area]])</f>
        <v>0</v>
      </c>
      <c r="G44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46" spans="2:7" ht="15.75" customHeight="1">
      <c r="B446" s="12">
        <v>444</v>
      </c>
      <c r="C446" s="10" t="str">
        <f>IFERROR(VLOOKUP(TPM[[#This Row],[Error Code]],Errors_Master[[Error Code]:[Functional Area]],2,FALSE),"NA")</f>
        <v>KB Tactile</v>
      </c>
      <c r="D446" s="10" t="str">
        <f>IFERROR(VLOOKUP(TPM[[#This Row],[Error Code]],Errors_Master[[Error Code]:[Error Code Name]],3,FALSE),"NA")</f>
        <v>[New Failure] KB Tactile</v>
      </c>
      <c r="E446" s="10">
        <f>COUNTIFS(Defect_Master[First Time],"&gt;0",Defect_Master[Error Code Name],TPM[[#This Row],[Error Code Name]],Defect_Master[Functional Area],TPM[[#This Row],[Functional Area]])</f>
        <v>0</v>
      </c>
      <c r="F446" s="10">
        <f>COUNTIFS(Defect_Master[Final],"&gt;0",Defect_Master[Error Code Name],TPM[[#This Row],[Error Code Name]],Defect_Master[Functional Area],TPM[[#This Row],[Functional Area]])</f>
        <v>0</v>
      </c>
      <c r="G44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47" spans="2:7" ht="15.75" customHeight="1">
      <c r="B447" s="12">
        <v>445</v>
      </c>
      <c r="C447" s="10" t="str">
        <f>IFERROR(VLOOKUP(TPM[[#This Row],[Error Code]],Errors_Master[[Error Code]:[Functional Area]],2,FALSE),"NA")</f>
        <v>KB Tactile</v>
      </c>
      <c r="D447" s="10" t="str">
        <f>IFERROR(VLOOKUP(TPM[[#This Row],[Error Code]],Errors_Master[[Error Code]:[Error Code Name]],3,FALSE),"NA")</f>
        <v>[New Failure] KB Tactile</v>
      </c>
      <c r="E447" s="10">
        <f>COUNTIFS(Defect_Master[First Time],"&gt;0",Defect_Master[Error Code Name],TPM[[#This Row],[Error Code Name]],Defect_Master[Functional Area],TPM[[#This Row],[Functional Area]])</f>
        <v>0</v>
      </c>
      <c r="F447" s="10">
        <f>COUNTIFS(Defect_Master[Final],"&gt;0",Defect_Master[Error Code Name],TPM[[#This Row],[Error Code Name]],Defect_Master[Functional Area],TPM[[#This Row],[Functional Area]])</f>
        <v>0</v>
      </c>
      <c r="G44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48" spans="2:7" ht="15.75" customHeight="1">
      <c r="B448" s="12">
        <v>446</v>
      </c>
      <c r="C448" s="10" t="str">
        <f>IFERROR(VLOOKUP(TPM[[#This Row],[Error Code]],Errors_Master[[Error Code]:[Functional Area]],2,FALSE),"NA")</f>
        <v>KB Tactile</v>
      </c>
      <c r="D448" s="10" t="str">
        <f>IFERROR(VLOOKUP(TPM[[#This Row],[Error Code]],Errors_Master[[Error Code]:[Error Code Name]],3,FALSE),"NA")</f>
        <v>[New Failure] KB Tactile</v>
      </c>
      <c r="E448" s="10">
        <f>COUNTIFS(Defect_Master[First Time],"&gt;0",Defect_Master[Error Code Name],TPM[[#This Row],[Error Code Name]],Defect_Master[Functional Area],TPM[[#This Row],[Functional Area]])</f>
        <v>0</v>
      </c>
      <c r="F448" s="10">
        <f>COUNTIFS(Defect_Master[Final],"&gt;0",Defect_Master[Error Code Name],TPM[[#This Row],[Error Code Name]],Defect_Master[Functional Area],TPM[[#This Row],[Functional Area]])</f>
        <v>0</v>
      </c>
      <c r="G44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49" spans="2:7" ht="15.75" customHeight="1">
      <c r="B449" s="12">
        <v>447</v>
      </c>
      <c r="C449" s="10" t="str">
        <f>IFERROR(VLOOKUP(TPM[[#This Row],[Error Code]],Errors_Master[[Error Code]:[Functional Area]],2,FALSE),"NA")</f>
        <v>KB Tactile</v>
      </c>
      <c r="D449" s="10" t="str">
        <f>IFERROR(VLOOKUP(TPM[[#This Row],[Error Code]],Errors_Master[[Error Code]:[Error Code Name]],3,FALSE),"NA")</f>
        <v>[New Failure] KB Tactile</v>
      </c>
      <c r="E449" s="10">
        <f>COUNTIFS(Defect_Master[First Time],"&gt;0",Defect_Master[Error Code Name],TPM[[#This Row],[Error Code Name]],Defect_Master[Functional Area],TPM[[#This Row],[Functional Area]])</f>
        <v>0</v>
      </c>
      <c r="F449" s="10">
        <f>COUNTIFS(Defect_Master[Final],"&gt;0",Defect_Master[Error Code Name],TPM[[#This Row],[Error Code Name]],Defect_Master[Functional Area],TPM[[#This Row],[Functional Area]])</f>
        <v>0</v>
      </c>
      <c r="G44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50" spans="2:7" ht="15.75" customHeight="1">
      <c r="B450" s="12">
        <v>448</v>
      </c>
      <c r="C450" s="10" t="str">
        <f>IFERROR(VLOOKUP(TPM[[#This Row],[Error Code]],Errors_Master[[Error Code]:[Functional Area]],2,FALSE),"NA")</f>
        <v>KB Tactile</v>
      </c>
      <c r="D450" s="10" t="str">
        <f>IFERROR(VLOOKUP(TPM[[#This Row],[Error Code]],Errors_Master[[Error Code]:[Error Code Name]],3,FALSE),"NA")</f>
        <v>[New Failure] KB Tactile</v>
      </c>
      <c r="E450" s="10">
        <f>COUNTIFS(Defect_Master[First Time],"&gt;0",Defect_Master[Error Code Name],TPM[[#This Row],[Error Code Name]],Defect_Master[Functional Area],TPM[[#This Row],[Functional Area]])</f>
        <v>0</v>
      </c>
      <c r="F450" s="10">
        <f>COUNTIFS(Defect_Master[Final],"&gt;0",Defect_Master[Error Code Name],TPM[[#This Row],[Error Code Name]],Defect_Master[Functional Area],TPM[[#This Row],[Functional Area]])</f>
        <v>0</v>
      </c>
      <c r="G45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51" spans="2:7" ht="15.75" customHeight="1">
      <c r="B451" s="12">
        <v>449</v>
      </c>
      <c r="C451" s="10" t="str">
        <f>IFERROR(VLOOKUP(TPM[[#This Row],[Error Code]],Errors_Master[[Error Code]:[Functional Area]],2,FALSE),"NA")</f>
        <v>KB Tactile</v>
      </c>
      <c r="D451" s="10" t="str">
        <f>IFERROR(VLOOKUP(TPM[[#This Row],[Error Code]],Errors_Master[[Error Code]:[Error Code Name]],3,FALSE),"NA")</f>
        <v>[New Failure] KB Tactile</v>
      </c>
      <c r="E451" s="10">
        <f>COUNTIFS(Defect_Master[First Time],"&gt;0",Defect_Master[Error Code Name],TPM[[#This Row],[Error Code Name]],Defect_Master[Functional Area],TPM[[#This Row],[Functional Area]])</f>
        <v>0</v>
      </c>
      <c r="F451" s="10">
        <f>COUNTIFS(Defect_Master[Final],"&gt;0",Defect_Master[Error Code Name],TPM[[#This Row],[Error Code Name]],Defect_Master[Functional Area],TPM[[#This Row],[Functional Area]])</f>
        <v>0</v>
      </c>
      <c r="G45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52" spans="2:7" ht="15.75" customHeight="1">
      <c r="B452" s="12">
        <v>450</v>
      </c>
      <c r="C452" s="10" t="str">
        <f>IFERROR(VLOOKUP(TPM[[#This Row],[Error Code]],Errors_Master[[Error Code]:[Functional Area]],2,FALSE),"NA")</f>
        <v>KB Tactile</v>
      </c>
      <c r="D452" s="10" t="str">
        <f>IFERROR(VLOOKUP(TPM[[#This Row],[Error Code]],Errors_Master[[Error Code]:[Error Code Name]],3,FALSE),"NA")</f>
        <v>[New Failure] KB Tactile</v>
      </c>
      <c r="E452" s="10">
        <f>COUNTIFS(Defect_Master[First Time],"&gt;0",Defect_Master[Error Code Name],TPM[[#This Row],[Error Code Name]],Defect_Master[Functional Area],TPM[[#This Row],[Functional Area]])</f>
        <v>0</v>
      </c>
      <c r="F452" s="10">
        <f>COUNTIFS(Defect_Master[Final],"&gt;0",Defect_Master[Error Code Name],TPM[[#This Row],[Error Code Name]],Defect_Master[Functional Area],TPM[[#This Row],[Functional Area]])</f>
        <v>0</v>
      </c>
      <c r="G45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53" spans="2:7" ht="15.75" customHeight="1">
      <c r="B453" s="12">
        <v>451</v>
      </c>
      <c r="C453" s="10" t="str">
        <f>IFERROR(VLOOKUP(TPM[[#This Row],[Error Code]],Errors_Master[[Error Code]:[Functional Area]],2,FALSE),"NA")</f>
        <v>KB Tactile</v>
      </c>
      <c r="D453" s="10" t="str">
        <f>IFERROR(VLOOKUP(TPM[[#This Row],[Error Code]],Errors_Master[[Error Code]:[Error Code Name]],3,FALSE),"NA")</f>
        <v>[New Failure] KB Tactile</v>
      </c>
      <c r="E453" s="10">
        <f>COUNTIFS(Defect_Master[First Time],"&gt;0",Defect_Master[Error Code Name],TPM[[#This Row],[Error Code Name]],Defect_Master[Functional Area],TPM[[#This Row],[Functional Area]])</f>
        <v>0</v>
      </c>
      <c r="F453" s="10">
        <f>COUNTIFS(Defect_Master[Final],"&gt;0",Defect_Master[Error Code Name],TPM[[#This Row],[Error Code Name]],Defect_Master[Functional Area],TPM[[#This Row],[Functional Area]])</f>
        <v>0</v>
      </c>
      <c r="G45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54" spans="2:7" ht="15.75" customHeight="1">
      <c r="B454" s="12">
        <v>452</v>
      </c>
      <c r="C454" s="10" t="str">
        <f>IFERROR(VLOOKUP(TPM[[#This Row],[Error Code]],Errors_Master[[Error Code]:[Functional Area]],2,FALSE),"NA")</f>
        <v>KB Tactile</v>
      </c>
      <c r="D454" s="10" t="str">
        <f>IFERROR(VLOOKUP(TPM[[#This Row],[Error Code]],Errors_Master[[Error Code]:[Error Code Name]],3,FALSE),"NA")</f>
        <v>[New Failure] KB Tactile</v>
      </c>
      <c r="E454" s="10">
        <f>COUNTIFS(Defect_Master[First Time],"&gt;0",Defect_Master[Error Code Name],TPM[[#This Row],[Error Code Name]],Defect_Master[Functional Area],TPM[[#This Row],[Functional Area]])</f>
        <v>0</v>
      </c>
      <c r="F454" s="10">
        <f>COUNTIFS(Defect_Master[Final],"&gt;0",Defect_Master[Error Code Name],TPM[[#This Row],[Error Code Name]],Defect_Master[Functional Area],TPM[[#This Row],[Functional Area]])</f>
        <v>0</v>
      </c>
      <c r="G45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55" spans="2:7" ht="15.75" customHeight="1">
      <c r="B455" s="12">
        <v>453</v>
      </c>
      <c r="C455" s="10" t="str">
        <f>IFERROR(VLOOKUP(TPM[[#This Row],[Error Code]],Errors_Master[[Error Code]:[Functional Area]],2,FALSE),"NA")</f>
        <v>KB Tactile</v>
      </c>
      <c r="D455" s="10" t="str">
        <f>IFERROR(VLOOKUP(TPM[[#This Row],[Error Code]],Errors_Master[[Error Code]:[Error Code Name]],3,FALSE),"NA")</f>
        <v>[New Failure] KB Tactile</v>
      </c>
      <c r="E455" s="10">
        <f>COUNTIFS(Defect_Master[First Time],"&gt;0",Defect_Master[Error Code Name],TPM[[#This Row],[Error Code Name]],Defect_Master[Functional Area],TPM[[#This Row],[Functional Area]])</f>
        <v>0</v>
      </c>
      <c r="F455" s="10">
        <f>COUNTIFS(Defect_Master[Final],"&gt;0",Defect_Master[Error Code Name],TPM[[#This Row],[Error Code Name]],Defect_Master[Functional Area],TPM[[#This Row],[Functional Area]])</f>
        <v>0</v>
      </c>
      <c r="G45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56" spans="2:7" ht="15.75" customHeight="1">
      <c r="B456" s="12">
        <v>454</v>
      </c>
      <c r="C456" s="10" t="str">
        <f>IFERROR(VLOOKUP(TPM[[#This Row],[Error Code]],Errors_Master[[Error Code]:[Functional Area]],2,FALSE),"NA")</f>
        <v>KB Tactile</v>
      </c>
      <c r="D456" s="10" t="str">
        <f>IFERROR(VLOOKUP(TPM[[#This Row],[Error Code]],Errors_Master[[Error Code]:[Error Code Name]],3,FALSE),"NA")</f>
        <v>[New Failure] KB Tactile</v>
      </c>
      <c r="E456" s="10">
        <f>COUNTIFS(Defect_Master[First Time],"&gt;0",Defect_Master[Error Code Name],TPM[[#This Row],[Error Code Name]],Defect_Master[Functional Area],TPM[[#This Row],[Functional Area]])</f>
        <v>0</v>
      </c>
      <c r="F456" s="10">
        <f>COUNTIFS(Defect_Master[Final],"&gt;0",Defect_Master[Error Code Name],TPM[[#This Row],[Error Code Name]],Defect_Master[Functional Area],TPM[[#This Row],[Functional Area]])</f>
        <v>0</v>
      </c>
      <c r="G45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57" spans="2:7" ht="15.75" customHeight="1">
      <c r="B457" s="12">
        <v>455</v>
      </c>
      <c r="C457" s="10" t="str">
        <f>IFERROR(VLOOKUP(TPM[[#This Row],[Error Code]],Errors_Master[[Error Code]:[Functional Area]],2,FALSE),"NA")</f>
        <v>KB Tactile</v>
      </c>
      <c r="D457" s="10" t="str">
        <f>IFERROR(VLOOKUP(TPM[[#This Row],[Error Code]],Errors_Master[[Error Code]:[Error Code Name]],3,FALSE),"NA")</f>
        <v>[New Failure] KB Tactile</v>
      </c>
      <c r="E457" s="10">
        <f>COUNTIFS(Defect_Master[First Time],"&gt;0",Defect_Master[Error Code Name],TPM[[#This Row],[Error Code Name]],Defect_Master[Functional Area],TPM[[#This Row],[Functional Area]])</f>
        <v>0</v>
      </c>
      <c r="F457" s="10">
        <f>COUNTIFS(Defect_Master[Final],"&gt;0",Defect_Master[Error Code Name],TPM[[#This Row],[Error Code Name]],Defect_Master[Functional Area],TPM[[#This Row],[Functional Area]])</f>
        <v>0</v>
      </c>
      <c r="G45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58" spans="2:7" ht="15.75" customHeight="1">
      <c r="B458" s="12">
        <v>456</v>
      </c>
      <c r="C458" s="10" t="str">
        <f>IFERROR(VLOOKUP(TPM[[#This Row],[Error Code]],Errors_Master[[Error Code]:[Functional Area]],2,FALSE),"NA")</f>
        <v>KB Tactile</v>
      </c>
      <c r="D458" s="10" t="str">
        <f>IFERROR(VLOOKUP(TPM[[#This Row],[Error Code]],Errors_Master[[Error Code]:[Error Code Name]],3,FALSE),"NA")</f>
        <v>[New Failure] KB Tactile</v>
      </c>
      <c r="E458" s="10">
        <f>COUNTIFS(Defect_Master[First Time],"&gt;0",Defect_Master[Error Code Name],TPM[[#This Row],[Error Code Name]],Defect_Master[Functional Area],TPM[[#This Row],[Functional Area]])</f>
        <v>0</v>
      </c>
      <c r="F458" s="10">
        <f>COUNTIFS(Defect_Master[Final],"&gt;0",Defect_Master[Error Code Name],TPM[[#This Row],[Error Code Name]],Defect_Master[Functional Area],TPM[[#This Row],[Functional Area]])</f>
        <v>0</v>
      </c>
      <c r="G45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59" spans="2:7" ht="15.75" customHeight="1">
      <c r="B459" s="12">
        <v>457</v>
      </c>
      <c r="C459" s="10" t="str">
        <f>IFERROR(VLOOKUP(TPM[[#This Row],[Error Code]],Errors_Master[[Error Code]:[Functional Area]],2,FALSE),"NA")</f>
        <v>KB Tactile</v>
      </c>
      <c r="D459" s="10" t="str">
        <f>IFERROR(VLOOKUP(TPM[[#This Row],[Error Code]],Errors_Master[[Error Code]:[Error Code Name]],3,FALSE),"NA")</f>
        <v>[New Failure] KB Tactile</v>
      </c>
      <c r="E459" s="10">
        <f>COUNTIFS(Defect_Master[First Time],"&gt;0",Defect_Master[Error Code Name],TPM[[#This Row],[Error Code Name]],Defect_Master[Functional Area],TPM[[#This Row],[Functional Area]])</f>
        <v>0</v>
      </c>
      <c r="F459" s="10">
        <f>COUNTIFS(Defect_Master[Final],"&gt;0",Defect_Master[Error Code Name],TPM[[#This Row],[Error Code Name]],Defect_Master[Functional Area],TPM[[#This Row],[Functional Area]])</f>
        <v>0</v>
      </c>
      <c r="G45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60" spans="2:7" ht="15.75" customHeight="1">
      <c r="B460" s="12">
        <v>458</v>
      </c>
      <c r="C460" s="10" t="str">
        <f>IFERROR(VLOOKUP(TPM[[#This Row],[Error Code]],Errors_Master[[Error Code]:[Functional Area]],2,FALSE),"NA")</f>
        <v>KB Tactile</v>
      </c>
      <c r="D460" s="10" t="str">
        <f>IFERROR(VLOOKUP(TPM[[#This Row],[Error Code]],Errors_Master[[Error Code]:[Error Code Name]],3,FALSE),"NA")</f>
        <v>[New Failure] KB Tactile</v>
      </c>
      <c r="E460" s="10">
        <f>COUNTIFS(Defect_Master[First Time],"&gt;0",Defect_Master[Error Code Name],TPM[[#This Row],[Error Code Name]],Defect_Master[Functional Area],TPM[[#This Row],[Functional Area]])</f>
        <v>0</v>
      </c>
      <c r="F460" s="10">
        <f>COUNTIFS(Defect_Master[Final],"&gt;0",Defect_Master[Error Code Name],TPM[[#This Row],[Error Code Name]],Defect_Master[Functional Area],TPM[[#This Row],[Functional Area]])</f>
        <v>0</v>
      </c>
      <c r="G46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61" spans="2:7" ht="15.75" customHeight="1">
      <c r="B461" s="12">
        <v>459</v>
      </c>
      <c r="C461" s="10" t="str">
        <f>IFERROR(VLOOKUP(TPM[[#This Row],[Error Code]],Errors_Master[[Error Code]:[Functional Area]],2,FALSE),"NA")</f>
        <v>KB Tactile</v>
      </c>
      <c r="D461" s="10" t="str">
        <f>IFERROR(VLOOKUP(TPM[[#This Row],[Error Code]],Errors_Master[[Error Code]:[Error Code Name]],3,FALSE),"NA")</f>
        <v>[New Failure] KB Tactile</v>
      </c>
      <c r="E461" s="10">
        <f>COUNTIFS(Defect_Master[First Time],"&gt;0",Defect_Master[Error Code Name],TPM[[#This Row],[Error Code Name]],Defect_Master[Functional Area],TPM[[#This Row],[Functional Area]])</f>
        <v>0</v>
      </c>
      <c r="F461" s="10">
        <f>COUNTIFS(Defect_Master[Final],"&gt;0",Defect_Master[Error Code Name],TPM[[#This Row],[Error Code Name]],Defect_Master[Functional Area],TPM[[#This Row],[Functional Area]])</f>
        <v>0</v>
      </c>
      <c r="G46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62" spans="2:7" ht="15.75" customHeight="1">
      <c r="B462" s="12">
        <v>460</v>
      </c>
      <c r="C462" s="10" t="str">
        <f>IFERROR(VLOOKUP(TPM[[#This Row],[Error Code]],Errors_Master[[Error Code]:[Functional Area]],2,FALSE),"NA")</f>
        <v>KB Tactile</v>
      </c>
      <c r="D462" s="10" t="str">
        <f>IFERROR(VLOOKUP(TPM[[#This Row],[Error Code]],Errors_Master[[Error Code]:[Error Code Name]],3,FALSE),"NA")</f>
        <v>[New Failure] KB Tactile</v>
      </c>
      <c r="E462" s="10">
        <f>COUNTIFS(Defect_Master[First Time],"&gt;0",Defect_Master[Error Code Name],TPM[[#This Row],[Error Code Name]],Defect_Master[Functional Area],TPM[[#This Row],[Functional Area]])</f>
        <v>0</v>
      </c>
      <c r="F462" s="10">
        <f>COUNTIFS(Defect_Master[Final],"&gt;0",Defect_Master[Error Code Name],TPM[[#This Row],[Error Code Name]],Defect_Master[Functional Area],TPM[[#This Row],[Functional Area]])</f>
        <v>0</v>
      </c>
      <c r="G46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63" spans="2:7" ht="15.75" customHeight="1">
      <c r="B463" s="12">
        <v>461</v>
      </c>
      <c r="C463" s="10" t="str">
        <f>IFERROR(VLOOKUP(TPM[[#This Row],[Error Code]],Errors_Master[[Error Code]:[Functional Area]],2,FALSE),"NA")</f>
        <v>KB Tactile</v>
      </c>
      <c r="D463" s="10" t="str">
        <f>IFERROR(VLOOKUP(TPM[[#This Row],[Error Code]],Errors_Master[[Error Code]:[Error Code Name]],3,FALSE),"NA")</f>
        <v>[New Failure] KB Tactile</v>
      </c>
      <c r="E463" s="10">
        <f>COUNTIFS(Defect_Master[First Time],"&gt;0",Defect_Master[Error Code Name],TPM[[#This Row],[Error Code Name]],Defect_Master[Functional Area],TPM[[#This Row],[Functional Area]])</f>
        <v>0</v>
      </c>
      <c r="F463" s="10">
        <f>COUNTIFS(Defect_Master[Final],"&gt;0",Defect_Master[Error Code Name],TPM[[#This Row],[Error Code Name]],Defect_Master[Functional Area],TPM[[#This Row],[Functional Area]])</f>
        <v>0</v>
      </c>
      <c r="G46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64" spans="2:7" ht="15.75" customHeight="1">
      <c r="B464" s="12">
        <v>462</v>
      </c>
      <c r="C464" s="10" t="str">
        <f>IFERROR(VLOOKUP(TPM[[#This Row],[Error Code]],Errors_Master[[Error Code]:[Functional Area]],2,FALSE),"NA")</f>
        <v>KB Tactile</v>
      </c>
      <c r="D464" s="10" t="str">
        <f>IFERROR(VLOOKUP(TPM[[#This Row],[Error Code]],Errors_Master[[Error Code]:[Error Code Name]],3,FALSE),"NA")</f>
        <v>[New Failure] KB Tactile</v>
      </c>
      <c r="E464" s="10">
        <f>COUNTIFS(Defect_Master[First Time],"&gt;0",Defect_Master[Error Code Name],TPM[[#This Row],[Error Code Name]],Defect_Master[Functional Area],TPM[[#This Row],[Functional Area]])</f>
        <v>0</v>
      </c>
      <c r="F464" s="10">
        <f>COUNTIFS(Defect_Master[Final],"&gt;0",Defect_Master[Error Code Name],TPM[[#This Row],[Error Code Name]],Defect_Master[Functional Area],TPM[[#This Row],[Functional Area]])</f>
        <v>0</v>
      </c>
      <c r="G46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65" spans="2:7" ht="15.75" customHeight="1">
      <c r="B465" s="12">
        <v>463</v>
      </c>
      <c r="C465" s="10" t="str">
        <f>IFERROR(VLOOKUP(TPM[[#This Row],[Error Code]],Errors_Master[[Error Code]:[Functional Area]],2,FALSE),"NA")</f>
        <v>KB Tactile</v>
      </c>
      <c r="D465" s="10" t="str">
        <f>IFERROR(VLOOKUP(TPM[[#This Row],[Error Code]],Errors_Master[[Error Code]:[Error Code Name]],3,FALSE),"NA")</f>
        <v>[New Failure] KB Tactile</v>
      </c>
      <c r="E465" s="10">
        <f>COUNTIFS(Defect_Master[First Time],"&gt;0",Defect_Master[Error Code Name],TPM[[#This Row],[Error Code Name]],Defect_Master[Functional Area],TPM[[#This Row],[Functional Area]])</f>
        <v>0</v>
      </c>
      <c r="F465" s="10">
        <f>COUNTIFS(Defect_Master[Final],"&gt;0",Defect_Master[Error Code Name],TPM[[#This Row],[Error Code Name]],Defect_Master[Functional Area],TPM[[#This Row],[Functional Area]])</f>
        <v>0</v>
      </c>
      <c r="G46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66" spans="2:7" ht="15.75" customHeight="1">
      <c r="B466" s="12">
        <v>464</v>
      </c>
      <c r="C466" s="10" t="str">
        <f>IFERROR(VLOOKUP(TPM[[#This Row],[Error Code]],Errors_Master[[Error Code]:[Functional Area]],2,FALSE),"NA")</f>
        <v>KB Tactile</v>
      </c>
      <c r="D466" s="10" t="str">
        <f>IFERROR(VLOOKUP(TPM[[#This Row],[Error Code]],Errors_Master[[Error Code]:[Error Code Name]],3,FALSE),"NA")</f>
        <v>[New Failure] KB Tactile</v>
      </c>
      <c r="E466" s="10">
        <f>COUNTIFS(Defect_Master[First Time],"&gt;0",Defect_Master[Error Code Name],TPM[[#This Row],[Error Code Name]],Defect_Master[Functional Area],TPM[[#This Row],[Functional Area]])</f>
        <v>0</v>
      </c>
      <c r="F466" s="10">
        <f>COUNTIFS(Defect_Master[Final],"&gt;0",Defect_Master[Error Code Name],TPM[[#This Row],[Error Code Name]],Defect_Master[Functional Area],TPM[[#This Row],[Functional Area]])</f>
        <v>0</v>
      </c>
      <c r="G46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67" spans="2:7" ht="15.75" customHeight="1">
      <c r="B467" s="12">
        <v>465</v>
      </c>
      <c r="C467" s="10" t="str">
        <f>IFERROR(VLOOKUP(TPM[[#This Row],[Error Code]],Errors_Master[[Error Code]:[Functional Area]],2,FALSE),"NA")</f>
        <v>KB Tactile</v>
      </c>
      <c r="D467" s="10" t="str">
        <f>IFERROR(VLOOKUP(TPM[[#This Row],[Error Code]],Errors_Master[[Error Code]:[Error Code Name]],3,FALSE),"NA")</f>
        <v>[New Failure] KB Tactile</v>
      </c>
      <c r="E467" s="10">
        <f>COUNTIFS(Defect_Master[First Time],"&gt;0",Defect_Master[Error Code Name],TPM[[#This Row],[Error Code Name]],Defect_Master[Functional Area],TPM[[#This Row],[Functional Area]])</f>
        <v>0</v>
      </c>
      <c r="F467" s="10">
        <f>COUNTIFS(Defect_Master[Final],"&gt;0",Defect_Master[Error Code Name],TPM[[#This Row],[Error Code Name]],Defect_Master[Functional Area],TPM[[#This Row],[Functional Area]])</f>
        <v>0</v>
      </c>
      <c r="G46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68" spans="2:7" ht="15.75" customHeight="1">
      <c r="B468" s="12">
        <v>466</v>
      </c>
      <c r="C468" s="10" t="str">
        <f>IFERROR(VLOOKUP(TPM[[#This Row],[Error Code]],Errors_Master[[Error Code]:[Functional Area]],2,FALSE),"NA")</f>
        <v>KB Tactile</v>
      </c>
      <c r="D468" s="10" t="str">
        <f>IFERROR(VLOOKUP(TPM[[#This Row],[Error Code]],Errors_Master[[Error Code]:[Error Code Name]],3,FALSE),"NA")</f>
        <v>[New Failure] KB Tactile</v>
      </c>
      <c r="E468" s="10">
        <f>COUNTIFS(Defect_Master[First Time],"&gt;0",Defect_Master[Error Code Name],TPM[[#This Row],[Error Code Name]],Defect_Master[Functional Area],TPM[[#This Row],[Functional Area]])</f>
        <v>0</v>
      </c>
      <c r="F468" s="10">
        <f>COUNTIFS(Defect_Master[Final],"&gt;0",Defect_Master[Error Code Name],TPM[[#This Row],[Error Code Name]],Defect_Master[Functional Area],TPM[[#This Row],[Functional Area]])</f>
        <v>0</v>
      </c>
      <c r="G46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69" spans="2:7" ht="15.75" customHeight="1">
      <c r="B469" s="12">
        <v>467</v>
      </c>
      <c r="C469" s="10" t="str">
        <f>IFERROR(VLOOKUP(TPM[[#This Row],[Error Code]],Errors_Master[[Error Code]:[Functional Area]],2,FALSE),"NA")</f>
        <v>KB Tactile</v>
      </c>
      <c r="D469" s="10" t="str">
        <f>IFERROR(VLOOKUP(TPM[[#This Row],[Error Code]],Errors_Master[[Error Code]:[Error Code Name]],3,FALSE),"NA")</f>
        <v>[New Failure] KB Tactile</v>
      </c>
      <c r="E469" s="10">
        <f>COUNTIFS(Defect_Master[First Time],"&gt;0",Defect_Master[Error Code Name],TPM[[#This Row],[Error Code Name]],Defect_Master[Functional Area],TPM[[#This Row],[Functional Area]])</f>
        <v>0</v>
      </c>
      <c r="F469" s="10">
        <f>COUNTIFS(Defect_Master[Final],"&gt;0",Defect_Master[Error Code Name],TPM[[#This Row],[Error Code Name]],Defect_Master[Functional Area],TPM[[#This Row],[Functional Area]])</f>
        <v>0</v>
      </c>
      <c r="G46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70" spans="2:7" ht="15.75" customHeight="1">
      <c r="B470" s="12">
        <v>468</v>
      </c>
      <c r="C470" s="10" t="str">
        <f>IFERROR(VLOOKUP(TPM[[#This Row],[Error Code]],Errors_Master[[Error Code]:[Functional Area]],2,FALSE),"NA")</f>
        <v>KB Tactile</v>
      </c>
      <c r="D470" s="10" t="str">
        <f>IFERROR(VLOOKUP(TPM[[#This Row],[Error Code]],Errors_Master[[Error Code]:[Error Code Name]],3,FALSE),"NA")</f>
        <v>[New Failure] KB Tactile</v>
      </c>
      <c r="E470" s="10">
        <f>COUNTIFS(Defect_Master[First Time],"&gt;0",Defect_Master[Error Code Name],TPM[[#This Row],[Error Code Name]],Defect_Master[Functional Area],TPM[[#This Row],[Functional Area]])</f>
        <v>0</v>
      </c>
      <c r="F470" s="10">
        <f>COUNTIFS(Defect_Master[Final],"&gt;0",Defect_Master[Error Code Name],TPM[[#This Row],[Error Code Name]],Defect_Master[Functional Area],TPM[[#This Row],[Functional Area]])</f>
        <v>0</v>
      </c>
      <c r="G47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71" spans="2:7" ht="15.75" customHeight="1">
      <c r="B471" s="12">
        <v>469</v>
      </c>
      <c r="C471" s="10" t="str">
        <f>IFERROR(VLOOKUP(TPM[[#This Row],[Error Code]],Errors_Master[[Error Code]:[Functional Area]],2,FALSE),"NA")</f>
        <v>KB Tactile</v>
      </c>
      <c r="D471" s="10" t="str">
        <f>IFERROR(VLOOKUP(TPM[[#This Row],[Error Code]],Errors_Master[[Error Code]:[Error Code Name]],3,FALSE),"NA")</f>
        <v>[New Failure] KB Tactile</v>
      </c>
      <c r="E471" s="10">
        <f>COUNTIFS(Defect_Master[First Time],"&gt;0",Defect_Master[Error Code Name],TPM[[#This Row],[Error Code Name]],Defect_Master[Functional Area],TPM[[#This Row],[Functional Area]])</f>
        <v>0</v>
      </c>
      <c r="F471" s="10">
        <f>COUNTIFS(Defect_Master[Final],"&gt;0",Defect_Master[Error Code Name],TPM[[#This Row],[Error Code Name]],Defect_Master[Functional Area],TPM[[#This Row],[Functional Area]])</f>
        <v>0</v>
      </c>
      <c r="G47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72" spans="2:7" ht="15.75" customHeight="1">
      <c r="B472" s="12">
        <v>470</v>
      </c>
      <c r="C472" s="10" t="str">
        <f>IFERROR(VLOOKUP(TPM[[#This Row],[Error Code]],Errors_Master[[Error Code]:[Functional Area]],2,FALSE),"NA")</f>
        <v>KB Tactile</v>
      </c>
      <c r="D472" s="10" t="str">
        <f>IFERROR(VLOOKUP(TPM[[#This Row],[Error Code]],Errors_Master[[Error Code]:[Error Code Name]],3,FALSE),"NA")</f>
        <v>[New Failure] KB Tactile</v>
      </c>
      <c r="E472" s="10">
        <f>COUNTIFS(Defect_Master[First Time],"&gt;0",Defect_Master[Error Code Name],TPM[[#This Row],[Error Code Name]],Defect_Master[Functional Area],TPM[[#This Row],[Functional Area]])</f>
        <v>0</v>
      </c>
      <c r="F472" s="10">
        <f>COUNTIFS(Defect_Master[Final],"&gt;0",Defect_Master[Error Code Name],TPM[[#This Row],[Error Code Name]],Defect_Master[Functional Area],TPM[[#This Row],[Functional Area]])</f>
        <v>0</v>
      </c>
      <c r="G47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73" spans="2:7" ht="15.75" customHeight="1">
      <c r="B473" s="12">
        <v>471</v>
      </c>
      <c r="C473" s="10" t="str">
        <f>IFERROR(VLOOKUP(TPM[[#This Row],[Error Code]],Errors_Master[[Error Code]:[Functional Area]],2,FALSE),"NA")</f>
        <v>KB Tactile</v>
      </c>
      <c r="D473" s="10" t="str">
        <f>IFERROR(VLOOKUP(TPM[[#This Row],[Error Code]],Errors_Master[[Error Code]:[Error Code Name]],3,FALSE),"NA")</f>
        <v>[New Failure] KB Tactile</v>
      </c>
      <c r="E473" s="10">
        <f>COUNTIFS(Defect_Master[First Time],"&gt;0",Defect_Master[Error Code Name],TPM[[#This Row],[Error Code Name]],Defect_Master[Functional Area],TPM[[#This Row],[Functional Area]])</f>
        <v>0</v>
      </c>
      <c r="F473" s="10">
        <f>COUNTIFS(Defect_Master[Final],"&gt;0",Defect_Master[Error Code Name],TPM[[#This Row],[Error Code Name]],Defect_Master[Functional Area],TPM[[#This Row],[Functional Area]])</f>
        <v>0</v>
      </c>
      <c r="G47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74" spans="2:7" ht="15.75" customHeight="1">
      <c r="B474" s="12">
        <v>472</v>
      </c>
      <c r="C474" s="10" t="str">
        <f>IFERROR(VLOOKUP(TPM[[#This Row],[Error Code]],Errors_Master[[Error Code]:[Functional Area]],2,FALSE),"NA")</f>
        <v>KB Tactile</v>
      </c>
      <c r="D474" s="10" t="str">
        <f>IFERROR(VLOOKUP(TPM[[#This Row],[Error Code]],Errors_Master[[Error Code]:[Error Code Name]],3,FALSE),"NA")</f>
        <v>[New Failure] KB Tactile</v>
      </c>
      <c r="E474" s="10">
        <f>COUNTIFS(Defect_Master[First Time],"&gt;0",Defect_Master[Error Code Name],TPM[[#This Row],[Error Code Name]],Defect_Master[Functional Area],TPM[[#This Row],[Functional Area]])</f>
        <v>0</v>
      </c>
      <c r="F474" s="10">
        <f>COUNTIFS(Defect_Master[Final],"&gt;0",Defect_Master[Error Code Name],TPM[[#This Row],[Error Code Name]],Defect_Master[Functional Area],TPM[[#This Row],[Functional Area]])</f>
        <v>0</v>
      </c>
      <c r="G47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75" spans="2:7" ht="15.75" customHeight="1">
      <c r="B475" s="12">
        <v>473</v>
      </c>
      <c r="C475" s="10" t="str">
        <f>IFERROR(VLOOKUP(TPM[[#This Row],[Error Code]],Errors_Master[[Error Code]:[Functional Area]],2,FALSE),"NA")</f>
        <v>KB Tactile</v>
      </c>
      <c r="D475" s="10" t="str">
        <f>IFERROR(VLOOKUP(TPM[[#This Row],[Error Code]],Errors_Master[[Error Code]:[Error Code Name]],3,FALSE),"NA")</f>
        <v>[New Failure] KB Tactile</v>
      </c>
      <c r="E475" s="10">
        <f>COUNTIFS(Defect_Master[First Time],"&gt;0",Defect_Master[Error Code Name],TPM[[#This Row],[Error Code Name]],Defect_Master[Functional Area],TPM[[#This Row],[Functional Area]])</f>
        <v>0</v>
      </c>
      <c r="F475" s="10">
        <f>COUNTIFS(Defect_Master[Final],"&gt;0",Defect_Master[Error Code Name],TPM[[#This Row],[Error Code Name]],Defect_Master[Functional Area],TPM[[#This Row],[Functional Area]])</f>
        <v>0</v>
      </c>
      <c r="G47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76" spans="2:7" ht="15.75" customHeight="1">
      <c r="B476" s="12">
        <v>474</v>
      </c>
      <c r="C476" s="10" t="str">
        <f>IFERROR(VLOOKUP(TPM[[#This Row],[Error Code]],Errors_Master[[Error Code]:[Functional Area]],2,FALSE),"NA")</f>
        <v>KB Tactile</v>
      </c>
      <c r="D476" s="10" t="str">
        <f>IFERROR(VLOOKUP(TPM[[#This Row],[Error Code]],Errors_Master[[Error Code]:[Error Code Name]],3,FALSE),"NA")</f>
        <v>[New Failure] KB Tactile</v>
      </c>
      <c r="E476" s="10">
        <f>COUNTIFS(Defect_Master[First Time],"&gt;0",Defect_Master[Error Code Name],TPM[[#This Row],[Error Code Name]],Defect_Master[Functional Area],TPM[[#This Row],[Functional Area]])</f>
        <v>0</v>
      </c>
      <c r="F476" s="10">
        <f>COUNTIFS(Defect_Master[Final],"&gt;0",Defect_Master[Error Code Name],TPM[[#This Row],[Error Code Name]],Defect_Master[Functional Area],TPM[[#This Row],[Functional Area]])</f>
        <v>0</v>
      </c>
      <c r="G47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77" spans="2:7" ht="15.75" customHeight="1">
      <c r="B477" s="12">
        <v>475</v>
      </c>
      <c r="C477" s="10" t="str">
        <f>IFERROR(VLOOKUP(TPM[[#This Row],[Error Code]],Errors_Master[[Error Code]:[Functional Area]],2,FALSE),"NA")</f>
        <v>KB Tactile</v>
      </c>
      <c r="D477" s="10" t="str">
        <f>IFERROR(VLOOKUP(TPM[[#This Row],[Error Code]],Errors_Master[[Error Code]:[Error Code Name]],3,FALSE),"NA")</f>
        <v>[New Failure] KB Tactile</v>
      </c>
      <c r="E477" s="10">
        <f>COUNTIFS(Defect_Master[First Time],"&gt;0",Defect_Master[Error Code Name],TPM[[#This Row],[Error Code Name]],Defect_Master[Functional Area],TPM[[#This Row],[Functional Area]])</f>
        <v>0</v>
      </c>
      <c r="F477" s="10">
        <f>COUNTIFS(Defect_Master[Final],"&gt;0",Defect_Master[Error Code Name],TPM[[#This Row],[Error Code Name]],Defect_Master[Functional Area],TPM[[#This Row],[Functional Area]])</f>
        <v>0</v>
      </c>
      <c r="G47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78" spans="2:7" ht="15.75" customHeight="1">
      <c r="B478" s="12">
        <v>476</v>
      </c>
      <c r="C478" s="10" t="str">
        <f>IFERROR(VLOOKUP(TPM[[#This Row],[Error Code]],Errors_Master[[Error Code]:[Functional Area]],2,FALSE),"NA")</f>
        <v>KB Tactile</v>
      </c>
      <c r="D478" s="10" t="str">
        <f>IFERROR(VLOOKUP(TPM[[#This Row],[Error Code]],Errors_Master[[Error Code]:[Error Code Name]],3,FALSE),"NA")</f>
        <v>[New Failure] KB Tactile</v>
      </c>
      <c r="E478" s="10">
        <f>COUNTIFS(Defect_Master[First Time],"&gt;0",Defect_Master[Error Code Name],TPM[[#This Row],[Error Code Name]],Defect_Master[Functional Area],TPM[[#This Row],[Functional Area]])</f>
        <v>0</v>
      </c>
      <c r="F478" s="10">
        <f>COUNTIFS(Defect_Master[Final],"&gt;0",Defect_Master[Error Code Name],TPM[[#This Row],[Error Code Name]],Defect_Master[Functional Area],TPM[[#This Row],[Functional Area]])</f>
        <v>0</v>
      </c>
      <c r="G47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79" spans="2:7" ht="15.75" customHeight="1">
      <c r="B479" s="12">
        <v>477</v>
      </c>
      <c r="C479" s="10" t="str">
        <f>IFERROR(VLOOKUP(TPM[[#This Row],[Error Code]],Errors_Master[[Error Code]:[Functional Area]],2,FALSE),"NA")</f>
        <v>KB Tactile</v>
      </c>
      <c r="D479" s="10" t="str">
        <f>IFERROR(VLOOKUP(TPM[[#This Row],[Error Code]],Errors_Master[[Error Code]:[Error Code Name]],3,FALSE),"NA")</f>
        <v>[New Failure] KB Tactile</v>
      </c>
      <c r="E479" s="10">
        <f>COUNTIFS(Defect_Master[First Time],"&gt;0",Defect_Master[Error Code Name],TPM[[#This Row],[Error Code Name]],Defect_Master[Functional Area],TPM[[#This Row],[Functional Area]])</f>
        <v>0</v>
      </c>
      <c r="F479" s="10">
        <f>COUNTIFS(Defect_Master[Final],"&gt;0",Defect_Master[Error Code Name],TPM[[#This Row],[Error Code Name]],Defect_Master[Functional Area],TPM[[#This Row],[Functional Area]])</f>
        <v>0</v>
      </c>
      <c r="G47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80" spans="2:7" ht="15.75" customHeight="1">
      <c r="B480" s="12">
        <v>478</v>
      </c>
      <c r="C480" s="10" t="str">
        <f>IFERROR(VLOOKUP(TPM[[#This Row],[Error Code]],Errors_Master[[Error Code]:[Functional Area]],2,FALSE),"NA")</f>
        <v>KB Tactile</v>
      </c>
      <c r="D480" s="10" t="str">
        <f>IFERROR(VLOOKUP(TPM[[#This Row],[Error Code]],Errors_Master[[Error Code]:[Error Code Name]],3,FALSE),"NA")</f>
        <v>[New Failure] KB Tactile</v>
      </c>
      <c r="E480" s="10">
        <f>COUNTIFS(Defect_Master[First Time],"&gt;0",Defect_Master[Error Code Name],TPM[[#This Row],[Error Code Name]],Defect_Master[Functional Area],TPM[[#This Row],[Functional Area]])</f>
        <v>0</v>
      </c>
      <c r="F480" s="10">
        <f>COUNTIFS(Defect_Master[Final],"&gt;0",Defect_Master[Error Code Name],TPM[[#This Row],[Error Code Name]],Defect_Master[Functional Area],TPM[[#This Row],[Functional Area]])</f>
        <v>0</v>
      </c>
      <c r="G48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81" spans="2:7" ht="15.75" customHeight="1">
      <c r="B481" s="12">
        <v>479</v>
      </c>
      <c r="C481" s="10" t="str">
        <f>IFERROR(VLOOKUP(TPM[[#This Row],[Error Code]],Errors_Master[[Error Code]:[Functional Area]],2,FALSE),"NA")</f>
        <v>KB Tactile</v>
      </c>
      <c r="D481" s="10" t="str">
        <f>IFERROR(VLOOKUP(TPM[[#This Row],[Error Code]],Errors_Master[[Error Code]:[Error Code Name]],3,FALSE),"NA")</f>
        <v>[New Failure] KB Tactile</v>
      </c>
      <c r="E481" s="10">
        <f>COUNTIFS(Defect_Master[First Time],"&gt;0",Defect_Master[Error Code Name],TPM[[#This Row],[Error Code Name]],Defect_Master[Functional Area],TPM[[#This Row],[Functional Area]])</f>
        <v>0</v>
      </c>
      <c r="F481" s="10">
        <f>COUNTIFS(Defect_Master[Final],"&gt;0",Defect_Master[Error Code Name],TPM[[#This Row],[Error Code Name]],Defect_Master[Functional Area],TPM[[#This Row],[Functional Area]])</f>
        <v>0</v>
      </c>
      <c r="G48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82" spans="2:7" ht="15.75" customHeight="1">
      <c r="B482" s="12">
        <v>480</v>
      </c>
      <c r="C482" s="10" t="str">
        <f>IFERROR(VLOOKUP(TPM[[#This Row],[Error Code]],Errors_Master[[Error Code]:[Functional Area]],2,FALSE),"NA")</f>
        <v>KB Tactile</v>
      </c>
      <c r="D482" s="10" t="str">
        <f>IFERROR(VLOOKUP(TPM[[#This Row],[Error Code]],Errors_Master[[Error Code]:[Error Code Name]],3,FALSE),"NA")</f>
        <v>[New Failure] KB Tactile</v>
      </c>
      <c r="E482" s="10">
        <f>COUNTIFS(Defect_Master[First Time],"&gt;0",Defect_Master[Error Code Name],TPM[[#This Row],[Error Code Name]],Defect_Master[Functional Area],TPM[[#This Row],[Functional Area]])</f>
        <v>0</v>
      </c>
      <c r="F482" s="10">
        <f>COUNTIFS(Defect_Master[Final],"&gt;0",Defect_Master[Error Code Name],TPM[[#This Row],[Error Code Name]],Defect_Master[Functional Area],TPM[[#This Row],[Functional Area]])</f>
        <v>0</v>
      </c>
      <c r="G48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83" spans="2:7" ht="15.75" customHeight="1">
      <c r="B483" s="12">
        <v>481</v>
      </c>
      <c r="C483" s="10" t="str">
        <f>IFERROR(VLOOKUP(TPM[[#This Row],[Error Code]],Errors_Master[[Error Code]:[Functional Area]],2,FALSE),"NA")</f>
        <v>KB Tactile</v>
      </c>
      <c r="D483" s="10" t="str">
        <f>IFERROR(VLOOKUP(TPM[[#This Row],[Error Code]],Errors_Master[[Error Code]:[Error Code Name]],3,FALSE),"NA")</f>
        <v>[New Failure] KB Tactile</v>
      </c>
      <c r="E483" s="10">
        <f>COUNTIFS(Defect_Master[First Time],"&gt;0",Defect_Master[Error Code Name],TPM[[#This Row],[Error Code Name]],Defect_Master[Functional Area],TPM[[#This Row],[Functional Area]])</f>
        <v>0</v>
      </c>
      <c r="F483" s="10">
        <f>COUNTIFS(Defect_Master[Final],"&gt;0",Defect_Master[Error Code Name],TPM[[#This Row],[Error Code Name]],Defect_Master[Functional Area],TPM[[#This Row],[Functional Area]])</f>
        <v>0</v>
      </c>
      <c r="G48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84" spans="2:7" ht="15.75" customHeight="1">
      <c r="B484" s="12">
        <v>482</v>
      </c>
      <c r="C484" s="10" t="str">
        <f>IFERROR(VLOOKUP(TPM[[#This Row],[Error Code]],Errors_Master[[Error Code]:[Functional Area]],2,FALSE),"NA")</f>
        <v>KB Tactile</v>
      </c>
      <c r="D484" s="10" t="str">
        <f>IFERROR(VLOOKUP(TPM[[#This Row],[Error Code]],Errors_Master[[Error Code]:[Error Code Name]],3,FALSE),"NA")</f>
        <v>[New Failure] KB Tactile</v>
      </c>
      <c r="E484" s="10">
        <f>COUNTIFS(Defect_Master[First Time],"&gt;0",Defect_Master[Error Code Name],TPM[[#This Row],[Error Code Name]],Defect_Master[Functional Area],TPM[[#This Row],[Functional Area]])</f>
        <v>0</v>
      </c>
      <c r="F484" s="10">
        <f>COUNTIFS(Defect_Master[Final],"&gt;0",Defect_Master[Error Code Name],TPM[[#This Row],[Error Code Name]],Defect_Master[Functional Area],TPM[[#This Row],[Functional Area]])</f>
        <v>0</v>
      </c>
      <c r="G48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85" spans="2:7" ht="15.75" customHeight="1">
      <c r="B485" s="12">
        <v>483</v>
      </c>
      <c r="C485" s="10" t="str">
        <f>IFERROR(VLOOKUP(TPM[[#This Row],[Error Code]],Errors_Master[[Error Code]:[Functional Area]],2,FALSE),"NA")</f>
        <v>KB Tactile</v>
      </c>
      <c r="D485" s="10" t="str">
        <f>IFERROR(VLOOKUP(TPM[[#This Row],[Error Code]],Errors_Master[[Error Code]:[Error Code Name]],3,FALSE),"NA")</f>
        <v>[New Failure] KB Tactile</v>
      </c>
      <c r="E485" s="10">
        <f>COUNTIFS(Defect_Master[First Time],"&gt;0",Defect_Master[Error Code Name],TPM[[#This Row],[Error Code Name]],Defect_Master[Functional Area],TPM[[#This Row],[Functional Area]])</f>
        <v>0</v>
      </c>
      <c r="F485" s="10">
        <f>COUNTIFS(Defect_Master[Final],"&gt;0",Defect_Master[Error Code Name],TPM[[#This Row],[Error Code Name]],Defect_Master[Functional Area],TPM[[#This Row],[Functional Area]])</f>
        <v>0</v>
      </c>
      <c r="G48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86" spans="2:7" ht="15.75" customHeight="1">
      <c r="B486" s="12">
        <v>484</v>
      </c>
      <c r="C486" s="10" t="str">
        <f>IFERROR(VLOOKUP(TPM[[#This Row],[Error Code]],Errors_Master[[Error Code]:[Functional Area]],2,FALSE),"NA")</f>
        <v>KB Tactile</v>
      </c>
      <c r="D486" s="10" t="str">
        <f>IFERROR(VLOOKUP(TPM[[#This Row],[Error Code]],Errors_Master[[Error Code]:[Error Code Name]],3,FALSE),"NA")</f>
        <v>[New Failure] KB Tactile</v>
      </c>
      <c r="E486" s="10">
        <f>COUNTIFS(Defect_Master[First Time],"&gt;0",Defect_Master[Error Code Name],TPM[[#This Row],[Error Code Name]],Defect_Master[Functional Area],TPM[[#This Row],[Functional Area]])</f>
        <v>0</v>
      </c>
      <c r="F486" s="10">
        <f>COUNTIFS(Defect_Master[Final],"&gt;0",Defect_Master[Error Code Name],TPM[[#This Row],[Error Code Name]],Defect_Master[Functional Area],TPM[[#This Row],[Functional Area]])</f>
        <v>0</v>
      </c>
      <c r="G48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87" spans="2:7" ht="15.75" customHeight="1">
      <c r="B487" s="12">
        <v>485</v>
      </c>
      <c r="C487" s="10" t="str">
        <f>IFERROR(VLOOKUP(TPM[[#This Row],[Error Code]],Errors_Master[[Error Code]:[Functional Area]],2,FALSE),"NA")</f>
        <v>KB Tactile</v>
      </c>
      <c r="D487" s="10" t="str">
        <f>IFERROR(VLOOKUP(TPM[[#This Row],[Error Code]],Errors_Master[[Error Code]:[Error Code Name]],3,FALSE),"NA")</f>
        <v>[New Failure] KB Tactile</v>
      </c>
      <c r="E487" s="10">
        <f>COUNTIFS(Defect_Master[First Time],"&gt;0",Defect_Master[Error Code Name],TPM[[#This Row],[Error Code Name]],Defect_Master[Functional Area],TPM[[#This Row],[Functional Area]])</f>
        <v>0</v>
      </c>
      <c r="F487" s="10">
        <f>COUNTIFS(Defect_Master[Final],"&gt;0",Defect_Master[Error Code Name],TPM[[#This Row],[Error Code Name]],Defect_Master[Functional Area],TPM[[#This Row],[Functional Area]])</f>
        <v>0</v>
      </c>
      <c r="G48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88" spans="2:7" ht="15.75" customHeight="1">
      <c r="B488" s="12">
        <v>486</v>
      </c>
      <c r="C488" s="10" t="str">
        <f>IFERROR(VLOOKUP(TPM[[#This Row],[Error Code]],Errors_Master[[Error Code]:[Functional Area]],2,FALSE),"NA")</f>
        <v>KB Tactile</v>
      </c>
      <c r="D488" s="10" t="str">
        <f>IFERROR(VLOOKUP(TPM[[#This Row],[Error Code]],Errors_Master[[Error Code]:[Error Code Name]],3,FALSE),"NA")</f>
        <v>[New Failure] KB Tactile</v>
      </c>
      <c r="E488" s="10">
        <f>COUNTIFS(Defect_Master[First Time],"&gt;0",Defect_Master[Error Code Name],TPM[[#This Row],[Error Code Name]],Defect_Master[Functional Area],TPM[[#This Row],[Functional Area]])</f>
        <v>0</v>
      </c>
      <c r="F488" s="10">
        <f>COUNTIFS(Defect_Master[Final],"&gt;0",Defect_Master[Error Code Name],TPM[[#This Row],[Error Code Name]],Defect_Master[Functional Area],TPM[[#This Row],[Functional Area]])</f>
        <v>0</v>
      </c>
      <c r="G48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89" spans="2:7" ht="15.75" customHeight="1">
      <c r="B489" s="12">
        <v>487</v>
      </c>
      <c r="C489" s="10" t="str">
        <f>IFERROR(VLOOKUP(TPM[[#This Row],[Error Code]],Errors_Master[[Error Code]:[Functional Area]],2,FALSE),"NA")</f>
        <v>KB Tactile</v>
      </c>
      <c r="D489" s="10" t="str">
        <f>IFERROR(VLOOKUP(TPM[[#This Row],[Error Code]],Errors_Master[[Error Code]:[Error Code Name]],3,FALSE),"NA")</f>
        <v>[New Failure] KB Tactile</v>
      </c>
      <c r="E489" s="10">
        <f>COUNTIFS(Defect_Master[First Time],"&gt;0",Defect_Master[Error Code Name],TPM[[#This Row],[Error Code Name]],Defect_Master[Functional Area],TPM[[#This Row],[Functional Area]])</f>
        <v>0</v>
      </c>
      <c r="F489" s="10">
        <f>COUNTIFS(Defect_Master[Final],"&gt;0",Defect_Master[Error Code Name],TPM[[#This Row],[Error Code Name]],Defect_Master[Functional Area],TPM[[#This Row],[Functional Area]])</f>
        <v>0</v>
      </c>
      <c r="G48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90" spans="2:7" ht="15.75" customHeight="1">
      <c r="B490" s="12">
        <v>488</v>
      </c>
      <c r="C490" s="10" t="str">
        <f>IFERROR(VLOOKUP(TPM[[#This Row],[Error Code]],Errors_Master[[Error Code]:[Functional Area]],2,FALSE),"NA")</f>
        <v>KB Tactile</v>
      </c>
      <c r="D490" s="10" t="str">
        <f>IFERROR(VLOOKUP(TPM[[#This Row],[Error Code]],Errors_Master[[Error Code]:[Error Code Name]],3,FALSE),"NA")</f>
        <v>[New Failure] KB Tactile</v>
      </c>
      <c r="E490" s="10">
        <f>COUNTIFS(Defect_Master[First Time],"&gt;0",Defect_Master[Error Code Name],TPM[[#This Row],[Error Code Name]],Defect_Master[Functional Area],TPM[[#This Row],[Functional Area]])</f>
        <v>0</v>
      </c>
      <c r="F490" s="10">
        <f>COUNTIFS(Defect_Master[Final],"&gt;0",Defect_Master[Error Code Name],TPM[[#This Row],[Error Code Name]],Defect_Master[Functional Area],TPM[[#This Row],[Functional Area]])</f>
        <v>0</v>
      </c>
      <c r="G49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91" spans="2:7" ht="15.75" customHeight="1">
      <c r="B491" s="12">
        <v>489</v>
      </c>
      <c r="C491" s="10" t="str">
        <f>IFERROR(VLOOKUP(TPM[[#This Row],[Error Code]],Errors_Master[[Error Code]:[Functional Area]],2,FALSE),"NA")</f>
        <v>KB Tactile</v>
      </c>
      <c r="D491" s="10" t="str">
        <f>IFERROR(VLOOKUP(TPM[[#This Row],[Error Code]],Errors_Master[[Error Code]:[Error Code Name]],3,FALSE),"NA")</f>
        <v>[New Failure] KB Tactile</v>
      </c>
      <c r="E491" s="10">
        <f>COUNTIFS(Defect_Master[First Time],"&gt;0",Defect_Master[Error Code Name],TPM[[#This Row],[Error Code Name]],Defect_Master[Functional Area],TPM[[#This Row],[Functional Area]])</f>
        <v>0</v>
      </c>
      <c r="F491" s="10">
        <f>COUNTIFS(Defect_Master[Final],"&gt;0",Defect_Master[Error Code Name],TPM[[#This Row],[Error Code Name]],Defect_Master[Functional Area],TPM[[#This Row],[Functional Area]])</f>
        <v>0</v>
      </c>
      <c r="G49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92" spans="2:7" ht="15.75" customHeight="1">
      <c r="B492" s="12">
        <v>490</v>
      </c>
      <c r="C492" s="10" t="str">
        <f>IFERROR(VLOOKUP(TPM[[#This Row],[Error Code]],Errors_Master[[Error Code]:[Functional Area]],2,FALSE),"NA")</f>
        <v>KB Tactile</v>
      </c>
      <c r="D492" s="10" t="str">
        <f>IFERROR(VLOOKUP(TPM[[#This Row],[Error Code]],Errors_Master[[Error Code]:[Error Code Name]],3,FALSE),"NA")</f>
        <v>[New Failure] KB Tactile</v>
      </c>
      <c r="E492" s="10">
        <f>COUNTIFS(Defect_Master[First Time],"&gt;0",Defect_Master[Error Code Name],TPM[[#This Row],[Error Code Name]],Defect_Master[Functional Area],TPM[[#This Row],[Functional Area]])</f>
        <v>0</v>
      </c>
      <c r="F492" s="10">
        <f>COUNTIFS(Defect_Master[Final],"&gt;0",Defect_Master[Error Code Name],TPM[[#This Row],[Error Code Name]],Defect_Master[Functional Area],TPM[[#This Row],[Functional Area]])</f>
        <v>0</v>
      </c>
      <c r="G49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93" spans="2:7" ht="15.75" customHeight="1">
      <c r="B493" s="12">
        <v>491</v>
      </c>
      <c r="C493" s="10" t="str">
        <f>IFERROR(VLOOKUP(TPM[[#This Row],[Error Code]],Errors_Master[[Error Code]:[Functional Area]],2,FALSE),"NA")</f>
        <v>KB Tactile</v>
      </c>
      <c r="D493" s="10" t="str">
        <f>IFERROR(VLOOKUP(TPM[[#This Row],[Error Code]],Errors_Master[[Error Code]:[Error Code Name]],3,FALSE),"NA")</f>
        <v>[New Failure] KB Tactile</v>
      </c>
      <c r="E493" s="10">
        <f>COUNTIFS(Defect_Master[First Time],"&gt;0",Defect_Master[Error Code Name],TPM[[#This Row],[Error Code Name]],Defect_Master[Functional Area],TPM[[#This Row],[Functional Area]])</f>
        <v>0</v>
      </c>
      <c r="F493" s="10">
        <f>COUNTIFS(Defect_Master[Final],"&gt;0",Defect_Master[Error Code Name],TPM[[#This Row],[Error Code Name]],Defect_Master[Functional Area],TPM[[#This Row],[Functional Area]])</f>
        <v>0</v>
      </c>
      <c r="G49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94" spans="2:7" ht="15.75" customHeight="1">
      <c r="B494" s="12">
        <v>492</v>
      </c>
      <c r="C494" s="10" t="str">
        <f>IFERROR(VLOOKUP(TPM[[#This Row],[Error Code]],Errors_Master[[Error Code]:[Functional Area]],2,FALSE),"NA")</f>
        <v>KB Tactile</v>
      </c>
      <c r="D494" s="10" t="str">
        <f>IFERROR(VLOOKUP(TPM[[#This Row],[Error Code]],Errors_Master[[Error Code]:[Error Code Name]],3,FALSE),"NA")</f>
        <v>[New Failure] KB Tactile</v>
      </c>
      <c r="E494" s="10">
        <f>COUNTIFS(Defect_Master[First Time],"&gt;0",Defect_Master[Error Code Name],TPM[[#This Row],[Error Code Name]],Defect_Master[Functional Area],TPM[[#This Row],[Functional Area]])</f>
        <v>0</v>
      </c>
      <c r="F494" s="10">
        <f>COUNTIFS(Defect_Master[Final],"&gt;0",Defect_Master[Error Code Name],TPM[[#This Row],[Error Code Name]],Defect_Master[Functional Area],TPM[[#This Row],[Functional Area]])</f>
        <v>0</v>
      </c>
      <c r="G49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95" spans="2:7" ht="15.75" customHeight="1">
      <c r="B495" s="12">
        <v>493</v>
      </c>
      <c r="C495" s="10" t="str">
        <f>IFERROR(VLOOKUP(TPM[[#This Row],[Error Code]],Errors_Master[[Error Code]:[Functional Area]],2,FALSE),"NA")</f>
        <v>KB Tactile</v>
      </c>
      <c r="D495" s="10" t="str">
        <f>IFERROR(VLOOKUP(TPM[[#This Row],[Error Code]],Errors_Master[[Error Code]:[Error Code Name]],3,FALSE),"NA")</f>
        <v>[New Failure] KB Tactile</v>
      </c>
      <c r="E495" s="10">
        <f>COUNTIFS(Defect_Master[First Time],"&gt;0",Defect_Master[Error Code Name],TPM[[#This Row],[Error Code Name]],Defect_Master[Functional Area],TPM[[#This Row],[Functional Area]])</f>
        <v>0</v>
      </c>
      <c r="F495" s="10">
        <f>COUNTIFS(Defect_Master[Final],"&gt;0",Defect_Master[Error Code Name],TPM[[#This Row],[Error Code Name]],Defect_Master[Functional Area],TPM[[#This Row],[Functional Area]])</f>
        <v>0</v>
      </c>
      <c r="G49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96" spans="2:7" ht="15.75" customHeight="1">
      <c r="B496" s="12">
        <v>494</v>
      </c>
      <c r="C496" s="10" t="str">
        <f>IFERROR(VLOOKUP(TPM[[#This Row],[Error Code]],Errors_Master[[Error Code]:[Functional Area]],2,FALSE),"NA")</f>
        <v>KB Tactile</v>
      </c>
      <c r="D496" s="10" t="str">
        <f>IFERROR(VLOOKUP(TPM[[#This Row],[Error Code]],Errors_Master[[Error Code]:[Error Code Name]],3,FALSE),"NA")</f>
        <v>[New Failure] KB Tactile</v>
      </c>
      <c r="E496" s="10">
        <f>COUNTIFS(Defect_Master[First Time],"&gt;0",Defect_Master[Error Code Name],TPM[[#This Row],[Error Code Name]],Defect_Master[Functional Area],TPM[[#This Row],[Functional Area]])</f>
        <v>0</v>
      </c>
      <c r="F496" s="10">
        <f>COUNTIFS(Defect_Master[Final],"&gt;0",Defect_Master[Error Code Name],TPM[[#This Row],[Error Code Name]],Defect_Master[Functional Area],TPM[[#This Row],[Functional Area]])</f>
        <v>0</v>
      </c>
      <c r="G49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97" spans="2:7" ht="15.75" customHeight="1">
      <c r="B497" s="12">
        <v>495</v>
      </c>
      <c r="C497" s="10" t="str">
        <f>IFERROR(VLOOKUP(TPM[[#This Row],[Error Code]],Errors_Master[[Error Code]:[Functional Area]],2,FALSE),"NA")</f>
        <v>KB Tactile</v>
      </c>
      <c r="D497" s="10" t="str">
        <f>IFERROR(VLOOKUP(TPM[[#This Row],[Error Code]],Errors_Master[[Error Code]:[Error Code Name]],3,FALSE),"NA")</f>
        <v>[New Failure] KB Tactile</v>
      </c>
      <c r="E497" s="10">
        <f>COUNTIFS(Defect_Master[First Time],"&gt;0",Defect_Master[Error Code Name],TPM[[#This Row],[Error Code Name]],Defect_Master[Functional Area],TPM[[#This Row],[Functional Area]])</f>
        <v>0</v>
      </c>
      <c r="F497" s="10">
        <f>COUNTIFS(Defect_Master[Final],"&gt;0",Defect_Master[Error Code Name],TPM[[#This Row],[Error Code Name]],Defect_Master[Functional Area],TPM[[#This Row],[Functional Area]])</f>
        <v>0</v>
      </c>
      <c r="G49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98" spans="2:7" ht="15.75" customHeight="1">
      <c r="B498" s="12">
        <v>496</v>
      </c>
      <c r="C498" s="10" t="str">
        <f>IFERROR(VLOOKUP(TPM[[#This Row],[Error Code]],Errors_Master[[Error Code]:[Functional Area]],2,FALSE),"NA")</f>
        <v>KB Tactile</v>
      </c>
      <c r="D498" s="10" t="str">
        <f>IFERROR(VLOOKUP(TPM[[#This Row],[Error Code]],Errors_Master[[Error Code]:[Error Code Name]],3,FALSE),"NA")</f>
        <v>[New Failure] KB Tactile</v>
      </c>
      <c r="E498" s="10">
        <f>COUNTIFS(Defect_Master[First Time],"&gt;0",Defect_Master[Error Code Name],TPM[[#This Row],[Error Code Name]],Defect_Master[Functional Area],TPM[[#This Row],[Functional Area]])</f>
        <v>0</v>
      </c>
      <c r="F498" s="10">
        <f>COUNTIFS(Defect_Master[Final],"&gt;0",Defect_Master[Error Code Name],TPM[[#This Row],[Error Code Name]],Defect_Master[Functional Area],TPM[[#This Row],[Functional Area]])</f>
        <v>0</v>
      </c>
      <c r="G49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499" spans="2:7" ht="15.75" customHeight="1">
      <c r="B499" s="12">
        <v>497</v>
      </c>
      <c r="C499" s="10" t="str">
        <f>IFERROR(VLOOKUP(TPM[[#This Row],[Error Code]],Errors_Master[[Error Code]:[Functional Area]],2,FALSE),"NA")</f>
        <v>KB Tactile</v>
      </c>
      <c r="D499" s="10" t="str">
        <f>IFERROR(VLOOKUP(TPM[[#This Row],[Error Code]],Errors_Master[[Error Code]:[Error Code Name]],3,FALSE),"NA")</f>
        <v>[New Failure] KB Tactile</v>
      </c>
      <c r="E499" s="10">
        <f>COUNTIFS(Defect_Master[First Time],"&gt;0",Defect_Master[Error Code Name],TPM[[#This Row],[Error Code Name]],Defect_Master[Functional Area],TPM[[#This Row],[Functional Area]])</f>
        <v>0</v>
      </c>
      <c r="F499" s="10">
        <f>COUNTIFS(Defect_Master[Final],"&gt;0",Defect_Master[Error Code Name],TPM[[#This Row],[Error Code Name]],Defect_Master[Functional Area],TPM[[#This Row],[Functional Area]])</f>
        <v>0</v>
      </c>
      <c r="G49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00" spans="2:7" ht="15.75" customHeight="1">
      <c r="B500" s="12">
        <v>498</v>
      </c>
      <c r="C500" s="10" t="str">
        <f>IFERROR(VLOOKUP(TPM[[#This Row],[Error Code]],Errors_Master[[Error Code]:[Functional Area]],2,FALSE),"NA")</f>
        <v>KB Tactile</v>
      </c>
      <c r="D500" s="10" t="str">
        <f>IFERROR(VLOOKUP(TPM[[#This Row],[Error Code]],Errors_Master[[Error Code]:[Error Code Name]],3,FALSE),"NA")</f>
        <v>[New Failure] KB Tactile</v>
      </c>
      <c r="E500" s="10">
        <f>COUNTIFS(Defect_Master[First Time],"&gt;0",Defect_Master[Error Code Name],TPM[[#This Row],[Error Code Name]],Defect_Master[Functional Area],TPM[[#This Row],[Functional Area]])</f>
        <v>0</v>
      </c>
      <c r="F500" s="10">
        <f>COUNTIFS(Defect_Master[Final],"&gt;0",Defect_Master[Error Code Name],TPM[[#This Row],[Error Code Name]],Defect_Master[Functional Area],TPM[[#This Row],[Functional Area]])</f>
        <v>0</v>
      </c>
      <c r="G50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01" spans="2:7" ht="15.75" customHeight="1">
      <c r="B501" s="12">
        <v>499</v>
      </c>
      <c r="C501" s="10" t="str">
        <f>IFERROR(VLOOKUP(TPM[[#This Row],[Error Code]],Errors_Master[[Error Code]:[Functional Area]],2,FALSE),"NA")</f>
        <v>KB Tactile</v>
      </c>
      <c r="D501" s="10" t="str">
        <f>IFERROR(VLOOKUP(TPM[[#This Row],[Error Code]],Errors_Master[[Error Code]:[Error Code Name]],3,FALSE),"NA")</f>
        <v>[New Failure] KB Tactile</v>
      </c>
      <c r="E501" s="10">
        <f>COUNTIFS(Defect_Master[First Time],"&gt;0",Defect_Master[Error Code Name],TPM[[#This Row],[Error Code Name]],Defect_Master[Functional Area],TPM[[#This Row],[Functional Area]])</f>
        <v>0</v>
      </c>
      <c r="F501" s="10">
        <f>COUNTIFS(Defect_Master[Final],"&gt;0",Defect_Master[Error Code Name],TPM[[#This Row],[Error Code Name]],Defect_Master[Functional Area],TPM[[#This Row],[Functional Area]])</f>
        <v>0</v>
      </c>
      <c r="G50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02" spans="2:7" ht="15.75" customHeight="1">
      <c r="B502" s="12">
        <v>500</v>
      </c>
      <c r="C502" s="10" t="str">
        <f>IFERROR(VLOOKUP(TPM[[#This Row],[Error Code]],Errors_Master[[Error Code]:[Functional Area]],2,FALSE),"NA")</f>
        <v>KB Tactile</v>
      </c>
      <c r="D502" s="10" t="str">
        <f>IFERROR(VLOOKUP(TPM[[#This Row],[Error Code]],Errors_Master[[Error Code]:[Error Code Name]],3,FALSE),"NA")</f>
        <v>[New Failure] KB Tactile</v>
      </c>
      <c r="E502" s="10">
        <f>COUNTIFS(Defect_Master[First Time],"&gt;0",Defect_Master[Error Code Name],TPM[[#This Row],[Error Code Name]],Defect_Master[Functional Area],TPM[[#This Row],[Functional Area]])</f>
        <v>0</v>
      </c>
      <c r="F502" s="10">
        <f>COUNTIFS(Defect_Master[Final],"&gt;0",Defect_Master[Error Code Name],TPM[[#This Row],[Error Code Name]],Defect_Master[Functional Area],TPM[[#This Row],[Functional Area]])</f>
        <v>0</v>
      </c>
      <c r="G50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03" spans="2:7" ht="15.75" customHeight="1">
      <c r="B503" s="12">
        <v>501</v>
      </c>
      <c r="C503" s="10" t="str">
        <f>IFERROR(VLOOKUP(TPM[[#This Row],[Error Code]],Errors_Master[[Error Code]:[Functional Area]],2,FALSE),"NA")</f>
        <v>KB Valeria</v>
      </c>
      <c r="D503" s="10" t="str">
        <f>IFERROR(VLOOKUP(TPM[[#This Row],[Error Code]],Errors_Master[[Error Code]:[Error Code Name]],3,FALSE),"NA")</f>
        <v>100 kErrorAudioFireNotConnected,"Sound card - Not connected"</v>
      </c>
      <c r="E503" s="10">
        <f>COUNTIFS(Defect_Master[First Time],"&gt;0",Defect_Master[Error Code Name],TPM[[#This Row],[Error Code Name]],Defect_Master[Functional Area],TPM[[#This Row],[Functional Area]])</f>
        <v>0</v>
      </c>
      <c r="F503" s="10">
        <f>COUNTIFS(Defect_Master[Final],"&gt;0",Defect_Master[Error Code Name],TPM[[#This Row],[Error Code Name]],Defect_Master[Functional Area],TPM[[#This Row],[Functional Area]])</f>
        <v>0</v>
      </c>
      <c r="G50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04" spans="2:7" ht="15.75" customHeight="1">
      <c r="B504" s="12">
        <v>502</v>
      </c>
      <c r="C504" s="10" t="str">
        <f>IFERROR(VLOOKUP(TPM[[#This Row],[Error Code]],Errors_Master[[Error Code]:[Functional Area]],2,FALSE),"NA")</f>
        <v>KB Valeria</v>
      </c>
      <c r="D504" s="10" t="str">
        <f>IFERROR(VLOOKUP(TPM[[#This Row],[Error Code]],Errors_Master[[Error Code]:[Error Code Name]],3,FALSE),"NA")</f>
        <v>101 kErrorDiagsCommandUnexpectedResponse,"DUT - Unexpected response from diags"</v>
      </c>
      <c r="E504" s="10">
        <f>COUNTIFS(Defect_Master[First Time],"&gt;0",Defect_Master[Error Code Name],TPM[[#This Row],[Error Code Name]],Defect_Master[Functional Area],TPM[[#This Row],[Functional Area]])</f>
        <v>0</v>
      </c>
      <c r="F504" s="10">
        <f>COUNTIFS(Defect_Master[Final],"&gt;0",Defect_Master[Error Code Name],TPM[[#This Row],[Error Code Name]],Defect_Master[Functional Area],TPM[[#This Row],[Functional Area]])</f>
        <v>0</v>
      </c>
      <c r="G50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05" spans="2:7" ht="15.75" customHeight="1">
      <c r="B505" s="12">
        <v>503</v>
      </c>
      <c r="C505" s="10" t="str">
        <f>IFERROR(VLOOKUP(TPM[[#This Row],[Error Code]],Errors_Master[[Error Code]:[Functional Area]],2,FALSE),"NA")</f>
        <v>KB Valeria</v>
      </c>
      <c r="D505" s="10" t="str">
        <f>IFERROR(VLOOKUP(TPM[[#This Row],[Error Code]],Errors_Master[[Error Code]:[Error Code Name]],3,FALSE),"NA")</f>
        <v>102 kErrorDigitalExtractionCommandError,"Digital extraction - Command error"</v>
      </c>
      <c r="E505" s="10">
        <f>COUNTIFS(Defect_Master[First Time],"&gt;0",Defect_Master[Error Code Name],TPM[[#This Row],[Error Code Name]],Defect_Master[Functional Area],TPM[[#This Row],[Functional Area]])</f>
        <v>0</v>
      </c>
      <c r="F505" s="10">
        <f>COUNTIFS(Defect_Master[Final],"&gt;0",Defect_Master[Error Code Name],TPM[[#This Row],[Error Code Name]],Defect_Master[Functional Area],TPM[[#This Row],[Functional Area]])</f>
        <v>0</v>
      </c>
      <c r="G50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06" spans="2:7" ht="15.75" customHeight="1">
      <c r="B506" s="12">
        <v>504</v>
      </c>
      <c r="C506" s="10" t="str">
        <f>IFERROR(VLOOKUP(TPM[[#This Row],[Error Code]],Errors_Master[[Error Code]:[Functional Area]],2,FALSE),"NA")</f>
        <v>KB Valeria</v>
      </c>
      <c r="D506" s="10" t="str">
        <f>IFERROR(VLOOKUP(TPM[[#This Row],[Error Code]],Errors_Master[[Error Code]:[Error Code Name]],3,FALSE),"NA")</f>
        <v>103 kErrorDigitalExtractionFileNotFound,"Digital extraction - File not found"</v>
      </c>
      <c r="E506" s="10">
        <f>COUNTIFS(Defect_Master[First Time],"&gt;0",Defect_Master[Error Code Name],TPM[[#This Row],[Error Code Name]],Defect_Master[Functional Area],TPM[[#This Row],[Functional Area]])</f>
        <v>0</v>
      </c>
      <c r="F506" s="10">
        <f>COUNTIFS(Defect_Master[Final],"&gt;0",Defect_Master[Error Code Name],TPM[[#This Row],[Error Code Name]],Defect_Master[Functional Area],TPM[[#This Row],[Functional Area]])</f>
        <v>0</v>
      </c>
      <c r="G50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07" spans="2:7" ht="15.75" customHeight="1">
      <c r="B507" s="12">
        <v>505</v>
      </c>
      <c r="C507" s="10" t="str">
        <f>IFERROR(VLOOKUP(TPM[[#This Row],[Error Code]],Errors_Master[[Error Code]:[Functional Area]],2,FALSE),"NA")</f>
        <v>KB Valeria</v>
      </c>
      <c r="D507" s="10" t="str">
        <f>IFERROR(VLOOKUP(TPM[[#This Row],[Error Code]],Errors_Master[[Error Code]:[Error Code Name]],3,FALSE),"NA")</f>
        <v>104 kErrorDigitalExtractionParsingError,"Digital extraction - Error parsing extracted file"</v>
      </c>
      <c r="E507" s="10">
        <f>COUNTIFS(Defect_Master[First Time],"&gt;0",Defect_Master[Error Code Name],TPM[[#This Row],[Error Code Name]],Defect_Master[Functional Area],TPM[[#This Row],[Functional Area]])</f>
        <v>0</v>
      </c>
      <c r="F507" s="10">
        <f>COUNTIFS(Defect_Master[Final],"&gt;0",Defect_Master[Error Code Name],TPM[[#This Row],[Error Code Name]],Defect_Master[Functional Area],TPM[[#This Row],[Functional Area]])</f>
        <v>0</v>
      </c>
      <c r="G50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08" spans="2:7" ht="15.75" customHeight="1">
      <c r="B508" s="12">
        <v>506</v>
      </c>
      <c r="C508" s="10" t="str">
        <f>IFERROR(VLOOKUP(TPM[[#This Row],[Error Code]],Errors_Master[[Error Code]:[Functional Area]],2,FALSE),"NA")</f>
        <v>KB Valeria</v>
      </c>
      <c r="D508" s="10" t="str">
        <f>IFERROR(VLOOKUP(TPM[[#This Row],[Error Code]],Errors_Master[[Error Code]:[Error Code Name]],3,FALSE),"NA")</f>
        <v>105 kErrorCannotConnectToFixture,"Fixture - Cannot connect"</v>
      </c>
      <c r="E508" s="10">
        <f>COUNTIFS(Defect_Master[First Time],"&gt;0",Defect_Master[Error Code Name],TPM[[#This Row],[Error Code Name]],Defect_Master[Functional Area],TPM[[#This Row],[Functional Area]])</f>
        <v>0</v>
      </c>
      <c r="F508" s="10">
        <f>COUNTIFS(Defect_Master[Final],"&gt;0",Defect_Master[Error Code Name],TPM[[#This Row],[Error Code Name]],Defect_Master[Functional Area],TPM[[#This Row],[Functional Area]])</f>
        <v>0</v>
      </c>
      <c r="G50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09" spans="2:7" ht="15.75" customHeight="1">
      <c r="B509" s="12">
        <v>507</v>
      </c>
      <c r="C509" s="10" t="str">
        <f>IFERROR(VLOOKUP(TPM[[#This Row],[Error Code]],Errors_Master[[Error Code]:[Functional Area]],2,FALSE),"NA")</f>
        <v>KB Valeria</v>
      </c>
      <c r="D509" s="10" t="str">
        <f>IFERROR(VLOOKUP(TPM[[#This Row],[Error Code]],Errors_Master[[Error Code]:[Error Code Name]],3,FALSE),"NA")</f>
        <v>106 kErrorFixtureFailure,"Fixture - General failure error"</v>
      </c>
      <c r="E509" s="10">
        <f>COUNTIFS(Defect_Master[First Time],"&gt;0",Defect_Master[Error Code Name],TPM[[#This Row],[Error Code Name]],Defect_Master[Functional Area],TPM[[#This Row],[Functional Area]])</f>
        <v>0</v>
      </c>
      <c r="F509" s="10">
        <f>COUNTIFS(Defect_Master[Final],"&gt;0",Defect_Master[Error Code Name],TPM[[#This Row],[Error Code Name]],Defect_Master[Functional Area],TPM[[#This Row],[Functional Area]])</f>
        <v>0</v>
      </c>
      <c r="G50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10" spans="2:7" ht="15.75" customHeight="1">
      <c r="B510" s="12">
        <v>508</v>
      </c>
      <c r="C510" s="10" t="str">
        <f>IFERROR(VLOOKUP(TPM[[#This Row],[Error Code]],Errors_Master[[Error Code]:[Functional Area]],2,FALSE),"NA")</f>
        <v>KB Valeria</v>
      </c>
      <c r="D510" s="10" t="str">
        <f>IFERROR(VLOOKUP(TPM[[#This Row],[Error Code]],Errors_Master[[Error Code]:[Error Code Name]],3,FALSE),"NA")</f>
        <v>107 kErrorFixtureCommandUnexpectedResponse,"Fixture - Unexpected response from command"</v>
      </c>
      <c r="E510" s="10">
        <f>COUNTIFS(Defect_Master[First Time],"&gt;0",Defect_Master[Error Code Name],TPM[[#This Row],[Error Code Name]],Defect_Master[Functional Area],TPM[[#This Row],[Functional Area]])</f>
        <v>0</v>
      </c>
      <c r="F510" s="10">
        <f>COUNTIFS(Defect_Master[Final],"&gt;0",Defect_Master[Error Code Name],TPM[[#This Row],[Error Code Name]],Defect_Master[Functional Area],TPM[[#This Row],[Functional Area]])</f>
        <v>0</v>
      </c>
      <c r="G51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11" spans="2:7" ht="15.75" customHeight="1">
      <c r="B511" s="12">
        <v>509</v>
      </c>
      <c r="C511" s="10" t="str">
        <f>IFERROR(VLOOKUP(TPM[[#This Row],[Error Code]],Errors_Master[[Error Code]:[Functional Area]],2,FALSE),"NA")</f>
        <v>KB Valeria</v>
      </c>
      <c r="D511" s="10" t="str">
        <f>IFERROR(VLOOKUP(TPM[[#This Row],[Error Code]],Errors_Master[[Error Code]:[Error Code Name]],3,FALSE),"NA")</f>
        <v>108 kErrorUnableToSetupSoundCard,"Sound card - Unable to set up"</v>
      </c>
      <c r="E511" s="10">
        <f>COUNTIFS(Defect_Master[First Time],"&gt;0",Defect_Master[Error Code Name],TPM[[#This Row],[Error Code Name]],Defect_Master[Functional Area],TPM[[#This Row],[Functional Area]])</f>
        <v>0</v>
      </c>
      <c r="F511" s="10">
        <f>COUNTIFS(Defect_Master[Final],"&gt;0",Defect_Master[Error Code Name],TPM[[#This Row],[Error Code Name]],Defect_Master[Functional Area],TPM[[#This Row],[Functional Area]])</f>
        <v>0</v>
      </c>
      <c r="G51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12" spans="2:7" ht="15.75" customHeight="1">
      <c r="B512" s="12">
        <v>510</v>
      </c>
      <c r="C512" s="10" t="str">
        <f>IFERROR(VLOOKUP(TPM[[#This Row],[Error Code]],Errors_Master[[Error Code]:[Functional Area]],2,FALSE),"NA")</f>
        <v>KB Valeria</v>
      </c>
      <c r="D512" s="10" t="str">
        <f>IFERROR(VLOOKUP(TPM[[#This Row],[Error Code]],Errors_Master[[Error Code]:[Error Code Name]],3,FALSE),"NA")</f>
        <v>109 kErrorUnableToRefreshDUTConnection,"DUT - Unable to refresh connection"</v>
      </c>
      <c r="E512" s="10">
        <f>COUNTIFS(Defect_Master[First Time],"&gt;0",Defect_Master[Error Code Name],TPM[[#This Row],[Error Code Name]],Defect_Master[Functional Area],TPM[[#This Row],[Functional Area]])</f>
        <v>0</v>
      </c>
      <c r="F512" s="10">
        <f>COUNTIFS(Defect_Master[Final],"&gt;0",Defect_Master[Error Code Name],TPM[[#This Row],[Error Code Name]],Defect_Master[Functional Area],TPM[[#This Row],[Functional Area]])</f>
        <v>0</v>
      </c>
      <c r="G51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13" spans="2:7" ht="15.75" customHeight="1">
      <c r="B513" s="12">
        <v>511</v>
      </c>
      <c r="C513" s="10" t="str">
        <f>IFERROR(VLOOKUP(TPM[[#This Row],[Error Code]],Errors_Master[[Error Code]:[Functional Area]],2,FALSE),"NA")</f>
        <v>KB Valeria</v>
      </c>
      <c r="D513" s="10" t="str">
        <f>IFERROR(VLOOKUP(TPM[[#This Row],[Error Code]],Errors_Master[[Error Code]:[Error Code Name]],3,FALSE),"NA")</f>
        <v>110 kErrorDigitalExtractionDFUSlurperError,"Digital extraction - DFU Slurper error"</v>
      </c>
      <c r="E513" s="10">
        <f>COUNTIFS(Defect_Master[First Time],"&gt;0",Defect_Master[Error Code Name],TPM[[#This Row],[Error Code Name]],Defect_Master[Functional Area],TPM[[#This Row],[Functional Area]])</f>
        <v>0</v>
      </c>
      <c r="F513" s="10">
        <f>COUNTIFS(Defect_Master[Final],"&gt;0",Defect_Master[Error Code Name],TPM[[#This Row],[Error Code Name]],Defect_Master[Functional Area],TPM[[#This Row],[Functional Area]])</f>
        <v>0</v>
      </c>
      <c r="G51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14" spans="2:7" ht="15.75" customHeight="1">
      <c r="B514" s="12">
        <v>512</v>
      </c>
      <c r="C514" s="10" t="str">
        <f>IFERROR(VLOOKUP(TPM[[#This Row],[Error Code]],Errors_Master[[Error Code]:[Functional Area]],2,FALSE),"NA")</f>
        <v>KB Valeria</v>
      </c>
      <c r="D514" s="10" t="str">
        <f>IFERROR(VLOOKUP(TPM[[#This Row],[Error Code]],Errors_Master[[Error Code]:[Error Code Name]],3,FALSE),"NA")</f>
        <v>111 kErrorUserInteractionError,"User interaction - Receive invalid response"</v>
      </c>
      <c r="E514" s="10">
        <f>COUNTIFS(Defect_Master[First Time],"&gt;0",Defect_Master[Error Code Name],TPM[[#This Row],[Error Code Name]],Defect_Master[Functional Area],TPM[[#This Row],[Functional Area]])</f>
        <v>0</v>
      </c>
      <c r="F514" s="10">
        <f>COUNTIFS(Defect_Master[Final],"&gt;0",Defect_Master[Error Code Name],TPM[[#This Row],[Error Code Name]],Defect_Master[Functional Area],TPM[[#This Row],[Functional Area]])</f>
        <v>0</v>
      </c>
      <c r="G51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15" spans="2:7" ht="15.75" customHeight="1">
      <c r="B515" s="12">
        <v>513</v>
      </c>
      <c r="C515" s="10" t="str">
        <f>IFERROR(VLOOKUP(TPM[[#This Row],[Error Code]],Errors_Master[[Error Code]:[Functional Area]],2,FALSE),"NA")</f>
        <v>KB Valeria</v>
      </c>
      <c r="D515" s="10" t="str">
        <f>IFERROR(VLOOKUP(TPM[[#This Row],[Error Code]],Errors_Master[[Error Code]:[Error Code Name]],3,FALSE),"NA")</f>
        <v>112 kErrorUnableToOpenTempSensor,"Unable to locate temperature sensor"</v>
      </c>
      <c r="E515" s="10">
        <f>COUNTIFS(Defect_Master[First Time],"&gt;0",Defect_Master[Error Code Name],TPM[[#This Row],[Error Code Name]],Defect_Master[Functional Area],TPM[[#This Row],[Functional Area]])</f>
        <v>0</v>
      </c>
      <c r="F515" s="10">
        <f>COUNTIFS(Defect_Master[Final],"&gt;0",Defect_Master[Error Code Name],TPM[[#This Row],[Error Code Name]],Defect_Master[Functional Area],TPM[[#This Row],[Functional Area]])</f>
        <v>0</v>
      </c>
      <c r="G51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16" spans="2:7" ht="15.75" customHeight="1">
      <c r="B516" s="12">
        <v>514</v>
      </c>
      <c r="C516" s="10" t="str">
        <f>IFERROR(VLOOKUP(TPM[[#This Row],[Error Code]],Errors_Master[[Error Code]:[Functional Area]],2,FALSE),"NA")</f>
        <v>KB Valeria</v>
      </c>
      <c r="D516" s="10" t="str">
        <f>IFERROR(VLOOKUP(TPM[[#This Row],[Error Code]],Errors_Master[[Error Code]:[Error Code Name]],3,FALSE),"NA")</f>
        <v>113 kErrorUsbFsNotRunning,"UsbFs is not running"</v>
      </c>
      <c r="E516" s="10">
        <f>COUNTIFS(Defect_Master[First Time],"&gt;0",Defect_Master[Error Code Name],TPM[[#This Row],[Error Code Name]],Defect_Master[Functional Area],TPM[[#This Row],[Functional Area]])</f>
        <v>0</v>
      </c>
      <c r="F516" s="10">
        <f>COUNTIFS(Defect_Master[Final],"&gt;0",Defect_Master[Error Code Name],TPM[[#This Row],[Error Code Name]],Defect_Master[Functional Area],TPM[[#This Row],[Functional Area]])</f>
        <v>0</v>
      </c>
      <c r="G51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17" spans="2:7" ht="15.75" customHeight="1">
      <c r="B517" s="12">
        <v>515</v>
      </c>
      <c r="C517" s="10" t="str">
        <f>IFERROR(VLOOKUP(TPM[[#This Row],[Error Code]],Errors_Master[[Error Code]:[Functional Area]],2,FALSE),"NA")</f>
        <v>KB Valeria</v>
      </c>
      <c r="D517" s="10" t="str">
        <f>IFERROR(VLOOKUP(TPM[[#This Row],[Error Code]],Errors_Master[[Error Code]:[Error Code Name]],3,FALSE),"NA")</f>
        <v>114 kErrorSFCError,"Error getting information from SFC"</v>
      </c>
      <c r="E517" s="10">
        <f>COUNTIFS(Defect_Master[First Time],"&gt;0",Defect_Master[Error Code Name],TPM[[#This Row],[Error Code Name]],Defect_Master[Functional Area],TPM[[#This Row],[Functional Area]])</f>
        <v>0</v>
      </c>
      <c r="F517" s="10">
        <f>COUNTIFS(Defect_Master[Final],"&gt;0",Defect_Master[Error Code Name],TPM[[#This Row],[Error Code Name]],Defect_Master[Functional Area],TPM[[#This Row],[Functional Area]])</f>
        <v>0</v>
      </c>
      <c r="G51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18" spans="2:7" ht="15.75" customHeight="1">
      <c r="B518" s="12">
        <v>516</v>
      </c>
      <c r="C518" s="10" t="str">
        <f>IFERROR(VLOOKUP(TPM[[#This Row],[Error Code]],Errors_Master[[Error Code]:[Functional Area]],2,FALSE),"NA")</f>
        <v>KB Valeria</v>
      </c>
      <c r="D518" s="10" t="str">
        <f>IFERROR(VLOOKUP(TPM[[#This Row],[Error Code]],Errors_Master[[Error Code]:[Error Code Name]],3,FALSE),"NA")</f>
        <v>115 kErrorImpedanceNotFound,"Error reading R &amp; L values"</v>
      </c>
      <c r="E518" s="10">
        <f>COUNTIFS(Defect_Master[First Time],"&gt;0",Defect_Master[Error Code Name],TPM[[#This Row],[Error Code Name]],Defect_Master[Functional Area],TPM[[#This Row],[Functional Area]])</f>
        <v>0</v>
      </c>
      <c r="F518" s="10">
        <f>COUNTIFS(Defect_Master[Final],"&gt;0",Defect_Master[Error Code Name],TPM[[#This Row],[Error Code Name]],Defect_Master[Functional Area],TPM[[#This Row],[Functional Area]])</f>
        <v>0</v>
      </c>
      <c r="G51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19" spans="2:7" ht="15.75" customHeight="1">
      <c r="B519" s="12">
        <v>517</v>
      </c>
      <c r="C519" s="10" t="str">
        <f>IFERROR(VLOOKUP(TPM[[#This Row],[Error Code]],Errors_Master[[Error Code]:[Functional Area]],2,FALSE),"NA")</f>
        <v>KB Valeria</v>
      </c>
      <c r="D519" s="10" t="str">
        <f>IFERROR(VLOOKUP(TPM[[#This Row],[Error Code]],Errors_Master[[Error Code]:[Error Code Name]],3,FALSE),"NA")</f>
        <v>116 kErrorBoundsCheckError,"Unrecoverable bounds check error"</v>
      </c>
      <c r="E519" s="10">
        <f>COUNTIFS(Defect_Master[First Time],"&gt;0",Defect_Master[Error Code Name],TPM[[#This Row],[Error Code Name]],Defect_Master[Functional Area],TPM[[#This Row],[Functional Area]])</f>
        <v>0</v>
      </c>
      <c r="F519" s="10">
        <f>COUNTIFS(Defect_Master[Final],"&gt;0",Defect_Master[Error Code Name],TPM[[#This Row],[Error Code Name]],Defect_Master[Functional Area],TPM[[#This Row],[Functional Area]])</f>
        <v>0</v>
      </c>
      <c r="G51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20" spans="2:7" ht="15.75" customHeight="1">
      <c r="B520" s="12">
        <v>518</v>
      </c>
      <c r="C520" s="10" t="str">
        <f>IFERROR(VLOOKUP(TPM[[#This Row],[Error Code]],Errors_Master[[Error Code]:[Functional Area]],2,FALSE),"NA")</f>
        <v>KB Valeria</v>
      </c>
      <c r="D520" s="10" t="str">
        <f>IFERROR(VLOOKUP(TPM[[#This Row],[Error Code]],Errors_Master[[Error Code]:[Error Code Name]],3,FALSE),"NA")</f>
        <v>117 kErrorCouldNotFindKeys,"Could not find one of the specified keys"</v>
      </c>
      <c r="E520" s="10">
        <f>COUNTIFS(Defect_Master[First Time],"&gt;0",Defect_Master[Error Code Name],TPM[[#This Row],[Error Code Name]],Defect_Master[Functional Area],TPM[[#This Row],[Functional Area]])</f>
        <v>0</v>
      </c>
      <c r="F520" s="10">
        <f>COUNTIFS(Defect_Master[Final],"&gt;0",Defect_Master[Error Code Name],TPM[[#This Row],[Error Code Name]],Defect_Master[Functional Area],TPM[[#This Row],[Functional Area]])</f>
        <v>0</v>
      </c>
      <c r="G52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21" spans="2:7" ht="15.75" customHeight="1">
      <c r="B521" s="12">
        <v>519</v>
      </c>
      <c r="C521" s="10" t="str">
        <f>IFERROR(VLOOKUP(TPM[[#This Row],[Error Code]],Errors_Master[[Error Code]:[Functional Area]],2,FALSE),"NA")</f>
        <v>KB Valeria</v>
      </c>
      <c r="D521" s="10" t="str">
        <f>IFERROR(VLOOKUP(TPM[[#This Row],[Error Code]],Errors_Master[[Error Code]:[Error Code Name]],3,FALSE),"NA")</f>
        <v>200 kErrorErrorReadingCalibration,"Error reading calibration from syscfg"</v>
      </c>
      <c r="E521" s="10">
        <f>COUNTIFS(Defect_Master[First Time],"&gt;0",Defect_Master[Error Code Name],TPM[[#This Row],[Error Code Name]],Defect_Master[Functional Area],TPM[[#This Row],[Functional Area]])</f>
        <v>0</v>
      </c>
      <c r="F521" s="10">
        <f>COUNTIFS(Defect_Master[Final],"&gt;0",Defect_Master[Error Code Name],TPM[[#This Row],[Error Code Name]],Defect_Master[Functional Area],TPM[[#This Row],[Functional Area]])</f>
        <v>0</v>
      </c>
      <c r="G52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22" spans="2:7" ht="15.75" customHeight="1">
      <c r="B522" s="12">
        <v>520</v>
      </c>
      <c r="C522" s="10" t="str">
        <f>IFERROR(VLOOKUP(TPM[[#This Row],[Error Code]],Errors_Master[[Error Code]:[Functional Area]],2,FALSE),"NA")</f>
        <v>KB Valeria</v>
      </c>
      <c r="D522" s="10" t="str">
        <f>IFERROR(VLOOKUP(TPM[[#This Row],[Error Code]],Errors_Master[[Error Code]:[Error Code Name]],3,FALSE),"NA")</f>
        <v>201 kErrorImpossibleValue,"Parameter has impossible value"</v>
      </c>
      <c r="E522" s="10">
        <f>COUNTIFS(Defect_Master[First Time],"&gt;0",Defect_Master[Error Code Name],TPM[[#This Row],[Error Code Name]],Defect_Master[Functional Area],TPM[[#This Row],[Functional Area]])</f>
        <v>0</v>
      </c>
      <c r="F522" s="10">
        <f>COUNTIFS(Defect_Master[Final],"&gt;0",Defect_Master[Error Code Name],TPM[[#This Row],[Error Code Name]],Defect_Master[Functional Area],TPM[[#This Row],[Functional Area]])</f>
        <v>0</v>
      </c>
      <c r="G52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23" spans="2:7" ht="15.75" customHeight="1">
      <c r="B523" s="12">
        <v>521</v>
      </c>
      <c r="C523" s="10" t="str">
        <f>IFERROR(VLOOKUP(TPM[[#This Row],[Error Code]],Errors_Master[[Error Code]:[Functional Area]],2,FALSE),"NA")</f>
        <v>KB Valeria</v>
      </c>
      <c r="D523" s="10" t="str">
        <f>IFERROR(VLOOKUP(TPM[[#This Row],[Error Code]],Errors_Master[[Error Code]:[Error Code Name]],3,FALSE),"NA")</f>
        <v>202 kErrorAutoAlignError,"Unable to autoalign the signal"</v>
      </c>
      <c r="E523" s="10">
        <f>COUNTIFS(Defect_Master[First Time],"&gt;0",Defect_Master[Error Code Name],TPM[[#This Row],[Error Code Name]],Defect_Master[Functional Area],TPM[[#This Row],[Functional Area]])</f>
        <v>0</v>
      </c>
      <c r="F523" s="10">
        <f>COUNTIFS(Defect_Master[Final],"&gt;0",Defect_Master[Error Code Name],TPM[[#This Row],[Error Code Name]],Defect_Master[Functional Area],TPM[[#This Row],[Functional Area]])</f>
        <v>0</v>
      </c>
      <c r="G52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24" spans="2:7" ht="15.75" customHeight="1">
      <c r="B524" s="12">
        <v>522</v>
      </c>
      <c r="C524" s="10" t="str">
        <f>IFERROR(VLOOKUP(TPM[[#This Row],[Error Code]],Errors_Master[[Error Code]:[Functional Area]],2,FALSE),"NA")</f>
        <v>KB Valeria</v>
      </c>
      <c r="D524" s="10" t="str">
        <f>IFERROR(VLOOKUP(TPM[[#This Row],[Error Code]],Errors_Master[[Error Code]:[Error Code Name]],3,FALSE),"NA")</f>
        <v>203 kErrorControllerBinOutOfRange,"Unable to find selected controller coefficient bin"</v>
      </c>
      <c r="E524" s="10">
        <f>COUNTIFS(Defect_Master[First Time],"&gt;0",Defect_Master[Error Code Name],TPM[[#This Row],[Error Code Name]],Defect_Master[Functional Area],TPM[[#This Row],[Functional Area]])</f>
        <v>0</v>
      </c>
      <c r="F524" s="10">
        <f>COUNTIFS(Defect_Master[Final],"&gt;0",Defect_Master[Error Code Name],TPM[[#This Row],[Error Code Name]],Defect_Master[Functional Area],TPM[[#This Row],[Functional Area]])</f>
        <v>0</v>
      </c>
      <c r="G52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25" spans="2:7" ht="15.75" customHeight="1">
      <c r="B525" s="12">
        <v>523</v>
      </c>
      <c r="C525" s="10" t="str">
        <f>IFERROR(VLOOKUP(TPM[[#This Row],[Error Code]],Errors_Master[[Error Code]:[Functional Area]],2,FALSE),"NA")</f>
        <v>KB Valeria</v>
      </c>
      <c r="D525" s="10" t="str">
        <f>IFERROR(VLOOKUP(TPM[[#This Row],[Error Code]],Errors_Master[[Error Code]:[Error Code Name]],3,FALSE),"NA")</f>
        <v>204 kErrorUnableToReadEEPROM,"Unable to read module EEPROM"</v>
      </c>
      <c r="E525" s="10">
        <f>COUNTIFS(Defect_Master[First Time],"&gt;0",Defect_Master[Error Code Name],TPM[[#This Row],[Error Code Name]],Defect_Master[Functional Area],TPM[[#This Row],[Functional Area]])</f>
        <v>0</v>
      </c>
      <c r="F525" s="10">
        <f>COUNTIFS(Defect_Master[Final],"&gt;0",Defect_Master[Error Code Name],TPM[[#This Row],[Error Code Name]],Defect_Master[Functional Area],TPM[[#This Row],[Functional Area]])</f>
        <v>0</v>
      </c>
      <c r="G52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26" spans="2:7" ht="15.75" customHeight="1">
      <c r="B526" s="12">
        <v>524</v>
      </c>
      <c r="C526" s="10" t="str">
        <f>IFERROR(VLOOKUP(TPM[[#This Row],[Error Code]],Errors_Master[[Error Code]:[Functional Area]],2,FALSE),"NA")</f>
        <v>KB Valeria</v>
      </c>
      <c r="D526" s="10" t="str">
        <f>IFERROR(VLOOKUP(TPM[[#This Row],[Error Code]],Errors_Master[[Error Code]:[Error Code Name]],3,FALSE),"NA")</f>
        <v>205 kErrorSystemIdentificationFailedToConverge,"System identification failed to converge"</v>
      </c>
      <c r="E526" s="10">
        <f>COUNTIFS(Defect_Master[First Time],"&gt;0",Defect_Master[Error Code Name],TPM[[#This Row],[Error Code Name]],Defect_Master[Functional Area],TPM[[#This Row],[Functional Area]])</f>
        <v>0</v>
      </c>
      <c r="F526" s="10">
        <f>COUNTIFS(Defect_Master[Final],"&gt;0",Defect_Master[Error Code Name],TPM[[#This Row],[Error Code Name]],Defect_Master[Functional Area],TPM[[#This Row],[Functional Area]])</f>
        <v>0</v>
      </c>
      <c r="G52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27" spans="2:7" ht="15.75" customHeight="1">
      <c r="B527" s="12">
        <v>525</v>
      </c>
      <c r="C527" s="10" t="str">
        <f>IFERROR(VLOOKUP(TPM[[#This Row],[Error Code]],Errors_Master[[Error Code]:[Functional Area]],2,FALSE),"NA")</f>
        <v>KB Valeria</v>
      </c>
      <c r="D527" s="10" t="str">
        <f>IFERROR(VLOOKUP(TPM[[#This Row],[Error Code]],Errors_Master[[Error Code]:[Error Code Name]],3,FALSE),"NA")</f>
        <v>206 kErrorUnableToTransferCalibrationFromEEPROM,"EEPROM to Syscfg transfer failed"</v>
      </c>
      <c r="E527" s="10">
        <f>COUNTIFS(Defect_Master[First Time],"&gt;0",Defect_Master[Error Code Name],TPM[[#This Row],[Error Code Name]],Defect_Master[Functional Area],TPM[[#This Row],[Functional Area]])</f>
        <v>0</v>
      </c>
      <c r="F527" s="10">
        <f>COUNTIFS(Defect_Master[Final],"&gt;0",Defect_Master[Error Code Name],TPM[[#This Row],[Error Code Name]],Defect_Master[Functional Area],TPM[[#This Row],[Functional Area]])</f>
        <v>0</v>
      </c>
      <c r="G52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28" spans="2:7" ht="15.75" customHeight="1">
      <c r="B528" s="12">
        <v>526</v>
      </c>
      <c r="C528" s="10" t="str">
        <f>IFERROR(VLOOKUP(TPM[[#This Row],[Error Code]],Errors_Master[[Error Code]:[Functional Area]],2,FALSE),"NA")</f>
        <v>KB Valeria</v>
      </c>
      <c r="D528" s="10" t="str">
        <f>IFERROR(VLOOKUP(TPM[[#This Row],[Error Code]],Errors_Master[[Error Code]:[Error Code Name]],3,FALSE),"NA")</f>
        <v>207 kErrorDigitalExtractionIdenticalDataAcrossChannels,"Digital extraction - Identical data extracted across multiple DUT microphones"</v>
      </c>
      <c r="E528" s="10">
        <f>COUNTIFS(Defect_Master[First Time],"&gt;0",Defect_Master[Error Code Name],TPM[[#This Row],[Error Code Name]],Defect_Master[Functional Area],TPM[[#This Row],[Functional Area]])</f>
        <v>0</v>
      </c>
      <c r="F528" s="10">
        <f>COUNTIFS(Defect_Master[Final],"&gt;0",Defect_Master[Error Code Name],TPM[[#This Row],[Error Code Name]],Defect_Master[Functional Area],TPM[[#This Row],[Functional Area]])</f>
        <v>0</v>
      </c>
      <c r="G52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29" spans="2:7" ht="15.75" customHeight="1">
      <c r="B529" s="12">
        <v>527</v>
      </c>
      <c r="C529" s="10" t="str">
        <f>IFERROR(VLOOKUP(TPM[[#This Row],[Error Code]],Errors_Master[[Error Code]:[Functional Area]],2,FALSE),"NA")</f>
        <v>KB Valeria</v>
      </c>
      <c r="D529" s="10" t="str">
        <f>IFERROR(VLOOKUP(TPM[[#This Row],[Error Code]],Errors_Master[[Error Code]:[Error Code Name]],3,FALSE),"NA")</f>
        <v>space key fail</v>
      </c>
      <c r="E529" s="10">
        <f>COUNTIFS(Defect_Master[First Time],"&gt;0",Defect_Master[Error Code Name],TPM[[#This Row],[Error Code Name]],Defect_Master[Functional Area],TPM[[#This Row],[Functional Area]])</f>
        <v>0</v>
      </c>
      <c r="F529" s="10">
        <f>COUNTIFS(Defect_Master[Final],"&gt;0",Defect_Master[Error Code Name],TPM[[#This Row],[Error Code Name]],Defect_Master[Functional Area],TPM[[#This Row],[Functional Area]])</f>
        <v>0</v>
      </c>
      <c r="G52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30" spans="2:7" ht="15.75" customHeight="1">
      <c r="B530" s="12">
        <v>528</v>
      </c>
      <c r="C530" s="10" t="str">
        <f>IFERROR(VLOOKUP(TPM[[#This Row],[Error Code]],Errors_Master[[Error Code]:[Functional Area]],2,FALSE),"NA")</f>
        <v>KB Valeria</v>
      </c>
      <c r="D530" s="10" t="str">
        <f>IFERROR(VLOOKUP(TPM[[#This Row],[Error Code]],Errors_Master[[Error Code]:[Error Code Name]],3,FALSE),"NA")</f>
        <v>1x1 key fail</v>
      </c>
      <c r="E530" s="10">
        <f>COUNTIFS(Defect_Master[First Time],"&gt;0",Defect_Master[Error Code Name],TPM[[#This Row],[Error Code Name]],Defect_Master[Functional Area],TPM[[#This Row],[Functional Area]])</f>
        <v>0</v>
      </c>
      <c r="F530" s="10">
        <f>COUNTIFS(Defect_Master[Final],"&gt;0",Defect_Master[Error Code Name],TPM[[#This Row],[Error Code Name]],Defect_Master[Functional Area],TPM[[#This Row],[Functional Area]])</f>
        <v>0</v>
      </c>
      <c r="G53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31" spans="2:7" ht="15.75" customHeight="1">
      <c r="B531" s="12">
        <v>529</v>
      </c>
      <c r="C531" s="10" t="str">
        <f>IFERROR(VLOOKUP(TPM[[#This Row],[Error Code]],Errors_Master[[Error Code]:[Functional Area]],2,FALSE),"NA")</f>
        <v>KB Valeria</v>
      </c>
      <c r="D531" s="10" t="str">
        <f>IFERROR(VLOOKUP(TPM[[#This Row],[Error Code]],Errors_Master[[Error Code]:[Error Code Name]],3,FALSE),"NA")</f>
        <v>shift key fail</v>
      </c>
      <c r="E531" s="10">
        <f>COUNTIFS(Defect_Master[First Time],"&gt;0",Defect_Master[Error Code Name],TPM[[#This Row],[Error Code Name]],Defect_Master[Functional Area],TPM[[#This Row],[Functional Area]])</f>
        <v>0</v>
      </c>
      <c r="F531" s="10">
        <f>COUNTIFS(Defect_Master[Final],"&gt;0",Defect_Master[Error Code Name],TPM[[#This Row],[Error Code Name]],Defect_Master[Functional Area],TPM[[#This Row],[Functional Area]])</f>
        <v>0</v>
      </c>
      <c r="G53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32" spans="2:7" ht="15.75" customHeight="1">
      <c r="B532" s="12">
        <v>530</v>
      </c>
      <c r="C532" s="10" t="str">
        <f>IFERROR(VLOOKUP(TPM[[#This Row],[Error Code]],Errors_Master[[Error Code]:[Functional Area]],2,FALSE),"NA")</f>
        <v>KB Valeria</v>
      </c>
      <c r="D532" s="10" t="str">
        <f>IFERROR(VLOOKUP(TPM[[#This Row],[Error Code]],Errors_Master[[Error Code]:[Error Code Name]],3,FALSE),"NA")</f>
        <v>caps lock key fail</v>
      </c>
      <c r="E532" s="10">
        <f>COUNTIFS(Defect_Master[First Time],"&gt;0",Defect_Master[Error Code Name],TPM[[#This Row],[Error Code Name]],Defect_Master[Functional Area],TPM[[#This Row],[Functional Area]])</f>
        <v>0</v>
      </c>
      <c r="F532" s="10">
        <f>COUNTIFS(Defect_Master[Final],"&gt;0",Defect_Master[Error Code Name],TPM[[#This Row],[Error Code Name]],Defect_Master[Functional Area],TPM[[#This Row],[Functional Area]])</f>
        <v>0</v>
      </c>
      <c r="G53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33" spans="2:7" ht="15.75" customHeight="1">
      <c r="B533" s="12">
        <v>531</v>
      </c>
      <c r="C533" s="10" t="str">
        <f>IFERROR(VLOOKUP(TPM[[#This Row],[Error Code]],Errors_Master[[Error Code]:[Functional Area]],2,FALSE),"NA")</f>
        <v>KB Valeria</v>
      </c>
      <c r="D533" s="10" t="str">
        <f>IFERROR(VLOOKUP(TPM[[#This Row],[Error Code]],Errors_Master[[Error Code]:[Error Code Name]],3,FALSE),"NA")</f>
        <v>command key fail</v>
      </c>
      <c r="E533" s="10">
        <f>COUNTIFS(Defect_Master[First Time],"&gt;0",Defect_Master[Error Code Name],TPM[[#This Row],[Error Code Name]],Defect_Master[Functional Area],TPM[[#This Row],[Functional Area]])</f>
        <v>0</v>
      </c>
      <c r="F533" s="10">
        <f>COUNTIFS(Defect_Master[Final],"&gt;0",Defect_Master[Error Code Name],TPM[[#This Row],[Error Code Name]],Defect_Master[Functional Area],TPM[[#This Row],[Functional Area]])</f>
        <v>0</v>
      </c>
      <c r="G53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34" spans="2:7" ht="15.75" customHeight="1">
      <c r="B534" s="12">
        <v>532</v>
      </c>
      <c r="C534" s="10" t="str">
        <f>IFERROR(VLOOKUP(TPM[[#This Row],[Error Code]],Errors_Master[[Error Code]:[Functional Area]],2,FALSE),"NA")</f>
        <v>KB Valeria</v>
      </c>
      <c r="D534" s="10" t="str">
        <f>IFERROR(VLOOKUP(TPM[[#This Row],[Error Code]],Errors_Master[[Error Code]:[Error Code Name]],3,FALSE),"NA")</f>
        <v>Test space key crash</v>
      </c>
      <c r="E534" s="10">
        <f>COUNTIFS(Defect_Master[First Time],"&gt;0",Defect_Master[Error Code Name],TPM[[#This Row],[Error Code Name]],Defect_Master[Functional Area],TPM[[#This Row],[Functional Area]])</f>
        <v>0</v>
      </c>
      <c r="F534" s="10">
        <f>COUNTIFS(Defect_Master[Final],"&gt;0",Defect_Master[Error Code Name],TPM[[#This Row],[Error Code Name]],Defect_Master[Functional Area],TPM[[#This Row],[Functional Area]])</f>
        <v>0</v>
      </c>
      <c r="G53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35" spans="2:7" ht="15.75" customHeight="1">
      <c r="B535" s="12">
        <v>533</v>
      </c>
      <c r="C535" s="10" t="str">
        <f>IFERROR(VLOOKUP(TPM[[#This Row],[Error Code]],Errors_Master[[Error Code]:[Functional Area]],2,FALSE),"NA")</f>
        <v>KB Valeria</v>
      </c>
      <c r="D535" s="10" t="str">
        <f>IFERROR(VLOOKUP(TPM[[#This Row],[Error Code]],Errors_Master[[Error Code]:[Error Code Name]],3,FALSE),"NA")</f>
        <v>KB Valeria test fail</v>
      </c>
      <c r="E535" s="10">
        <f>COUNTIFS(Defect_Master[First Time],"&gt;0",Defect_Master[Error Code Name],TPM[[#This Row],[Error Code Name]],Defect_Master[Functional Area],TPM[[#This Row],[Functional Area]])</f>
        <v>0</v>
      </c>
      <c r="F535" s="10">
        <f>COUNTIFS(Defect_Master[Final],"&gt;0",Defect_Master[Error Code Name],TPM[[#This Row],[Error Code Name]],Defect_Master[Functional Area],TPM[[#This Row],[Functional Area]])</f>
        <v>0</v>
      </c>
      <c r="G53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36" spans="2:7" ht="15.75" customHeight="1">
      <c r="B536" s="12">
        <v>534</v>
      </c>
      <c r="C536" s="10" t="str">
        <f>IFERROR(VLOOKUP(TPM[[#This Row],[Error Code]],Errors_Master[[Error Code]:[Functional Area]],2,FALSE),"NA")</f>
        <v>KB Valeria</v>
      </c>
      <c r="D536" s="10" t="str">
        <f>IFERROR(VLOOKUP(TPM[[#This Row],[Error Code]],Errors_Master[[Error Code]:[Error Code Name]],3,FALSE),"NA")</f>
        <v>[New Failure] KB Valeria</v>
      </c>
      <c r="E536" s="10">
        <f>COUNTIFS(Defect_Master[First Time],"&gt;0",Defect_Master[Error Code Name],TPM[[#This Row],[Error Code Name]],Defect_Master[Functional Area],TPM[[#This Row],[Functional Area]])</f>
        <v>0</v>
      </c>
      <c r="F536" s="10">
        <f>COUNTIFS(Defect_Master[Final],"&gt;0",Defect_Master[Error Code Name],TPM[[#This Row],[Error Code Name]],Defect_Master[Functional Area],TPM[[#This Row],[Functional Area]])</f>
        <v>0</v>
      </c>
      <c r="G53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37" spans="2:7" ht="15.75" customHeight="1">
      <c r="B537" s="12">
        <v>535</v>
      </c>
      <c r="C537" s="10" t="str">
        <f>IFERROR(VLOOKUP(TPM[[#This Row],[Error Code]],Errors_Master[[Error Code]:[Functional Area]],2,FALSE),"NA")</f>
        <v>KB Valeria</v>
      </c>
      <c r="D537" s="10" t="str">
        <f>IFERROR(VLOOKUP(TPM[[#This Row],[Error Code]],Errors_Master[[Error Code]:[Error Code Name]],3,FALSE),"NA")</f>
        <v>[New Failure] KB Valeria</v>
      </c>
      <c r="E537" s="10">
        <f>COUNTIFS(Defect_Master[First Time],"&gt;0",Defect_Master[Error Code Name],TPM[[#This Row],[Error Code Name]],Defect_Master[Functional Area],TPM[[#This Row],[Functional Area]])</f>
        <v>0</v>
      </c>
      <c r="F537" s="10">
        <f>COUNTIFS(Defect_Master[Final],"&gt;0",Defect_Master[Error Code Name],TPM[[#This Row],[Error Code Name]],Defect_Master[Functional Area],TPM[[#This Row],[Functional Area]])</f>
        <v>0</v>
      </c>
      <c r="G53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38" spans="2:7" ht="15.75" customHeight="1">
      <c r="B538" s="12">
        <v>536</v>
      </c>
      <c r="C538" s="10" t="str">
        <f>IFERROR(VLOOKUP(TPM[[#This Row],[Error Code]],Errors_Master[[Error Code]:[Functional Area]],2,FALSE),"NA")</f>
        <v>KB Valeria</v>
      </c>
      <c r="D538" s="10" t="str">
        <f>IFERROR(VLOOKUP(TPM[[#This Row],[Error Code]],Errors_Master[[Error Code]:[Error Code Name]],3,FALSE),"NA")</f>
        <v>[New Failure] KB Valeria</v>
      </c>
      <c r="E538" s="10">
        <f>COUNTIFS(Defect_Master[First Time],"&gt;0",Defect_Master[Error Code Name],TPM[[#This Row],[Error Code Name]],Defect_Master[Functional Area],TPM[[#This Row],[Functional Area]])</f>
        <v>0</v>
      </c>
      <c r="F538" s="10">
        <f>COUNTIFS(Defect_Master[Final],"&gt;0",Defect_Master[Error Code Name],TPM[[#This Row],[Error Code Name]],Defect_Master[Functional Area],TPM[[#This Row],[Functional Area]])</f>
        <v>0</v>
      </c>
      <c r="G53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39" spans="2:7" ht="15.75" customHeight="1">
      <c r="B539" s="12">
        <v>537</v>
      </c>
      <c r="C539" s="10" t="str">
        <f>IFERROR(VLOOKUP(TPM[[#This Row],[Error Code]],Errors_Master[[Error Code]:[Functional Area]],2,FALSE),"NA")</f>
        <v>KB Valeria</v>
      </c>
      <c r="D539" s="10" t="str">
        <f>IFERROR(VLOOKUP(TPM[[#This Row],[Error Code]],Errors_Master[[Error Code]:[Error Code Name]],3,FALSE),"NA")</f>
        <v>[New Failure] KB Valeria</v>
      </c>
      <c r="E539" s="10">
        <f>COUNTIFS(Defect_Master[First Time],"&gt;0",Defect_Master[Error Code Name],TPM[[#This Row],[Error Code Name]],Defect_Master[Functional Area],TPM[[#This Row],[Functional Area]])</f>
        <v>0</v>
      </c>
      <c r="F539" s="10">
        <f>COUNTIFS(Defect_Master[Final],"&gt;0",Defect_Master[Error Code Name],TPM[[#This Row],[Error Code Name]],Defect_Master[Functional Area],TPM[[#This Row],[Functional Area]])</f>
        <v>0</v>
      </c>
      <c r="G53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40" spans="2:7" ht="15.75" customHeight="1">
      <c r="B540" s="12">
        <v>538</v>
      </c>
      <c r="C540" s="10" t="str">
        <f>IFERROR(VLOOKUP(TPM[[#This Row],[Error Code]],Errors_Master[[Error Code]:[Functional Area]],2,FALSE),"NA")</f>
        <v>KB Valeria</v>
      </c>
      <c r="D540" s="10" t="str">
        <f>IFERROR(VLOOKUP(TPM[[#This Row],[Error Code]],Errors_Master[[Error Code]:[Error Code Name]],3,FALSE),"NA")</f>
        <v>[New Failure] KB Valeria</v>
      </c>
      <c r="E540" s="10">
        <f>COUNTIFS(Defect_Master[First Time],"&gt;0",Defect_Master[Error Code Name],TPM[[#This Row],[Error Code Name]],Defect_Master[Functional Area],TPM[[#This Row],[Functional Area]])</f>
        <v>0</v>
      </c>
      <c r="F540" s="10">
        <f>COUNTIFS(Defect_Master[Final],"&gt;0",Defect_Master[Error Code Name],TPM[[#This Row],[Error Code Name]],Defect_Master[Functional Area],TPM[[#This Row],[Functional Area]])</f>
        <v>0</v>
      </c>
      <c r="G54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41" spans="2:7" ht="15.75" customHeight="1">
      <c r="B541" s="12">
        <v>539</v>
      </c>
      <c r="C541" s="10" t="str">
        <f>IFERROR(VLOOKUP(TPM[[#This Row],[Error Code]],Errors_Master[[Error Code]:[Functional Area]],2,FALSE),"NA")</f>
        <v>KB Valeria</v>
      </c>
      <c r="D541" s="10" t="str">
        <f>IFERROR(VLOOKUP(TPM[[#This Row],[Error Code]],Errors_Master[[Error Code]:[Error Code Name]],3,FALSE),"NA")</f>
        <v>[New Failure] KB Valeria</v>
      </c>
      <c r="E541" s="10">
        <f>COUNTIFS(Defect_Master[First Time],"&gt;0",Defect_Master[Error Code Name],TPM[[#This Row],[Error Code Name]],Defect_Master[Functional Area],TPM[[#This Row],[Functional Area]])</f>
        <v>0</v>
      </c>
      <c r="F541" s="10">
        <f>COUNTIFS(Defect_Master[Final],"&gt;0",Defect_Master[Error Code Name],TPM[[#This Row],[Error Code Name]],Defect_Master[Functional Area],TPM[[#This Row],[Functional Area]])</f>
        <v>0</v>
      </c>
      <c r="G54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42" spans="2:7" ht="15.75" customHeight="1">
      <c r="B542" s="12">
        <v>540</v>
      </c>
      <c r="C542" s="10" t="str">
        <f>IFERROR(VLOOKUP(TPM[[#This Row],[Error Code]],Errors_Master[[Error Code]:[Functional Area]],2,FALSE),"NA")</f>
        <v>KB Valeria</v>
      </c>
      <c r="D542" s="10" t="str">
        <f>IFERROR(VLOOKUP(TPM[[#This Row],[Error Code]],Errors_Master[[Error Code]:[Error Code Name]],3,FALSE),"NA")</f>
        <v>[New Failure] KB Valeria</v>
      </c>
      <c r="E542" s="10">
        <f>COUNTIFS(Defect_Master[First Time],"&gt;0",Defect_Master[Error Code Name],TPM[[#This Row],[Error Code Name]],Defect_Master[Functional Area],TPM[[#This Row],[Functional Area]])</f>
        <v>0</v>
      </c>
      <c r="F542" s="10">
        <f>COUNTIFS(Defect_Master[Final],"&gt;0",Defect_Master[Error Code Name],TPM[[#This Row],[Error Code Name]],Defect_Master[Functional Area],TPM[[#This Row],[Functional Area]])</f>
        <v>0</v>
      </c>
      <c r="G54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43" spans="2:7" ht="15.75" customHeight="1">
      <c r="B543" s="12">
        <v>541</v>
      </c>
      <c r="C543" s="10" t="str">
        <f>IFERROR(VLOOKUP(TPM[[#This Row],[Error Code]],Errors_Master[[Error Code]:[Functional Area]],2,FALSE),"NA")</f>
        <v>KB Valeria</v>
      </c>
      <c r="D543" s="10" t="str">
        <f>IFERROR(VLOOKUP(TPM[[#This Row],[Error Code]],Errors_Master[[Error Code]:[Error Code Name]],3,FALSE),"NA")</f>
        <v>[New Failure] KB Valeria</v>
      </c>
      <c r="E543" s="10">
        <f>COUNTIFS(Defect_Master[First Time],"&gt;0",Defect_Master[Error Code Name],TPM[[#This Row],[Error Code Name]],Defect_Master[Functional Area],TPM[[#This Row],[Functional Area]])</f>
        <v>0</v>
      </c>
      <c r="F543" s="10">
        <f>COUNTIFS(Defect_Master[Final],"&gt;0",Defect_Master[Error Code Name],TPM[[#This Row],[Error Code Name]],Defect_Master[Functional Area],TPM[[#This Row],[Functional Area]])</f>
        <v>0</v>
      </c>
      <c r="G54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44" spans="2:7" ht="15.75" customHeight="1">
      <c r="B544" s="12">
        <v>542</v>
      </c>
      <c r="C544" s="10" t="str">
        <f>IFERROR(VLOOKUP(TPM[[#This Row],[Error Code]],Errors_Master[[Error Code]:[Functional Area]],2,FALSE),"NA")</f>
        <v>KB Valeria</v>
      </c>
      <c r="D544" s="10" t="str">
        <f>IFERROR(VLOOKUP(TPM[[#This Row],[Error Code]],Errors_Master[[Error Code]:[Error Code Name]],3,FALSE),"NA")</f>
        <v>[New Failure] KB Valeria</v>
      </c>
      <c r="E544" s="10">
        <f>COUNTIFS(Defect_Master[First Time],"&gt;0",Defect_Master[Error Code Name],TPM[[#This Row],[Error Code Name]],Defect_Master[Functional Area],TPM[[#This Row],[Functional Area]])</f>
        <v>0</v>
      </c>
      <c r="F544" s="10">
        <f>COUNTIFS(Defect_Master[Final],"&gt;0",Defect_Master[Error Code Name],TPM[[#This Row],[Error Code Name]],Defect_Master[Functional Area],TPM[[#This Row],[Functional Area]])</f>
        <v>0</v>
      </c>
      <c r="G54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45" spans="2:7" ht="15.75" customHeight="1">
      <c r="B545" s="12">
        <v>543</v>
      </c>
      <c r="C545" s="10" t="str">
        <f>IFERROR(VLOOKUP(TPM[[#This Row],[Error Code]],Errors_Master[[Error Code]:[Functional Area]],2,FALSE),"NA")</f>
        <v>KB Valeria</v>
      </c>
      <c r="D545" s="10" t="str">
        <f>IFERROR(VLOOKUP(TPM[[#This Row],[Error Code]],Errors_Master[[Error Code]:[Error Code Name]],3,FALSE),"NA")</f>
        <v>[New Failure] KB Valeria</v>
      </c>
      <c r="E545" s="10">
        <f>COUNTIFS(Defect_Master[First Time],"&gt;0",Defect_Master[Error Code Name],TPM[[#This Row],[Error Code Name]],Defect_Master[Functional Area],TPM[[#This Row],[Functional Area]])</f>
        <v>0</v>
      </c>
      <c r="F545" s="10">
        <f>COUNTIFS(Defect_Master[Final],"&gt;0",Defect_Master[Error Code Name],TPM[[#This Row],[Error Code Name]],Defect_Master[Functional Area],TPM[[#This Row],[Functional Area]])</f>
        <v>0</v>
      </c>
      <c r="G54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46" spans="2:7" ht="15.75" customHeight="1">
      <c r="B546" s="12">
        <v>544</v>
      </c>
      <c r="C546" s="10" t="str">
        <f>IFERROR(VLOOKUP(TPM[[#This Row],[Error Code]],Errors_Master[[Error Code]:[Functional Area]],2,FALSE),"NA")</f>
        <v>KB Valeria</v>
      </c>
      <c r="D546" s="10" t="str">
        <f>IFERROR(VLOOKUP(TPM[[#This Row],[Error Code]],Errors_Master[[Error Code]:[Error Code Name]],3,FALSE),"NA")</f>
        <v>[New Failure] KB Valeria</v>
      </c>
      <c r="E546" s="10">
        <f>COUNTIFS(Defect_Master[First Time],"&gt;0",Defect_Master[Error Code Name],TPM[[#This Row],[Error Code Name]],Defect_Master[Functional Area],TPM[[#This Row],[Functional Area]])</f>
        <v>0</v>
      </c>
      <c r="F546" s="10">
        <f>COUNTIFS(Defect_Master[Final],"&gt;0",Defect_Master[Error Code Name],TPM[[#This Row],[Error Code Name]],Defect_Master[Functional Area],TPM[[#This Row],[Functional Area]])</f>
        <v>0</v>
      </c>
      <c r="G54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47" spans="2:7" ht="15.75" customHeight="1">
      <c r="B547" s="12">
        <v>545</v>
      </c>
      <c r="C547" s="10" t="str">
        <f>IFERROR(VLOOKUP(TPM[[#This Row],[Error Code]],Errors_Master[[Error Code]:[Functional Area]],2,FALSE),"NA")</f>
        <v>KB Valeria</v>
      </c>
      <c r="D547" s="10" t="str">
        <f>IFERROR(VLOOKUP(TPM[[#This Row],[Error Code]],Errors_Master[[Error Code]:[Error Code Name]],3,FALSE),"NA")</f>
        <v>[New Failure] KB Valeria</v>
      </c>
      <c r="E547" s="10">
        <f>COUNTIFS(Defect_Master[First Time],"&gt;0",Defect_Master[Error Code Name],TPM[[#This Row],[Error Code Name]],Defect_Master[Functional Area],TPM[[#This Row],[Functional Area]])</f>
        <v>0</v>
      </c>
      <c r="F547" s="10">
        <f>COUNTIFS(Defect_Master[Final],"&gt;0",Defect_Master[Error Code Name],TPM[[#This Row],[Error Code Name]],Defect_Master[Functional Area],TPM[[#This Row],[Functional Area]])</f>
        <v>0</v>
      </c>
      <c r="G54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48" spans="2:7" ht="15.75" customHeight="1">
      <c r="B548" s="12">
        <v>546</v>
      </c>
      <c r="C548" s="10" t="str">
        <f>IFERROR(VLOOKUP(TPM[[#This Row],[Error Code]],Errors_Master[[Error Code]:[Functional Area]],2,FALSE),"NA")</f>
        <v>KB Valeria</v>
      </c>
      <c r="D548" s="10" t="str">
        <f>IFERROR(VLOOKUP(TPM[[#This Row],[Error Code]],Errors_Master[[Error Code]:[Error Code Name]],3,FALSE),"NA")</f>
        <v>[New Failure] KB Valeria</v>
      </c>
      <c r="E548" s="10">
        <f>COUNTIFS(Defect_Master[First Time],"&gt;0",Defect_Master[Error Code Name],TPM[[#This Row],[Error Code Name]],Defect_Master[Functional Area],TPM[[#This Row],[Functional Area]])</f>
        <v>0</v>
      </c>
      <c r="F548" s="10">
        <f>COUNTIFS(Defect_Master[Final],"&gt;0",Defect_Master[Error Code Name],TPM[[#This Row],[Error Code Name]],Defect_Master[Functional Area],TPM[[#This Row],[Functional Area]])</f>
        <v>0</v>
      </c>
      <c r="G54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49" spans="2:7" ht="15.75" customHeight="1">
      <c r="B549" s="12">
        <v>547</v>
      </c>
      <c r="C549" s="10" t="str">
        <f>IFERROR(VLOOKUP(TPM[[#This Row],[Error Code]],Errors_Master[[Error Code]:[Functional Area]],2,FALSE),"NA")</f>
        <v>KB Valeria</v>
      </c>
      <c r="D549" s="10" t="str">
        <f>IFERROR(VLOOKUP(TPM[[#This Row],[Error Code]],Errors_Master[[Error Code]:[Error Code Name]],3,FALSE),"NA")</f>
        <v>[New Failure] KB Valeria</v>
      </c>
      <c r="E549" s="10">
        <f>COUNTIFS(Defect_Master[First Time],"&gt;0",Defect_Master[Error Code Name],TPM[[#This Row],[Error Code Name]],Defect_Master[Functional Area],TPM[[#This Row],[Functional Area]])</f>
        <v>0</v>
      </c>
      <c r="F549" s="10">
        <f>COUNTIFS(Defect_Master[Final],"&gt;0",Defect_Master[Error Code Name],TPM[[#This Row],[Error Code Name]],Defect_Master[Functional Area],TPM[[#This Row],[Functional Area]])</f>
        <v>0</v>
      </c>
      <c r="G54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50" spans="2:7" ht="15.75" customHeight="1">
      <c r="B550" s="12">
        <v>548</v>
      </c>
      <c r="C550" s="10" t="str">
        <f>IFERROR(VLOOKUP(TPM[[#This Row],[Error Code]],Errors_Master[[Error Code]:[Functional Area]],2,FALSE),"NA")</f>
        <v>KB Valeria</v>
      </c>
      <c r="D550" s="10" t="str">
        <f>IFERROR(VLOOKUP(TPM[[#This Row],[Error Code]],Errors_Master[[Error Code]:[Error Code Name]],3,FALSE),"NA")</f>
        <v>[New Failure] KB Valeria</v>
      </c>
      <c r="E550" s="10">
        <f>COUNTIFS(Defect_Master[First Time],"&gt;0",Defect_Master[Error Code Name],TPM[[#This Row],[Error Code Name]],Defect_Master[Functional Area],TPM[[#This Row],[Functional Area]])</f>
        <v>0</v>
      </c>
      <c r="F550" s="10">
        <f>COUNTIFS(Defect_Master[Final],"&gt;0",Defect_Master[Error Code Name],TPM[[#This Row],[Error Code Name]],Defect_Master[Functional Area],TPM[[#This Row],[Functional Area]])</f>
        <v>0</v>
      </c>
      <c r="G55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51" spans="2:7" ht="15.75" customHeight="1">
      <c r="B551" s="12">
        <v>549</v>
      </c>
      <c r="C551" s="10" t="str">
        <f>IFERROR(VLOOKUP(TPM[[#This Row],[Error Code]],Errors_Master[[Error Code]:[Functional Area]],2,FALSE),"NA")</f>
        <v>KB Valeria</v>
      </c>
      <c r="D551" s="10" t="str">
        <f>IFERROR(VLOOKUP(TPM[[#This Row],[Error Code]],Errors_Master[[Error Code]:[Error Code Name]],3,FALSE),"NA")</f>
        <v>[New Failure] KB Valeria</v>
      </c>
      <c r="E551" s="10">
        <f>COUNTIFS(Defect_Master[First Time],"&gt;0",Defect_Master[Error Code Name],TPM[[#This Row],[Error Code Name]],Defect_Master[Functional Area],TPM[[#This Row],[Functional Area]])</f>
        <v>0</v>
      </c>
      <c r="F551" s="10">
        <f>COUNTIFS(Defect_Master[Final],"&gt;0",Defect_Master[Error Code Name],TPM[[#This Row],[Error Code Name]],Defect_Master[Functional Area],TPM[[#This Row],[Functional Area]])</f>
        <v>0</v>
      </c>
      <c r="G55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52" spans="2:7" ht="15.75" customHeight="1">
      <c r="B552" s="12">
        <v>550</v>
      </c>
      <c r="C552" s="10" t="str">
        <f>IFERROR(VLOOKUP(TPM[[#This Row],[Error Code]],Errors_Master[[Error Code]:[Functional Area]],2,FALSE),"NA")</f>
        <v>KB Valeria</v>
      </c>
      <c r="D552" s="10" t="str">
        <f>IFERROR(VLOOKUP(TPM[[#This Row],[Error Code]],Errors_Master[[Error Code]:[Error Code Name]],3,FALSE),"NA")</f>
        <v>[New Failure] KB Valeria</v>
      </c>
      <c r="E552" s="10">
        <f>COUNTIFS(Defect_Master[First Time],"&gt;0",Defect_Master[Error Code Name],TPM[[#This Row],[Error Code Name]],Defect_Master[Functional Area],TPM[[#This Row],[Functional Area]])</f>
        <v>0</v>
      </c>
      <c r="F552" s="10">
        <f>COUNTIFS(Defect_Master[Final],"&gt;0",Defect_Master[Error Code Name],TPM[[#This Row],[Error Code Name]],Defect_Master[Functional Area],TPM[[#This Row],[Functional Area]])</f>
        <v>0</v>
      </c>
      <c r="G55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53" spans="2:7" ht="15.75" customHeight="1">
      <c r="B553" s="12">
        <v>551</v>
      </c>
      <c r="C553" s="10" t="str">
        <f>IFERROR(VLOOKUP(TPM[[#This Row],[Error Code]],Errors_Master[[Error Code]:[Functional Area]],2,FALSE),"NA")</f>
        <v>KB Valeria</v>
      </c>
      <c r="D553" s="10" t="str">
        <f>IFERROR(VLOOKUP(TPM[[#This Row],[Error Code]],Errors_Master[[Error Code]:[Error Code Name]],3,FALSE),"NA")</f>
        <v>[New Failure] KB Valeria</v>
      </c>
      <c r="E553" s="10">
        <f>COUNTIFS(Defect_Master[First Time],"&gt;0",Defect_Master[Error Code Name],TPM[[#This Row],[Error Code Name]],Defect_Master[Functional Area],TPM[[#This Row],[Functional Area]])</f>
        <v>0</v>
      </c>
      <c r="F553" s="10">
        <f>COUNTIFS(Defect_Master[Final],"&gt;0",Defect_Master[Error Code Name],TPM[[#This Row],[Error Code Name]],Defect_Master[Functional Area],TPM[[#This Row],[Functional Area]])</f>
        <v>0</v>
      </c>
      <c r="G55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54" spans="2:7" ht="15.75" customHeight="1">
      <c r="B554" s="12">
        <v>552</v>
      </c>
      <c r="C554" s="10" t="str">
        <f>IFERROR(VLOOKUP(TPM[[#This Row],[Error Code]],Errors_Master[[Error Code]:[Functional Area]],2,FALSE),"NA")</f>
        <v>KB Valeria</v>
      </c>
      <c r="D554" s="10" t="str">
        <f>IFERROR(VLOOKUP(TPM[[#This Row],[Error Code]],Errors_Master[[Error Code]:[Error Code Name]],3,FALSE),"NA")</f>
        <v>[New Failure] KB Valeria</v>
      </c>
      <c r="E554" s="10">
        <f>COUNTIFS(Defect_Master[First Time],"&gt;0",Defect_Master[Error Code Name],TPM[[#This Row],[Error Code Name]],Defect_Master[Functional Area],TPM[[#This Row],[Functional Area]])</f>
        <v>0</v>
      </c>
      <c r="F554" s="10">
        <f>COUNTIFS(Defect_Master[Final],"&gt;0",Defect_Master[Error Code Name],TPM[[#This Row],[Error Code Name]],Defect_Master[Functional Area],TPM[[#This Row],[Functional Area]])</f>
        <v>0</v>
      </c>
      <c r="G55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55" spans="2:7" ht="15.75" customHeight="1">
      <c r="B555" s="12">
        <v>553</v>
      </c>
      <c r="C555" s="10" t="str">
        <f>IFERROR(VLOOKUP(TPM[[#This Row],[Error Code]],Errors_Master[[Error Code]:[Functional Area]],2,FALSE),"NA")</f>
        <v>KB Valeria</v>
      </c>
      <c r="D555" s="10" t="str">
        <f>IFERROR(VLOOKUP(TPM[[#This Row],[Error Code]],Errors_Master[[Error Code]:[Error Code Name]],3,FALSE),"NA")</f>
        <v>[New Failure] KB Valeria</v>
      </c>
      <c r="E555" s="10">
        <f>COUNTIFS(Defect_Master[First Time],"&gt;0",Defect_Master[Error Code Name],TPM[[#This Row],[Error Code Name]],Defect_Master[Functional Area],TPM[[#This Row],[Functional Area]])</f>
        <v>0</v>
      </c>
      <c r="F555" s="10">
        <f>COUNTIFS(Defect_Master[Final],"&gt;0",Defect_Master[Error Code Name],TPM[[#This Row],[Error Code Name]],Defect_Master[Functional Area],TPM[[#This Row],[Functional Area]])</f>
        <v>0</v>
      </c>
      <c r="G55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56" spans="2:7" ht="15.75" customHeight="1">
      <c r="B556" s="12">
        <v>554</v>
      </c>
      <c r="C556" s="10" t="str">
        <f>IFERROR(VLOOKUP(TPM[[#This Row],[Error Code]],Errors_Master[[Error Code]:[Functional Area]],2,FALSE),"NA")</f>
        <v>KB Valeria</v>
      </c>
      <c r="D556" s="10" t="str">
        <f>IFERROR(VLOOKUP(TPM[[#This Row],[Error Code]],Errors_Master[[Error Code]:[Error Code Name]],3,FALSE),"NA")</f>
        <v>[New Failure] KB Valeria</v>
      </c>
      <c r="E556" s="10">
        <f>COUNTIFS(Defect_Master[First Time],"&gt;0",Defect_Master[Error Code Name],TPM[[#This Row],[Error Code Name]],Defect_Master[Functional Area],TPM[[#This Row],[Functional Area]])</f>
        <v>0</v>
      </c>
      <c r="F556" s="10">
        <f>COUNTIFS(Defect_Master[Final],"&gt;0",Defect_Master[Error Code Name],TPM[[#This Row],[Error Code Name]],Defect_Master[Functional Area],TPM[[#This Row],[Functional Area]])</f>
        <v>0</v>
      </c>
      <c r="G55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57" spans="2:7" ht="15.75" customHeight="1">
      <c r="B557" s="12">
        <v>555</v>
      </c>
      <c r="C557" s="10" t="str">
        <f>IFERROR(VLOOKUP(TPM[[#This Row],[Error Code]],Errors_Master[[Error Code]:[Functional Area]],2,FALSE),"NA")</f>
        <v>KB Valeria</v>
      </c>
      <c r="D557" s="10" t="str">
        <f>IFERROR(VLOOKUP(TPM[[#This Row],[Error Code]],Errors_Master[[Error Code]:[Error Code Name]],3,FALSE),"NA")</f>
        <v>[New Failure] KB Valeria</v>
      </c>
      <c r="E557" s="10">
        <f>COUNTIFS(Defect_Master[First Time],"&gt;0",Defect_Master[Error Code Name],TPM[[#This Row],[Error Code Name]],Defect_Master[Functional Area],TPM[[#This Row],[Functional Area]])</f>
        <v>0</v>
      </c>
      <c r="F557" s="10">
        <f>COUNTIFS(Defect_Master[Final],"&gt;0",Defect_Master[Error Code Name],TPM[[#This Row],[Error Code Name]],Defect_Master[Functional Area],TPM[[#This Row],[Functional Area]])</f>
        <v>0</v>
      </c>
      <c r="G55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58" spans="2:7" ht="15.75" customHeight="1">
      <c r="B558" s="12">
        <v>556</v>
      </c>
      <c r="C558" s="10" t="str">
        <f>IFERROR(VLOOKUP(TPM[[#This Row],[Error Code]],Errors_Master[[Error Code]:[Functional Area]],2,FALSE),"NA")</f>
        <v>KB Valeria</v>
      </c>
      <c r="D558" s="10" t="str">
        <f>IFERROR(VLOOKUP(TPM[[#This Row],[Error Code]],Errors_Master[[Error Code]:[Error Code Name]],3,FALSE),"NA")</f>
        <v>[New Failure] KB Valeria</v>
      </c>
      <c r="E558" s="10">
        <f>COUNTIFS(Defect_Master[First Time],"&gt;0",Defect_Master[Error Code Name],TPM[[#This Row],[Error Code Name]],Defect_Master[Functional Area],TPM[[#This Row],[Functional Area]])</f>
        <v>0</v>
      </c>
      <c r="F558" s="10">
        <f>COUNTIFS(Defect_Master[Final],"&gt;0",Defect_Master[Error Code Name],TPM[[#This Row],[Error Code Name]],Defect_Master[Functional Area],TPM[[#This Row],[Functional Area]])</f>
        <v>0</v>
      </c>
      <c r="G55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59" spans="2:7" ht="15.75" customHeight="1">
      <c r="B559" s="12">
        <v>557</v>
      </c>
      <c r="C559" s="10" t="str">
        <f>IFERROR(VLOOKUP(TPM[[#This Row],[Error Code]],Errors_Master[[Error Code]:[Functional Area]],2,FALSE),"NA")</f>
        <v>KB Valeria</v>
      </c>
      <c r="D559" s="10" t="str">
        <f>IFERROR(VLOOKUP(TPM[[#This Row],[Error Code]],Errors_Master[[Error Code]:[Error Code Name]],3,FALSE),"NA")</f>
        <v>[New Failure] KB Valeria</v>
      </c>
      <c r="E559" s="10">
        <f>COUNTIFS(Defect_Master[First Time],"&gt;0",Defect_Master[Error Code Name],TPM[[#This Row],[Error Code Name]],Defect_Master[Functional Area],TPM[[#This Row],[Functional Area]])</f>
        <v>0</v>
      </c>
      <c r="F559" s="10">
        <f>COUNTIFS(Defect_Master[Final],"&gt;0",Defect_Master[Error Code Name],TPM[[#This Row],[Error Code Name]],Defect_Master[Functional Area],TPM[[#This Row],[Functional Area]])</f>
        <v>0</v>
      </c>
      <c r="G55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60" spans="2:7" ht="15.75" customHeight="1">
      <c r="B560" s="12">
        <v>558</v>
      </c>
      <c r="C560" s="10" t="str">
        <f>IFERROR(VLOOKUP(TPM[[#This Row],[Error Code]],Errors_Master[[Error Code]:[Functional Area]],2,FALSE),"NA")</f>
        <v>KB Valeria</v>
      </c>
      <c r="D560" s="10" t="str">
        <f>IFERROR(VLOOKUP(TPM[[#This Row],[Error Code]],Errors_Master[[Error Code]:[Error Code Name]],3,FALSE),"NA")</f>
        <v>[New Failure] KB Valeria</v>
      </c>
      <c r="E560" s="10">
        <f>COUNTIFS(Defect_Master[First Time],"&gt;0",Defect_Master[Error Code Name],TPM[[#This Row],[Error Code Name]],Defect_Master[Functional Area],TPM[[#This Row],[Functional Area]])</f>
        <v>0</v>
      </c>
      <c r="F560" s="10">
        <f>COUNTIFS(Defect_Master[Final],"&gt;0",Defect_Master[Error Code Name],TPM[[#This Row],[Error Code Name]],Defect_Master[Functional Area],TPM[[#This Row],[Functional Area]])</f>
        <v>0</v>
      </c>
      <c r="G56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61" spans="2:7" ht="15.75" customHeight="1">
      <c r="B561" s="12">
        <v>559</v>
      </c>
      <c r="C561" s="10" t="str">
        <f>IFERROR(VLOOKUP(TPM[[#This Row],[Error Code]],Errors_Master[[Error Code]:[Functional Area]],2,FALSE),"NA")</f>
        <v>KB Valeria</v>
      </c>
      <c r="D561" s="10" t="str">
        <f>IFERROR(VLOOKUP(TPM[[#This Row],[Error Code]],Errors_Master[[Error Code]:[Error Code Name]],3,FALSE),"NA")</f>
        <v>[New Failure] KB Valeria</v>
      </c>
      <c r="E561" s="10">
        <f>COUNTIFS(Defect_Master[First Time],"&gt;0",Defect_Master[Error Code Name],TPM[[#This Row],[Error Code Name]],Defect_Master[Functional Area],TPM[[#This Row],[Functional Area]])</f>
        <v>0</v>
      </c>
      <c r="F561" s="10">
        <f>COUNTIFS(Defect_Master[Final],"&gt;0",Defect_Master[Error Code Name],TPM[[#This Row],[Error Code Name]],Defect_Master[Functional Area],TPM[[#This Row],[Functional Area]])</f>
        <v>0</v>
      </c>
      <c r="G56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62" spans="2:7" ht="15.75" customHeight="1">
      <c r="B562" s="12">
        <v>560</v>
      </c>
      <c r="C562" s="10" t="str">
        <f>IFERROR(VLOOKUP(TPM[[#This Row],[Error Code]],Errors_Master[[Error Code]:[Functional Area]],2,FALSE),"NA")</f>
        <v>KB Valeria</v>
      </c>
      <c r="D562" s="10" t="str">
        <f>IFERROR(VLOOKUP(TPM[[#This Row],[Error Code]],Errors_Master[[Error Code]:[Error Code Name]],3,FALSE),"NA")</f>
        <v>[New Failure] KB Valeria</v>
      </c>
      <c r="E562" s="10">
        <f>COUNTIFS(Defect_Master[First Time],"&gt;0",Defect_Master[Error Code Name],TPM[[#This Row],[Error Code Name]],Defect_Master[Functional Area],TPM[[#This Row],[Functional Area]])</f>
        <v>0</v>
      </c>
      <c r="F562" s="10">
        <f>COUNTIFS(Defect_Master[Final],"&gt;0",Defect_Master[Error Code Name],TPM[[#This Row],[Error Code Name]],Defect_Master[Functional Area],TPM[[#This Row],[Functional Area]])</f>
        <v>0</v>
      </c>
      <c r="G56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63" spans="2:7" ht="15.75" customHeight="1">
      <c r="B563" s="12">
        <v>561</v>
      </c>
      <c r="C563" s="10" t="str">
        <f>IFERROR(VLOOKUP(TPM[[#This Row],[Error Code]],Errors_Master[[Error Code]:[Functional Area]],2,FALSE),"NA")</f>
        <v>KB Valeria</v>
      </c>
      <c r="D563" s="10" t="str">
        <f>IFERROR(VLOOKUP(TPM[[#This Row],[Error Code]],Errors_Master[[Error Code]:[Error Code Name]],3,FALSE),"NA")</f>
        <v>[New Failure] KB Valeria</v>
      </c>
      <c r="E563" s="10">
        <f>COUNTIFS(Defect_Master[First Time],"&gt;0",Defect_Master[Error Code Name],TPM[[#This Row],[Error Code Name]],Defect_Master[Functional Area],TPM[[#This Row],[Functional Area]])</f>
        <v>0</v>
      </c>
      <c r="F563" s="10">
        <f>COUNTIFS(Defect_Master[Final],"&gt;0",Defect_Master[Error Code Name],TPM[[#This Row],[Error Code Name]],Defect_Master[Functional Area],TPM[[#This Row],[Functional Area]])</f>
        <v>0</v>
      </c>
      <c r="G56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64" spans="2:7" ht="15.75" customHeight="1">
      <c r="B564" s="12">
        <v>562</v>
      </c>
      <c r="C564" s="10" t="str">
        <f>IFERROR(VLOOKUP(TPM[[#This Row],[Error Code]],Errors_Master[[Error Code]:[Functional Area]],2,FALSE),"NA")</f>
        <v>KB Valeria</v>
      </c>
      <c r="D564" s="10" t="str">
        <f>IFERROR(VLOOKUP(TPM[[#This Row],[Error Code]],Errors_Master[[Error Code]:[Error Code Name]],3,FALSE),"NA")</f>
        <v>[New Failure] KB Valeria</v>
      </c>
      <c r="E564" s="10">
        <f>COUNTIFS(Defect_Master[First Time],"&gt;0",Defect_Master[Error Code Name],TPM[[#This Row],[Error Code Name]],Defect_Master[Functional Area],TPM[[#This Row],[Functional Area]])</f>
        <v>0</v>
      </c>
      <c r="F564" s="10">
        <f>COUNTIFS(Defect_Master[Final],"&gt;0",Defect_Master[Error Code Name],TPM[[#This Row],[Error Code Name]],Defect_Master[Functional Area],TPM[[#This Row],[Functional Area]])</f>
        <v>0</v>
      </c>
      <c r="G56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65" spans="2:7" ht="15.75" customHeight="1">
      <c r="B565" s="12">
        <v>563</v>
      </c>
      <c r="C565" s="10" t="str">
        <f>IFERROR(VLOOKUP(TPM[[#This Row],[Error Code]],Errors_Master[[Error Code]:[Functional Area]],2,FALSE),"NA")</f>
        <v>KB Noise</v>
      </c>
      <c r="D565" s="10" t="str">
        <f>IFERROR(VLOOKUP(TPM[[#This Row],[Error Code]],Errors_Master[[Error Code]:[Error Code Name]],3,FALSE),"NA")</f>
        <v>100 kErrorAudioFireNotConnected,"Sound card - Not connected"</v>
      </c>
      <c r="E565" s="10">
        <f>COUNTIFS(Defect_Master[First Time],"&gt;0",Defect_Master[Error Code Name],TPM[[#This Row],[Error Code Name]],Defect_Master[Functional Area],TPM[[#This Row],[Functional Area]])</f>
        <v>0</v>
      </c>
      <c r="F565" s="10">
        <f>COUNTIFS(Defect_Master[Final],"&gt;0",Defect_Master[Error Code Name],TPM[[#This Row],[Error Code Name]],Defect_Master[Functional Area],TPM[[#This Row],[Functional Area]])</f>
        <v>0</v>
      </c>
      <c r="G56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66" spans="2:7" ht="15.75" customHeight="1">
      <c r="B566" s="12">
        <v>564</v>
      </c>
      <c r="C566" s="10" t="str">
        <f>IFERROR(VLOOKUP(TPM[[#This Row],[Error Code]],Errors_Master[[Error Code]:[Functional Area]],2,FALSE),"NA")</f>
        <v>KB Noise</v>
      </c>
      <c r="D566" s="10" t="str">
        <f>IFERROR(VLOOKUP(TPM[[#This Row],[Error Code]],Errors_Master[[Error Code]:[Error Code Name]],3,FALSE),"NA")</f>
        <v>101 kErrorDiagsCommandUnexpectedResponse,"DUT - Unexpected response from diags"</v>
      </c>
      <c r="E566" s="10">
        <f>COUNTIFS(Defect_Master[First Time],"&gt;0",Defect_Master[Error Code Name],TPM[[#This Row],[Error Code Name]],Defect_Master[Functional Area],TPM[[#This Row],[Functional Area]])</f>
        <v>0</v>
      </c>
      <c r="F566" s="10">
        <f>COUNTIFS(Defect_Master[Final],"&gt;0",Defect_Master[Error Code Name],TPM[[#This Row],[Error Code Name]],Defect_Master[Functional Area],TPM[[#This Row],[Functional Area]])</f>
        <v>0</v>
      </c>
      <c r="G56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67" spans="2:7" ht="15.75" customHeight="1">
      <c r="B567" s="12">
        <v>565</v>
      </c>
      <c r="C567" s="10" t="str">
        <f>IFERROR(VLOOKUP(TPM[[#This Row],[Error Code]],Errors_Master[[Error Code]:[Functional Area]],2,FALSE),"NA")</f>
        <v>KB Noise</v>
      </c>
      <c r="D567" s="10" t="str">
        <f>IFERROR(VLOOKUP(TPM[[#This Row],[Error Code]],Errors_Master[[Error Code]:[Error Code Name]],3,FALSE),"NA")</f>
        <v>102 kErrorDigitalExtractionCommandError,"Digital extraction - Command error"</v>
      </c>
      <c r="E567" s="10">
        <f>COUNTIFS(Defect_Master[First Time],"&gt;0",Defect_Master[Error Code Name],TPM[[#This Row],[Error Code Name]],Defect_Master[Functional Area],TPM[[#This Row],[Functional Area]])</f>
        <v>0</v>
      </c>
      <c r="F567" s="10">
        <f>COUNTIFS(Defect_Master[Final],"&gt;0",Defect_Master[Error Code Name],TPM[[#This Row],[Error Code Name]],Defect_Master[Functional Area],TPM[[#This Row],[Functional Area]])</f>
        <v>0</v>
      </c>
      <c r="G56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68" spans="2:7" ht="15.75" customHeight="1">
      <c r="B568" s="12">
        <v>566</v>
      </c>
      <c r="C568" s="10" t="str">
        <f>IFERROR(VLOOKUP(TPM[[#This Row],[Error Code]],Errors_Master[[Error Code]:[Functional Area]],2,FALSE),"NA")</f>
        <v>KB Noise</v>
      </c>
      <c r="D568" s="10" t="str">
        <f>IFERROR(VLOOKUP(TPM[[#This Row],[Error Code]],Errors_Master[[Error Code]:[Error Code Name]],3,FALSE),"NA")</f>
        <v>103 kErrorDigitalExtractionFileNotFound,"Digital extraction - File not found"</v>
      </c>
      <c r="E568" s="10">
        <f>COUNTIFS(Defect_Master[First Time],"&gt;0",Defect_Master[Error Code Name],TPM[[#This Row],[Error Code Name]],Defect_Master[Functional Area],TPM[[#This Row],[Functional Area]])</f>
        <v>0</v>
      </c>
      <c r="F568" s="10">
        <f>COUNTIFS(Defect_Master[Final],"&gt;0",Defect_Master[Error Code Name],TPM[[#This Row],[Error Code Name]],Defect_Master[Functional Area],TPM[[#This Row],[Functional Area]])</f>
        <v>0</v>
      </c>
      <c r="G56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69" spans="2:7" ht="15.75" customHeight="1">
      <c r="B569" s="12">
        <v>567</v>
      </c>
      <c r="C569" s="10" t="str">
        <f>IFERROR(VLOOKUP(TPM[[#This Row],[Error Code]],Errors_Master[[Error Code]:[Functional Area]],2,FALSE),"NA")</f>
        <v>KB Noise</v>
      </c>
      <c r="D569" s="10" t="str">
        <f>IFERROR(VLOOKUP(TPM[[#This Row],[Error Code]],Errors_Master[[Error Code]:[Error Code Name]],3,FALSE),"NA")</f>
        <v>104 kErrorDigitalExtractionParsingError,"Digital extraction - Error parsing extracted file"</v>
      </c>
      <c r="E569" s="10">
        <f>COUNTIFS(Defect_Master[First Time],"&gt;0",Defect_Master[Error Code Name],TPM[[#This Row],[Error Code Name]],Defect_Master[Functional Area],TPM[[#This Row],[Functional Area]])</f>
        <v>0</v>
      </c>
      <c r="F569" s="10">
        <f>COUNTIFS(Defect_Master[Final],"&gt;0",Defect_Master[Error Code Name],TPM[[#This Row],[Error Code Name]],Defect_Master[Functional Area],TPM[[#This Row],[Functional Area]])</f>
        <v>0</v>
      </c>
      <c r="G56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70" spans="2:7" ht="15.75" customHeight="1">
      <c r="B570" s="12">
        <v>568</v>
      </c>
      <c r="C570" s="10" t="str">
        <f>IFERROR(VLOOKUP(TPM[[#This Row],[Error Code]],Errors_Master[[Error Code]:[Functional Area]],2,FALSE),"NA")</f>
        <v>KB Noise</v>
      </c>
      <c r="D570" s="10" t="str">
        <f>IFERROR(VLOOKUP(TPM[[#This Row],[Error Code]],Errors_Master[[Error Code]:[Error Code Name]],3,FALSE),"NA")</f>
        <v>105 kErrorCannotConnectToFixture,"Fixture - Cannot connect"</v>
      </c>
      <c r="E570" s="10">
        <f>COUNTIFS(Defect_Master[First Time],"&gt;0",Defect_Master[Error Code Name],TPM[[#This Row],[Error Code Name]],Defect_Master[Functional Area],TPM[[#This Row],[Functional Area]])</f>
        <v>0</v>
      </c>
      <c r="F570" s="10">
        <f>COUNTIFS(Defect_Master[Final],"&gt;0",Defect_Master[Error Code Name],TPM[[#This Row],[Error Code Name]],Defect_Master[Functional Area],TPM[[#This Row],[Functional Area]])</f>
        <v>0</v>
      </c>
      <c r="G57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71" spans="2:7" ht="15.75" customHeight="1">
      <c r="B571" s="12">
        <v>569</v>
      </c>
      <c r="C571" s="10" t="str">
        <f>IFERROR(VLOOKUP(TPM[[#This Row],[Error Code]],Errors_Master[[Error Code]:[Functional Area]],2,FALSE),"NA")</f>
        <v>KB Noise</v>
      </c>
      <c r="D571" s="10" t="str">
        <f>IFERROR(VLOOKUP(TPM[[#This Row],[Error Code]],Errors_Master[[Error Code]:[Error Code Name]],3,FALSE),"NA")</f>
        <v>106 kErrorFixtureFailure,"Fixture - General failure error"</v>
      </c>
      <c r="E571" s="10">
        <f>COUNTIFS(Defect_Master[First Time],"&gt;0",Defect_Master[Error Code Name],TPM[[#This Row],[Error Code Name]],Defect_Master[Functional Area],TPM[[#This Row],[Functional Area]])</f>
        <v>0</v>
      </c>
      <c r="F571" s="10">
        <f>COUNTIFS(Defect_Master[Final],"&gt;0",Defect_Master[Error Code Name],TPM[[#This Row],[Error Code Name]],Defect_Master[Functional Area],TPM[[#This Row],[Functional Area]])</f>
        <v>0</v>
      </c>
      <c r="G57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72" spans="2:7" ht="15.75" customHeight="1">
      <c r="B572" s="12">
        <v>570</v>
      </c>
      <c r="C572" s="10" t="str">
        <f>IFERROR(VLOOKUP(TPM[[#This Row],[Error Code]],Errors_Master[[Error Code]:[Functional Area]],2,FALSE),"NA")</f>
        <v>KB Noise</v>
      </c>
      <c r="D572" s="10" t="str">
        <f>IFERROR(VLOOKUP(TPM[[#This Row],[Error Code]],Errors_Master[[Error Code]:[Error Code Name]],3,FALSE),"NA")</f>
        <v>107 kErrorFixtureCommandUnexpectedResponse,"Fixture - Unexpected response from command"</v>
      </c>
      <c r="E572" s="10">
        <f>COUNTIFS(Defect_Master[First Time],"&gt;0",Defect_Master[Error Code Name],TPM[[#This Row],[Error Code Name]],Defect_Master[Functional Area],TPM[[#This Row],[Functional Area]])</f>
        <v>0</v>
      </c>
      <c r="F572" s="10">
        <f>COUNTIFS(Defect_Master[Final],"&gt;0",Defect_Master[Error Code Name],TPM[[#This Row],[Error Code Name]],Defect_Master[Functional Area],TPM[[#This Row],[Functional Area]])</f>
        <v>0</v>
      </c>
      <c r="G57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73" spans="2:7" ht="15.75" customHeight="1">
      <c r="B573" s="12">
        <v>571</v>
      </c>
      <c r="C573" s="10" t="str">
        <f>IFERROR(VLOOKUP(TPM[[#This Row],[Error Code]],Errors_Master[[Error Code]:[Functional Area]],2,FALSE),"NA")</f>
        <v>KB Noise</v>
      </c>
      <c r="D573" s="10" t="str">
        <f>IFERROR(VLOOKUP(TPM[[#This Row],[Error Code]],Errors_Master[[Error Code]:[Error Code Name]],3,FALSE),"NA")</f>
        <v>108 kErrorUnableToSetupSoundCard,"Sound card - Unable to set up"</v>
      </c>
      <c r="E573" s="10">
        <f>COUNTIFS(Defect_Master[First Time],"&gt;0",Defect_Master[Error Code Name],TPM[[#This Row],[Error Code Name]],Defect_Master[Functional Area],TPM[[#This Row],[Functional Area]])</f>
        <v>0</v>
      </c>
      <c r="F573" s="10">
        <f>COUNTIFS(Defect_Master[Final],"&gt;0",Defect_Master[Error Code Name],TPM[[#This Row],[Error Code Name]],Defect_Master[Functional Area],TPM[[#This Row],[Functional Area]])</f>
        <v>0</v>
      </c>
      <c r="G57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74" spans="2:7" ht="15.75" customHeight="1">
      <c r="B574" s="12">
        <v>572</v>
      </c>
      <c r="C574" s="10" t="str">
        <f>IFERROR(VLOOKUP(TPM[[#This Row],[Error Code]],Errors_Master[[Error Code]:[Functional Area]],2,FALSE),"NA")</f>
        <v>KB Noise</v>
      </c>
      <c r="D574" s="10" t="str">
        <f>IFERROR(VLOOKUP(TPM[[#This Row],[Error Code]],Errors_Master[[Error Code]:[Error Code Name]],3,FALSE),"NA")</f>
        <v>109 kErrorUnableToRefreshDUTConnection,"DUT - Unable to refresh connection"</v>
      </c>
      <c r="E574" s="10">
        <f>COUNTIFS(Defect_Master[First Time],"&gt;0",Defect_Master[Error Code Name],TPM[[#This Row],[Error Code Name]],Defect_Master[Functional Area],TPM[[#This Row],[Functional Area]])</f>
        <v>0</v>
      </c>
      <c r="F574" s="10">
        <f>COUNTIFS(Defect_Master[Final],"&gt;0",Defect_Master[Error Code Name],TPM[[#This Row],[Error Code Name]],Defect_Master[Functional Area],TPM[[#This Row],[Functional Area]])</f>
        <v>0</v>
      </c>
      <c r="G57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75" spans="2:7" ht="15.75" customHeight="1">
      <c r="B575" s="12">
        <v>573</v>
      </c>
      <c r="C575" s="10" t="str">
        <f>IFERROR(VLOOKUP(TPM[[#This Row],[Error Code]],Errors_Master[[Error Code]:[Functional Area]],2,FALSE),"NA")</f>
        <v>KB Noise</v>
      </c>
      <c r="D575" s="10" t="str">
        <f>IFERROR(VLOOKUP(TPM[[#This Row],[Error Code]],Errors_Master[[Error Code]:[Error Code Name]],3,FALSE),"NA")</f>
        <v>110 kErrorDigitalExtractionDFUSlurperError,"Digital extraction - DFU Slurper error"</v>
      </c>
      <c r="E575" s="10">
        <f>COUNTIFS(Defect_Master[First Time],"&gt;0",Defect_Master[Error Code Name],TPM[[#This Row],[Error Code Name]],Defect_Master[Functional Area],TPM[[#This Row],[Functional Area]])</f>
        <v>0</v>
      </c>
      <c r="F575" s="10">
        <f>COUNTIFS(Defect_Master[Final],"&gt;0",Defect_Master[Error Code Name],TPM[[#This Row],[Error Code Name]],Defect_Master[Functional Area],TPM[[#This Row],[Functional Area]])</f>
        <v>0</v>
      </c>
      <c r="G57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76" spans="2:7" ht="15.75" customHeight="1">
      <c r="B576" s="12">
        <v>574</v>
      </c>
      <c r="C576" s="10" t="str">
        <f>IFERROR(VLOOKUP(TPM[[#This Row],[Error Code]],Errors_Master[[Error Code]:[Functional Area]],2,FALSE),"NA")</f>
        <v>KB Noise</v>
      </c>
      <c r="D576" s="10" t="str">
        <f>IFERROR(VLOOKUP(TPM[[#This Row],[Error Code]],Errors_Master[[Error Code]:[Error Code Name]],3,FALSE),"NA")</f>
        <v>111 kErrorUserInteractionError,"User interaction - Receive invalid response"</v>
      </c>
      <c r="E576" s="10">
        <f>COUNTIFS(Defect_Master[First Time],"&gt;0",Defect_Master[Error Code Name],TPM[[#This Row],[Error Code Name]],Defect_Master[Functional Area],TPM[[#This Row],[Functional Area]])</f>
        <v>0</v>
      </c>
      <c r="F576" s="10">
        <f>COUNTIFS(Defect_Master[Final],"&gt;0",Defect_Master[Error Code Name],TPM[[#This Row],[Error Code Name]],Defect_Master[Functional Area],TPM[[#This Row],[Functional Area]])</f>
        <v>0</v>
      </c>
      <c r="G57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77" spans="2:7" ht="15.75" customHeight="1">
      <c r="B577" s="12">
        <v>575</v>
      </c>
      <c r="C577" s="10" t="str">
        <f>IFERROR(VLOOKUP(TPM[[#This Row],[Error Code]],Errors_Master[[Error Code]:[Functional Area]],2,FALSE),"NA")</f>
        <v>KB Noise</v>
      </c>
      <c r="D577" s="10" t="str">
        <f>IFERROR(VLOOKUP(TPM[[#This Row],[Error Code]],Errors_Master[[Error Code]:[Error Code Name]],3,FALSE),"NA")</f>
        <v>112 kErrorUnableToOpenTempSensor,"Unable to locate temperature sensor"</v>
      </c>
      <c r="E577" s="10">
        <f>COUNTIFS(Defect_Master[First Time],"&gt;0",Defect_Master[Error Code Name],TPM[[#This Row],[Error Code Name]],Defect_Master[Functional Area],TPM[[#This Row],[Functional Area]])</f>
        <v>0</v>
      </c>
      <c r="F577" s="10">
        <f>COUNTIFS(Defect_Master[Final],"&gt;0",Defect_Master[Error Code Name],TPM[[#This Row],[Error Code Name]],Defect_Master[Functional Area],TPM[[#This Row],[Functional Area]])</f>
        <v>0</v>
      </c>
      <c r="G57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78" spans="2:7" ht="15.75" customHeight="1">
      <c r="B578" s="12">
        <v>576</v>
      </c>
      <c r="C578" s="10" t="str">
        <f>IFERROR(VLOOKUP(TPM[[#This Row],[Error Code]],Errors_Master[[Error Code]:[Functional Area]],2,FALSE),"NA")</f>
        <v>KB Noise</v>
      </c>
      <c r="D578" s="10" t="str">
        <f>IFERROR(VLOOKUP(TPM[[#This Row],[Error Code]],Errors_Master[[Error Code]:[Error Code Name]],3,FALSE),"NA")</f>
        <v>113 kErrorUsbFsNotRunning,"UsbFs is not running"</v>
      </c>
      <c r="E578" s="10">
        <f>COUNTIFS(Defect_Master[First Time],"&gt;0",Defect_Master[Error Code Name],TPM[[#This Row],[Error Code Name]],Defect_Master[Functional Area],TPM[[#This Row],[Functional Area]])</f>
        <v>0</v>
      </c>
      <c r="F578" s="10">
        <f>COUNTIFS(Defect_Master[Final],"&gt;0",Defect_Master[Error Code Name],TPM[[#This Row],[Error Code Name]],Defect_Master[Functional Area],TPM[[#This Row],[Functional Area]])</f>
        <v>0</v>
      </c>
      <c r="G57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79" spans="2:7" ht="15.75" customHeight="1">
      <c r="B579" s="12">
        <v>577</v>
      </c>
      <c r="C579" s="10" t="str">
        <f>IFERROR(VLOOKUP(TPM[[#This Row],[Error Code]],Errors_Master[[Error Code]:[Functional Area]],2,FALSE),"NA")</f>
        <v>KB Noise</v>
      </c>
      <c r="D579" s="10" t="str">
        <f>IFERROR(VLOOKUP(TPM[[#This Row],[Error Code]],Errors_Master[[Error Code]:[Error Code Name]],3,FALSE),"NA")</f>
        <v>114 kErrorSFCError,"Error getting information from SFC"</v>
      </c>
      <c r="E579" s="10">
        <f>COUNTIFS(Defect_Master[First Time],"&gt;0",Defect_Master[Error Code Name],TPM[[#This Row],[Error Code Name]],Defect_Master[Functional Area],TPM[[#This Row],[Functional Area]])</f>
        <v>0</v>
      </c>
      <c r="F579" s="10">
        <f>COUNTIFS(Defect_Master[Final],"&gt;0",Defect_Master[Error Code Name],TPM[[#This Row],[Error Code Name]],Defect_Master[Functional Area],TPM[[#This Row],[Functional Area]])</f>
        <v>0</v>
      </c>
      <c r="G57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80" spans="2:7" ht="15.75" customHeight="1">
      <c r="B580" s="12">
        <v>578</v>
      </c>
      <c r="C580" s="10" t="str">
        <f>IFERROR(VLOOKUP(TPM[[#This Row],[Error Code]],Errors_Master[[Error Code]:[Functional Area]],2,FALSE),"NA")</f>
        <v>KB Noise</v>
      </c>
      <c r="D580" s="10" t="str">
        <f>IFERROR(VLOOKUP(TPM[[#This Row],[Error Code]],Errors_Master[[Error Code]:[Error Code Name]],3,FALSE),"NA")</f>
        <v>115 kErrorImpedanceNotFound,"Error reading R &amp; L values"</v>
      </c>
      <c r="E580" s="10">
        <f>COUNTIFS(Defect_Master[First Time],"&gt;0",Defect_Master[Error Code Name],TPM[[#This Row],[Error Code Name]],Defect_Master[Functional Area],TPM[[#This Row],[Functional Area]])</f>
        <v>0</v>
      </c>
      <c r="F580" s="10">
        <f>COUNTIFS(Defect_Master[Final],"&gt;0",Defect_Master[Error Code Name],TPM[[#This Row],[Error Code Name]],Defect_Master[Functional Area],TPM[[#This Row],[Functional Area]])</f>
        <v>0</v>
      </c>
      <c r="G58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81" spans="2:7" ht="15.75" customHeight="1">
      <c r="B581" s="12">
        <v>579</v>
      </c>
      <c r="C581" s="10" t="str">
        <f>IFERROR(VLOOKUP(TPM[[#This Row],[Error Code]],Errors_Master[[Error Code]:[Functional Area]],2,FALSE),"NA")</f>
        <v>KB Noise</v>
      </c>
      <c r="D581" s="10" t="str">
        <f>IFERROR(VLOOKUP(TPM[[#This Row],[Error Code]],Errors_Master[[Error Code]:[Error Code Name]],3,FALSE),"NA")</f>
        <v>116 kErrorBoundsCheckError,"Unrecoverable bounds check error"</v>
      </c>
      <c r="E581" s="10">
        <f>COUNTIFS(Defect_Master[First Time],"&gt;0",Defect_Master[Error Code Name],TPM[[#This Row],[Error Code Name]],Defect_Master[Functional Area],TPM[[#This Row],[Functional Area]])</f>
        <v>0</v>
      </c>
      <c r="F581" s="10">
        <f>COUNTIFS(Defect_Master[Final],"&gt;0",Defect_Master[Error Code Name],TPM[[#This Row],[Error Code Name]],Defect_Master[Functional Area],TPM[[#This Row],[Functional Area]])</f>
        <v>0</v>
      </c>
      <c r="G58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82" spans="2:7" ht="15.75" customHeight="1">
      <c r="B582" s="12">
        <v>580</v>
      </c>
      <c r="C582" s="10" t="str">
        <f>IFERROR(VLOOKUP(TPM[[#This Row],[Error Code]],Errors_Master[[Error Code]:[Functional Area]],2,FALSE),"NA")</f>
        <v>KB Noise</v>
      </c>
      <c r="D582" s="10" t="str">
        <f>IFERROR(VLOOKUP(TPM[[#This Row],[Error Code]],Errors_Master[[Error Code]:[Error Code Name]],3,FALSE),"NA")</f>
        <v>117 kErrorCouldNotFindKeys,"Could not find one of the specified keys"</v>
      </c>
      <c r="E582" s="10">
        <f>COUNTIFS(Defect_Master[First Time],"&gt;0",Defect_Master[Error Code Name],TPM[[#This Row],[Error Code Name]],Defect_Master[Functional Area],TPM[[#This Row],[Functional Area]])</f>
        <v>0</v>
      </c>
      <c r="F582" s="10">
        <f>COUNTIFS(Defect_Master[Final],"&gt;0",Defect_Master[Error Code Name],TPM[[#This Row],[Error Code Name]],Defect_Master[Functional Area],TPM[[#This Row],[Functional Area]])</f>
        <v>0</v>
      </c>
      <c r="G58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83" spans="2:7" ht="15.75" customHeight="1">
      <c r="B583" s="12">
        <v>581</v>
      </c>
      <c r="C583" s="10" t="str">
        <f>IFERROR(VLOOKUP(TPM[[#This Row],[Error Code]],Errors_Master[[Error Code]:[Functional Area]],2,FALSE),"NA")</f>
        <v>KB Noise</v>
      </c>
      <c r="D583" s="10" t="str">
        <f>IFERROR(VLOOKUP(TPM[[#This Row],[Error Code]],Errors_Master[[Error Code]:[Error Code Name]],3,FALSE),"NA")</f>
        <v>200 kErrorErrorReadingCalibration,"Error reading calibration from syscfg"</v>
      </c>
      <c r="E583" s="10">
        <f>COUNTIFS(Defect_Master[First Time],"&gt;0",Defect_Master[Error Code Name],TPM[[#This Row],[Error Code Name]],Defect_Master[Functional Area],TPM[[#This Row],[Functional Area]])</f>
        <v>0</v>
      </c>
      <c r="F583" s="10">
        <f>COUNTIFS(Defect_Master[Final],"&gt;0",Defect_Master[Error Code Name],TPM[[#This Row],[Error Code Name]],Defect_Master[Functional Area],TPM[[#This Row],[Functional Area]])</f>
        <v>0</v>
      </c>
      <c r="G58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84" spans="2:7" ht="15.75" customHeight="1">
      <c r="B584" s="12">
        <v>582</v>
      </c>
      <c r="C584" s="10" t="str">
        <f>IFERROR(VLOOKUP(TPM[[#This Row],[Error Code]],Errors_Master[[Error Code]:[Functional Area]],2,FALSE),"NA")</f>
        <v>KB Noise</v>
      </c>
      <c r="D584" s="10" t="str">
        <f>IFERROR(VLOOKUP(TPM[[#This Row],[Error Code]],Errors_Master[[Error Code]:[Error Code Name]],3,FALSE),"NA")</f>
        <v>201 kErrorImpossibleValue,"Parameter has impossible value"</v>
      </c>
      <c r="E584" s="10">
        <f>COUNTIFS(Defect_Master[First Time],"&gt;0",Defect_Master[Error Code Name],TPM[[#This Row],[Error Code Name]],Defect_Master[Functional Area],TPM[[#This Row],[Functional Area]])</f>
        <v>0</v>
      </c>
      <c r="F584" s="10">
        <f>COUNTIFS(Defect_Master[Final],"&gt;0",Defect_Master[Error Code Name],TPM[[#This Row],[Error Code Name]],Defect_Master[Functional Area],TPM[[#This Row],[Functional Area]])</f>
        <v>0</v>
      </c>
      <c r="G58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85" spans="2:7" ht="15.75" customHeight="1">
      <c r="B585" s="12">
        <v>583</v>
      </c>
      <c r="C585" s="10" t="str">
        <f>IFERROR(VLOOKUP(TPM[[#This Row],[Error Code]],Errors_Master[[Error Code]:[Functional Area]],2,FALSE),"NA")</f>
        <v>KB Noise</v>
      </c>
      <c r="D585" s="10" t="str">
        <f>IFERROR(VLOOKUP(TPM[[#This Row],[Error Code]],Errors_Master[[Error Code]:[Error Code Name]],3,FALSE),"NA")</f>
        <v>202 kErrorAutoAlignError,"Unable to autoalign the signal"</v>
      </c>
      <c r="E585" s="10">
        <f>COUNTIFS(Defect_Master[First Time],"&gt;0",Defect_Master[Error Code Name],TPM[[#This Row],[Error Code Name]],Defect_Master[Functional Area],TPM[[#This Row],[Functional Area]])</f>
        <v>0</v>
      </c>
      <c r="F585" s="10">
        <f>COUNTIFS(Defect_Master[Final],"&gt;0",Defect_Master[Error Code Name],TPM[[#This Row],[Error Code Name]],Defect_Master[Functional Area],TPM[[#This Row],[Functional Area]])</f>
        <v>0</v>
      </c>
      <c r="G58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86" spans="2:7" ht="15.75" customHeight="1">
      <c r="B586" s="12">
        <v>584</v>
      </c>
      <c r="C586" s="10" t="str">
        <f>IFERROR(VLOOKUP(TPM[[#This Row],[Error Code]],Errors_Master[[Error Code]:[Functional Area]],2,FALSE),"NA")</f>
        <v>KB Noise</v>
      </c>
      <c r="D586" s="10" t="str">
        <f>IFERROR(VLOOKUP(TPM[[#This Row],[Error Code]],Errors_Master[[Error Code]:[Error Code Name]],3,FALSE),"NA")</f>
        <v>203 kErrorControllerBinOutOfRange,"Unable to find selected controller coefficient bin"</v>
      </c>
      <c r="E586" s="10">
        <f>COUNTIFS(Defect_Master[First Time],"&gt;0",Defect_Master[Error Code Name],TPM[[#This Row],[Error Code Name]],Defect_Master[Functional Area],TPM[[#This Row],[Functional Area]])</f>
        <v>0</v>
      </c>
      <c r="F586" s="10">
        <f>COUNTIFS(Defect_Master[Final],"&gt;0",Defect_Master[Error Code Name],TPM[[#This Row],[Error Code Name]],Defect_Master[Functional Area],TPM[[#This Row],[Functional Area]])</f>
        <v>0</v>
      </c>
      <c r="G58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87" spans="2:7" ht="15.75" customHeight="1">
      <c r="B587" s="12">
        <v>585</v>
      </c>
      <c r="C587" s="10" t="str">
        <f>IFERROR(VLOOKUP(TPM[[#This Row],[Error Code]],Errors_Master[[Error Code]:[Functional Area]],2,FALSE),"NA")</f>
        <v>KB Noise</v>
      </c>
      <c r="D587" s="10" t="str">
        <f>IFERROR(VLOOKUP(TPM[[#This Row],[Error Code]],Errors_Master[[Error Code]:[Error Code Name]],3,FALSE),"NA")</f>
        <v>204 kErrorUnableToReadEEPROM,"Unable to read module EEPROM"</v>
      </c>
      <c r="E587" s="10">
        <f>COUNTIFS(Defect_Master[First Time],"&gt;0",Defect_Master[Error Code Name],TPM[[#This Row],[Error Code Name]],Defect_Master[Functional Area],TPM[[#This Row],[Functional Area]])</f>
        <v>0</v>
      </c>
      <c r="F587" s="10">
        <f>COUNTIFS(Defect_Master[Final],"&gt;0",Defect_Master[Error Code Name],TPM[[#This Row],[Error Code Name]],Defect_Master[Functional Area],TPM[[#This Row],[Functional Area]])</f>
        <v>0</v>
      </c>
      <c r="G58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88" spans="2:7" ht="15.75" customHeight="1">
      <c r="B588" s="12">
        <v>586</v>
      </c>
      <c r="C588" s="10" t="str">
        <f>IFERROR(VLOOKUP(TPM[[#This Row],[Error Code]],Errors_Master[[Error Code]:[Functional Area]],2,FALSE),"NA")</f>
        <v>KB Noise</v>
      </c>
      <c r="D588" s="10" t="str">
        <f>IFERROR(VLOOKUP(TPM[[#This Row],[Error Code]],Errors_Master[[Error Code]:[Error Code Name]],3,FALSE),"NA")</f>
        <v>205 kErrorSystemIdentificationFailedToConverge,"System identification failed to converge"</v>
      </c>
      <c r="E588" s="10">
        <f>COUNTIFS(Defect_Master[First Time],"&gt;0",Defect_Master[Error Code Name],TPM[[#This Row],[Error Code Name]],Defect_Master[Functional Area],TPM[[#This Row],[Functional Area]])</f>
        <v>0</v>
      </c>
      <c r="F588" s="10">
        <f>COUNTIFS(Defect_Master[Final],"&gt;0",Defect_Master[Error Code Name],TPM[[#This Row],[Error Code Name]],Defect_Master[Functional Area],TPM[[#This Row],[Functional Area]])</f>
        <v>0</v>
      </c>
      <c r="G58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89" spans="2:7" ht="15.75" customHeight="1">
      <c r="B589" s="12">
        <v>587</v>
      </c>
      <c r="C589" s="10" t="str">
        <f>IFERROR(VLOOKUP(TPM[[#This Row],[Error Code]],Errors_Master[[Error Code]:[Functional Area]],2,FALSE),"NA")</f>
        <v>KB Noise</v>
      </c>
      <c r="D589" s="10" t="str">
        <f>IFERROR(VLOOKUP(TPM[[#This Row],[Error Code]],Errors_Master[[Error Code]:[Error Code Name]],3,FALSE),"NA")</f>
        <v>206 kErrorUnableToTransferCalibrationFromEEPROM,"EEPROM to Syscfg transfer failed"</v>
      </c>
      <c r="E589" s="10">
        <f>COUNTIFS(Defect_Master[First Time],"&gt;0",Defect_Master[Error Code Name],TPM[[#This Row],[Error Code Name]],Defect_Master[Functional Area],TPM[[#This Row],[Functional Area]])</f>
        <v>0</v>
      </c>
      <c r="F589" s="10">
        <f>COUNTIFS(Defect_Master[Final],"&gt;0",Defect_Master[Error Code Name],TPM[[#This Row],[Error Code Name]],Defect_Master[Functional Area],TPM[[#This Row],[Functional Area]])</f>
        <v>0</v>
      </c>
      <c r="G58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90" spans="2:7" ht="15.75" customHeight="1">
      <c r="B590" s="12">
        <v>588</v>
      </c>
      <c r="C590" s="10" t="str">
        <f>IFERROR(VLOOKUP(TPM[[#This Row],[Error Code]],Errors_Master[[Error Code]:[Functional Area]],2,FALSE),"NA")</f>
        <v>KB Noise</v>
      </c>
      <c r="D590" s="10" t="str">
        <f>IFERROR(VLOOKUP(TPM[[#This Row],[Error Code]],Errors_Master[[Error Code]:[Error Code Name]],3,FALSE),"NA")</f>
        <v>207 kErrorDigitalExtractionIdenticalDataAcrossChannels,"Digital extraction - Identical data extracted across multiple DUT microphones"</v>
      </c>
      <c r="E590" s="10">
        <f>COUNTIFS(Defect_Master[First Time],"&gt;0",Defect_Master[Error Code Name],TPM[[#This Row],[Error Code Name]],Defect_Master[Functional Area],TPM[[#This Row],[Functional Area]])</f>
        <v>0</v>
      </c>
      <c r="F590" s="10">
        <f>COUNTIFS(Defect_Master[Final],"&gt;0",Defect_Master[Error Code Name],TPM[[#This Row],[Error Code Name]],Defect_Master[Functional Area],TPM[[#This Row],[Functional Area]])</f>
        <v>0</v>
      </c>
      <c r="G59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91" spans="2:7" ht="15.75" customHeight="1">
      <c r="B591" s="12">
        <v>589</v>
      </c>
      <c r="C591" s="10" t="str">
        <f>IFERROR(VLOOKUP(TPM[[#This Row],[Error Code]],Errors_Master[[Error Code]:[Functional Area]],2,FALSE),"NA")</f>
        <v>KB Noise</v>
      </c>
      <c r="D591" s="10" t="str">
        <f>IFERROR(VLOOKUP(TPM[[#This Row],[Error Code]],Errors_Master[[Error Code]:[Error Code Name]],3,FALSE),"NA")</f>
        <v>KB Noise test fail</v>
      </c>
      <c r="E591" s="10">
        <f>COUNTIFS(Defect_Master[First Time],"&gt;0",Defect_Master[Error Code Name],TPM[[#This Row],[Error Code Name]],Defect_Master[Functional Area],TPM[[#This Row],[Functional Area]])</f>
        <v>0</v>
      </c>
      <c r="F591" s="10">
        <f>COUNTIFS(Defect_Master[Final],"&gt;0",Defect_Master[Error Code Name],TPM[[#This Row],[Error Code Name]],Defect_Master[Functional Area],TPM[[#This Row],[Functional Area]])</f>
        <v>0</v>
      </c>
      <c r="G59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92" spans="2:7" ht="15.75" customHeight="1">
      <c r="B592" s="12">
        <v>590</v>
      </c>
      <c r="C592" s="10" t="str">
        <f>IFERROR(VLOOKUP(TPM[[#This Row],[Error Code]],Errors_Master[[Error Code]:[Functional Area]],2,FALSE),"NA")</f>
        <v>KB Noise</v>
      </c>
      <c r="D592" s="10" t="str">
        <f>IFERROR(VLOOKUP(TPM[[#This Row],[Error Code]],Errors_Master[[Error Code]:[Error Code Name]],3,FALSE),"NA")</f>
        <v>[New Failure] KB Noise</v>
      </c>
      <c r="E592" s="10">
        <f>COUNTIFS(Defect_Master[First Time],"&gt;0",Defect_Master[Error Code Name],TPM[[#This Row],[Error Code Name]],Defect_Master[Functional Area],TPM[[#This Row],[Functional Area]])</f>
        <v>0</v>
      </c>
      <c r="F592" s="10">
        <f>COUNTIFS(Defect_Master[Final],"&gt;0",Defect_Master[Error Code Name],TPM[[#This Row],[Error Code Name]],Defect_Master[Functional Area],TPM[[#This Row],[Functional Area]])</f>
        <v>0</v>
      </c>
      <c r="G59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93" spans="2:7" ht="15.75" customHeight="1">
      <c r="B593" s="12">
        <v>591</v>
      </c>
      <c r="C593" s="10" t="str">
        <f>IFERROR(VLOOKUP(TPM[[#This Row],[Error Code]],Errors_Master[[Error Code]:[Functional Area]],2,FALSE),"NA")</f>
        <v>KB Noise</v>
      </c>
      <c r="D593" s="10" t="str">
        <f>IFERROR(VLOOKUP(TPM[[#This Row],[Error Code]],Errors_Master[[Error Code]:[Error Code Name]],3,FALSE),"NA")</f>
        <v>[New Failure] KB Noise</v>
      </c>
      <c r="E593" s="10">
        <f>COUNTIFS(Defect_Master[First Time],"&gt;0",Defect_Master[Error Code Name],TPM[[#This Row],[Error Code Name]],Defect_Master[Functional Area],TPM[[#This Row],[Functional Area]])</f>
        <v>0</v>
      </c>
      <c r="F593" s="10">
        <f>COUNTIFS(Defect_Master[Final],"&gt;0",Defect_Master[Error Code Name],TPM[[#This Row],[Error Code Name]],Defect_Master[Functional Area],TPM[[#This Row],[Functional Area]])</f>
        <v>0</v>
      </c>
      <c r="G59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94" spans="2:7" ht="15.75" customHeight="1">
      <c r="B594" s="12">
        <v>592</v>
      </c>
      <c r="C594" s="10" t="str">
        <f>IFERROR(VLOOKUP(TPM[[#This Row],[Error Code]],Errors_Master[[Error Code]:[Functional Area]],2,FALSE),"NA")</f>
        <v>KB Noise</v>
      </c>
      <c r="D594" s="10" t="str">
        <f>IFERROR(VLOOKUP(TPM[[#This Row],[Error Code]],Errors_Master[[Error Code]:[Error Code Name]],3,FALSE),"NA")</f>
        <v>[New Failure] KB Noise</v>
      </c>
      <c r="E594" s="10">
        <f>COUNTIFS(Defect_Master[First Time],"&gt;0",Defect_Master[Error Code Name],TPM[[#This Row],[Error Code Name]],Defect_Master[Functional Area],TPM[[#This Row],[Functional Area]])</f>
        <v>0</v>
      </c>
      <c r="F594" s="10">
        <f>COUNTIFS(Defect_Master[Final],"&gt;0",Defect_Master[Error Code Name],TPM[[#This Row],[Error Code Name]],Defect_Master[Functional Area],TPM[[#This Row],[Functional Area]])</f>
        <v>0</v>
      </c>
      <c r="G59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95" spans="2:7" ht="15.75" customHeight="1">
      <c r="B595" s="12">
        <v>593</v>
      </c>
      <c r="C595" s="10" t="str">
        <f>IFERROR(VLOOKUP(TPM[[#This Row],[Error Code]],Errors_Master[[Error Code]:[Functional Area]],2,FALSE),"NA")</f>
        <v>KB Noise</v>
      </c>
      <c r="D595" s="10" t="str">
        <f>IFERROR(VLOOKUP(TPM[[#This Row],[Error Code]],Errors_Master[[Error Code]:[Error Code Name]],3,FALSE),"NA")</f>
        <v>[New Failure] KB Noise</v>
      </c>
      <c r="E595" s="10">
        <f>COUNTIFS(Defect_Master[First Time],"&gt;0",Defect_Master[Error Code Name],TPM[[#This Row],[Error Code Name]],Defect_Master[Functional Area],TPM[[#This Row],[Functional Area]])</f>
        <v>0</v>
      </c>
      <c r="F595" s="10">
        <f>COUNTIFS(Defect_Master[Final],"&gt;0",Defect_Master[Error Code Name],TPM[[#This Row],[Error Code Name]],Defect_Master[Functional Area],TPM[[#This Row],[Functional Area]])</f>
        <v>0</v>
      </c>
      <c r="G59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96" spans="2:7" ht="15.75" customHeight="1">
      <c r="B596" s="12">
        <v>594</v>
      </c>
      <c r="C596" s="10" t="str">
        <f>IFERROR(VLOOKUP(TPM[[#This Row],[Error Code]],Errors_Master[[Error Code]:[Functional Area]],2,FALSE),"NA")</f>
        <v>KB Noise</v>
      </c>
      <c r="D596" s="10" t="str">
        <f>IFERROR(VLOOKUP(TPM[[#This Row],[Error Code]],Errors_Master[[Error Code]:[Error Code Name]],3,FALSE),"NA")</f>
        <v>[New Failure] KB Noise</v>
      </c>
      <c r="E596" s="10">
        <f>COUNTIFS(Defect_Master[First Time],"&gt;0",Defect_Master[Error Code Name],TPM[[#This Row],[Error Code Name]],Defect_Master[Functional Area],TPM[[#This Row],[Functional Area]])</f>
        <v>0</v>
      </c>
      <c r="F596" s="10">
        <f>COUNTIFS(Defect_Master[Final],"&gt;0",Defect_Master[Error Code Name],TPM[[#This Row],[Error Code Name]],Defect_Master[Functional Area],TPM[[#This Row],[Functional Area]])</f>
        <v>0</v>
      </c>
      <c r="G59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97" spans="2:7" ht="15.75" customHeight="1">
      <c r="B597" s="12">
        <v>595</v>
      </c>
      <c r="C597" s="10" t="str">
        <f>IFERROR(VLOOKUP(TPM[[#This Row],[Error Code]],Errors_Master[[Error Code]:[Functional Area]],2,FALSE),"NA")</f>
        <v>KB Noise</v>
      </c>
      <c r="D597" s="10" t="str">
        <f>IFERROR(VLOOKUP(TPM[[#This Row],[Error Code]],Errors_Master[[Error Code]:[Error Code Name]],3,FALSE),"NA")</f>
        <v>[New Failure] KB Noise</v>
      </c>
      <c r="E597" s="10">
        <f>COUNTIFS(Defect_Master[First Time],"&gt;0",Defect_Master[Error Code Name],TPM[[#This Row],[Error Code Name]],Defect_Master[Functional Area],TPM[[#This Row],[Functional Area]])</f>
        <v>0</v>
      </c>
      <c r="F597" s="10">
        <f>COUNTIFS(Defect_Master[Final],"&gt;0",Defect_Master[Error Code Name],TPM[[#This Row],[Error Code Name]],Defect_Master[Functional Area],TPM[[#This Row],[Functional Area]])</f>
        <v>0</v>
      </c>
      <c r="G59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98" spans="2:7" ht="15.75" customHeight="1">
      <c r="B598" s="12">
        <v>596</v>
      </c>
      <c r="C598" s="10" t="str">
        <f>IFERROR(VLOOKUP(TPM[[#This Row],[Error Code]],Errors_Master[[Error Code]:[Functional Area]],2,FALSE),"NA")</f>
        <v>KB Noise</v>
      </c>
      <c r="D598" s="10" t="str">
        <f>IFERROR(VLOOKUP(TPM[[#This Row],[Error Code]],Errors_Master[[Error Code]:[Error Code Name]],3,FALSE),"NA")</f>
        <v>[New Failure] KB Noise</v>
      </c>
      <c r="E598" s="10">
        <f>COUNTIFS(Defect_Master[First Time],"&gt;0",Defect_Master[Error Code Name],TPM[[#This Row],[Error Code Name]],Defect_Master[Functional Area],TPM[[#This Row],[Functional Area]])</f>
        <v>0</v>
      </c>
      <c r="F598" s="10">
        <f>COUNTIFS(Defect_Master[Final],"&gt;0",Defect_Master[Error Code Name],TPM[[#This Row],[Error Code Name]],Defect_Master[Functional Area],TPM[[#This Row],[Functional Area]])</f>
        <v>0</v>
      </c>
      <c r="G59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599" spans="2:7" ht="15.75" customHeight="1">
      <c r="B599" s="12">
        <v>597</v>
      </c>
      <c r="C599" s="10" t="str">
        <f>IFERROR(VLOOKUP(TPM[[#This Row],[Error Code]],Errors_Master[[Error Code]:[Functional Area]],2,FALSE),"NA")</f>
        <v>KB Noise</v>
      </c>
      <c r="D599" s="10" t="str">
        <f>IFERROR(VLOOKUP(TPM[[#This Row],[Error Code]],Errors_Master[[Error Code]:[Error Code Name]],3,FALSE),"NA")</f>
        <v>[New Failure] KB Noise</v>
      </c>
      <c r="E599" s="10">
        <f>COUNTIFS(Defect_Master[First Time],"&gt;0",Defect_Master[Error Code Name],TPM[[#This Row],[Error Code Name]],Defect_Master[Functional Area],TPM[[#This Row],[Functional Area]])</f>
        <v>0</v>
      </c>
      <c r="F599" s="10">
        <f>COUNTIFS(Defect_Master[Final],"&gt;0",Defect_Master[Error Code Name],TPM[[#This Row],[Error Code Name]],Defect_Master[Functional Area],TPM[[#This Row],[Functional Area]])</f>
        <v>0</v>
      </c>
      <c r="G59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00" spans="2:7" ht="15.75" customHeight="1">
      <c r="B600" s="12">
        <v>598</v>
      </c>
      <c r="C600" s="10" t="str">
        <f>IFERROR(VLOOKUP(TPM[[#This Row],[Error Code]],Errors_Master[[Error Code]:[Functional Area]],2,FALSE),"NA")</f>
        <v>KB Noise</v>
      </c>
      <c r="D600" s="10" t="str">
        <f>IFERROR(VLOOKUP(TPM[[#This Row],[Error Code]],Errors_Master[[Error Code]:[Error Code Name]],3,FALSE),"NA")</f>
        <v>[New Failure] KB Noise</v>
      </c>
      <c r="E600" s="10">
        <f>COUNTIFS(Defect_Master[First Time],"&gt;0",Defect_Master[Error Code Name],TPM[[#This Row],[Error Code Name]],Defect_Master[Functional Area],TPM[[#This Row],[Functional Area]])</f>
        <v>0</v>
      </c>
      <c r="F600" s="10">
        <f>COUNTIFS(Defect_Master[Final],"&gt;0",Defect_Master[Error Code Name],TPM[[#This Row],[Error Code Name]],Defect_Master[Functional Area],TPM[[#This Row],[Functional Area]])</f>
        <v>0</v>
      </c>
      <c r="G60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01" spans="2:7" ht="15.75" customHeight="1">
      <c r="B601" s="12">
        <v>599</v>
      </c>
      <c r="C601" s="10" t="str">
        <f>IFERROR(VLOOKUP(TPM[[#This Row],[Error Code]],Errors_Master[[Error Code]:[Functional Area]],2,FALSE),"NA")</f>
        <v>KB Noise</v>
      </c>
      <c r="D601" s="10" t="str">
        <f>IFERROR(VLOOKUP(TPM[[#This Row],[Error Code]],Errors_Master[[Error Code]:[Error Code Name]],3,FALSE),"NA")</f>
        <v>[New Failure] KB Noise</v>
      </c>
      <c r="E601" s="10">
        <f>COUNTIFS(Defect_Master[First Time],"&gt;0",Defect_Master[Error Code Name],TPM[[#This Row],[Error Code Name]],Defect_Master[Functional Area],TPM[[#This Row],[Functional Area]])</f>
        <v>0</v>
      </c>
      <c r="F601" s="10">
        <f>COUNTIFS(Defect_Master[Final],"&gt;0",Defect_Master[Error Code Name],TPM[[#This Row],[Error Code Name]],Defect_Master[Functional Area],TPM[[#This Row],[Functional Area]])</f>
        <v>0</v>
      </c>
      <c r="G60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02" spans="2:7" ht="15.75" customHeight="1">
      <c r="B602" s="12">
        <v>600</v>
      </c>
      <c r="C602" s="10" t="str">
        <f>IFERROR(VLOOKUP(TPM[[#This Row],[Error Code]],Errors_Master[[Error Code]:[Functional Area]],2,FALSE),"NA")</f>
        <v>KB Noise</v>
      </c>
      <c r="D602" s="10" t="str">
        <f>IFERROR(VLOOKUP(TPM[[#This Row],[Error Code]],Errors_Master[[Error Code]:[Error Code Name]],3,FALSE),"NA")</f>
        <v>[New Failure] KB Noise</v>
      </c>
      <c r="E602" s="10">
        <f>COUNTIFS(Defect_Master[First Time],"&gt;0",Defect_Master[Error Code Name],TPM[[#This Row],[Error Code Name]],Defect_Master[Functional Area],TPM[[#This Row],[Functional Area]])</f>
        <v>0</v>
      </c>
      <c r="F602" s="10">
        <f>COUNTIFS(Defect_Master[Final],"&gt;0",Defect_Master[Error Code Name],TPM[[#This Row],[Error Code Name]],Defect_Master[Functional Area],TPM[[#This Row],[Functional Area]])</f>
        <v>0</v>
      </c>
      <c r="G60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03" spans="2:7" ht="15.75" customHeight="1">
      <c r="B603" s="12">
        <v>601</v>
      </c>
      <c r="C603" s="10" t="str">
        <f>IFERROR(VLOOKUP(TPM[[#This Row],[Error Code]],Errors_Master[[Error Code]:[Functional Area]],2,FALSE),"NA")</f>
        <v>KB Noise</v>
      </c>
      <c r="D603" s="10" t="str">
        <f>IFERROR(VLOOKUP(TPM[[#This Row],[Error Code]],Errors_Master[[Error Code]:[Error Code Name]],3,FALSE),"NA")</f>
        <v>[New Failure] KB Noise</v>
      </c>
      <c r="E603" s="10">
        <f>COUNTIFS(Defect_Master[First Time],"&gt;0",Defect_Master[Error Code Name],TPM[[#This Row],[Error Code Name]],Defect_Master[Functional Area],TPM[[#This Row],[Functional Area]])</f>
        <v>0</v>
      </c>
      <c r="F603" s="10">
        <f>COUNTIFS(Defect_Master[Final],"&gt;0",Defect_Master[Error Code Name],TPM[[#This Row],[Error Code Name]],Defect_Master[Functional Area],TPM[[#This Row],[Functional Area]])</f>
        <v>0</v>
      </c>
      <c r="G60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04" spans="2:7" ht="15.75" customHeight="1">
      <c r="B604" s="12">
        <v>602</v>
      </c>
      <c r="C604" s="10" t="str">
        <f>IFERROR(VLOOKUP(TPM[[#This Row],[Error Code]],Errors_Master[[Error Code]:[Functional Area]],2,FALSE),"NA")</f>
        <v>KB Noise</v>
      </c>
      <c r="D604" s="10" t="str">
        <f>IFERROR(VLOOKUP(TPM[[#This Row],[Error Code]],Errors_Master[[Error Code]:[Error Code Name]],3,FALSE),"NA")</f>
        <v>[New Failure] KB Noise</v>
      </c>
      <c r="E604" s="10">
        <f>COUNTIFS(Defect_Master[First Time],"&gt;0",Defect_Master[Error Code Name],TPM[[#This Row],[Error Code Name]],Defect_Master[Functional Area],TPM[[#This Row],[Functional Area]])</f>
        <v>0</v>
      </c>
      <c r="F604" s="10">
        <f>COUNTIFS(Defect_Master[Final],"&gt;0",Defect_Master[Error Code Name],TPM[[#This Row],[Error Code Name]],Defect_Master[Functional Area],TPM[[#This Row],[Functional Area]])</f>
        <v>0</v>
      </c>
      <c r="G60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05" spans="2:7" ht="15.75" customHeight="1">
      <c r="B605" s="12">
        <v>603</v>
      </c>
      <c r="C605" s="10" t="str">
        <f>IFERROR(VLOOKUP(TPM[[#This Row],[Error Code]],Errors_Master[[Error Code]:[Functional Area]],2,FALSE),"NA")</f>
        <v>KB Noise</v>
      </c>
      <c r="D605" s="10" t="str">
        <f>IFERROR(VLOOKUP(TPM[[#This Row],[Error Code]],Errors_Master[[Error Code]:[Error Code Name]],3,FALSE),"NA")</f>
        <v>[New Failure] KB Noise</v>
      </c>
      <c r="E605" s="10">
        <f>COUNTIFS(Defect_Master[First Time],"&gt;0",Defect_Master[Error Code Name],TPM[[#This Row],[Error Code Name]],Defect_Master[Functional Area],TPM[[#This Row],[Functional Area]])</f>
        <v>0</v>
      </c>
      <c r="F605" s="10">
        <f>COUNTIFS(Defect_Master[Final],"&gt;0",Defect_Master[Error Code Name],TPM[[#This Row],[Error Code Name]],Defect_Master[Functional Area],TPM[[#This Row],[Functional Area]])</f>
        <v>0</v>
      </c>
      <c r="G60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06" spans="2:7" ht="15.75" customHeight="1">
      <c r="B606" s="12">
        <v>604</v>
      </c>
      <c r="C606" s="10" t="str">
        <f>IFERROR(VLOOKUP(TPM[[#This Row],[Error Code]],Errors_Master[[Error Code]:[Functional Area]],2,FALSE),"NA")</f>
        <v>KB Noise</v>
      </c>
      <c r="D606" s="10" t="str">
        <f>IFERROR(VLOOKUP(TPM[[#This Row],[Error Code]],Errors_Master[[Error Code]:[Error Code Name]],3,FALSE),"NA")</f>
        <v>[New Failure] KB Noise</v>
      </c>
      <c r="E606" s="10">
        <f>COUNTIFS(Defect_Master[First Time],"&gt;0",Defect_Master[Error Code Name],TPM[[#This Row],[Error Code Name]],Defect_Master[Functional Area],TPM[[#This Row],[Functional Area]])</f>
        <v>0</v>
      </c>
      <c r="F606" s="10">
        <f>COUNTIFS(Defect_Master[Final],"&gt;0",Defect_Master[Error Code Name],TPM[[#This Row],[Error Code Name]],Defect_Master[Functional Area],TPM[[#This Row],[Functional Area]])</f>
        <v>0</v>
      </c>
      <c r="G60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07" spans="2:7" ht="15.75" customHeight="1">
      <c r="B607" s="12">
        <v>605</v>
      </c>
      <c r="C607" s="10" t="str">
        <f>IFERROR(VLOOKUP(TPM[[#This Row],[Error Code]],Errors_Master[[Error Code]:[Functional Area]],2,FALSE),"NA")</f>
        <v>KB Noise</v>
      </c>
      <c r="D607" s="10" t="str">
        <f>IFERROR(VLOOKUP(TPM[[#This Row],[Error Code]],Errors_Master[[Error Code]:[Error Code Name]],3,FALSE),"NA")</f>
        <v>[New Failure] KB Noise</v>
      </c>
      <c r="E607" s="10">
        <f>COUNTIFS(Defect_Master[First Time],"&gt;0",Defect_Master[Error Code Name],TPM[[#This Row],[Error Code Name]],Defect_Master[Functional Area],TPM[[#This Row],[Functional Area]])</f>
        <v>0</v>
      </c>
      <c r="F607" s="10">
        <f>COUNTIFS(Defect_Master[Final],"&gt;0",Defect_Master[Error Code Name],TPM[[#This Row],[Error Code Name]],Defect_Master[Functional Area],TPM[[#This Row],[Functional Area]])</f>
        <v>0</v>
      </c>
      <c r="G60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08" spans="2:7" ht="15.75" customHeight="1">
      <c r="B608" s="12">
        <v>606</v>
      </c>
      <c r="C608" s="10" t="str">
        <f>IFERROR(VLOOKUP(TPM[[#This Row],[Error Code]],Errors_Master[[Error Code]:[Functional Area]],2,FALSE),"NA")</f>
        <v>KB Noise</v>
      </c>
      <c r="D608" s="10" t="str">
        <f>IFERROR(VLOOKUP(TPM[[#This Row],[Error Code]],Errors_Master[[Error Code]:[Error Code Name]],3,FALSE),"NA")</f>
        <v>[New Failure] KB Noise</v>
      </c>
      <c r="E608" s="10">
        <f>COUNTIFS(Defect_Master[First Time],"&gt;0",Defect_Master[Error Code Name],TPM[[#This Row],[Error Code Name]],Defect_Master[Functional Area],TPM[[#This Row],[Functional Area]])</f>
        <v>0</v>
      </c>
      <c r="F608" s="10">
        <f>COUNTIFS(Defect_Master[Final],"&gt;0",Defect_Master[Error Code Name],TPM[[#This Row],[Error Code Name]],Defect_Master[Functional Area],TPM[[#This Row],[Functional Area]])</f>
        <v>0</v>
      </c>
      <c r="G60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09" spans="2:7" ht="15.75" customHeight="1">
      <c r="B609" s="12">
        <v>607</v>
      </c>
      <c r="C609" s="10" t="str">
        <f>IFERROR(VLOOKUP(TPM[[#This Row],[Error Code]],Errors_Master[[Error Code]:[Functional Area]],2,FALSE),"NA")</f>
        <v>KB Noise</v>
      </c>
      <c r="D609" s="10" t="str">
        <f>IFERROR(VLOOKUP(TPM[[#This Row],[Error Code]],Errors_Master[[Error Code]:[Error Code Name]],3,FALSE),"NA")</f>
        <v>[New Failure] KB Noise</v>
      </c>
      <c r="E609" s="10">
        <f>COUNTIFS(Defect_Master[First Time],"&gt;0",Defect_Master[Error Code Name],TPM[[#This Row],[Error Code Name]],Defect_Master[Functional Area],TPM[[#This Row],[Functional Area]])</f>
        <v>0</v>
      </c>
      <c r="F609" s="10">
        <f>COUNTIFS(Defect_Master[Final],"&gt;0",Defect_Master[Error Code Name],TPM[[#This Row],[Error Code Name]],Defect_Master[Functional Area],TPM[[#This Row],[Functional Area]])</f>
        <v>0</v>
      </c>
      <c r="G60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10" spans="2:7" ht="15.75" customHeight="1">
      <c r="B610" s="12">
        <v>608</v>
      </c>
      <c r="C610" s="10" t="str">
        <f>IFERROR(VLOOKUP(TPM[[#This Row],[Error Code]],Errors_Master[[Error Code]:[Functional Area]],2,FALSE),"NA")</f>
        <v>KB Noise</v>
      </c>
      <c r="D610" s="10" t="str">
        <f>IFERROR(VLOOKUP(TPM[[#This Row],[Error Code]],Errors_Master[[Error Code]:[Error Code Name]],3,FALSE),"NA")</f>
        <v>[New Failure] KB Noise</v>
      </c>
      <c r="E610" s="10">
        <f>COUNTIFS(Defect_Master[First Time],"&gt;0",Defect_Master[Error Code Name],TPM[[#This Row],[Error Code Name]],Defect_Master[Functional Area],TPM[[#This Row],[Functional Area]])</f>
        <v>0</v>
      </c>
      <c r="F610" s="10">
        <f>COUNTIFS(Defect_Master[Final],"&gt;0",Defect_Master[Error Code Name],TPM[[#This Row],[Error Code Name]],Defect_Master[Functional Area],TPM[[#This Row],[Functional Area]])</f>
        <v>0</v>
      </c>
      <c r="G61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11" spans="2:7" ht="15.75" customHeight="1">
      <c r="B611" s="12">
        <v>609</v>
      </c>
      <c r="C611" s="10" t="str">
        <f>IFERROR(VLOOKUP(TPM[[#This Row],[Error Code]],Errors_Master[[Error Code]:[Functional Area]],2,FALSE),"NA")</f>
        <v>KB Noise</v>
      </c>
      <c r="D611" s="10" t="str">
        <f>IFERROR(VLOOKUP(TPM[[#This Row],[Error Code]],Errors_Master[[Error Code]:[Error Code Name]],3,FALSE),"NA")</f>
        <v>[New Failure] KB Noise</v>
      </c>
      <c r="E611" s="10">
        <f>COUNTIFS(Defect_Master[First Time],"&gt;0",Defect_Master[Error Code Name],TPM[[#This Row],[Error Code Name]],Defect_Master[Functional Area],TPM[[#This Row],[Functional Area]])</f>
        <v>0</v>
      </c>
      <c r="F611" s="10">
        <f>COUNTIFS(Defect_Master[Final],"&gt;0",Defect_Master[Error Code Name],TPM[[#This Row],[Error Code Name]],Defect_Master[Functional Area],TPM[[#This Row],[Functional Area]])</f>
        <v>0</v>
      </c>
      <c r="G61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12" spans="2:7" ht="15.75" customHeight="1">
      <c r="B612" s="12">
        <v>610</v>
      </c>
      <c r="C612" s="10" t="str">
        <f>IFERROR(VLOOKUP(TPM[[#This Row],[Error Code]],Errors_Master[[Error Code]:[Functional Area]],2,FALSE),"NA")</f>
        <v>KB Noise</v>
      </c>
      <c r="D612" s="10" t="str">
        <f>IFERROR(VLOOKUP(TPM[[#This Row],[Error Code]],Errors_Master[[Error Code]:[Error Code Name]],3,FALSE),"NA")</f>
        <v>[New Failure] KB Noise</v>
      </c>
      <c r="E612" s="10">
        <f>COUNTIFS(Defect_Master[First Time],"&gt;0",Defect_Master[Error Code Name],TPM[[#This Row],[Error Code Name]],Defect_Master[Functional Area],TPM[[#This Row],[Functional Area]])</f>
        <v>0</v>
      </c>
      <c r="F612" s="10">
        <f>COUNTIFS(Defect_Master[Final],"&gt;0",Defect_Master[Error Code Name],TPM[[#This Row],[Error Code Name]],Defect_Master[Functional Area],TPM[[#This Row],[Functional Area]])</f>
        <v>0</v>
      </c>
      <c r="G61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13" spans="2:7" ht="15.75" customHeight="1">
      <c r="B613" s="12">
        <v>611</v>
      </c>
      <c r="C613" s="10" t="str">
        <f>IFERROR(VLOOKUP(TPM[[#This Row],[Error Code]],Errors_Master[[Error Code]:[Functional Area]],2,FALSE),"NA")</f>
        <v>KB Noise</v>
      </c>
      <c r="D613" s="10" t="str">
        <f>IFERROR(VLOOKUP(TPM[[#This Row],[Error Code]],Errors_Master[[Error Code]:[Error Code Name]],3,FALSE),"NA")</f>
        <v>[New Failure] KB Noise</v>
      </c>
      <c r="E613" s="10">
        <f>COUNTIFS(Defect_Master[First Time],"&gt;0",Defect_Master[Error Code Name],TPM[[#This Row],[Error Code Name]],Defect_Master[Functional Area],TPM[[#This Row],[Functional Area]])</f>
        <v>0</v>
      </c>
      <c r="F613" s="10">
        <f>COUNTIFS(Defect_Master[Final],"&gt;0",Defect_Master[Error Code Name],TPM[[#This Row],[Error Code Name]],Defect_Master[Functional Area],TPM[[#This Row],[Functional Area]])</f>
        <v>0</v>
      </c>
      <c r="G61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14" spans="2:7" ht="15.75" customHeight="1">
      <c r="B614" s="12">
        <v>612</v>
      </c>
      <c r="C614" s="10" t="str">
        <f>IFERROR(VLOOKUP(TPM[[#This Row],[Error Code]],Errors_Master[[Error Code]:[Functional Area]],2,FALSE),"NA")</f>
        <v>KB Noise</v>
      </c>
      <c r="D614" s="10" t="str">
        <f>IFERROR(VLOOKUP(TPM[[#This Row],[Error Code]],Errors_Master[[Error Code]:[Error Code Name]],3,FALSE),"NA")</f>
        <v>[New Failure] KB Noise</v>
      </c>
      <c r="E614" s="10">
        <f>COUNTIFS(Defect_Master[First Time],"&gt;0",Defect_Master[Error Code Name],TPM[[#This Row],[Error Code Name]],Defect_Master[Functional Area],TPM[[#This Row],[Functional Area]])</f>
        <v>0</v>
      </c>
      <c r="F614" s="10">
        <f>COUNTIFS(Defect_Master[Final],"&gt;0",Defect_Master[Error Code Name],TPM[[#This Row],[Error Code Name]],Defect_Master[Functional Area],TPM[[#This Row],[Functional Area]])</f>
        <v>0</v>
      </c>
      <c r="G61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15" spans="2:7" ht="15.75" customHeight="1">
      <c r="B615" s="12">
        <v>613</v>
      </c>
      <c r="C615" s="10" t="str">
        <f>IFERROR(VLOOKUP(TPM[[#This Row],[Error Code]],Errors_Master[[Error Code]:[Functional Area]],2,FALSE),"NA")</f>
        <v>KB Noise</v>
      </c>
      <c r="D615" s="10" t="str">
        <f>IFERROR(VLOOKUP(TPM[[#This Row],[Error Code]],Errors_Master[[Error Code]:[Error Code Name]],3,FALSE),"NA")</f>
        <v>[New Failure] KB Noise</v>
      </c>
      <c r="E615" s="10">
        <f>COUNTIFS(Defect_Master[First Time],"&gt;0",Defect_Master[Error Code Name],TPM[[#This Row],[Error Code Name]],Defect_Master[Functional Area],TPM[[#This Row],[Functional Area]])</f>
        <v>0</v>
      </c>
      <c r="F615" s="10">
        <f>COUNTIFS(Defect_Master[Final],"&gt;0",Defect_Master[Error Code Name],TPM[[#This Row],[Error Code Name]],Defect_Master[Functional Area],TPM[[#This Row],[Functional Area]])</f>
        <v>0</v>
      </c>
      <c r="G61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16" spans="2:7" ht="15.75" customHeight="1">
      <c r="B616" s="12">
        <v>614</v>
      </c>
      <c r="C616" s="10" t="str">
        <f>IFERROR(VLOOKUP(TPM[[#This Row],[Error Code]],Errors_Master[[Error Code]:[Functional Area]],2,FALSE),"NA")</f>
        <v>KB Noise</v>
      </c>
      <c r="D616" s="10" t="str">
        <f>IFERROR(VLOOKUP(TPM[[#This Row],[Error Code]],Errors_Master[[Error Code]:[Error Code Name]],3,FALSE),"NA")</f>
        <v>[New Failure] KB Noise</v>
      </c>
      <c r="E616" s="10">
        <f>COUNTIFS(Defect_Master[First Time],"&gt;0",Defect_Master[Error Code Name],TPM[[#This Row],[Error Code Name]],Defect_Master[Functional Area],TPM[[#This Row],[Functional Area]])</f>
        <v>0</v>
      </c>
      <c r="F616" s="10">
        <f>COUNTIFS(Defect_Master[Final],"&gt;0",Defect_Master[Error Code Name],TPM[[#This Row],[Error Code Name]],Defect_Master[Functional Area],TPM[[#This Row],[Functional Area]])</f>
        <v>0</v>
      </c>
      <c r="G61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17" spans="2:7" ht="15.75" customHeight="1">
      <c r="B617" s="12">
        <v>615</v>
      </c>
      <c r="C617" s="10" t="str">
        <f>IFERROR(VLOOKUP(TPM[[#This Row],[Error Code]],Errors_Master[[Error Code]:[Functional Area]],2,FALSE),"NA")</f>
        <v>KB Noise</v>
      </c>
      <c r="D617" s="10" t="str">
        <f>IFERROR(VLOOKUP(TPM[[#This Row],[Error Code]],Errors_Master[[Error Code]:[Error Code Name]],3,FALSE),"NA")</f>
        <v>[New Failure] KB Noise</v>
      </c>
      <c r="E617" s="10">
        <f>COUNTIFS(Defect_Master[First Time],"&gt;0",Defect_Master[Error Code Name],TPM[[#This Row],[Error Code Name]],Defect_Master[Functional Area],TPM[[#This Row],[Functional Area]])</f>
        <v>0</v>
      </c>
      <c r="F617" s="10">
        <f>COUNTIFS(Defect_Master[Final],"&gt;0",Defect_Master[Error Code Name],TPM[[#This Row],[Error Code Name]],Defect_Master[Functional Area],TPM[[#This Row],[Functional Area]])</f>
        <v>0</v>
      </c>
      <c r="G61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18" spans="2:7" ht="15.75" customHeight="1">
      <c r="B618" s="12">
        <v>616</v>
      </c>
      <c r="C618" s="10" t="str">
        <f>IFERROR(VLOOKUP(TPM[[#This Row],[Error Code]],Errors_Master[[Error Code]:[Functional Area]],2,FALSE),"NA")</f>
        <v>KB Noise</v>
      </c>
      <c r="D618" s="10" t="str">
        <f>IFERROR(VLOOKUP(TPM[[#This Row],[Error Code]],Errors_Master[[Error Code]:[Error Code Name]],3,FALSE),"NA")</f>
        <v>[New Failure] KB Noise</v>
      </c>
      <c r="E618" s="10">
        <f>COUNTIFS(Defect_Master[First Time],"&gt;0",Defect_Master[Error Code Name],TPM[[#This Row],[Error Code Name]],Defect_Master[Functional Area],TPM[[#This Row],[Functional Area]])</f>
        <v>0</v>
      </c>
      <c r="F618" s="10">
        <f>COUNTIFS(Defect_Master[Final],"&gt;0",Defect_Master[Error Code Name],TPM[[#This Row],[Error Code Name]],Defect_Master[Functional Area],TPM[[#This Row],[Functional Area]])</f>
        <v>0</v>
      </c>
      <c r="G61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19" spans="2:7" ht="15.75" customHeight="1">
      <c r="B619" s="12">
        <v>617</v>
      </c>
      <c r="C619" s="10" t="str">
        <f>IFERROR(VLOOKUP(TPM[[#This Row],[Error Code]],Errors_Master[[Error Code]:[Functional Area]],2,FALSE),"NA")</f>
        <v>KB Noise</v>
      </c>
      <c r="D619" s="10" t="str">
        <f>IFERROR(VLOOKUP(TPM[[#This Row],[Error Code]],Errors_Master[[Error Code]:[Error Code Name]],3,FALSE),"NA")</f>
        <v>[New Failure] KB Noise</v>
      </c>
      <c r="E619" s="10">
        <f>COUNTIFS(Defect_Master[First Time],"&gt;0",Defect_Master[Error Code Name],TPM[[#This Row],[Error Code Name]],Defect_Master[Functional Area],TPM[[#This Row],[Functional Area]])</f>
        <v>0</v>
      </c>
      <c r="F619" s="10">
        <f>COUNTIFS(Defect_Master[Final],"&gt;0",Defect_Master[Error Code Name],TPM[[#This Row],[Error Code Name]],Defect_Master[Functional Area],TPM[[#This Row],[Functional Area]])</f>
        <v>0</v>
      </c>
      <c r="G61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20" spans="2:7" ht="15.75" customHeight="1">
      <c r="B620" s="12">
        <v>618</v>
      </c>
      <c r="C620" s="10" t="str">
        <f>IFERROR(VLOOKUP(TPM[[#This Row],[Error Code]],Errors_Master[[Error Code]:[Functional Area]],2,FALSE),"NA")</f>
        <v>KB Noise</v>
      </c>
      <c r="D620" s="10" t="str">
        <f>IFERROR(VLOOKUP(TPM[[#This Row],[Error Code]],Errors_Master[[Error Code]:[Error Code Name]],3,FALSE),"NA")</f>
        <v>[New Failure] KB Noise</v>
      </c>
      <c r="E620" s="10">
        <f>COUNTIFS(Defect_Master[First Time],"&gt;0",Defect_Master[Error Code Name],TPM[[#This Row],[Error Code Name]],Defect_Master[Functional Area],TPM[[#This Row],[Functional Area]])</f>
        <v>0</v>
      </c>
      <c r="F620" s="10">
        <f>COUNTIFS(Defect_Master[Final],"&gt;0",Defect_Master[Error Code Name],TPM[[#This Row],[Error Code Name]],Defect_Master[Functional Area],TPM[[#This Row],[Functional Area]])</f>
        <v>0</v>
      </c>
      <c r="G62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21" spans="2:7" ht="15.75" customHeight="1">
      <c r="B621" s="12">
        <v>619</v>
      </c>
      <c r="C621" s="10" t="str">
        <f>IFERROR(VLOOKUP(TPM[[#This Row],[Error Code]],Errors_Master[[Error Code]:[Functional Area]],2,FALSE),"NA")</f>
        <v>KB Noise</v>
      </c>
      <c r="D621" s="10" t="str">
        <f>IFERROR(VLOOKUP(TPM[[#This Row],[Error Code]],Errors_Master[[Error Code]:[Error Code Name]],3,FALSE),"NA")</f>
        <v>[New Failure] KB Noise</v>
      </c>
      <c r="E621" s="10">
        <f>COUNTIFS(Defect_Master[First Time],"&gt;0",Defect_Master[Error Code Name],TPM[[#This Row],[Error Code Name]],Defect_Master[Functional Area],TPM[[#This Row],[Functional Area]])</f>
        <v>0</v>
      </c>
      <c r="F621" s="10">
        <f>COUNTIFS(Defect_Master[Final],"&gt;0",Defect_Master[Error Code Name],TPM[[#This Row],[Error Code Name]],Defect_Master[Functional Area],TPM[[#This Row],[Functional Area]])</f>
        <v>0</v>
      </c>
      <c r="G62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22" spans="2:7" ht="15.75" customHeight="1">
      <c r="B622" s="12">
        <v>620</v>
      </c>
      <c r="C622" s="10" t="str">
        <f>IFERROR(VLOOKUP(TPM[[#This Row],[Error Code]],Errors_Master[[Error Code]:[Functional Area]],2,FALSE),"NA")</f>
        <v>FACT</v>
      </c>
      <c r="D622" s="10" t="str">
        <f>IFERROR(VLOOKUP(TPM[[#This Row],[Error Code]],Errors_Master[[Error Code]:[Error Code Name]],3,FALSE),"NA")</f>
        <v>FRMask/LeftTweeterTest FRMask test fail</v>
      </c>
      <c r="E622" s="10">
        <f>COUNTIFS(Defect_Master[First Time],"&gt;0",Defect_Master[Error Code Name],TPM[[#This Row],[Error Code Name]],Defect_Master[Functional Area],TPM[[#This Row],[Functional Area]])</f>
        <v>0</v>
      </c>
      <c r="F622" s="10">
        <f>COUNTIFS(Defect_Master[Final],"&gt;0",Defect_Master[Error Code Name],TPM[[#This Row],[Error Code Name]],Defect_Master[Functional Area],TPM[[#This Row],[Functional Area]])</f>
        <v>0</v>
      </c>
      <c r="G62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23" spans="2:7" ht="15.75" customHeight="1">
      <c r="B623" s="12">
        <v>621</v>
      </c>
      <c r="C623" s="10" t="str">
        <f>IFERROR(VLOOKUP(TPM[[#This Row],[Error Code]],Errors_Master[[Error Code]:[Functional Area]],2,FALSE),"NA")</f>
        <v>FACT</v>
      </c>
      <c r="D623" s="10" t="str">
        <f>IFERROR(VLOOKUP(TPM[[#This Row],[Error Code]],Errors_Master[[Error Code]:[Error Code Name]],3,FALSE),"NA")</f>
        <v>FRMask/RightTweeterTest FRMask test fail</v>
      </c>
      <c r="E623" s="10">
        <f>COUNTIFS(Defect_Master[First Time],"&gt;0",Defect_Master[Error Code Name],TPM[[#This Row],[Error Code Name]],Defect_Master[Functional Area],TPM[[#This Row],[Functional Area]])</f>
        <v>0</v>
      </c>
      <c r="F623" s="10">
        <f>COUNTIFS(Defect_Master[Final],"&gt;0",Defect_Master[Error Code Name],TPM[[#This Row],[Error Code Name]],Defect_Master[Functional Area],TPM[[#This Row],[Functional Area]])</f>
        <v>0</v>
      </c>
      <c r="G62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24" spans="2:7" ht="15.75" customHeight="1">
      <c r="B624" s="12">
        <v>622</v>
      </c>
      <c r="C624" s="10" t="str">
        <f>IFERROR(VLOOKUP(TPM[[#This Row],[Error Code]],Errors_Master[[Error Code]:[Functional Area]],2,FALSE),"NA")</f>
        <v>FACT</v>
      </c>
      <c r="D624" s="10" t="str">
        <f>IFERROR(VLOOKUP(TPM[[#This Row],[Error Code]],Errors_Master[[Error Code]:[Error Code Name]],3,FALSE),"NA")</f>
        <v>FRMask/LeftWooferTest FRMask test fail</v>
      </c>
      <c r="E624" s="10">
        <f>COUNTIFS(Defect_Master[First Time],"&gt;0",Defect_Master[Error Code Name],TPM[[#This Row],[Error Code Name]],Defect_Master[Functional Area],TPM[[#This Row],[Functional Area]])</f>
        <v>0</v>
      </c>
      <c r="F624" s="10">
        <f>COUNTIFS(Defect_Master[Final],"&gt;0",Defect_Master[Error Code Name],TPM[[#This Row],[Error Code Name]],Defect_Master[Functional Area],TPM[[#This Row],[Functional Area]])</f>
        <v>0</v>
      </c>
      <c r="G62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25" spans="2:7" ht="15.75" customHeight="1">
      <c r="B625" s="12">
        <v>623</v>
      </c>
      <c r="C625" s="10" t="str">
        <f>IFERROR(VLOOKUP(TPM[[#This Row],[Error Code]],Errors_Master[[Error Code]:[Functional Area]],2,FALSE),"NA")</f>
        <v>FACT</v>
      </c>
      <c r="D625" s="10" t="str">
        <f>IFERROR(VLOOKUP(TPM[[#This Row],[Error Code]],Errors_Master[[Error Code]:[Error Code Name]],3,FALSE),"NA")</f>
        <v>FRMask/RightWooferTest FRMask test fail</v>
      </c>
      <c r="E625" s="10">
        <f>COUNTIFS(Defect_Master[First Time],"&gt;0",Defect_Master[Error Code Name],TPM[[#This Row],[Error Code Name]],Defect_Master[Functional Area],TPM[[#This Row],[Functional Area]])</f>
        <v>0</v>
      </c>
      <c r="F625" s="10">
        <f>COUNTIFS(Defect_Master[Final],"&gt;0",Defect_Master[Error Code Name],TPM[[#This Row],[Error Code Name]],Defect_Master[Functional Area],TPM[[#This Row],[Functional Area]])</f>
        <v>0</v>
      </c>
      <c r="G62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26" spans="2:7" ht="15.75" customHeight="1">
      <c r="B626" s="12">
        <v>624</v>
      </c>
      <c r="C626" s="10" t="str">
        <f>IFERROR(VLOOKUP(TPM[[#This Row],[Error Code]],Errors_Master[[Error Code]:[Functional Area]],2,FALSE),"NA")</f>
        <v>FACT</v>
      </c>
      <c r="D626" s="10" t="str">
        <f>IFERROR(VLOOKUP(TPM[[#This Row],[Error Code]],Errors_Master[[Error Code]:[Error Code Name]],3,FALSE),"NA")</f>
        <v>THDMask/LeftTweeterTest THDMask test fail</v>
      </c>
      <c r="E626" s="10">
        <f>COUNTIFS(Defect_Master[First Time],"&gt;0",Defect_Master[Error Code Name],TPM[[#This Row],[Error Code Name]],Defect_Master[Functional Area],TPM[[#This Row],[Functional Area]])</f>
        <v>0</v>
      </c>
      <c r="F626" s="10">
        <f>COUNTIFS(Defect_Master[Final],"&gt;0",Defect_Master[Error Code Name],TPM[[#This Row],[Error Code Name]],Defect_Master[Functional Area],TPM[[#This Row],[Functional Area]])</f>
        <v>0</v>
      </c>
      <c r="G62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27" spans="2:7" ht="15.75" customHeight="1">
      <c r="B627" s="12">
        <v>625</v>
      </c>
      <c r="C627" s="10" t="str">
        <f>IFERROR(VLOOKUP(TPM[[#This Row],[Error Code]],Errors_Master[[Error Code]:[Functional Area]],2,FALSE),"NA")</f>
        <v>FACT</v>
      </c>
      <c r="D627" s="10" t="str">
        <f>IFERROR(VLOOKUP(TPM[[#This Row],[Error Code]],Errors_Master[[Error Code]:[Error Code Name]],3,FALSE),"NA")</f>
        <v>THDMask/RightTweeterTest THDMask test fail</v>
      </c>
      <c r="E627" s="10">
        <f>COUNTIFS(Defect_Master[First Time],"&gt;0",Defect_Master[Error Code Name],TPM[[#This Row],[Error Code Name]],Defect_Master[Functional Area],TPM[[#This Row],[Functional Area]])</f>
        <v>0</v>
      </c>
      <c r="F627" s="10">
        <f>COUNTIFS(Defect_Master[Final],"&gt;0",Defect_Master[Error Code Name],TPM[[#This Row],[Error Code Name]],Defect_Master[Functional Area],TPM[[#This Row],[Functional Area]])</f>
        <v>0</v>
      </c>
      <c r="G62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28" spans="2:7" ht="15.75" customHeight="1">
      <c r="B628" s="12">
        <v>626</v>
      </c>
      <c r="C628" s="10" t="str">
        <f>IFERROR(VLOOKUP(TPM[[#This Row],[Error Code]],Errors_Master[[Error Code]:[Functional Area]],2,FALSE),"NA")</f>
        <v>FACT</v>
      </c>
      <c r="D628" s="10" t="str">
        <f>IFERROR(VLOOKUP(TPM[[#This Row],[Error Code]],Errors_Master[[Error Code]:[Error Code Name]],3,FALSE),"NA")</f>
        <v>THDMask/LeftWooferTest THDMask test fail</v>
      </c>
      <c r="E628" s="10">
        <f>COUNTIFS(Defect_Master[First Time],"&gt;0",Defect_Master[Error Code Name],TPM[[#This Row],[Error Code Name]],Defect_Master[Functional Area],TPM[[#This Row],[Functional Area]])</f>
        <v>0</v>
      </c>
      <c r="F628" s="10">
        <f>COUNTIFS(Defect_Master[Final],"&gt;0",Defect_Master[Error Code Name],TPM[[#This Row],[Error Code Name]],Defect_Master[Functional Area],TPM[[#This Row],[Functional Area]])</f>
        <v>0</v>
      </c>
      <c r="G62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29" spans="2:7" ht="15.75" customHeight="1">
      <c r="B629" s="12">
        <v>627</v>
      </c>
      <c r="C629" s="10" t="str">
        <f>IFERROR(VLOOKUP(TPM[[#This Row],[Error Code]],Errors_Master[[Error Code]:[Functional Area]],2,FALSE),"NA")</f>
        <v>FACT</v>
      </c>
      <c r="D629" s="10" t="str">
        <f>IFERROR(VLOOKUP(TPM[[#This Row],[Error Code]],Errors_Master[[Error Code]:[Error Code Name]],3,FALSE),"NA")</f>
        <v>THDMask/RightWooferTest THDMask test fail</v>
      </c>
      <c r="E629" s="10">
        <f>COUNTIFS(Defect_Master[First Time],"&gt;0",Defect_Master[Error Code Name],TPM[[#This Row],[Error Code Name]],Defect_Master[Functional Area],TPM[[#This Row],[Functional Area]])</f>
        <v>0</v>
      </c>
      <c r="F629" s="10">
        <f>COUNTIFS(Defect_Master[Final],"&gt;0",Defect_Master[Error Code Name],TPM[[#This Row],[Error Code Name]],Defect_Master[Functional Area],TPM[[#This Row],[Functional Area]])</f>
        <v>0</v>
      </c>
      <c r="G62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30" spans="2:7" ht="15.75" customHeight="1">
      <c r="B630" s="12">
        <v>628</v>
      </c>
      <c r="C630" s="10" t="str">
        <f>IFERROR(VLOOKUP(TPM[[#This Row],[Error Code]],Errors_Master[[Error Code]:[Functional Area]],2,FALSE),"NA")</f>
        <v>FACT</v>
      </c>
      <c r="D630" s="10" t="str">
        <f>IFERROR(VLOOKUP(TPM[[#This Row],[Error Code]],Errors_Master[[Error Code]:[Error Code Name]],3,FALSE),"NA")</f>
        <v>RBMask/LeftTweeterTest RBMask test fail</v>
      </c>
      <c r="E630" s="10">
        <f>COUNTIFS(Defect_Master[First Time],"&gt;0",Defect_Master[Error Code Name],TPM[[#This Row],[Error Code Name]],Defect_Master[Functional Area],TPM[[#This Row],[Functional Area]])</f>
        <v>0</v>
      </c>
      <c r="F630" s="10">
        <f>COUNTIFS(Defect_Master[Final],"&gt;0",Defect_Master[Error Code Name],TPM[[#This Row],[Error Code Name]],Defect_Master[Functional Area],TPM[[#This Row],[Functional Area]])</f>
        <v>0</v>
      </c>
      <c r="G63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31" spans="2:7" ht="15.75" customHeight="1">
      <c r="B631" s="12">
        <v>629</v>
      </c>
      <c r="C631" s="10" t="str">
        <f>IFERROR(VLOOKUP(TPM[[#This Row],[Error Code]],Errors_Master[[Error Code]:[Functional Area]],2,FALSE),"NA")</f>
        <v>FACT</v>
      </c>
      <c r="D631" s="10" t="str">
        <f>IFERROR(VLOOKUP(TPM[[#This Row],[Error Code]],Errors_Master[[Error Code]:[Error Code Name]],3,FALSE),"NA")</f>
        <v>RBMask/RightTweeterTest RBMask test fail</v>
      </c>
      <c r="E631" s="10">
        <f>COUNTIFS(Defect_Master[First Time],"&gt;0",Defect_Master[Error Code Name],TPM[[#This Row],[Error Code Name]],Defect_Master[Functional Area],TPM[[#This Row],[Functional Area]])</f>
        <v>0</v>
      </c>
      <c r="F631" s="10">
        <f>COUNTIFS(Defect_Master[Final],"&gt;0",Defect_Master[Error Code Name],TPM[[#This Row],[Error Code Name]],Defect_Master[Functional Area],TPM[[#This Row],[Functional Area]])</f>
        <v>0</v>
      </c>
      <c r="G63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32" spans="2:7" ht="15.75" customHeight="1">
      <c r="B632" s="12">
        <v>630</v>
      </c>
      <c r="C632" s="10" t="str">
        <f>IFERROR(VLOOKUP(TPM[[#This Row],[Error Code]],Errors_Master[[Error Code]:[Functional Area]],2,FALSE),"NA")</f>
        <v>FACT</v>
      </c>
      <c r="D632" s="10" t="str">
        <f>IFERROR(VLOOKUP(TPM[[#This Row],[Error Code]],Errors_Master[[Error Code]:[Error Code Name]],3,FALSE),"NA")</f>
        <v>RBMask/LeftWooferTest RBMask test fail</v>
      </c>
      <c r="E632" s="10">
        <f>COUNTIFS(Defect_Master[First Time],"&gt;0",Defect_Master[Error Code Name],TPM[[#This Row],[Error Code Name]],Defect_Master[Functional Area],TPM[[#This Row],[Functional Area]])</f>
        <v>0</v>
      </c>
      <c r="F632" s="10">
        <f>COUNTIFS(Defect_Master[Final],"&gt;0",Defect_Master[Error Code Name],TPM[[#This Row],[Error Code Name]],Defect_Master[Functional Area],TPM[[#This Row],[Functional Area]])</f>
        <v>0</v>
      </c>
      <c r="G63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33" spans="2:7" ht="15.75" customHeight="1">
      <c r="B633" s="12">
        <v>631</v>
      </c>
      <c r="C633" s="10" t="str">
        <f>IFERROR(VLOOKUP(TPM[[#This Row],[Error Code]],Errors_Master[[Error Code]:[Functional Area]],2,FALSE),"NA")</f>
        <v>FACT</v>
      </c>
      <c r="D633" s="10" t="str">
        <f>IFERROR(VLOOKUP(TPM[[#This Row],[Error Code]],Errors_Master[[Error Code]:[Error Code Name]],3,FALSE),"NA")</f>
        <v>RBMask/RightWooferTest RBMask test fail</v>
      </c>
      <c r="E633" s="10">
        <f>COUNTIFS(Defect_Master[First Time],"&gt;0",Defect_Master[Error Code Name],TPM[[#This Row],[Error Code Name]],Defect_Master[Functional Area],TPM[[#This Row],[Functional Area]])</f>
        <v>0</v>
      </c>
      <c r="F633" s="10">
        <f>COUNTIFS(Defect_Master[Final],"&gt;0",Defect_Master[Error Code Name],TPM[[#This Row],[Error Code Name]],Defect_Master[Functional Area],TPM[[#This Row],[Functional Area]])</f>
        <v>0</v>
      </c>
      <c r="G63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34" spans="2:7" ht="15.75" customHeight="1">
      <c r="B634" s="12">
        <v>632</v>
      </c>
      <c r="C634" s="10" t="str">
        <f>IFERROR(VLOOKUP(TPM[[#This Row],[Error Code]],Errors_Master[[Error Code]:[Functional Area]],2,FALSE),"NA")</f>
        <v>FACT</v>
      </c>
      <c r="D634" s="10" t="str">
        <f>IFERROR(VLOOKUP(TPM[[#This Row],[Error Code]],Errors_Master[[Error Code]:[Error Code Name]],3,FALSE),"NA")</f>
        <v>TD1Mask/LeftTweeterTest TD1Mask test fail</v>
      </c>
      <c r="E634" s="10">
        <f>COUNTIFS(Defect_Master[First Time],"&gt;0",Defect_Master[Error Code Name],TPM[[#This Row],[Error Code Name]],Defect_Master[Functional Area],TPM[[#This Row],[Functional Area]])</f>
        <v>0</v>
      </c>
      <c r="F634" s="10">
        <f>COUNTIFS(Defect_Master[Final],"&gt;0",Defect_Master[Error Code Name],TPM[[#This Row],[Error Code Name]],Defect_Master[Functional Area],TPM[[#This Row],[Functional Area]])</f>
        <v>0</v>
      </c>
      <c r="G63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35" spans="2:7" ht="15.75" customHeight="1">
      <c r="B635" s="12">
        <v>633</v>
      </c>
      <c r="C635" s="10" t="str">
        <f>IFERROR(VLOOKUP(TPM[[#This Row],[Error Code]],Errors_Master[[Error Code]:[Functional Area]],2,FALSE),"NA")</f>
        <v>FACT</v>
      </c>
      <c r="D635" s="10" t="str">
        <f>IFERROR(VLOOKUP(TPM[[#This Row],[Error Code]],Errors_Master[[Error Code]:[Error Code Name]],3,FALSE),"NA")</f>
        <v>TD1Mask/RightTweeterTest TD1Mask test fail</v>
      </c>
      <c r="E635" s="10">
        <f>COUNTIFS(Defect_Master[First Time],"&gt;0",Defect_Master[Error Code Name],TPM[[#This Row],[Error Code Name]],Defect_Master[Functional Area],TPM[[#This Row],[Functional Area]])</f>
        <v>0</v>
      </c>
      <c r="F635" s="10">
        <f>COUNTIFS(Defect_Master[Final],"&gt;0",Defect_Master[Error Code Name],TPM[[#This Row],[Error Code Name]],Defect_Master[Functional Area],TPM[[#This Row],[Functional Area]])</f>
        <v>0</v>
      </c>
      <c r="G63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36" spans="2:7" ht="15.75" customHeight="1">
      <c r="B636" s="12">
        <v>634</v>
      </c>
      <c r="C636" s="10" t="str">
        <f>IFERROR(VLOOKUP(TPM[[#This Row],[Error Code]],Errors_Master[[Error Code]:[Functional Area]],2,FALSE),"NA")</f>
        <v>FACT</v>
      </c>
      <c r="D636" s="10" t="str">
        <f>IFERROR(VLOOKUP(TPM[[#This Row],[Error Code]],Errors_Master[[Error Code]:[Error Code Name]],3,FALSE),"NA")</f>
        <v>TD1Mask/LeftWooferTest TD1Mask test fail</v>
      </c>
      <c r="E636" s="10">
        <f>COUNTIFS(Defect_Master[First Time],"&gt;0",Defect_Master[Error Code Name],TPM[[#This Row],[Error Code Name]],Defect_Master[Functional Area],TPM[[#This Row],[Functional Area]])</f>
        <v>0</v>
      </c>
      <c r="F636" s="10">
        <f>COUNTIFS(Defect_Master[Final],"&gt;0",Defect_Master[Error Code Name],TPM[[#This Row],[Error Code Name]],Defect_Master[Functional Area],TPM[[#This Row],[Functional Area]])</f>
        <v>0</v>
      </c>
      <c r="G63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37" spans="2:7" ht="15.75" customHeight="1">
      <c r="B637" s="12">
        <v>635</v>
      </c>
      <c r="C637" s="10" t="str">
        <f>IFERROR(VLOOKUP(TPM[[#This Row],[Error Code]],Errors_Master[[Error Code]:[Functional Area]],2,FALSE),"NA")</f>
        <v>FACT</v>
      </c>
      <c r="D637" s="10" t="str">
        <f>IFERROR(VLOOKUP(TPM[[#This Row],[Error Code]],Errors_Master[[Error Code]:[Error Code Name]],3,FALSE),"NA")</f>
        <v>TD1Mask/RightWooferTest TD1Mask test fail</v>
      </c>
      <c r="E637" s="10">
        <f>COUNTIFS(Defect_Master[First Time],"&gt;0",Defect_Master[Error Code Name],TPM[[#This Row],[Error Code Name]],Defect_Master[Functional Area],TPM[[#This Row],[Functional Area]])</f>
        <v>0</v>
      </c>
      <c r="F637" s="10">
        <f>COUNTIFS(Defect_Master[Final],"&gt;0",Defect_Master[Error Code Name],TPM[[#This Row],[Error Code Name]],Defect_Master[Functional Area],TPM[[#This Row],[Functional Area]])</f>
        <v>0</v>
      </c>
      <c r="G63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38" spans="2:7" ht="15.75" customHeight="1">
      <c r="B638" s="12">
        <v>636</v>
      </c>
      <c r="C638" s="10" t="str">
        <f>IFERROR(VLOOKUP(TPM[[#This Row],[Error Code]],Errors_Master[[Error Code]:[Functional Area]],2,FALSE),"NA")</f>
        <v>FACT</v>
      </c>
      <c r="D638" s="10" t="str">
        <f>IFERROR(VLOOKUP(TPM[[#This Row],[Error Code]],Errors_Master[[Error Code]:[Error Code Name]],3,FALSE),"NA")</f>
        <v>TD2Mask/LeftTweeterTest TD2Mask test fail</v>
      </c>
      <c r="E638" s="10">
        <f>COUNTIFS(Defect_Master[First Time],"&gt;0",Defect_Master[Error Code Name],TPM[[#This Row],[Error Code Name]],Defect_Master[Functional Area],TPM[[#This Row],[Functional Area]])</f>
        <v>0</v>
      </c>
      <c r="F638" s="10">
        <f>COUNTIFS(Defect_Master[Final],"&gt;0",Defect_Master[Error Code Name],TPM[[#This Row],[Error Code Name]],Defect_Master[Functional Area],TPM[[#This Row],[Functional Area]])</f>
        <v>0</v>
      </c>
      <c r="G63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39" spans="2:7" ht="15.75" customHeight="1">
      <c r="B639" s="12">
        <v>637</v>
      </c>
      <c r="C639" s="10" t="str">
        <f>IFERROR(VLOOKUP(TPM[[#This Row],[Error Code]],Errors_Master[[Error Code]:[Functional Area]],2,FALSE),"NA")</f>
        <v>FACT</v>
      </c>
      <c r="D639" s="10" t="str">
        <f>IFERROR(VLOOKUP(TPM[[#This Row],[Error Code]],Errors_Master[[Error Code]:[Error Code Name]],3,FALSE),"NA")</f>
        <v>TD2Mask/RightTweeterTest TD2Mask test fail</v>
      </c>
      <c r="E639" s="10">
        <f>COUNTIFS(Defect_Master[First Time],"&gt;0",Defect_Master[Error Code Name],TPM[[#This Row],[Error Code Name]],Defect_Master[Functional Area],TPM[[#This Row],[Functional Area]])</f>
        <v>0</v>
      </c>
      <c r="F639" s="10">
        <f>COUNTIFS(Defect_Master[Final],"&gt;0",Defect_Master[Error Code Name],TPM[[#This Row],[Error Code Name]],Defect_Master[Functional Area],TPM[[#This Row],[Functional Area]])</f>
        <v>0</v>
      </c>
      <c r="G63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40" spans="2:7" ht="15.75" customHeight="1">
      <c r="B640" s="12">
        <v>638</v>
      </c>
      <c r="C640" s="10" t="str">
        <f>IFERROR(VLOOKUP(TPM[[#This Row],[Error Code]],Errors_Master[[Error Code]:[Functional Area]],2,FALSE),"NA")</f>
        <v>FACT</v>
      </c>
      <c r="D640" s="10" t="str">
        <f>IFERROR(VLOOKUP(TPM[[#This Row],[Error Code]],Errors_Master[[Error Code]:[Error Code Name]],3,FALSE),"NA")</f>
        <v>TD2Mask/LeftWooferTest TD2Mask test fail</v>
      </c>
      <c r="E640" s="10">
        <f>COUNTIFS(Defect_Master[First Time],"&gt;0",Defect_Master[Error Code Name],TPM[[#This Row],[Error Code Name]],Defect_Master[Functional Area],TPM[[#This Row],[Functional Area]])</f>
        <v>0</v>
      </c>
      <c r="F640" s="10">
        <f>COUNTIFS(Defect_Master[Final],"&gt;0",Defect_Master[Error Code Name],TPM[[#This Row],[Error Code Name]],Defect_Master[Functional Area],TPM[[#This Row],[Functional Area]])</f>
        <v>0</v>
      </c>
      <c r="G64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41" spans="2:7" ht="15.75" customHeight="1">
      <c r="B641" s="12">
        <v>639</v>
      </c>
      <c r="C641" s="10" t="str">
        <f>IFERROR(VLOOKUP(TPM[[#This Row],[Error Code]],Errors_Master[[Error Code]:[Functional Area]],2,FALSE),"NA")</f>
        <v>FACT</v>
      </c>
      <c r="D641" s="10" t="str">
        <f>IFERROR(VLOOKUP(TPM[[#This Row],[Error Code]],Errors_Master[[Error Code]:[Error Code Name]],3,FALSE),"NA")</f>
        <v>TD2Mask/RightWooferTest TD2Mask test fail</v>
      </c>
      <c r="E641" s="10">
        <f>COUNTIFS(Defect_Master[First Time],"&gt;0",Defect_Master[Error Code Name],TPM[[#This Row],[Error Code Name]],Defect_Master[Functional Area],TPM[[#This Row],[Functional Area]])</f>
        <v>0</v>
      </c>
      <c r="F641" s="10">
        <f>COUNTIFS(Defect_Master[Final],"&gt;0",Defect_Master[Error Code Name],TPM[[#This Row],[Error Code Name]],Defect_Master[Functional Area],TPM[[#This Row],[Functional Area]])</f>
        <v>0</v>
      </c>
      <c r="G64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42" spans="2:7" ht="15.75" customHeight="1">
      <c r="B642" s="12">
        <v>640</v>
      </c>
      <c r="C642" s="10" t="str">
        <f>IFERROR(VLOOKUP(TPM[[#This Row],[Error Code]],Errors_Master[[Error Code]:[Functional Area]],2,FALSE),"NA")</f>
        <v>FACT</v>
      </c>
      <c r="D642" s="10" t="str">
        <f>IFERROR(VLOOKUP(TPM[[#This Row],[Error Code]],Errors_Master[[Error Code]:[Error Code Name]],3,FALSE),"NA")</f>
        <v>FRMask/ Mic1Test FRMask test fail</v>
      </c>
      <c r="E642" s="10">
        <f>COUNTIFS(Defect_Master[First Time],"&gt;0",Defect_Master[Error Code Name],TPM[[#This Row],[Error Code Name]],Defect_Master[Functional Area],TPM[[#This Row],[Functional Area]])</f>
        <v>0</v>
      </c>
      <c r="F642" s="10">
        <f>COUNTIFS(Defect_Master[Final],"&gt;0",Defect_Master[Error Code Name],TPM[[#This Row],[Error Code Name]],Defect_Master[Functional Area],TPM[[#This Row],[Functional Area]])</f>
        <v>0</v>
      </c>
      <c r="G64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43" spans="2:7" ht="15.75" customHeight="1">
      <c r="B643" s="12">
        <v>641</v>
      </c>
      <c r="C643" s="10" t="str">
        <f>IFERROR(VLOOKUP(TPM[[#This Row],[Error Code]],Errors_Master[[Error Code]:[Functional Area]],2,FALSE),"NA")</f>
        <v>FACT</v>
      </c>
      <c r="D643" s="10" t="str">
        <f>IFERROR(VLOOKUP(TPM[[#This Row],[Error Code]],Errors_Master[[Error Code]:[Error Code Name]],3,FALSE),"NA")</f>
        <v>FRMask/ Mic2Test FRMask test fail</v>
      </c>
      <c r="E643" s="10">
        <f>COUNTIFS(Defect_Master[First Time],"&gt;0",Defect_Master[Error Code Name],TPM[[#This Row],[Error Code Name]],Defect_Master[Functional Area],TPM[[#This Row],[Functional Area]])</f>
        <v>0</v>
      </c>
      <c r="F643" s="10">
        <f>COUNTIFS(Defect_Master[Final],"&gt;0",Defect_Master[Error Code Name],TPM[[#This Row],[Error Code Name]],Defect_Master[Functional Area],TPM[[#This Row],[Functional Area]])</f>
        <v>0</v>
      </c>
      <c r="G64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44" spans="2:7" ht="15.75" customHeight="1">
      <c r="B644" s="12">
        <v>642</v>
      </c>
      <c r="C644" s="10" t="str">
        <f>IFERROR(VLOOKUP(TPM[[#This Row],[Error Code]],Errors_Master[[Error Code]:[Functional Area]],2,FALSE),"NA")</f>
        <v>FACT</v>
      </c>
      <c r="D644" s="10" t="str">
        <f>IFERROR(VLOOKUP(TPM[[#This Row],[Error Code]],Errors_Master[[Error Code]:[Error Code Name]],3,FALSE),"NA")</f>
        <v>FRMask/ Mic3Test FRMask test fail</v>
      </c>
      <c r="E644" s="10">
        <f>COUNTIFS(Defect_Master[First Time],"&gt;0",Defect_Master[Error Code Name],TPM[[#This Row],[Error Code Name]],Defect_Master[Functional Area],TPM[[#This Row],[Functional Area]])</f>
        <v>0</v>
      </c>
      <c r="F644" s="10">
        <f>COUNTIFS(Defect_Master[Final],"&gt;0",Defect_Master[Error Code Name],TPM[[#This Row],[Error Code Name]],Defect_Master[Functional Area],TPM[[#This Row],[Functional Area]])</f>
        <v>0</v>
      </c>
      <c r="G64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45" spans="2:7" ht="15.75" customHeight="1">
      <c r="B645" s="12">
        <v>643</v>
      </c>
      <c r="C645" s="10" t="str">
        <f>IFERROR(VLOOKUP(TPM[[#This Row],[Error Code]],Errors_Master[[Error Code]:[Functional Area]],2,FALSE),"NA")</f>
        <v>FACT</v>
      </c>
      <c r="D645" s="10" t="str">
        <f>IFERROR(VLOOKUP(TPM[[#This Row],[Error Code]],Errors_Master[[Error Code]:[Error Code Name]],3,FALSE),"NA")</f>
        <v>FR@1000/Mic1Test FR@1000 test fail</v>
      </c>
      <c r="E645" s="10">
        <f>COUNTIFS(Defect_Master[First Time],"&gt;0",Defect_Master[Error Code Name],TPM[[#This Row],[Error Code Name]],Defect_Master[Functional Area],TPM[[#This Row],[Functional Area]])</f>
        <v>0</v>
      </c>
      <c r="F645" s="10">
        <f>COUNTIFS(Defect_Master[Final],"&gt;0",Defect_Master[Error Code Name],TPM[[#This Row],[Error Code Name]],Defect_Master[Functional Area],TPM[[#This Row],[Functional Area]])</f>
        <v>0</v>
      </c>
      <c r="G64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46" spans="2:7" ht="15.75" customHeight="1">
      <c r="B646" s="12">
        <v>644</v>
      </c>
      <c r="C646" s="10" t="str">
        <f>IFERROR(VLOOKUP(TPM[[#This Row],[Error Code]],Errors_Master[[Error Code]:[Functional Area]],2,FALSE),"NA")</f>
        <v>FACT</v>
      </c>
      <c r="D646" s="10" t="str">
        <f>IFERROR(VLOOKUP(TPM[[#This Row],[Error Code]],Errors_Master[[Error Code]:[Error Code Name]],3,FALSE),"NA")</f>
        <v>FR@1000/ Mic2Test FR@1000 test fail</v>
      </c>
      <c r="E646" s="10">
        <f>COUNTIFS(Defect_Master[First Time],"&gt;0",Defect_Master[Error Code Name],TPM[[#This Row],[Error Code Name]],Defect_Master[Functional Area],TPM[[#This Row],[Functional Area]])</f>
        <v>0</v>
      </c>
      <c r="F646" s="10">
        <f>COUNTIFS(Defect_Master[Final],"&gt;0",Defect_Master[Error Code Name],TPM[[#This Row],[Error Code Name]],Defect_Master[Functional Area],TPM[[#This Row],[Functional Area]])</f>
        <v>0</v>
      </c>
      <c r="G64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47" spans="2:7" ht="15.75" customHeight="1">
      <c r="B647" s="12">
        <v>645</v>
      </c>
      <c r="C647" s="10" t="str">
        <f>IFERROR(VLOOKUP(TPM[[#This Row],[Error Code]],Errors_Master[[Error Code]:[Functional Area]],2,FALSE),"NA")</f>
        <v>FACT</v>
      </c>
      <c r="D647" s="10" t="str">
        <f>IFERROR(VLOOKUP(TPM[[#This Row],[Error Code]],Errors_Master[[Error Code]:[Error Code Name]],3,FALSE),"NA")</f>
        <v>FR@1000/Mic3Test FR@1000 test fail</v>
      </c>
      <c r="E647" s="10">
        <f>COUNTIFS(Defect_Master[First Time],"&gt;0",Defect_Master[Error Code Name],TPM[[#This Row],[Error Code Name]],Defect_Master[Functional Area],TPM[[#This Row],[Functional Area]])</f>
        <v>0</v>
      </c>
      <c r="F647" s="10">
        <f>COUNTIFS(Defect_Master[Final],"&gt;0",Defect_Master[Error Code Name],TPM[[#This Row],[Error Code Name]],Defect_Master[Functional Area],TPM[[#This Row],[Functional Area]])</f>
        <v>0</v>
      </c>
      <c r="G64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48" spans="2:7" ht="15.75" customHeight="1">
      <c r="B648" s="12">
        <v>646</v>
      </c>
      <c r="C648" s="10" t="str">
        <f>IFERROR(VLOOKUP(TPM[[#This Row],[Error Code]],Errors_Master[[Error Code]:[Functional Area]],2,FALSE),"NA")</f>
        <v>FACT</v>
      </c>
      <c r="D648" s="10" t="str">
        <f>IFERROR(VLOOKUP(TPM[[#This Row],[Error Code]],Errors_Master[[Error Code]:[Error Code Name]],3,FALSE),"NA")</f>
        <v>FRMask/Mic1SealTest FRMask test fail</v>
      </c>
      <c r="E648" s="10">
        <f>COUNTIFS(Defect_Master[First Time],"&gt;0",Defect_Master[Error Code Name],TPM[[#This Row],[Error Code Name]],Defect_Master[Functional Area],TPM[[#This Row],[Functional Area]])</f>
        <v>0</v>
      </c>
      <c r="F648" s="10">
        <f>COUNTIFS(Defect_Master[Final],"&gt;0",Defect_Master[Error Code Name],TPM[[#This Row],[Error Code Name]],Defect_Master[Functional Area],TPM[[#This Row],[Functional Area]])</f>
        <v>0</v>
      </c>
      <c r="G64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49" spans="2:7" ht="15.75" customHeight="1">
      <c r="B649" s="12">
        <v>647</v>
      </c>
      <c r="C649" s="10" t="str">
        <f>IFERROR(VLOOKUP(TPM[[#This Row],[Error Code]],Errors_Master[[Error Code]:[Functional Area]],2,FALSE),"NA")</f>
        <v>FACT</v>
      </c>
      <c r="D649" s="10" t="str">
        <f>IFERROR(VLOOKUP(TPM[[#This Row],[Error Code]],Errors_Master[[Error Code]:[Error Code Name]],3,FALSE),"NA")</f>
        <v>FRMask/Mic2SealTest FRMask test fail</v>
      </c>
      <c r="E649" s="10">
        <f>COUNTIFS(Defect_Master[First Time],"&gt;0",Defect_Master[Error Code Name],TPM[[#This Row],[Error Code Name]],Defect_Master[Functional Area],TPM[[#This Row],[Functional Area]])</f>
        <v>0</v>
      </c>
      <c r="F649" s="10">
        <f>COUNTIFS(Defect_Master[Final],"&gt;0",Defect_Master[Error Code Name],TPM[[#This Row],[Error Code Name]],Defect_Master[Functional Area],TPM[[#This Row],[Functional Area]])</f>
        <v>0</v>
      </c>
      <c r="G64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50" spans="2:7" ht="15.75" customHeight="1">
      <c r="B650" s="12">
        <v>648</v>
      </c>
      <c r="C650" s="10" t="str">
        <f>IFERROR(VLOOKUP(TPM[[#This Row],[Error Code]],Errors_Master[[Error Code]:[Functional Area]],2,FALSE),"NA")</f>
        <v>FACT</v>
      </c>
      <c r="D650" s="10" t="str">
        <f>IFERROR(VLOOKUP(TPM[[#This Row],[Error Code]],Errors_Master[[Error Code]:[Error Code Name]],3,FALSE),"NA")</f>
        <v>Comparative /Mic Comparative  test fail</v>
      </c>
      <c r="E650" s="10">
        <f>COUNTIFS(Defect_Master[First Time],"&gt;0",Defect_Master[Error Code Name],TPM[[#This Row],[Error Code Name]],Defect_Master[Functional Area],TPM[[#This Row],[Functional Area]])</f>
        <v>0</v>
      </c>
      <c r="F650" s="10">
        <f>COUNTIFS(Defect_Master[Final],"&gt;0",Defect_Master[Error Code Name],TPM[[#This Row],[Error Code Name]],Defect_Master[Functional Area],TPM[[#This Row],[Functional Area]])</f>
        <v>0</v>
      </c>
      <c r="G65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51" spans="2:7" ht="15.75" customHeight="1">
      <c r="B651" s="12">
        <v>649</v>
      </c>
      <c r="C651" s="10" t="str">
        <f>IFERROR(VLOOKUP(TPM[[#This Row],[Error Code]],Errors_Master[[Error Code]:[Functional Area]],2,FALSE),"NA")</f>
        <v>FACT</v>
      </c>
      <c r="D651" s="10" t="str">
        <f>IFERROR(VLOOKUP(TPM[[#This Row],[Error Code]],Errors_Master[[Error Code]:[Error Code Name]],3,FALSE),"NA")</f>
        <v>Phase/Speaker Phase test fail</v>
      </c>
      <c r="E651" s="10">
        <f>COUNTIFS(Defect_Master[First Time],"&gt;0",Defect_Master[Error Code Name],TPM[[#This Row],[Error Code Name]],Defect_Master[Functional Area],TPM[[#This Row],[Functional Area]])</f>
        <v>0</v>
      </c>
      <c r="F651" s="10">
        <f>COUNTIFS(Defect_Master[Final],"&gt;0",Defect_Master[Error Code Name],TPM[[#This Row],[Error Code Name]],Defect_Master[Functional Area],TPM[[#This Row],[Functional Area]])</f>
        <v>0</v>
      </c>
      <c r="G65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52" spans="2:7" ht="15.75" customHeight="1">
      <c r="B652" s="12">
        <v>650</v>
      </c>
      <c r="C652" s="10" t="str">
        <f>IFERROR(VLOOKUP(TPM[[#This Row],[Error Code]],Errors_Master[[Error Code]:[Functional Area]],2,FALSE),"NA")</f>
        <v>FACT</v>
      </c>
      <c r="D652" s="10" t="str">
        <f>IFERROR(VLOOKUP(TPM[[#This Row],[Error Code]],Errors_Master[[Error Code]:[Error Code Name]],3,FALSE),"NA")</f>
        <v>THDMask/Mic1Test THDMask test fail</v>
      </c>
      <c r="E652" s="10">
        <f>COUNTIFS(Defect_Master[First Time],"&gt;0",Defect_Master[Error Code Name],TPM[[#This Row],[Error Code Name]],Defect_Master[Functional Area],TPM[[#This Row],[Functional Area]])</f>
        <v>0</v>
      </c>
      <c r="F652" s="10">
        <f>COUNTIFS(Defect_Master[Final],"&gt;0",Defect_Master[Error Code Name],TPM[[#This Row],[Error Code Name]],Defect_Master[Functional Area],TPM[[#This Row],[Functional Area]])</f>
        <v>0</v>
      </c>
      <c r="G65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53" spans="2:7" ht="15.75" customHeight="1">
      <c r="B653" s="12">
        <v>651</v>
      </c>
      <c r="C653" s="10" t="str">
        <f>IFERROR(VLOOKUP(TPM[[#This Row],[Error Code]],Errors_Master[[Error Code]:[Functional Area]],2,FALSE),"NA")</f>
        <v>FACT</v>
      </c>
      <c r="D653" s="10" t="str">
        <f>IFERROR(VLOOKUP(TPM[[#This Row],[Error Code]],Errors_Master[[Error Code]:[Error Code Name]],3,FALSE),"NA")</f>
        <v>THDMask/Mic2Test THDMask test fail</v>
      </c>
      <c r="E653" s="10">
        <f>COUNTIFS(Defect_Master[First Time],"&gt;0",Defect_Master[Error Code Name],TPM[[#This Row],[Error Code Name]],Defect_Master[Functional Area],TPM[[#This Row],[Functional Area]])</f>
        <v>0</v>
      </c>
      <c r="F653" s="10">
        <f>COUNTIFS(Defect_Master[Final],"&gt;0",Defect_Master[Error Code Name],TPM[[#This Row],[Error Code Name]],Defect_Master[Functional Area],TPM[[#This Row],[Functional Area]])</f>
        <v>0</v>
      </c>
      <c r="G65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54" spans="2:7" ht="15.75" customHeight="1">
      <c r="B654" s="12">
        <v>652</v>
      </c>
      <c r="C654" s="10" t="str">
        <f>IFERROR(VLOOKUP(TPM[[#This Row],[Error Code]],Errors_Master[[Error Code]:[Functional Area]],2,FALSE),"NA")</f>
        <v>FACT</v>
      </c>
      <c r="D654" s="10" t="str">
        <f>IFERROR(VLOOKUP(TPM[[#This Row],[Error Code]],Errors_Master[[Error Code]:[Error Code Name]],3,FALSE),"NA")</f>
        <v>THDMask/Mic3Test THDMask test fail</v>
      </c>
      <c r="E654" s="10">
        <f>COUNTIFS(Defect_Master[First Time],"&gt;0",Defect_Master[Error Code Name],TPM[[#This Row],[Error Code Name]],Defect_Master[Functional Area],TPM[[#This Row],[Functional Area]])</f>
        <v>0</v>
      </c>
      <c r="F654" s="10">
        <f>COUNTIFS(Defect_Master[Final],"&gt;0",Defect_Master[Error Code Name],TPM[[#This Row],[Error Code Name]],Defect_Master[Functional Area],TPM[[#This Row],[Functional Area]])</f>
        <v>0</v>
      </c>
      <c r="G65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55" spans="2:7" ht="15.75" customHeight="1">
      <c r="B655" s="12">
        <v>653</v>
      </c>
      <c r="C655" s="10" t="str">
        <f>IFERROR(VLOOKUP(TPM[[#This Row],[Error Code]],Errors_Master[[Error Code]:[Functional Area]],2,FALSE),"NA")</f>
        <v>FACT</v>
      </c>
      <c r="D655" s="10" t="str">
        <f>IFERROR(VLOOKUP(TPM[[#This Row],[Error Code]],Errors_Master[[Error Code]:[Error Code Name]],3,FALSE),"NA")</f>
        <v>FRMask/HOTDStepSineTest FRMask test fail</v>
      </c>
      <c r="E655" s="10">
        <f>COUNTIFS(Defect_Master[First Time],"&gt;0",Defect_Master[Error Code Name],TPM[[#This Row],[Error Code Name]],Defect_Master[Functional Area],TPM[[#This Row],[Functional Area]])</f>
        <v>0</v>
      </c>
      <c r="F655" s="10">
        <f>COUNTIFS(Defect_Master[Final],"&gt;0",Defect_Master[Error Code Name],TPM[[#This Row],[Error Code Name]],Defect_Master[Functional Area],TPM[[#This Row],[Functional Area]])</f>
        <v>0</v>
      </c>
      <c r="G65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56" spans="2:7" ht="15.75" customHeight="1">
      <c r="B656" s="12">
        <v>654</v>
      </c>
      <c r="C656" s="10" t="str">
        <f>IFERROR(VLOOKUP(TPM[[#This Row],[Error Code]],Errors_Master[[Error Code]:[Functional Area]],2,FALSE),"NA")</f>
        <v>FACT</v>
      </c>
      <c r="D656" s="10" t="str">
        <f>IFERROR(VLOOKUP(TPM[[#This Row],[Error Code]],Errors_Master[[Error Code]:[Error Code Name]],3,FALSE),"NA")</f>
        <v>Farfield Speaker Test TEmask</v>
      </c>
      <c r="E656" s="10">
        <f>COUNTIFS(Defect_Master[First Time],"&gt;0",Defect_Master[Error Code Name],TPM[[#This Row],[Error Code Name]],Defect_Master[Functional Area],TPM[[#This Row],[Functional Area]])</f>
        <v>0</v>
      </c>
      <c r="F656" s="10">
        <f>COUNTIFS(Defect_Master[Final],"&gt;0",Defect_Master[Error Code Name],TPM[[#This Row],[Error Code Name]],Defect_Master[Functional Area],TPM[[#This Row],[Functional Area]])</f>
        <v>0</v>
      </c>
      <c r="G65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57" spans="2:7" ht="15.75" customHeight="1">
      <c r="B657" s="12">
        <v>655</v>
      </c>
      <c r="C657" s="10" t="str">
        <f>IFERROR(VLOOKUP(TPM[[#This Row],[Error Code]],Errors_Master[[Error Code]:[Functional Area]],2,FALSE),"NA")</f>
        <v>FACT</v>
      </c>
      <c r="D657" s="10" t="str">
        <f>IFERROR(VLOOKUP(TPM[[#This Row],[Error Code]],Errors_Master[[Error Code]:[Error Code Name]],3,FALSE),"NA")</f>
        <v>iEFI/Not boot into iEFI test fail</v>
      </c>
      <c r="E657" s="10">
        <f>COUNTIFS(Defect_Master[First Time],"&gt;0",Defect_Master[Error Code Name],TPM[[#This Row],[Error Code Name]],Defect_Master[Functional Area],TPM[[#This Row],[Functional Area]])</f>
        <v>0</v>
      </c>
      <c r="F657" s="10">
        <f>COUNTIFS(Defect_Master[Final],"&gt;0",Defect_Master[Error Code Name],TPM[[#This Row],[Error Code Name]],Defect_Master[Functional Area],TPM[[#This Row],[Functional Area]])</f>
        <v>0</v>
      </c>
      <c r="G65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58" spans="2:7" ht="15.75" customHeight="1">
      <c r="B658" s="12">
        <v>656</v>
      </c>
      <c r="C658" s="10" t="str">
        <f>IFERROR(VLOOKUP(TPM[[#This Row],[Error Code]],Errors_Master[[Error Code]:[Functional Area]],2,FALSE),"NA")</f>
        <v>FACT</v>
      </c>
      <c r="D658" s="10" t="str">
        <f>IFERROR(VLOOKUP(TPM[[#This Row],[Error Code]],Errors_Master[[Error Code]:[Error Code Name]],3,FALSE),"NA")</f>
        <v>ErrorCode/ErrorCode100 test fail</v>
      </c>
      <c r="E658" s="10">
        <f>COUNTIFS(Defect_Master[First Time],"&gt;0",Defect_Master[Error Code Name],TPM[[#This Row],[Error Code Name]],Defect_Master[Functional Area],TPM[[#This Row],[Functional Area]])</f>
        <v>0</v>
      </c>
      <c r="F658" s="10">
        <f>COUNTIFS(Defect_Master[Final],"&gt;0",Defect_Master[Error Code Name],TPM[[#This Row],[Error Code Name]],Defect_Master[Functional Area],TPM[[#This Row],[Functional Area]])</f>
        <v>0</v>
      </c>
      <c r="G65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59" spans="2:7" ht="15.75" customHeight="1">
      <c r="B659" s="12">
        <v>657</v>
      </c>
      <c r="C659" s="10" t="str">
        <f>IFERROR(VLOOKUP(TPM[[#This Row],[Error Code]],Errors_Master[[Error Code]:[Functional Area]],2,FALSE),"NA")</f>
        <v>FACT</v>
      </c>
      <c r="D659" s="10" t="str">
        <f>IFERROR(VLOOKUP(TPM[[#This Row],[Error Code]],Errors_Master[[Error Code]:[Error Code Name]],3,FALSE),"NA")</f>
        <v>CB Error/CB Error test fail</v>
      </c>
      <c r="E659" s="10">
        <f>COUNTIFS(Defect_Master[First Time],"&gt;0",Defect_Master[Error Code Name],TPM[[#This Row],[Error Code Name]],Defect_Master[Functional Area],TPM[[#This Row],[Functional Area]])</f>
        <v>0</v>
      </c>
      <c r="F659" s="10">
        <f>COUNTIFS(Defect_Master[Final],"&gt;0",Defect_Master[Error Code Name],TPM[[#This Row],[Error Code Name]],Defect_Master[Functional Area],TPM[[#This Row],[Functional Area]])</f>
        <v>0</v>
      </c>
      <c r="G65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60" spans="2:7" ht="15.75" customHeight="1">
      <c r="B660" s="12">
        <v>658</v>
      </c>
      <c r="C660" s="10" t="str">
        <f>IFERROR(VLOOKUP(TPM[[#This Row],[Error Code]],Errors_Master[[Error Code]:[Functional Area]],2,FALSE),"NA")</f>
        <v>FACT</v>
      </c>
      <c r="D660" s="10" t="str">
        <f>IFERROR(VLOOKUP(TPM[[#This Row],[Error Code]],Errors_Master[[Error Code]:[Error Code Name]],3,FALSE),"NA")</f>
        <v>ErrorCode/ErrorCode101 test fail</v>
      </c>
      <c r="E660" s="10">
        <f>COUNTIFS(Defect_Master[First Time],"&gt;0",Defect_Master[Error Code Name],TPM[[#This Row],[Error Code Name]],Defect_Master[Functional Area],TPM[[#This Row],[Functional Area]])</f>
        <v>0</v>
      </c>
      <c r="F660" s="10">
        <f>COUNTIFS(Defect_Master[Final],"&gt;0",Defect_Master[Error Code Name],TPM[[#This Row],[Error Code Name]],Defect_Master[Functional Area],TPM[[#This Row],[Functional Area]])</f>
        <v>0</v>
      </c>
      <c r="G66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61" spans="2:7" ht="15.75" customHeight="1">
      <c r="B661" s="12">
        <v>659</v>
      </c>
      <c r="C661" s="10" t="str">
        <f>IFERROR(VLOOKUP(TPM[[#This Row],[Error Code]],Errors_Master[[Error Code]:[Functional Area]],2,FALSE),"NA")</f>
        <v>FACT</v>
      </c>
      <c r="D661" s="10" t="str">
        <f>IFERROR(VLOOKUP(TPM[[#This Row],[Error Code]],Errors_Master[[Error Code]:[Error Code Name]],3,FALSE),"NA")</f>
        <v>ErrorCode/ErrorCode103 test fail</v>
      </c>
      <c r="E661" s="10">
        <f>COUNTIFS(Defect_Master[First Time],"&gt;0",Defect_Master[Error Code Name],TPM[[#This Row],[Error Code Name]],Defect_Master[Functional Area],TPM[[#This Row],[Functional Area]])</f>
        <v>0</v>
      </c>
      <c r="F661" s="10">
        <f>COUNTIFS(Defect_Master[Final],"&gt;0",Defect_Master[Error Code Name],TPM[[#This Row],[Error Code Name]],Defect_Master[Functional Area],TPM[[#This Row],[Functional Area]])</f>
        <v>0</v>
      </c>
      <c r="G66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62" spans="2:7" ht="15.75" customHeight="1">
      <c r="B662" s="12">
        <v>660</v>
      </c>
      <c r="C662" s="10" t="str">
        <f>IFERROR(VLOOKUP(TPM[[#This Row],[Error Code]],Errors_Master[[Error Code]:[Functional Area]],2,FALSE),"NA")</f>
        <v>FACT</v>
      </c>
      <c r="D662" s="10" t="str">
        <f>IFERROR(VLOOKUP(TPM[[#This Row],[Error Code]],Errors_Master[[Error Code]:[Error Code Name]],3,FALSE),"NA")</f>
        <v>ErrorCode/ErrorCode104 test fail</v>
      </c>
      <c r="E662" s="10">
        <f>COUNTIFS(Defect_Master[First Time],"&gt;0",Defect_Master[Error Code Name],TPM[[#This Row],[Error Code Name]],Defect_Master[Functional Area],TPM[[#This Row],[Functional Area]])</f>
        <v>0</v>
      </c>
      <c r="F662" s="10">
        <f>COUNTIFS(Defect_Master[Final],"&gt;0",Defect_Master[Error Code Name],TPM[[#This Row],[Error Code Name]],Defect_Master[Functional Area],TPM[[#This Row],[Functional Area]])</f>
        <v>0</v>
      </c>
      <c r="G66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63" spans="2:7" ht="15.75" customHeight="1">
      <c r="B663" s="12">
        <v>661</v>
      </c>
      <c r="C663" s="10" t="str">
        <f>IFERROR(VLOOKUP(TPM[[#This Row],[Error Code]],Errors_Master[[Error Code]:[Functional Area]],2,FALSE),"NA")</f>
        <v>FACT</v>
      </c>
      <c r="D663" s="10" t="str">
        <f>IFERROR(VLOOKUP(TPM[[#This Row],[Error Code]],Errors_Master[[Error Code]:[Error Code Name]],3,FALSE),"NA")</f>
        <v>ErrorCode/ErrorCode107 test fail</v>
      </c>
      <c r="E663" s="10">
        <f>COUNTIFS(Defect_Master[First Time],"&gt;0",Defect_Master[Error Code Name],TPM[[#This Row],[Error Code Name]],Defect_Master[Functional Area],TPM[[#This Row],[Functional Area]])</f>
        <v>0</v>
      </c>
      <c r="F663" s="10">
        <f>COUNTIFS(Defect_Master[Final],"&gt;0",Defect_Master[Error Code Name],TPM[[#This Row],[Error Code Name]],Defect_Master[Functional Area],TPM[[#This Row],[Functional Area]])</f>
        <v>0</v>
      </c>
      <c r="G66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64" spans="2:7" ht="15.75" customHeight="1">
      <c r="B664" s="12">
        <v>662</v>
      </c>
      <c r="C664" s="10" t="str">
        <f>IFERROR(VLOOKUP(TPM[[#This Row],[Error Code]],Errors_Master[[Error Code]:[Functional Area]],2,FALSE),"NA")</f>
        <v>FACT</v>
      </c>
      <c r="D664" s="10" t="str">
        <f>IFERROR(VLOOKUP(TPM[[#This Row],[Error Code]],Errors_Master[[Error Code]:[Error Code Name]],3,FALSE),"NA")</f>
        <v>ErrorCode/ErrorCode108 test fail</v>
      </c>
      <c r="E664" s="10">
        <f>COUNTIFS(Defect_Master[First Time],"&gt;0",Defect_Master[Error Code Name],TPM[[#This Row],[Error Code Name]],Defect_Master[Functional Area],TPM[[#This Row],[Functional Area]])</f>
        <v>0</v>
      </c>
      <c r="F664" s="10">
        <f>COUNTIFS(Defect_Master[Final],"&gt;0",Defect_Master[Error Code Name],TPM[[#This Row],[Error Code Name]],Defect_Master[Functional Area],TPM[[#This Row],[Functional Area]])</f>
        <v>0</v>
      </c>
      <c r="G66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65" spans="2:7" ht="15.75" customHeight="1">
      <c r="B665" s="12">
        <v>663</v>
      </c>
      <c r="C665" s="10" t="str">
        <f>IFERROR(VLOOKUP(TPM[[#This Row],[Error Code]],Errors_Master[[Error Code]:[Functional Area]],2,FALSE),"NA")</f>
        <v>FACT</v>
      </c>
      <c r="D665" s="10" t="str">
        <f>IFERROR(VLOOKUP(TPM[[#This Row],[Error Code]],Errors_Master[[Error Code]:[Error Code Name]],3,FALSE),"NA")</f>
        <v>ErrorCode/ErrorCode114 test fail</v>
      </c>
      <c r="E665" s="10">
        <f>COUNTIFS(Defect_Master[First Time],"&gt;0",Defect_Master[Error Code Name],TPM[[#This Row],[Error Code Name]],Defect_Master[Functional Area],TPM[[#This Row],[Functional Area]])</f>
        <v>0</v>
      </c>
      <c r="F665" s="10">
        <f>COUNTIFS(Defect_Master[Final],"&gt;0",Defect_Master[Error Code Name],TPM[[#This Row],[Error Code Name]],Defect_Master[Functional Area],TPM[[#This Row],[Functional Area]])</f>
        <v>0</v>
      </c>
      <c r="G66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66" spans="2:7" ht="15.75" customHeight="1">
      <c r="B666" s="12">
        <v>664</v>
      </c>
      <c r="C666" s="10" t="str">
        <f>IFERROR(VLOOKUP(TPM[[#This Row],[Error Code]],Errors_Master[[Error Code]:[Functional Area]],2,FALSE),"NA")</f>
        <v>FACT</v>
      </c>
      <c r="D666" s="10" t="str">
        <f>IFERROR(VLOOKUP(TPM[[#This Row],[Error Code]],Errors_Master[[Error Code]:[Error Code Name]],3,FALSE),"NA")</f>
        <v>ErrorCode/ErrorCode207 test fail</v>
      </c>
      <c r="E666" s="10">
        <f>COUNTIFS(Defect_Master[First Time],"&gt;0",Defect_Master[Error Code Name],TPM[[#This Row],[Error Code Name]],Defect_Master[Functional Area],TPM[[#This Row],[Functional Area]])</f>
        <v>0</v>
      </c>
      <c r="F666" s="10">
        <f>COUNTIFS(Defect_Master[Final],"&gt;0",Defect_Master[Error Code Name],TPM[[#This Row],[Error Code Name]],Defect_Master[Functional Area],TPM[[#This Row],[Functional Area]])</f>
        <v>0</v>
      </c>
      <c r="G66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67" spans="2:7" ht="15.75" customHeight="1">
      <c r="B667" s="12">
        <v>665</v>
      </c>
      <c r="C667" s="10" t="str">
        <f>IFERROR(VLOOKUP(TPM[[#This Row],[Error Code]],Errors_Master[[Error Code]:[Functional Area]],2,FALSE),"NA")</f>
        <v>FACT</v>
      </c>
      <c r="D667" s="10" t="str">
        <f>IFERROR(VLOOKUP(TPM[[#This Row],[Error Code]],Errors_Master[[Error Code]:[Error Code Name]],3,FALSE),"NA")</f>
        <v>[New Failure] FACT</v>
      </c>
      <c r="E667" s="10">
        <f>COUNTIFS(Defect_Master[First Time],"&gt;0",Defect_Master[Error Code Name],TPM[[#This Row],[Error Code Name]],Defect_Master[Functional Area],TPM[[#This Row],[Functional Area]])</f>
        <v>0</v>
      </c>
      <c r="F667" s="10">
        <f>COUNTIFS(Defect_Master[Final],"&gt;0",Defect_Master[Error Code Name],TPM[[#This Row],[Error Code Name]],Defect_Master[Functional Area],TPM[[#This Row],[Functional Area]])</f>
        <v>0</v>
      </c>
      <c r="G66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68" spans="2:7" ht="15.75" customHeight="1">
      <c r="B668" s="12">
        <v>666</v>
      </c>
      <c r="C668" s="10" t="str">
        <f>IFERROR(VLOOKUP(TPM[[#This Row],[Error Code]],Errors_Master[[Error Code]:[Functional Area]],2,FALSE),"NA")</f>
        <v>FACT</v>
      </c>
      <c r="D668" s="10" t="str">
        <f>IFERROR(VLOOKUP(TPM[[#This Row],[Error Code]],Errors_Master[[Error Code]:[Error Code Name]],3,FALSE),"NA")</f>
        <v>[New Failure] FACT</v>
      </c>
      <c r="E668" s="10">
        <f>COUNTIFS(Defect_Master[First Time],"&gt;0",Defect_Master[Error Code Name],TPM[[#This Row],[Error Code Name]],Defect_Master[Functional Area],TPM[[#This Row],[Functional Area]])</f>
        <v>0</v>
      </c>
      <c r="F668" s="10">
        <f>COUNTIFS(Defect_Master[Final],"&gt;0",Defect_Master[Error Code Name],TPM[[#This Row],[Error Code Name]],Defect_Master[Functional Area],TPM[[#This Row],[Functional Area]])</f>
        <v>0</v>
      </c>
      <c r="G66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69" spans="2:7" ht="15.75" customHeight="1">
      <c r="B669" s="12">
        <v>667</v>
      </c>
      <c r="C669" s="10" t="str">
        <f>IFERROR(VLOOKUP(TPM[[#This Row],[Error Code]],Errors_Master[[Error Code]:[Functional Area]],2,FALSE),"NA")</f>
        <v>FACT</v>
      </c>
      <c r="D669" s="10" t="str">
        <f>IFERROR(VLOOKUP(TPM[[#This Row],[Error Code]],Errors_Master[[Error Code]:[Error Code Name]],3,FALSE),"NA")</f>
        <v>[New Failure] FACT</v>
      </c>
      <c r="E669" s="10">
        <f>COUNTIFS(Defect_Master[First Time],"&gt;0",Defect_Master[Error Code Name],TPM[[#This Row],[Error Code Name]],Defect_Master[Functional Area],TPM[[#This Row],[Functional Area]])</f>
        <v>0</v>
      </c>
      <c r="F669" s="10">
        <f>COUNTIFS(Defect_Master[Final],"&gt;0",Defect_Master[Error Code Name],TPM[[#This Row],[Error Code Name]],Defect_Master[Functional Area],TPM[[#This Row],[Functional Area]])</f>
        <v>0</v>
      </c>
      <c r="G66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70" spans="2:7" ht="15.75" customHeight="1">
      <c r="B670" s="12">
        <v>668</v>
      </c>
      <c r="C670" s="10" t="str">
        <f>IFERROR(VLOOKUP(TPM[[#This Row],[Error Code]],Errors_Master[[Error Code]:[Functional Area]],2,FALSE),"NA")</f>
        <v>FACT</v>
      </c>
      <c r="D670" s="10" t="str">
        <f>IFERROR(VLOOKUP(TPM[[#This Row],[Error Code]],Errors_Master[[Error Code]:[Error Code Name]],3,FALSE),"NA")</f>
        <v>[New Failure] FACT</v>
      </c>
      <c r="E670" s="10">
        <f>COUNTIFS(Defect_Master[First Time],"&gt;0",Defect_Master[Error Code Name],TPM[[#This Row],[Error Code Name]],Defect_Master[Functional Area],TPM[[#This Row],[Functional Area]])</f>
        <v>0</v>
      </c>
      <c r="F670" s="10">
        <f>COUNTIFS(Defect_Master[Final],"&gt;0",Defect_Master[Error Code Name],TPM[[#This Row],[Error Code Name]],Defect_Master[Functional Area],TPM[[#This Row],[Functional Area]])</f>
        <v>0</v>
      </c>
      <c r="G67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71" spans="2:7" ht="15.75" customHeight="1">
      <c r="B671" s="12">
        <v>669</v>
      </c>
      <c r="C671" s="10" t="str">
        <f>IFERROR(VLOOKUP(TPM[[#This Row],[Error Code]],Errors_Master[[Error Code]:[Functional Area]],2,FALSE),"NA")</f>
        <v>FACT</v>
      </c>
      <c r="D671" s="10" t="str">
        <f>IFERROR(VLOOKUP(TPM[[#This Row],[Error Code]],Errors_Master[[Error Code]:[Error Code Name]],3,FALSE),"NA")</f>
        <v>[New Failure] FACT</v>
      </c>
      <c r="E671" s="10">
        <f>COUNTIFS(Defect_Master[First Time],"&gt;0",Defect_Master[Error Code Name],TPM[[#This Row],[Error Code Name]],Defect_Master[Functional Area],TPM[[#This Row],[Functional Area]])</f>
        <v>0</v>
      </c>
      <c r="F671" s="10">
        <f>COUNTIFS(Defect_Master[Final],"&gt;0",Defect_Master[Error Code Name],TPM[[#This Row],[Error Code Name]],Defect_Master[Functional Area],TPM[[#This Row],[Functional Area]])</f>
        <v>0</v>
      </c>
      <c r="G67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72" spans="2:7" ht="15.75" customHeight="1">
      <c r="B672" s="12">
        <v>670</v>
      </c>
      <c r="C672" s="10" t="str">
        <f>IFERROR(VLOOKUP(TPM[[#This Row],[Error Code]],Errors_Master[[Error Code]:[Functional Area]],2,FALSE),"NA")</f>
        <v>FACT</v>
      </c>
      <c r="D672" s="10" t="str">
        <f>IFERROR(VLOOKUP(TPM[[#This Row],[Error Code]],Errors_Master[[Error Code]:[Error Code Name]],3,FALSE),"NA")</f>
        <v>[New Failure] FACT</v>
      </c>
      <c r="E672" s="10">
        <f>COUNTIFS(Defect_Master[First Time],"&gt;0",Defect_Master[Error Code Name],TPM[[#This Row],[Error Code Name]],Defect_Master[Functional Area],TPM[[#This Row],[Functional Area]])</f>
        <v>0</v>
      </c>
      <c r="F672" s="10">
        <f>COUNTIFS(Defect_Master[Final],"&gt;0",Defect_Master[Error Code Name],TPM[[#This Row],[Error Code Name]],Defect_Master[Functional Area],TPM[[#This Row],[Functional Area]])</f>
        <v>0</v>
      </c>
      <c r="G67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73" spans="2:7" ht="15.75" customHeight="1">
      <c r="B673" s="12">
        <v>671</v>
      </c>
      <c r="C673" s="10" t="str">
        <f>IFERROR(VLOOKUP(TPM[[#This Row],[Error Code]],Errors_Master[[Error Code]:[Functional Area]],2,FALSE),"NA")</f>
        <v>FACT</v>
      </c>
      <c r="D673" s="10" t="str">
        <f>IFERROR(VLOOKUP(TPM[[#This Row],[Error Code]],Errors_Master[[Error Code]:[Error Code Name]],3,FALSE),"NA")</f>
        <v>[New Failure] FACT</v>
      </c>
      <c r="E673" s="10">
        <f>COUNTIFS(Defect_Master[First Time],"&gt;0",Defect_Master[Error Code Name],TPM[[#This Row],[Error Code Name]],Defect_Master[Functional Area],TPM[[#This Row],[Functional Area]])</f>
        <v>0</v>
      </c>
      <c r="F673" s="10">
        <f>COUNTIFS(Defect_Master[Final],"&gt;0",Defect_Master[Error Code Name],TPM[[#This Row],[Error Code Name]],Defect_Master[Functional Area],TPM[[#This Row],[Functional Area]])</f>
        <v>0</v>
      </c>
      <c r="G67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74" spans="2:7" ht="15.75" customHeight="1">
      <c r="B674" s="12">
        <v>672</v>
      </c>
      <c r="C674" s="10" t="str">
        <f>IFERROR(VLOOKUP(TPM[[#This Row],[Error Code]],Errors_Master[[Error Code]:[Functional Area]],2,FALSE),"NA")</f>
        <v>FACT</v>
      </c>
      <c r="D674" s="10" t="str">
        <f>IFERROR(VLOOKUP(TPM[[#This Row],[Error Code]],Errors_Master[[Error Code]:[Error Code Name]],3,FALSE),"NA")</f>
        <v>[New Failure] FACT</v>
      </c>
      <c r="E674" s="10">
        <f>COUNTIFS(Defect_Master[First Time],"&gt;0",Defect_Master[Error Code Name],TPM[[#This Row],[Error Code Name]],Defect_Master[Functional Area],TPM[[#This Row],[Functional Area]])</f>
        <v>0</v>
      </c>
      <c r="F674" s="10">
        <f>COUNTIFS(Defect_Master[Final],"&gt;0",Defect_Master[Error Code Name],TPM[[#This Row],[Error Code Name]],Defect_Master[Functional Area],TPM[[#This Row],[Functional Area]])</f>
        <v>0</v>
      </c>
      <c r="G67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75" spans="2:7" ht="15.75" customHeight="1">
      <c r="B675" s="12">
        <v>673</v>
      </c>
      <c r="C675" s="10" t="str">
        <f>IFERROR(VLOOKUP(TPM[[#This Row],[Error Code]],Errors_Master[[Error Code]:[Functional Area]],2,FALSE),"NA")</f>
        <v>FACT</v>
      </c>
      <c r="D675" s="10" t="str">
        <f>IFERROR(VLOOKUP(TPM[[#This Row],[Error Code]],Errors_Master[[Error Code]:[Error Code Name]],3,FALSE),"NA")</f>
        <v>[New Failure] FACT</v>
      </c>
      <c r="E675" s="10">
        <f>COUNTIFS(Defect_Master[First Time],"&gt;0",Defect_Master[Error Code Name],TPM[[#This Row],[Error Code Name]],Defect_Master[Functional Area],TPM[[#This Row],[Functional Area]])</f>
        <v>0</v>
      </c>
      <c r="F675" s="10">
        <f>COUNTIFS(Defect_Master[Final],"&gt;0",Defect_Master[Error Code Name],TPM[[#This Row],[Error Code Name]],Defect_Master[Functional Area],TPM[[#This Row],[Functional Area]])</f>
        <v>0</v>
      </c>
      <c r="G67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76" spans="2:7" ht="15.75" customHeight="1">
      <c r="B676" s="12">
        <v>674</v>
      </c>
      <c r="C676" s="10" t="str">
        <f>IFERROR(VLOOKUP(TPM[[#This Row],[Error Code]],Errors_Master[[Error Code]:[Functional Area]],2,FALSE),"NA")</f>
        <v>FACT</v>
      </c>
      <c r="D676" s="10" t="str">
        <f>IFERROR(VLOOKUP(TPM[[#This Row],[Error Code]],Errors_Master[[Error Code]:[Error Code Name]],3,FALSE),"NA")</f>
        <v>[New Failure] FACT</v>
      </c>
      <c r="E676" s="10">
        <f>COUNTIFS(Defect_Master[First Time],"&gt;0",Defect_Master[Error Code Name],TPM[[#This Row],[Error Code Name]],Defect_Master[Functional Area],TPM[[#This Row],[Functional Area]])</f>
        <v>0</v>
      </c>
      <c r="F676" s="10">
        <f>COUNTIFS(Defect_Master[Final],"&gt;0",Defect_Master[Error Code Name],TPM[[#This Row],[Error Code Name]],Defect_Master[Functional Area],TPM[[#This Row],[Functional Area]])</f>
        <v>0</v>
      </c>
      <c r="G67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77" spans="2:7" ht="15.75" customHeight="1">
      <c r="B677" s="12">
        <v>675</v>
      </c>
      <c r="C677" s="10" t="str">
        <f>IFERROR(VLOOKUP(TPM[[#This Row],[Error Code]],Errors_Master[[Error Code]:[Functional Area]],2,FALSE),"NA")</f>
        <v>FACT</v>
      </c>
      <c r="D677" s="10" t="str">
        <f>IFERROR(VLOOKUP(TPM[[#This Row],[Error Code]],Errors_Master[[Error Code]:[Error Code Name]],3,FALSE),"NA")</f>
        <v>[New Failure] FACT</v>
      </c>
      <c r="E677" s="10">
        <f>COUNTIFS(Defect_Master[First Time],"&gt;0",Defect_Master[Error Code Name],TPM[[#This Row],[Error Code Name]],Defect_Master[Functional Area],TPM[[#This Row],[Functional Area]])</f>
        <v>0</v>
      </c>
      <c r="F677" s="10">
        <f>COUNTIFS(Defect_Master[Final],"&gt;0",Defect_Master[Error Code Name],TPM[[#This Row],[Error Code Name]],Defect_Master[Functional Area],TPM[[#This Row],[Functional Area]])</f>
        <v>0</v>
      </c>
      <c r="G67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78" spans="2:7" ht="15.75" customHeight="1">
      <c r="B678" s="12">
        <v>676</v>
      </c>
      <c r="C678" s="10" t="str">
        <f>IFERROR(VLOOKUP(TPM[[#This Row],[Error Code]],Errors_Master[[Error Code]:[Functional Area]],2,FALSE),"NA")</f>
        <v>FACT</v>
      </c>
      <c r="D678" s="10" t="str">
        <f>IFERROR(VLOOKUP(TPM[[#This Row],[Error Code]],Errors_Master[[Error Code]:[Error Code Name]],3,FALSE),"NA")</f>
        <v>[New Failure] FACT</v>
      </c>
      <c r="E678" s="10">
        <f>COUNTIFS(Defect_Master[First Time],"&gt;0",Defect_Master[Error Code Name],TPM[[#This Row],[Error Code Name]],Defect_Master[Functional Area],TPM[[#This Row],[Functional Area]])</f>
        <v>0</v>
      </c>
      <c r="F678" s="10">
        <f>COUNTIFS(Defect_Master[Final],"&gt;0",Defect_Master[Error Code Name],TPM[[#This Row],[Error Code Name]],Defect_Master[Functional Area],TPM[[#This Row],[Functional Area]])</f>
        <v>0</v>
      </c>
      <c r="G67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79" spans="2:7" ht="15.75" customHeight="1">
      <c r="B679" s="12">
        <v>677</v>
      </c>
      <c r="C679" s="10" t="str">
        <f>IFERROR(VLOOKUP(TPM[[#This Row],[Error Code]],Errors_Master[[Error Code]:[Functional Area]],2,FALSE),"NA")</f>
        <v>FACT</v>
      </c>
      <c r="D679" s="10" t="str">
        <f>IFERROR(VLOOKUP(TPM[[#This Row],[Error Code]],Errors_Master[[Error Code]:[Error Code Name]],3,FALSE),"NA")</f>
        <v>[New Failure] FACT</v>
      </c>
      <c r="E679" s="10">
        <f>COUNTIFS(Defect_Master[First Time],"&gt;0",Defect_Master[Error Code Name],TPM[[#This Row],[Error Code Name]],Defect_Master[Functional Area],TPM[[#This Row],[Functional Area]])</f>
        <v>0</v>
      </c>
      <c r="F679" s="10">
        <f>COUNTIFS(Defect_Master[Final],"&gt;0",Defect_Master[Error Code Name],TPM[[#This Row],[Error Code Name]],Defect_Master[Functional Area],TPM[[#This Row],[Functional Area]])</f>
        <v>0</v>
      </c>
      <c r="G67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80" spans="2:7" ht="15.75" customHeight="1">
      <c r="B680" s="12">
        <v>678</v>
      </c>
      <c r="C680" s="10" t="str">
        <f>IFERROR(VLOOKUP(TPM[[#This Row],[Error Code]],Errors_Master[[Error Code]:[Functional Area]],2,FALSE),"NA")</f>
        <v>FACT</v>
      </c>
      <c r="D680" s="10" t="str">
        <f>IFERROR(VLOOKUP(TPM[[#This Row],[Error Code]],Errors_Master[[Error Code]:[Error Code Name]],3,FALSE),"NA")</f>
        <v>[New Failure] FACT</v>
      </c>
      <c r="E680" s="10">
        <f>COUNTIFS(Defect_Master[First Time],"&gt;0",Defect_Master[Error Code Name],TPM[[#This Row],[Error Code Name]],Defect_Master[Functional Area],TPM[[#This Row],[Functional Area]])</f>
        <v>0</v>
      </c>
      <c r="F680" s="10">
        <f>COUNTIFS(Defect_Master[Final],"&gt;0",Defect_Master[Error Code Name],TPM[[#This Row],[Error Code Name]],Defect_Master[Functional Area],TPM[[#This Row],[Functional Area]])</f>
        <v>0</v>
      </c>
      <c r="G68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81" spans="2:7" ht="15.75" customHeight="1">
      <c r="B681" s="12">
        <v>679</v>
      </c>
      <c r="C681" s="10" t="str">
        <f>IFERROR(VLOOKUP(TPM[[#This Row],[Error Code]],Errors_Master[[Error Code]:[Functional Area]],2,FALSE),"NA")</f>
        <v>FACT</v>
      </c>
      <c r="D681" s="10" t="str">
        <f>IFERROR(VLOOKUP(TPM[[#This Row],[Error Code]],Errors_Master[[Error Code]:[Error Code Name]],3,FALSE),"NA")</f>
        <v>[New Failure] FACT</v>
      </c>
      <c r="E681" s="10">
        <f>COUNTIFS(Defect_Master[First Time],"&gt;0",Defect_Master[Error Code Name],TPM[[#This Row],[Error Code Name]],Defect_Master[Functional Area],TPM[[#This Row],[Functional Area]])</f>
        <v>0</v>
      </c>
      <c r="F681" s="10">
        <f>COUNTIFS(Defect_Master[Final],"&gt;0",Defect_Master[Error Code Name],TPM[[#This Row],[Error Code Name]],Defect_Master[Functional Area],TPM[[#This Row],[Functional Area]])</f>
        <v>0</v>
      </c>
      <c r="G68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82" spans="2:7" ht="15.75" customHeight="1">
      <c r="B682" s="12">
        <v>680</v>
      </c>
      <c r="C682" s="10" t="str">
        <f>IFERROR(VLOOKUP(TPM[[#This Row],[Error Code]],Errors_Master[[Error Code]:[Functional Area]],2,FALSE),"NA")</f>
        <v>FACT</v>
      </c>
      <c r="D682" s="10" t="str">
        <f>IFERROR(VLOOKUP(TPM[[#This Row],[Error Code]],Errors_Master[[Error Code]:[Error Code Name]],3,FALSE),"NA")</f>
        <v>[New Failure] FACT</v>
      </c>
      <c r="E682" s="10">
        <f>COUNTIFS(Defect_Master[First Time],"&gt;0",Defect_Master[Error Code Name],TPM[[#This Row],[Error Code Name]],Defect_Master[Functional Area],TPM[[#This Row],[Functional Area]])</f>
        <v>0</v>
      </c>
      <c r="F682" s="10">
        <f>COUNTIFS(Defect_Master[Final],"&gt;0",Defect_Master[Error Code Name],TPM[[#This Row],[Error Code Name]],Defect_Master[Functional Area],TPM[[#This Row],[Functional Area]])</f>
        <v>0</v>
      </c>
      <c r="G68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83" spans="2:7" ht="15.75" customHeight="1">
      <c r="B683" s="12">
        <v>681</v>
      </c>
      <c r="C683" s="10" t="str">
        <f>IFERROR(VLOOKUP(TPM[[#This Row],[Error Code]],Errors_Master[[Error Code]:[Functional Area]],2,FALSE),"NA")</f>
        <v>FACT</v>
      </c>
      <c r="D683" s="10" t="str">
        <f>IFERROR(VLOOKUP(TPM[[#This Row],[Error Code]],Errors_Master[[Error Code]:[Error Code Name]],3,FALSE),"NA")</f>
        <v>[New Failure] FACT</v>
      </c>
      <c r="E683" s="10">
        <f>COUNTIFS(Defect_Master[First Time],"&gt;0",Defect_Master[Error Code Name],TPM[[#This Row],[Error Code Name]],Defect_Master[Functional Area],TPM[[#This Row],[Functional Area]])</f>
        <v>0</v>
      </c>
      <c r="F683" s="10">
        <f>COUNTIFS(Defect_Master[Final],"&gt;0",Defect_Master[Error Code Name],TPM[[#This Row],[Error Code Name]],Defect_Master[Functional Area],TPM[[#This Row],[Functional Area]])</f>
        <v>0</v>
      </c>
      <c r="G68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84" spans="2:7" ht="15.75" customHeight="1">
      <c r="B684" s="12">
        <v>682</v>
      </c>
      <c r="C684" s="10" t="str">
        <f>IFERROR(VLOOKUP(TPM[[#This Row],[Error Code]],Errors_Master[[Error Code]:[Functional Area]],2,FALSE),"NA")</f>
        <v>FACT</v>
      </c>
      <c r="D684" s="10" t="str">
        <f>IFERROR(VLOOKUP(TPM[[#This Row],[Error Code]],Errors_Master[[Error Code]:[Error Code Name]],3,FALSE),"NA")</f>
        <v>[New Failure] FACT</v>
      </c>
      <c r="E684" s="10">
        <f>COUNTIFS(Defect_Master[First Time],"&gt;0",Defect_Master[Error Code Name],TPM[[#This Row],[Error Code Name]],Defect_Master[Functional Area],TPM[[#This Row],[Functional Area]])</f>
        <v>0</v>
      </c>
      <c r="F684" s="10">
        <f>COUNTIFS(Defect_Master[Final],"&gt;0",Defect_Master[Error Code Name],TPM[[#This Row],[Error Code Name]],Defect_Master[Functional Area],TPM[[#This Row],[Functional Area]])</f>
        <v>0</v>
      </c>
      <c r="G68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85" spans="2:7" ht="15.75" customHeight="1">
      <c r="B685" s="12">
        <v>683</v>
      </c>
      <c r="C685" s="10" t="str">
        <f>IFERROR(VLOOKUP(TPM[[#This Row],[Error Code]],Errors_Master[[Error Code]:[Functional Area]],2,FALSE),"NA")</f>
        <v>FACT</v>
      </c>
      <c r="D685" s="10" t="str">
        <f>IFERROR(VLOOKUP(TPM[[#This Row],[Error Code]],Errors_Master[[Error Code]:[Error Code Name]],3,FALSE),"NA")</f>
        <v>[New Failure] FACT</v>
      </c>
      <c r="E685" s="10">
        <f>COUNTIFS(Defect_Master[First Time],"&gt;0",Defect_Master[Error Code Name],TPM[[#This Row],[Error Code Name]],Defect_Master[Functional Area],TPM[[#This Row],[Functional Area]])</f>
        <v>0</v>
      </c>
      <c r="F685" s="10">
        <f>COUNTIFS(Defect_Master[Final],"&gt;0",Defect_Master[Error Code Name],TPM[[#This Row],[Error Code Name]],Defect_Master[Functional Area],TPM[[#This Row],[Functional Area]])</f>
        <v>0</v>
      </c>
      <c r="G68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86" spans="2:7" ht="15.75" customHeight="1">
      <c r="B686" s="12">
        <v>684</v>
      </c>
      <c r="C686" s="10" t="str">
        <f>IFERROR(VLOOKUP(TPM[[#This Row],[Error Code]],Errors_Master[[Error Code]:[Functional Area]],2,FALSE),"NA")</f>
        <v>FACT</v>
      </c>
      <c r="D686" s="10" t="str">
        <f>IFERROR(VLOOKUP(TPM[[#This Row],[Error Code]],Errors_Master[[Error Code]:[Error Code Name]],3,FALSE),"NA")</f>
        <v>[New Failure] FACT</v>
      </c>
      <c r="E686" s="10">
        <f>COUNTIFS(Defect_Master[First Time],"&gt;0",Defect_Master[Error Code Name],TPM[[#This Row],[Error Code Name]],Defect_Master[Functional Area],TPM[[#This Row],[Functional Area]])</f>
        <v>0</v>
      </c>
      <c r="F686" s="10">
        <f>COUNTIFS(Defect_Master[Final],"&gt;0",Defect_Master[Error Code Name],TPM[[#This Row],[Error Code Name]],Defect_Master[Functional Area],TPM[[#This Row],[Functional Area]])</f>
        <v>0</v>
      </c>
      <c r="G68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87" spans="2:7" ht="15.75" customHeight="1">
      <c r="B687" s="12">
        <v>685</v>
      </c>
      <c r="C687" s="10" t="str">
        <f>IFERROR(VLOOKUP(TPM[[#This Row],[Error Code]],Errors_Master[[Error Code]:[Functional Area]],2,FALSE),"NA")</f>
        <v>FACT</v>
      </c>
      <c r="D687" s="10" t="str">
        <f>IFERROR(VLOOKUP(TPM[[#This Row],[Error Code]],Errors_Master[[Error Code]:[Error Code Name]],3,FALSE),"NA")</f>
        <v>[New Failure] FACT</v>
      </c>
      <c r="E687" s="10">
        <f>COUNTIFS(Defect_Master[First Time],"&gt;0",Defect_Master[Error Code Name],TPM[[#This Row],[Error Code Name]],Defect_Master[Functional Area],TPM[[#This Row],[Functional Area]])</f>
        <v>0</v>
      </c>
      <c r="F687" s="10">
        <f>COUNTIFS(Defect_Master[Final],"&gt;0",Defect_Master[Error Code Name],TPM[[#This Row],[Error Code Name]],Defect_Master[Functional Area],TPM[[#This Row],[Functional Area]])</f>
        <v>0</v>
      </c>
      <c r="G68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88" spans="2:7" ht="15.75" customHeight="1">
      <c r="B688" s="12">
        <v>686</v>
      </c>
      <c r="C688" s="10" t="str">
        <f>IFERROR(VLOOKUP(TPM[[#This Row],[Error Code]],Errors_Master[[Error Code]:[Functional Area]],2,FALSE),"NA")</f>
        <v>FACT</v>
      </c>
      <c r="D688" s="10" t="str">
        <f>IFERROR(VLOOKUP(TPM[[#This Row],[Error Code]],Errors_Master[[Error Code]:[Error Code Name]],3,FALSE),"NA")</f>
        <v>[New Failure] FACT</v>
      </c>
      <c r="E688" s="10">
        <f>COUNTIFS(Defect_Master[First Time],"&gt;0",Defect_Master[Error Code Name],TPM[[#This Row],[Error Code Name]],Defect_Master[Functional Area],TPM[[#This Row],[Functional Area]])</f>
        <v>0</v>
      </c>
      <c r="F688" s="10">
        <f>COUNTIFS(Defect_Master[Final],"&gt;0",Defect_Master[Error Code Name],TPM[[#This Row],[Error Code Name]],Defect_Master[Functional Area],TPM[[#This Row],[Functional Area]])</f>
        <v>0</v>
      </c>
      <c r="G68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89" spans="2:7" ht="15.75" customHeight="1">
      <c r="B689" s="12">
        <v>687</v>
      </c>
      <c r="C689" s="10" t="str">
        <f>IFERROR(VLOOKUP(TPM[[#This Row],[Error Code]],Errors_Master[[Error Code]:[Functional Area]],2,FALSE),"NA")</f>
        <v>FACT</v>
      </c>
      <c r="D689" s="10" t="str">
        <f>IFERROR(VLOOKUP(TPM[[#This Row],[Error Code]],Errors_Master[[Error Code]:[Error Code Name]],3,FALSE),"NA")</f>
        <v>[New Failure] FACT</v>
      </c>
      <c r="E689" s="10">
        <f>COUNTIFS(Defect_Master[First Time],"&gt;0",Defect_Master[Error Code Name],TPM[[#This Row],[Error Code Name]],Defect_Master[Functional Area],TPM[[#This Row],[Functional Area]])</f>
        <v>0</v>
      </c>
      <c r="F689" s="10">
        <f>COUNTIFS(Defect_Master[Final],"&gt;0",Defect_Master[Error Code Name],TPM[[#This Row],[Error Code Name]],Defect_Master[Functional Area],TPM[[#This Row],[Functional Area]])</f>
        <v>0</v>
      </c>
      <c r="G68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90" spans="2:7" ht="15.75" customHeight="1">
      <c r="B690" s="12">
        <v>688</v>
      </c>
      <c r="C690" s="10" t="str">
        <f>IFERROR(VLOOKUP(TPM[[#This Row],[Error Code]],Errors_Master[[Error Code]:[Functional Area]],2,FALSE),"NA")</f>
        <v>FACT</v>
      </c>
      <c r="D690" s="10" t="str">
        <f>IFERROR(VLOOKUP(TPM[[#This Row],[Error Code]],Errors_Master[[Error Code]:[Error Code Name]],3,FALSE),"NA")</f>
        <v>[New Failure] FACT</v>
      </c>
      <c r="E690" s="10">
        <f>COUNTIFS(Defect_Master[First Time],"&gt;0",Defect_Master[Error Code Name],TPM[[#This Row],[Error Code Name]],Defect_Master[Functional Area],TPM[[#This Row],[Functional Area]])</f>
        <v>0</v>
      </c>
      <c r="F690" s="10">
        <f>COUNTIFS(Defect_Master[Final],"&gt;0",Defect_Master[Error Code Name],TPM[[#This Row],[Error Code Name]],Defect_Master[Functional Area],TPM[[#This Row],[Functional Area]])</f>
        <v>0</v>
      </c>
      <c r="G69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91" spans="2:7" ht="15.75" customHeight="1">
      <c r="B691" s="12">
        <v>689</v>
      </c>
      <c r="C691" s="10" t="str">
        <f>IFERROR(VLOOKUP(TPM[[#This Row],[Error Code]],Errors_Master[[Error Code]:[Functional Area]],2,FALSE),"NA")</f>
        <v>FACT</v>
      </c>
      <c r="D691" s="10" t="str">
        <f>IFERROR(VLOOKUP(TPM[[#This Row],[Error Code]],Errors_Master[[Error Code]:[Error Code Name]],3,FALSE),"NA")</f>
        <v>[New Failure] FACT</v>
      </c>
      <c r="E691" s="10">
        <f>COUNTIFS(Defect_Master[First Time],"&gt;0",Defect_Master[Error Code Name],TPM[[#This Row],[Error Code Name]],Defect_Master[Functional Area],TPM[[#This Row],[Functional Area]])</f>
        <v>0</v>
      </c>
      <c r="F691" s="10">
        <f>COUNTIFS(Defect_Master[Final],"&gt;0",Defect_Master[Error Code Name],TPM[[#This Row],[Error Code Name]],Defect_Master[Functional Area],TPM[[#This Row],[Functional Area]])</f>
        <v>0</v>
      </c>
      <c r="G69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92" spans="2:7" ht="15.75" customHeight="1">
      <c r="B692" s="12">
        <v>690</v>
      </c>
      <c r="C692" s="10" t="str">
        <f>IFERROR(VLOOKUP(TPM[[#This Row],[Error Code]],Errors_Master[[Error Code]:[Functional Area]],2,FALSE),"NA")</f>
        <v>FACT</v>
      </c>
      <c r="D692" s="10" t="str">
        <f>IFERROR(VLOOKUP(TPM[[#This Row],[Error Code]],Errors_Master[[Error Code]:[Error Code Name]],3,FALSE),"NA")</f>
        <v>[New Failure] FACT</v>
      </c>
      <c r="E692" s="10">
        <f>COUNTIFS(Defect_Master[First Time],"&gt;0",Defect_Master[Error Code Name],TPM[[#This Row],[Error Code Name]],Defect_Master[Functional Area],TPM[[#This Row],[Functional Area]])</f>
        <v>0</v>
      </c>
      <c r="F692" s="10">
        <f>COUNTIFS(Defect_Master[Final],"&gt;0",Defect_Master[Error Code Name],TPM[[#This Row],[Error Code Name]],Defect_Master[Functional Area],TPM[[#This Row],[Functional Area]])</f>
        <v>0</v>
      </c>
      <c r="G69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93" spans="2:7" ht="15.75" customHeight="1">
      <c r="B693" s="12">
        <v>691</v>
      </c>
      <c r="C693" s="10" t="str">
        <f>IFERROR(VLOOKUP(TPM[[#This Row],[Error Code]],Errors_Master[[Error Code]:[Functional Area]],2,FALSE),"NA")</f>
        <v>FACT</v>
      </c>
      <c r="D693" s="10" t="str">
        <f>IFERROR(VLOOKUP(TPM[[#This Row],[Error Code]],Errors_Master[[Error Code]:[Error Code Name]],3,FALSE),"NA")</f>
        <v>[New Failure] FACT</v>
      </c>
      <c r="E693" s="10">
        <f>COUNTIFS(Defect_Master[First Time],"&gt;0",Defect_Master[Error Code Name],TPM[[#This Row],[Error Code Name]],Defect_Master[Functional Area],TPM[[#This Row],[Functional Area]])</f>
        <v>0</v>
      </c>
      <c r="F693" s="10">
        <f>COUNTIFS(Defect_Master[Final],"&gt;0",Defect_Master[Error Code Name],TPM[[#This Row],[Error Code Name]],Defect_Master[Functional Area],TPM[[#This Row],[Functional Area]])</f>
        <v>0</v>
      </c>
      <c r="G69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94" spans="2:7" ht="15.75" customHeight="1">
      <c r="B694" s="12">
        <v>692</v>
      </c>
      <c r="C694" s="10" t="str">
        <f>IFERROR(VLOOKUP(TPM[[#This Row],[Error Code]],Errors_Master[[Error Code]:[Functional Area]],2,FALSE),"NA")</f>
        <v>ALS_Cal</v>
      </c>
      <c r="D694" s="10" t="str">
        <f>IFERROR(VLOOKUP(TPM[[#This Row],[Error Code]],Errors_Master[[Error Code]:[Error Code Name]],3,FALSE),"NA")</f>
        <v>ALS-CAL Unable to add test item</v>
      </c>
      <c r="E694" s="10">
        <f>COUNTIFS(Defect_Master[First Time],"&gt;0",Defect_Master[Error Code Name],TPM[[#This Row],[Error Code Name]],Defect_Master[Functional Area],TPM[[#This Row],[Functional Area]])</f>
        <v>0</v>
      </c>
      <c r="F694" s="10">
        <f>COUNTIFS(Defect_Master[Final],"&gt;0",Defect_Master[Error Code Name],TPM[[#This Row],[Error Code Name]],Defect_Master[Functional Area],TPM[[#This Row],[Functional Area]])</f>
        <v>0</v>
      </c>
      <c r="G69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95" spans="2:7" ht="15.75" customHeight="1">
      <c r="B695" s="12">
        <v>693</v>
      </c>
      <c r="C695" s="10" t="str">
        <f>IFERROR(VLOOKUP(TPM[[#This Row],[Error Code]],Errors_Master[[Error Code]:[Functional Area]],2,FALSE),"NA")</f>
        <v>ALS_Cal</v>
      </c>
      <c r="D695" s="10" t="str">
        <f>IFERROR(VLOOKUP(TPM[[#This Row],[Error Code]],Errors_Master[[Error Code]:[Error Code Name]],3,FALSE),"NA")</f>
        <v>ALS-CAL 85-PEAR test fail</v>
      </c>
      <c r="E695" s="10">
        <f>COUNTIFS(Defect_Master[First Time],"&gt;0",Defect_Master[Error Code Name],TPM[[#This Row],[Error Code Name]],Defect_Master[Functional Area],TPM[[#This Row],[Functional Area]])</f>
        <v>0</v>
      </c>
      <c r="F695" s="10">
        <f>COUNTIFS(Defect_Master[Final],"&gt;0",Defect_Master[Error Code Name],TPM[[#This Row],[Error Code Name]],Defect_Master[Functional Area],TPM[[#This Row],[Functional Area]])</f>
        <v>0</v>
      </c>
      <c r="G69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96" spans="2:7" ht="15.75" customHeight="1">
      <c r="B696" s="12">
        <v>694</v>
      </c>
      <c r="C696" s="10" t="str">
        <f>IFERROR(VLOOKUP(TPM[[#This Row],[Error Code]],Errors_Master[[Error Code]:[Functional Area]],2,FALSE),"NA")</f>
        <v>ALS_Cal</v>
      </c>
      <c r="D696" s="10" t="str">
        <f>IFERROR(VLOOKUP(TPM[[#This Row],[Error Code]],Errors_Master[[Error Code]:[Error Code Name]],3,FALSE),"NA")</f>
        <v>ALS_Cal 21_monitor Value  test fail</v>
      </c>
      <c r="E696" s="10">
        <f>COUNTIFS(Defect_Master[First Time],"&gt;0",Defect_Master[Error Code Name],TPM[[#This Row],[Error Code Name]],Defect_Master[Functional Area],TPM[[#This Row],[Functional Area]])</f>
        <v>0</v>
      </c>
      <c r="F696" s="10">
        <f>COUNTIFS(Defect_Master[Final],"&gt;0",Defect_Master[Error Code Name],TPM[[#This Row],[Error Code Name]],Defect_Master[Functional Area],TPM[[#This Row],[Functional Area]])</f>
        <v>0</v>
      </c>
      <c r="G69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97" spans="2:7" ht="15.75" customHeight="1">
      <c r="B697" s="12">
        <v>695</v>
      </c>
      <c r="C697" s="10" t="str">
        <f>IFERROR(VLOOKUP(TPM[[#This Row],[Error Code]],Errors_Master[[Error Code]:[Functional Area]],2,FALSE),"NA")</f>
        <v>ALS_Cal</v>
      </c>
      <c r="D697" s="10" t="str">
        <f>IFERROR(VLOOKUP(TPM[[#This Row],[Error Code]],Errors_Master[[Error Code]:[Error Code Name]],3,FALSE),"NA")</f>
        <v>ALS_Cal 22_peak Wave length  test fail</v>
      </c>
      <c r="E697" s="10">
        <f>COUNTIFS(Defect_Master[First Time],"&gt;0",Defect_Master[Error Code Name],TPM[[#This Row],[Error Code Name]],Defect_Master[Functional Area],TPM[[#This Row],[Functional Area]])</f>
        <v>0</v>
      </c>
      <c r="F697" s="10">
        <f>COUNTIFS(Defect_Master[Final],"&gt;0",Defect_Master[Error Code Name],TPM[[#This Row],[Error Code Name]],Defect_Master[Functional Area],TPM[[#This Row],[Functional Area]])</f>
        <v>0</v>
      </c>
      <c r="G69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98" spans="2:7" ht="15.75" customHeight="1">
      <c r="B698" s="12">
        <v>696</v>
      </c>
      <c r="C698" s="10" t="str">
        <f>IFERROR(VLOOKUP(TPM[[#This Row],[Error Code]],Errors_Master[[Error Code]:[Functional Area]],2,FALSE),"NA")</f>
        <v>ALS_Cal</v>
      </c>
      <c r="D698" s="10" t="str">
        <f>IFERROR(VLOOKUP(TPM[[#This Row],[Error Code]],Errors_Master[[Error Code]:[Error Code Name]],3,FALSE),"NA")</f>
        <v>ALS_Cal 25_ICASCom test fail</v>
      </c>
      <c r="E698" s="10">
        <f>COUNTIFS(Defect_Master[First Time],"&gt;0",Defect_Master[Error Code Name],TPM[[#This Row],[Error Code Name]],Defect_Master[Functional Area],TPM[[#This Row],[Functional Area]])</f>
        <v>0</v>
      </c>
      <c r="F698" s="10">
        <f>COUNTIFS(Defect_Master[Final],"&gt;0",Defect_Master[Error Code Name],TPM[[#This Row],[Error Code Name]],Defect_Master[Functional Area],TPM[[#This Row],[Functional Area]])</f>
        <v>0</v>
      </c>
      <c r="G69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699" spans="2:7" ht="15.75" customHeight="1">
      <c r="B699" s="12">
        <v>697</v>
      </c>
      <c r="C699" s="10" t="str">
        <f>IFERROR(VLOOKUP(TPM[[#This Row],[Error Code]],Errors_Master[[Error Code]:[Functional Area]],2,FALSE),"NA")</f>
        <v>ALS_Cal</v>
      </c>
      <c r="D699" s="10" t="str">
        <f>IFERROR(VLOOKUP(TPM[[#This Row],[Error Code]],Errors_Master[[Error Code]:[Error Code Name]],3,FALSE),"NA")</f>
        <v>ALS_Cal 30_dutCom test fail</v>
      </c>
      <c r="E699" s="10">
        <f>COUNTIFS(Defect_Master[First Time],"&gt;0",Defect_Master[Error Code Name],TPM[[#This Row],[Error Code Name]],Defect_Master[Functional Area],TPM[[#This Row],[Functional Area]])</f>
        <v>0</v>
      </c>
      <c r="F699" s="10">
        <f>COUNTIFS(Defect_Master[Final],"&gt;0",Defect_Master[Error Code Name],TPM[[#This Row],[Error Code Name]],Defect_Master[Functional Area],TPM[[#This Row],[Functional Area]])</f>
        <v>0</v>
      </c>
      <c r="G69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00" spans="2:7" ht="15.75" customHeight="1">
      <c r="B700" s="12">
        <v>698</v>
      </c>
      <c r="C700" s="10" t="str">
        <f>IFERROR(VLOOKUP(TPM[[#This Row],[Error Code]],Errors_Master[[Error Code]:[Functional Area]],2,FALSE),"NA")</f>
        <v>ALS_Cal</v>
      </c>
      <c r="D700" s="10" t="str">
        <f>IFERROR(VLOOKUP(TPM[[#This Row],[Error Code]],Errors_Master[[Error Code]:[Error Code Name]],3,FALSE),"NA")</f>
        <v>ALS_Cal 31_dutI2C test fail</v>
      </c>
      <c r="E700" s="10">
        <f>COUNTIFS(Defect_Master[First Time],"&gt;0",Defect_Master[Error Code Name],TPM[[#This Row],[Error Code Name]],Defect_Master[Functional Area],TPM[[#This Row],[Functional Area]])</f>
        <v>0</v>
      </c>
      <c r="F700" s="10">
        <f>COUNTIFS(Defect_Master[Final],"&gt;0",Defect_Master[Error Code Name],TPM[[#This Row],[Error Code Name]],Defect_Master[Functional Area],TPM[[#This Row],[Functional Area]])</f>
        <v>0</v>
      </c>
      <c r="G70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01" spans="2:7" ht="15.75" customHeight="1">
      <c r="B701" s="12">
        <v>699</v>
      </c>
      <c r="C701" s="10" t="str">
        <f>IFERROR(VLOOKUP(TPM[[#This Row],[Error Code]],Errors_Master[[Error Code]:[Functional Area]],2,FALSE),"NA")</f>
        <v>ALS_Cal</v>
      </c>
      <c r="D701" s="10" t="str">
        <f>IFERROR(VLOOKUP(TPM[[#This Row],[Error Code]],Errors_Master[[Error Code]:[Error Code Name]],3,FALSE),"NA")</f>
        <v>ALS_Cal 32_dutPowerON test fail</v>
      </c>
      <c r="E701" s="10">
        <f>COUNTIFS(Defect_Master[First Time],"&gt;0",Defect_Master[Error Code Name],TPM[[#This Row],[Error Code Name]],Defect_Master[Functional Area],TPM[[#This Row],[Functional Area]])</f>
        <v>0</v>
      </c>
      <c r="F701" s="10">
        <f>COUNTIFS(Defect_Master[Final],"&gt;0",Defect_Master[Error Code Name],TPM[[#This Row],[Error Code Name]],Defect_Master[Functional Area],TPM[[#This Row],[Functional Area]])</f>
        <v>0</v>
      </c>
      <c r="G70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02" spans="2:7" ht="15.75" customHeight="1">
      <c r="B702" s="12">
        <v>700</v>
      </c>
      <c r="C702" s="10" t="str">
        <f>IFERROR(VLOOKUP(TPM[[#This Row],[Error Code]],Errors_Master[[Error Code]:[Functional Area]],2,FALSE),"NA")</f>
        <v>ALS_Cal</v>
      </c>
      <c r="D702" s="10" t="str">
        <f>IFERROR(VLOOKUP(TPM[[#This Row],[Error Code]],Errors_Master[[Error Code]:[Error Code Name]],3,FALSE),"NA")</f>
        <v>ALS_Cal 32_dutSampling test fail</v>
      </c>
      <c r="E702" s="10">
        <f>COUNTIFS(Defect_Master[First Time],"&gt;0",Defect_Master[Error Code Name],TPM[[#This Row],[Error Code Name]],Defect_Master[Functional Area],TPM[[#This Row],[Functional Area]])</f>
        <v>0</v>
      </c>
      <c r="F702" s="10">
        <f>COUNTIFS(Defect_Master[Final],"&gt;0",Defect_Master[Error Code Name],TPM[[#This Row],[Error Code Name]],Defect_Master[Functional Area],TPM[[#This Row],[Functional Area]])</f>
        <v>0</v>
      </c>
      <c r="G70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03" spans="2:7" ht="15.75" customHeight="1">
      <c r="B703" s="12">
        <v>701</v>
      </c>
      <c r="C703" s="10" t="str">
        <f>IFERROR(VLOOKUP(TPM[[#This Row],[Error Code]],Errors_Master[[Error Code]:[Functional Area]],2,FALSE),"NA")</f>
        <v>ALS_Cal</v>
      </c>
      <c r="D703" s="10" t="str">
        <f>IFERROR(VLOOKUP(TPM[[#This Row],[Error Code]],Errors_Master[[Error Code]:[Error Code Name]],3,FALSE),"NA")</f>
        <v>ALS_Cal 45_FDRCommunication test fail</v>
      </c>
      <c r="E703" s="10">
        <f>COUNTIFS(Defect_Master[First Time],"&gt;0",Defect_Master[Error Code Name],TPM[[#This Row],[Error Code Name]],Defect_Master[Functional Area],TPM[[#This Row],[Functional Area]])</f>
        <v>0</v>
      </c>
      <c r="F703" s="10">
        <f>COUNTIFS(Defect_Master[Final],"&gt;0",Defect_Master[Error Code Name],TPM[[#This Row],[Error Code Name]],Defect_Master[Functional Area],TPM[[#This Row],[Functional Area]])</f>
        <v>0</v>
      </c>
      <c r="G70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04" spans="2:7" ht="15.75" customHeight="1">
      <c r="B704" s="12">
        <v>702</v>
      </c>
      <c r="C704" s="10" t="str">
        <f>IFERROR(VLOOKUP(TPM[[#This Row],[Error Code]],Errors_Master[[Error Code]:[Functional Area]],2,FALSE),"NA")</f>
        <v>ALS_Cal</v>
      </c>
      <c r="D704" s="10" t="str">
        <f>IFERROR(VLOOKUP(TPM[[#This Row],[Error Code]],Errors_Master[[Error Code]:[Error Code Name]],3,FALSE),"NA")</f>
        <v>ALS_Cal 48_USBFSError test fail</v>
      </c>
      <c r="E704" s="10">
        <f>COUNTIFS(Defect_Master[First Time],"&gt;0",Defect_Master[Error Code Name],TPM[[#This Row],[Error Code Name]],Defect_Master[Functional Area],TPM[[#This Row],[Functional Area]])</f>
        <v>0</v>
      </c>
      <c r="F704" s="10">
        <f>COUNTIFS(Defect_Master[Final],"&gt;0",Defect_Master[Error Code Name],TPM[[#This Row],[Error Code Name]],Defect_Master[Functional Area],TPM[[#This Row],[Functional Area]])</f>
        <v>0</v>
      </c>
      <c r="G70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05" spans="2:7" ht="15.75" customHeight="1">
      <c r="B705" s="12">
        <v>703</v>
      </c>
      <c r="C705" s="10" t="str">
        <f>IFERROR(VLOOKUP(TPM[[#This Row],[Error Code]],Errors_Master[[Error Code]:[Functional Area]],2,FALSE),"NA")</f>
        <v>ALS_Cal</v>
      </c>
      <c r="D705" s="10" t="str">
        <f>IFERROR(VLOOKUP(TPM[[#This Row],[Error Code]],Errors_Master[[Error Code]:[Error Code Name]],3,FALSE),"NA")</f>
        <v>ALS_Cal 50_DarkCount test fail</v>
      </c>
      <c r="E705" s="10">
        <f>COUNTIFS(Defect_Master[First Time],"&gt;0",Defect_Master[Error Code Name],TPM[[#This Row],[Error Code Name]],Defect_Master[Functional Area],TPM[[#This Row],[Functional Area]])</f>
        <v>0</v>
      </c>
      <c r="F705" s="10">
        <f>COUNTIFS(Defect_Master[Final],"&gt;0",Defect_Master[Error Code Name],TPM[[#This Row],[Error Code Name]],Defect_Master[Functional Area],TPM[[#This Row],[Functional Area]])</f>
        <v>0</v>
      </c>
      <c r="G70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06" spans="2:7" ht="15.75" customHeight="1">
      <c r="B706" s="12">
        <v>704</v>
      </c>
      <c r="C706" s="10" t="str">
        <f>IFERROR(VLOOKUP(TPM[[#This Row],[Error Code]],Errors_Master[[Error Code]:[Functional Area]],2,FALSE),"NA")</f>
        <v>ALS_Cal</v>
      </c>
      <c r="D706" s="10" t="str">
        <f>IFERROR(VLOOKUP(TPM[[#This Row],[Error Code]],Errors_Master[[Error Code]:[Error Code Name]],3,FALSE),"NA")</f>
        <v>ALS_Cal 51_BackLight test fail</v>
      </c>
      <c r="E706" s="10">
        <f>COUNTIFS(Defect_Master[First Time],"&gt;0",Defect_Master[Error Code Name],TPM[[#This Row],[Error Code Name]],Defect_Master[Functional Area],TPM[[#This Row],[Functional Area]])</f>
        <v>0</v>
      </c>
      <c r="F706" s="10">
        <f>COUNTIFS(Defect_Master[Final],"&gt;0",Defect_Master[Error Code Name],TPM[[#This Row],[Error Code Name]],Defect_Master[Functional Area],TPM[[#This Row],[Functional Area]])</f>
        <v>0</v>
      </c>
      <c r="G70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07" spans="2:7" ht="15.75" customHeight="1">
      <c r="B707" s="12">
        <v>705</v>
      </c>
      <c r="C707" s="10" t="str">
        <f>IFERROR(VLOOKUP(TPM[[#This Row],[Error Code]],Errors_Master[[Error Code]:[Functional Area]],2,FALSE),"NA")</f>
        <v>ALS_Cal</v>
      </c>
      <c r="D707" s="10" t="str">
        <f>IFERROR(VLOOKUP(TPM[[#This Row],[Error Code]],Errors_Master[[Error Code]:[Error Code Name]],3,FALSE),"NA")</f>
        <v>ALS_Cal 52_cre test fail</v>
      </c>
      <c r="E707" s="10">
        <f>COUNTIFS(Defect_Master[First Time],"&gt;0",Defect_Master[Error Code Name],TPM[[#This Row],[Error Code Name]],Defect_Master[Functional Area],TPM[[#This Row],[Functional Area]])</f>
        <v>0</v>
      </c>
      <c r="F707" s="10">
        <f>COUNTIFS(Defect_Master[Final],"&gt;0",Defect_Master[Error Code Name],TPM[[#This Row],[Error Code Name]],Defect_Master[Functional Area],TPM[[#This Row],[Functional Area]])</f>
        <v>0</v>
      </c>
      <c r="G70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08" spans="2:7" ht="15.75" customHeight="1">
      <c r="B708" s="12">
        <v>706</v>
      </c>
      <c r="C708" s="10" t="str">
        <f>IFERROR(VLOOKUP(TPM[[#This Row],[Error Code]],Errors_Master[[Error Code]:[Functional Area]],2,FALSE),"NA")</f>
        <v>ALS_Cal</v>
      </c>
      <c r="D708" s="10" t="str">
        <f>IFERROR(VLOOKUP(TPM[[#This Row],[Error Code]],Errors_Master[[Error Code]:[Error Code Name]],3,FALSE),"NA")</f>
        <v>ALS_Cal 81_LED test fail</v>
      </c>
      <c r="E708" s="10">
        <f>COUNTIFS(Defect_Master[First Time],"&gt;0",Defect_Master[Error Code Name],TPM[[#This Row],[Error Code Name]],Defect_Master[Functional Area],TPM[[#This Row],[Functional Area]])</f>
        <v>0</v>
      </c>
      <c r="F708" s="10">
        <f>COUNTIFS(Defect_Master[Final],"&gt;0",Defect_Master[Error Code Name],TPM[[#This Row],[Error Code Name]],Defect_Master[Functional Area],TPM[[#This Row],[Functional Area]])</f>
        <v>0</v>
      </c>
      <c r="G70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09" spans="2:7" ht="15.75" customHeight="1">
      <c r="B709" s="12">
        <v>707</v>
      </c>
      <c r="C709" s="10" t="str">
        <f>IFERROR(VLOOKUP(TPM[[#This Row],[Error Code]],Errors_Master[[Error Code]:[Functional Area]],2,FALSE),"NA")</f>
        <v>ALS_Cal</v>
      </c>
      <c r="D709" s="10" t="str">
        <f>IFERROR(VLOOKUP(TPM[[#This Row],[Error Code]],Errors_Master[[Error Code]:[Error Code Name]],3,FALSE),"NA")</f>
        <v>ALS_Cal 94_PEAK test fail</v>
      </c>
      <c r="E709" s="10">
        <f>COUNTIFS(Defect_Master[First Time],"&gt;0",Defect_Master[Error Code Name],TPM[[#This Row],[Error Code Name]],Defect_Master[Functional Area],TPM[[#This Row],[Functional Area]])</f>
        <v>0</v>
      </c>
      <c r="F709" s="10">
        <f>COUNTIFS(Defect_Master[Final],"&gt;0",Defect_Master[Error Code Name],TPM[[#This Row],[Error Code Name]],Defect_Master[Functional Area],TPM[[#This Row],[Functional Area]])</f>
        <v>0</v>
      </c>
      <c r="G70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10" spans="2:7" ht="15.75" customHeight="1">
      <c r="B710" s="12">
        <v>708</v>
      </c>
      <c r="C710" s="10" t="str">
        <f>IFERROR(VLOOKUP(TPM[[#This Row],[Error Code]],Errors_Master[[Error Code]:[Functional Area]],2,FALSE),"NA")</f>
        <v>ALS_Cal</v>
      </c>
      <c r="D710" s="10" t="str">
        <f>IFERROR(VLOOKUP(TPM[[#This Row],[Error Code]],Errors_Master[[Error Code]:[Error Code Name]],3,FALSE),"NA")</f>
        <v>ALS_Cal cannot power ALS</v>
      </c>
      <c r="E710" s="10">
        <f>COUNTIFS(Defect_Master[First Time],"&gt;0",Defect_Master[Error Code Name],TPM[[#This Row],[Error Code Name]],Defect_Master[Functional Area],TPM[[#This Row],[Functional Area]])</f>
        <v>0</v>
      </c>
      <c r="F710" s="10">
        <f>COUNTIFS(Defect_Master[Final],"&gt;0",Defect_Master[Error Code Name],TPM[[#This Row],[Error Code Name]],Defect_Master[Functional Area],TPM[[#This Row],[Functional Area]])</f>
        <v>0</v>
      </c>
      <c r="G71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11" spans="2:7" ht="15.75" customHeight="1">
      <c r="B711" s="12">
        <v>709</v>
      </c>
      <c r="C711" s="10" t="str">
        <f>IFERROR(VLOOKUP(TPM[[#This Row],[Error Code]],Errors_Master[[Error Code]:[Functional Area]],2,FALSE),"NA")</f>
        <v>ALS_Cal</v>
      </c>
      <c r="D711" s="10" t="str">
        <f>IFERROR(VLOOKUP(TPM[[#This Row],[Error Code]],Errors_Master[[Error Code]:[Error Code Name]],3,FALSE),"NA")</f>
        <v>ALS_Cal CB error</v>
      </c>
      <c r="E711" s="10">
        <f>COUNTIFS(Defect_Master[First Time],"&gt;0",Defect_Master[Error Code Name],TPM[[#This Row],[Error Code Name]],Defect_Master[Functional Area],TPM[[#This Row],[Functional Area]])</f>
        <v>0</v>
      </c>
      <c r="F711" s="10">
        <f>COUNTIFS(Defect_Master[Final],"&gt;0",Defect_Master[Error Code Name],TPM[[#This Row],[Error Code Name]],Defect_Master[Functional Area],TPM[[#This Row],[Functional Area]])</f>
        <v>0</v>
      </c>
      <c r="G71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12" spans="2:7" ht="15.75" customHeight="1">
      <c r="B712" s="12">
        <v>710</v>
      </c>
      <c r="C712" s="10" t="str">
        <f>IFERROR(VLOOKUP(TPM[[#This Row],[Error Code]],Errors_Master[[Error Code]:[Functional Area]],2,FALSE),"NA")</f>
        <v>ALS_Cal</v>
      </c>
      <c r="D712" s="10" t="str">
        <f>IFERROR(VLOOKUP(TPM[[#This Row],[Error Code]],Errors_Master[[Error Code]:[Error Code Name]],3,FALSE),"NA")</f>
        <v>ALS_Cal cannot turn backlight off</v>
      </c>
      <c r="E712" s="10">
        <f>COUNTIFS(Defect_Master[First Time],"&gt;0",Defect_Master[Error Code Name],TPM[[#This Row],[Error Code Name]],Defect_Master[Functional Area],TPM[[#This Row],[Functional Area]])</f>
        <v>0</v>
      </c>
      <c r="F712" s="10">
        <f>COUNTIFS(Defect_Master[Final],"&gt;0",Defect_Master[Error Code Name],TPM[[#This Row],[Error Code Name]],Defect_Master[Functional Area],TPM[[#This Row],[Functional Area]])</f>
        <v>0</v>
      </c>
      <c r="G71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13" spans="2:7" ht="15.75" customHeight="1">
      <c r="B713" s="12">
        <v>711</v>
      </c>
      <c r="C713" s="10" t="str">
        <f>IFERROR(VLOOKUP(TPM[[#This Row],[Error Code]],Errors_Master[[Error Code]:[Functional Area]],2,FALSE),"NA")</f>
        <v>ALS_Cal</v>
      </c>
      <c r="D713" s="10" t="str">
        <f>IFERROR(VLOOKUP(TPM[[#This Row],[Error Code]],Errors_Master[[Error Code]:[Error Code Name]],3,FALSE),"NA")</f>
        <v>CNT_LED_D0_B fail</v>
      </c>
      <c r="E713" s="10">
        <f>COUNTIFS(Defect_Master[First Time],"&gt;0",Defect_Master[Error Code Name],TPM[[#This Row],[Error Code Name]],Defect_Master[Functional Area],TPM[[#This Row],[Functional Area]])</f>
        <v>0</v>
      </c>
      <c r="F713" s="10">
        <f>COUNTIFS(Defect_Master[Final],"&gt;0",Defect_Master[Error Code Name],TPM[[#This Row],[Error Code Name]],Defect_Master[Functional Area],TPM[[#This Row],[Functional Area]])</f>
        <v>0</v>
      </c>
      <c r="G71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14" spans="2:7" ht="15.75" customHeight="1">
      <c r="B714" s="12">
        <v>712</v>
      </c>
      <c r="C714" s="10" t="str">
        <f>IFERROR(VLOOKUP(TPM[[#This Row],[Error Code]],Errors_Master[[Error Code]:[Functional Area]],2,FALSE),"NA")</f>
        <v>ALS_Cal</v>
      </c>
      <c r="D714" s="10" t="str">
        <f>IFERROR(VLOOKUP(TPM[[#This Row],[Error Code]],Errors_Master[[Error Code]:[Error Code Name]],3,FALSE),"NA")</f>
        <v>ALS_Cal TEST_RUNER fail</v>
      </c>
      <c r="E714" s="10">
        <f>COUNTIFS(Defect_Master[First Time],"&gt;0",Defect_Master[Error Code Name],TPM[[#This Row],[Error Code Name]],Defect_Master[Functional Area],TPM[[#This Row],[Functional Area]])</f>
        <v>0</v>
      </c>
      <c r="F714" s="10">
        <f>COUNTIFS(Defect_Master[Final],"&gt;0",Defect_Master[Error Code Name],TPM[[#This Row],[Error Code Name]],Defect_Master[Functional Area],TPM[[#This Row],[Functional Area]])</f>
        <v>0</v>
      </c>
      <c r="G71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15" spans="2:7" ht="15.75" customHeight="1">
      <c r="B715" s="12">
        <v>713</v>
      </c>
      <c r="C715" s="10" t="str">
        <f>IFERROR(VLOOKUP(TPM[[#This Row],[Error Code]],Errors_Master[[Error Code]:[Functional Area]],2,FALSE),"NA")</f>
        <v>ALS_Cal</v>
      </c>
      <c r="D715" s="10" t="str">
        <f>IFERROR(VLOOKUP(TPM[[#This Row],[Error Code]],Errors_Master[[Error Code]:[Error Code Name]],3,FALSE),"NA")</f>
        <v>ALS_Cal DUT panic</v>
      </c>
      <c r="E715" s="10">
        <f>COUNTIFS(Defect_Master[First Time],"&gt;0",Defect_Master[Error Code Name],TPM[[#This Row],[Error Code Name]],Defect_Master[Functional Area],TPM[[#This Row],[Functional Area]])</f>
        <v>0</v>
      </c>
      <c r="F715" s="10">
        <f>COUNTIFS(Defect_Master[Final],"&gt;0",Defect_Master[Error Code Name],TPM[[#This Row],[Error Code Name]],Defect_Master[Functional Area],TPM[[#This Row],[Functional Area]])</f>
        <v>0</v>
      </c>
      <c r="G71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16" spans="2:7" ht="15.75" customHeight="1">
      <c r="B716" s="12">
        <v>714</v>
      </c>
      <c r="C716" s="10" t="str">
        <f>IFERROR(VLOOKUP(TPM[[#This Row],[Error Code]],Errors_Master[[Error Code]:[Functional Area]],2,FALSE),"NA")</f>
        <v>ALS_Cal</v>
      </c>
      <c r="D716" s="10" t="str">
        <f>IFERROR(VLOOKUP(TPM[[#This Row],[Error Code]],Errors_Master[[Error Code]:[Error Code Name]],3,FALSE),"NA")</f>
        <v>[New Failure] ALS_Cal</v>
      </c>
      <c r="E716" s="10">
        <f>COUNTIFS(Defect_Master[First Time],"&gt;0",Defect_Master[Error Code Name],TPM[[#This Row],[Error Code Name]],Defect_Master[Functional Area],TPM[[#This Row],[Functional Area]])</f>
        <v>0</v>
      </c>
      <c r="F716" s="10">
        <f>COUNTIFS(Defect_Master[Final],"&gt;0",Defect_Master[Error Code Name],TPM[[#This Row],[Error Code Name]],Defect_Master[Functional Area],TPM[[#This Row],[Functional Area]])</f>
        <v>0</v>
      </c>
      <c r="G71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17" spans="2:7" ht="15.75" customHeight="1">
      <c r="B717" s="12">
        <v>715</v>
      </c>
      <c r="C717" s="10" t="str">
        <f>IFERROR(VLOOKUP(TPM[[#This Row],[Error Code]],Errors_Master[[Error Code]:[Functional Area]],2,FALSE),"NA")</f>
        <v>ALS_Cal</v>
      </c>
      <c r="D717" s="10" t="str">
        <f>IFERROR(VLOOKUP(TPM[[#This Row],[Error Code]],Errors_Master[[Error Code]:[Error Code Name]],3,FALSE),"NA")</f>
        <v>[New Failure] ALS_Cal</v>
      </c>
      <c r="E717" s="10">
        <f>COUNTIFS(Defect_Master[First Time],"&gt;0",Defect_Master[Error Code Name],TPM[[#This Row],[Error Code Name]],Defect_Master[Functional Area],TPM[[#This Row],[Functional Area]])</f>
        <v>0</v>
      </c>
      <c r="F717" s="10">
        <f>COUNTIFS(Defect_Master[Final],"&gt;0",Defect_Master[Error Code Name],TPM[[#This Row],[Error Code Name]],Defect_Master[Functional Area],TPM[[#This Row],[Functional Area]])</f>
        <v>0</v>
      </c>
      <c r="G71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18" spans="2:7" ht="15.75" customHeight="1">
      <c r="B718" s="12">
        <v>716</v>
      </c>
      <c r="C718" s="10" t="str">
        <f>IFERROR(VLOOKUP(TPM[[#This Row],[Error Code]],Errors_Master[[Error Code]:[Functional Area]],2,FALSE),"NA")</f>
        <v>ALS_Cal</v>
      </c>
      <c r="D718" s="10" t="str">
        <f>IFERROR(VLOOKUP(TPM[[#This Row],[Error Code]],Errors_Master[[Error Code]:[Error Code Name]],3,FALSE),"NA")</f>
        <v>[New Failure] ALS_Cal</v>
      </c>
      <c r="E718" s="10">
        <f>COUNTIFS(Defect_Master[First Time],"&gt;0",Defect_Master[Error Code Name],TPM[[#This Row],[Error Code Name]],Defect_Master[Functional Area],TPM[[#This Row],[Functional Area]])</f>
        <v>0</v>
      </c>
      <c r="F718" s="10">
        <f>COUNTIFS(Defect_Master[Final],"&gt;0",Defect_Master[Error Code Name],TPM[[#This Row],[Error Code Name]],Defect_Master[Functional Area],TPM[[#This Row],[Functional Area]])</f>
        <v>0</v>
      </c>
      <c r="G71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19" spans="2:7" ht="15.75" customHeight="1">
      <c r="B719" s="12">
        <v>717</v>
      </c>
      <c r="C719" s="10" t="str">
        <f>IFERROR(VLOOKUP(TPM[[#This Row],[Error Code]],Errors_Master[[Error Code]:[Functional Area]],2,FALSE),"NA")</f>
        <v>ALS_Cal</v>
      </c>
      <c r="D719" s="10" t="str">
        <f>IFERROR(VLOOKUP(TPM[[#This Row],[Error Code]],Errors_Master[[Error Code]:[Error Code Name]],3,FALSE),"NA")</f>
        <v>[New Failure] ALS_Cal</v>
      </c>
      <c r="E719" s="10">
        <f>COUNTIFS(Defect_Master[First Time],"&gt;0",Defect_Master[Error Code Name],TPM[[#This Row],[Error Code Name]],Defect_Master[Functional Area],TPM[[#This Row],[Functional Area]])</f>
        <v>0</v>
      </c>
      <c r="F719" s="10">
        <f>COUNTIFS(Defect_Master[Final],"&gt;0",Defect_Master[Error Code Name],TPM[[#This Row],[Error Code Name]],Defect_Master[Functional Area],TPM[[#This Row],[Functional Area]])</f>
        <v>0</v>
      </c>
      <c r="G71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20" spans="2:7" ht="15.75" customHeight="1">
      <c r="B720" s="12">
        <v>718</v>
      </c>
      <c r="C720" s="10" t="str">
        <f>IFERROR(VLOOKUP(TPM[[#This Row],[Error Code]],Errors_Master[[Error Code]:[Functional Area]],2,FALSE),"NA")</f>
        <v>ALS_Cal</v>
      </c>
      <c r="D720" s="10" t="str">
        <f>IFERROR(VLOOKUP(TPM[[#This Row],[Error Code]],Errors_Master[[Error Code]:[Error Code Name]],3,FALSE),"NA")</f>
        <v>[New Failure] ALS_Cal</v>
      </c>
      <c r="E720" s="10">
        <f>COUNTIFS(Defect_Master[First Time],"&gt;0",Defect_Master[Error Code Name],TPM[[#This Row],[Error Code Name]],Defect_Master[Functional Area],TPM[[#This Row],[Functional Area]])</f>
        <v>0</v>
      </c>
      <c r="F720" s="10">
        <f>COUNTIFS(Defect_Master[Final],"&gt;0",Defect_Master[Error Code Name],TPM[[#This Row],[Error Code Name]],Defect_Master[Functional Area],TPM[[#This Row],[Functional Area]])</f>
        <v>0</v>
      </c>
      <c r="G72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21" spans="2:7" ht="15.75" customHeight="1">
      <c r="B721" s="12">
        <v>719</v>
      </c>
      <c r="C721" s="10" t="str">
        <f>IFERROR(VLOOKUP(TPM[[#This Row],[Error Code]],Errors_Master[[Error Code]:[Functional Area]],2,FALSE),"NA")</f>
        <v>ALS_Cal</v>
      </c>
      <c r="D721" s="10" t="str">
        <f>IFERROR(VLOOKUP(TPM[[#This Row],[Error Code]],Errors_Master[[Error Code]:[Error Code Name]],3,FALSE),"NA")</f>
        <v>[New Failure] ALS_Cal</v>
      </c>
      <c r="E721" s="10">
        <f>COUNTIFS(Defect_Master[First Time],"&gt;0",Defect_Master[Error Code Name],TPM[[#This Row],[Error Code Name]],Defect_Master[Functional Area],TPM[[#This Row],[Functional Area]])</f>
        <v>0</v>
      </c>
      <c r="F721" s="10">
        <f>COUNTIFS(Defect_Master[Final],"&gt;0",Defect_Master[Error Code Name],TPM[[#This Row],[Error Code Name]],Defect_Master[Functional Area],TPM[[#This Row],[Functional Area]])</f>
        <v>0</v>
      </c>
      <c r="G72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22" spans="2:7" ht="15.75" customHeight="1">
      <c r="B722" s="12">
        <v>720</v>
      </c>
      <c r="C722" s="10" t="str">
        <f>IFERROR(VLOOKUP(TPM[[#This Row],[Error Code]],Errors_Master[[Error Code]:[Functional Area]],2,FALSE),"NA")</f>
        <v>ALS_Cal</v>
      </c>
      <c r="D722" s="10" t="str">
        <f>IFERROR(VLOOKUP(TPM[[#This Row],[Error Code]],Errors_Master[[Error Code]:[Error Code Name]],3,FALSE),"NA")</f>
        <v>[New Failure] ALS_Cal</v>
      </c>
      <c r="E722" s="10">
        <f>COUNTIFS(Defect_Master[First Time],"&gt;0",Defect_Master[Error Code Name],TPM[[#This Row],[Error Code Name]],Defect_Master[Functional Area],TPM[[#This Row],[Functional Area]])</f>
        <v>0</v>
      </c>
      <c r="F722" s="10">
        <f>COUNTIFS(Defect_Master[Final],"&gt;0",Defect_Master[Error Code Name],TPM[[#This Row],[Error Code Name]],Defect_Master[Functional Area],TPM[[#This Row],[Functional Area]])</f>
        <v>0</v>
      </c>
      <c r="G72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23" spans="2:7" ht="15.75" customHeight="1">
      <c r="B723" s="12">
        <v>721</v>
      </c>
      <c r="C723" s="10" t="str">
        <f>IFERROR(VLOOKUP(TPM[[#This Row],[Error Code]],Errors_Master[[Error Code]:[Functional Area]],2,FALSE),"NA")</f>
        <v>ALS_Cal</v>
      </c>
      <c r="D723" s="10" t="str">
        <f>IFERROR(VLOOKUP(TPM[[#This Row],[Error Code]],Errors_Master[[Error Code]:[Error Code Name]],3,FALSE),"NA")</f>
        <v>[New Failure] ALS_Cal</v>
      </c>
      <c r="E723" s="10">
        <f>COUNTIFS(Defect_Master[First Time],"&gt;0",Defect_Master[Error Code Name],TPM[[#This Row],[Error Code Name]],Defect_Master[Functional Area],TPM[[#This Row],[Functional Area]])</f>
        <v>0</v>
      </c>
      <c r="F723" s="10">
        <f>COUNTIFS(Defect_Master[Final],"&gt;0",Defect_Master[Error Code Name],TPM[[#This Row],[Error Code Name]],Defect_Master[Functional Area],TPM[[#This Row],[Functional Area]])</f>
        <v>0</v>
      </c>
      <c r="G72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24" spans="2:7" ht="15.75" customHeight="1">
      <c r="B724" s="12">
        <v>722</v>
      </c>
      <c r="C724" s="10" t="str">
        <f>IFERROR(VLOOKUP(TPM[[#This Row],[Error Code]],Errors_Master[[Error Code]:[Functional Area]],2,FALSE),"NA")</f>
        <v>ALS_Cal</v>
      </c>
      <c r="D724" s="10" t="str">
        <f>IFERROR(VLOOKUP(TPM[[#This Row],[Error Code]],Errors_Master[[Error Code]:[Error Code Name]],3,FALSE),"NA")</f>
        <v>[New Failure] ALS_Cal</v>
      </c>
      <c r="E724" s="10">
        <f>COUNTIFS(Defect_Master[First Time],"&gt;0",Defect_Master[Error Code Name],TPM[[#This Row],[Error Code Name]],Defect_Master[Functional Area],TPM[[#This Row],[Functional Area]])</f>
        <v>0</v>
      </c>
      <c r="F724" s="10">
        <f>COUNTIFS(Defect_Master[Final],"&gt;0",Defect_Master[Error Code Name],TPM[[#This Row],[Error Code Name]],Defect_Master[Functional Area],TPM[[#This Row],[Functional Area]])</f>
        <v>0</v>
      </c>
      <c r="G72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25" spans="2:7" ht="15.75" customHeight="1">
      <c r="B725" s="12">
        <v>723</v>
      </c>
      <c r="C725" s="10" t="str">
        <f>IFERROR(VLOOKUP(TPM[[#This Row],[Error Code]],Errors_Master[[Error Code]:[Functional Area]],2,FALSE),"NA")</f>
        <v>ALS_Cal</v>
      </c>
      <c r="D725" s="10" t="str">
        <f>IFERROR(VLOOKUP(TPM[[#This Row],[Error Code]],Errors_Master[[Error Code]:[Error Code Name]],3,FALSE),"NA")</f>
        <v>[New Failure] ALS_Cal</v>
      </c>
      <c r="E725" s="10">
        <f>COUNTIFS(Defect_Master[First Time],"&gt;0",Defect_Master[Error Code Name],TPM[[#This Row],[Error Code Name]],Defect_Master[Functional Area],TPM[[#This Row],[Functional Area]])</f>
        <v>0</v>
      </c>
      <c r="F725" s="10">
        <f>COUNTIFS(Defect_Master[Final],"&gt;0",Defect_Master[Error Code Name],TPM[[#This Row],[Error Code Name]],Defect_Master[Functional Area],TPM[[#This Row],[Functional Area]])</f>
        <v>0</v>
      </c>
      <c r="G72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26" spans="2:7" ht="15.75" customHeight="1">
      <c r="B726" s="12">
        <v>724</v>
      </c>
      <c r="C726" s="10" t="str">
        <f>IFERROR(VLOOKUP(TPM[[#This Row],[Error Code]],Errors_Master[[Error Code]:[Functional Area]],2,FALSE),"NA")</f>
        <v>ALS_Cal</v>
      </c>
      <c r="D726" s="10" t="str">
        <f>IFERROR(VLOOKUP(TPM[[#This Row],[Error Code]],Errors_Master[[Error Code]:[Error Code Name]],3,FALSE),"NA")</f>
        <v>[New Failure] ALS_Cal</v>
      </c>
      <c r="E726" s="10">
        <f>COUNTIFS(Defect_Master[First Time],"&gt;0",Defect_Master[Error Code Name],TPM[[#This Row],[Error Code Name]],Defect_Master[Functional Area],TPM[[#This Row],[Functional Area]])</f>
        <v>0</v>
      </c>
      <c r="F726" s="10">
        <f>COUNTIFS(Defect_Master[Final],"&gt;0",Defect_Master[Error Code Name],TPM[[#This Row],[Error Code Name]],Defect_Master[Functional Area],TPM[[#This Row],[Functional Area]])</f>
        <v>0</v>
      </c>
      <c r="G72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27" spans="2:7" ht="15.75" customHeight="1">
      <c r="B727" s="12">
        <v>725</v>
      </c>
      <c r="C727" s="10" t="str">
        <f>IFERROR(VLOOKUP(TPM[[#This Row],[Error Code]],Errors_Master[[Error Code]:[Functional Area]],2,FALSE),"NA")</f>
        <v>ALS_Cal</v>
      </c>
      <c r="D727" s="10" t="str">
        <f>IFERROR(VLOOKUP(TPM[[#This Row],[Error Code]],Errors_Master[[Error Code]:[Error Code Name]],3,FALSE),"NA")</f>
        <v>[New Failure] ALS_Cal</v>
      </c>
      <c r="E727" s="10">
        <f>COUNTIFS(Defect_Master[First Time],"&gt;0",Defect_Master[Error Code Name],TPM[[#This Row],[Error Code Name]],Defect_Master[Functional Area],TPM[[#This Row],[Functional Area]])</f>
        <v>0</v>
      </c>
      <c r="F727" s="10">
        <f>COUNTIFS(Defect_Master[Final],"&gt;0",Defect_Master[Error Code Name],TPM[[#This Row],[Error Code Name]],Defect_Master[Functional Area],TPM[[#This Row],[Functional Area]])</f>
        <v>0</v>
      </c>
      <c r="G72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28" spans="2:7" ht="15.75" customHeight="1">
      <c r="B728" s="12">
        <v>726</v>
      </c>
      <c r="C728" s="10" t="str">
        <f>IFERROR(VLOOKUP(TPM[[#This Row],[Error Code]],Errors_Master[[Error Code]:[Functional Area]],2,FALSE),"NA")</f>
        <v>ALS_Cal</v>
      </c>
      <c r="D728" s="10" t="str">
        <f>IFERROR(VLOOKUP(TPM[[#This Row],[Error Code]],Errors_Master[[Error Code]:[Error Code Name]],3,FALSE),"NA")</f>
        <v>[New Failure] ALS_Cal</v>
      </c>
      <c r="E728" s="10">
        <f>COUNTIFS(Defect_Master[First Time],"&gt;0",Defect_Master[Error Code Name],TPM[[#This Row],[Error Code Name]],Defect_Master[Functional Area],TPM[[#This Row],[Functional Area]])</f>
        <v>0</v>
      </c>
      <c r="F728" s="10">
        <f>COUNTIFS(Defect_Master[Final],"&gt;0",Defect_Master[Error Code Name],TPM[[#This Row],[Error Code Name]],Defect_Master[Functional Area],TPM[[#This Row],[Functional Area]])</f>
        <v>0</v>
      </c>
      <c r="G72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29" spans="2:7" ht="15.75" customHeight="1">
      <c r="B729" s="12">
        <v>727</v>
      </c>
      <c r="C729" s="10" t="str">
        <f>IFERROR(VLOOKUP(TPM[[#This Row],[Error Code]],Errors_Master[[Error Code]:[Functional Area]],2,FALSE),"NA")</f>
        <v>ALS_Cal</v>
      </c>
      <c r="D729" s="10" t="str">
        <f>IFERROR(VLOOKUP(TPM[[#This Row],[Error Code]],Errors_Master[[Error Code]:[Error Code Name]],3,FALSE),"NA")</f>
        <v>[New Failure] ALS_Cal</v>
      </c>
      <c r="E729" s="10">
        <f>COUNTIFS(Defect_Master[First Time],"&gt;0",Defect_Master[Error Code Name],TPM[[#This Row],[Error Code Name]],Defect_Master[Functional Area],TPM[[#This Row],[Functional Area]])</f>
        <v>0</v>
      </c>
      <c r="F729" s="10">
        <f>COUNTIFS(Defect_Master[Final],"&gt;0",Defect_Master[Error Code Name],TPM[[#This Row],[Error Code Name]],Defect_Master[Functional Area],TPM[[#This Row],[Functional Area]])</f>
        <v>0</v>
      </c>
      <c r="G72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30" spans="2:7" ht="15.75" customHeight="1">
      <c r="B730" s="12">
        <v>728</v>
      </c>
      <c r="C730" s="10" t="str">
        <f>IFERROR(VLOOKUP(TPM[[#This Row],[Error Code]],Errors_Master[[Error Code]:[Functional Area]],2,FALSE),"NA")</f>
        <v>ALS_Cal</v>
      </c>
      <c r="D730" s="10" t="str">
        <f>IFERROR(VLOOKUP(TPM[[#This Row],[Error Code]],Errors_Master[[Error Code]:[Error Code Name]],3,FALSE),"NA")</f>
        <v>[New Failure] ALS_Cal</v>
      </c>
      <c r="E730" s="10">
        <f>COUNTIFS(Defect_Master[First Time],"&gt;0",Defect_Master[Error Code Name],TPM[[#This Row],[Error Code Name]],Defect_Master[Functional Area],TPM[[#This Row],[Functional Area]])</f>
        <v>0</v>
      </c>
      <c r="F730" s="10">
        <f>COUNTIFS(Defect_Master[Final],"&gt;0",Defect_Master[Error Code Name],TPM[[#This Row],[Error Code Name]],Defect_Master[Functional Area],TPM[[#This Row],[Functional Area]])</f>
        <v>0</v>
      </c>
      <c r="G73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31" spans="2:7" ht="15.75" customHeight="1">
      <c r="B731" s="12">
        <v>729</v>
      </c>
      <c r="C731" s="10" t="str">
        <f>IFERROR(VLOOKUP(TPM[[#This Row],[Error Code]],Errors_Master[[Error Code]:[Functional Area]],2,FALSE),"NA")</f>
        <v>ALS_Cal</v>
      </c>
      <c r="D731" s="10" t="str">
        <f>IFERROR(VLOOKUP(TPM[[#This Row],[Error Code]],Errors_Master[[Error Code]:[Error Code Name]],3,FALSE),"NA")</f>
        <v>[New Failure] ALS_Cal</v>
      </c>
      <c r="E731" s="10">
        <f>COUNTIFS(Defect_Master[First Time],"&gt;0",Defect_Master[Error Code Name],TPM[[#This Row],[Error Code Name]],Defect_Master[Functional Area],TPM[[#This Row],[Functional Area]])</f>
        <v>0</v>
      </c>
      <c r="F731" s="10">
        <f>COUNTIFS(Defect_Master[Final],"&gt;0",Defect_Master[Error Code Name],TPM[[#This Row],[Error Code Name]],Defect_Master[Functional Area],TPM[[#This Row],[Functional Area]])</f>
        <v>0</v>
      </c>
      <c r="G73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32" spans="2:7" ht="15.75" customHeight="1">
      <c r="B732" s="12">
        <v>730</v>
      </c>
      <c r="C732" s="10" t="str">
        <f>IFERROR(VLOOKUP(TPM[[#This Row],[Error Code]],Errors_Master[[Error Code]:[Functional Area]],2,FALSE),"NA")</f>
        <v>ALS_Cal</v>
      </c>
      <c r="D732" s="10" t="str">
        <f>IFERROR(VLOOKUP(TPM[[#This Row],[Error Code]],Errors_Master[[Error Code]:[Error Code Name]],3,FALSE),"NA")</f>
        <v>[New Failure] ALS_Cal</v>
      </c>
      <c r="E732" s="10">
        <f>COUNTIFS(Defect_Master[First Time],"&gt;0",Defect_Master[Error Code Name],TPM[[#This Row],[Error Code Name]],Defect_Master[Functional Area],TPM[[#This Row],[Functional Area]])</f>
        <v>0</v>
      </c>
      <c r="F732" s="10">
        <f>COUNTIFS(Defect_Master[Final],"&gt;0",Defect_Master[Error Code Name],TPM[[#This Row],[Error Code Name]],Defect_Master[Functional Area],TPM[[#This Row],[Functional Area]])</f>
        <v>0</v>
      </c>
      <c r="G73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33" spans="2:7" ht="15.75" customHeight="1">
      <c r="B733" s="12">
        <v>731</v>
      </c>
      <c r="C733" s="10" t="str">
        <f>IFERROR(VLOOKUP(TPM[[#This Row],[Error Code]],Errors_Master[[Error Code]:[Functional Area]],2,FALSE),"NA")</f>
        <v>ALS_Cal</v>
      </c>
      <c r="D733" s="10" t="str">
        <f>IFERROR(VLOOKUP(TPM[[#This Row],[Error Code]],Errors_Master[[Error Code]:[Error Code Name]],3,FALSE),"NA")</f>
        <v>[New Failure] ALS_Cal</v>
      </c>
      <c r="E733" s="10">
        <f>COUNTIFS(Defect_Master[First Time],"&gt;0",Defect_Master[Error Code Name],TPM[[#This Row],[Error Code Name]],Defect_Master[Functional Area],TPM[[#This Row],[Functional Area]])</f>
        <v>0</v>
      </c>
      <c r="F733" s="10">
        <f>COUNTIFS(Defect_Master[Final],"&gt;0",Defect_Master[Error Code Name],TPM[[#This Row],[Error Code Name]],Defect_Master[Functional Area],TPM[[#This Row],[Functional Area]])</f>
        <v>0</v>
      </c>
      <c r="G73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34" spans="2:7" ht="15.75" customHeight="1">
      <c r="B734" s="12">
        <v>732</v>
      </c>
      <c r="C734" s="10" t="str">
        <f>IFERROR(VLOOKUP(TPM[[#This Row],[Error Code]],Errors_Master[[Error Code]:[Functional Area]],2,FALSE),"NA")</f>
        <v>ALS_Cal</v>
      </c>
      <c r="D734" s="10" t="str">
        <f>IFERROR(VLOOKUP(TPM[[#This Row],[Error Code]],Errors_Master[[Error Code]:[Error Code Name]],3,FALSE),"NA")</f>
        <v>[New Failure] ALS_Cal</v>
      </c>
      <c r="E734" s="10">
        <f>COUNTIFS(Defect_Master[First Time],"&gt;0",Defect_Master[Error Code Name],TPM[[#This Row],[Error Code Name]],Defect_Master[Functional Area],TPM[[#This Row],[Functional Area]])</f>
        <v>0</v>
      </c>
      <c r="F734" s="10">
        <f>COUNTIFS(Defect_Master[Final],"&gt;0",Defect_Master[Error Code Name],TPM[[#This Row],[Error Code Name]],Defect_Master[Functional Area],TPM[[#This Row],[Functional Area]])</f>
        <v>0</v>
      </c>
      <c r="G73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35" spans="2:7" ht="15.75" customHeight="1">
      <c r="B735" s="12">
        <v>733</v>
      </c>
      <c r="C735" s="10" t="str">
        <f>IFERROR(VLOOKUP(TPM[[#This Row],[Error Code]],Errors_Master[[Error Code]:[Functional Area]],2,FALSE),"NA")</f>
        <v>ALS_Cal</v>
      </c>
      <c r="D735" s="10" t="str">
        <f>IFERROR(VLOOKUP(TPM[[#This Row],[Error Code]],Errors_Master[[Error Code]:[Error Code Name]],3,FALSE),"NA")</f>
        <v>[New Failure] ALS_Cal</v>
      </c>
      <c r="E735" s="10">
        <f>COUNTIFS(Defect_Master[First Time],"&gt;0",Defect_Master[Error Code Name],TPM[[#This Row],[Error Code Name]],Defect_Master[Functional Area],TPM[[#This Row],[Functional Area]])</f>
        <v>0</v>
      </c>
      <c r="F735" s="10">
        <f>COUNTIFS(Defect_Master[Final],"&gt;0",Defect_Master[Error Code Name],TPM[[#This Row],[Error Code Name]],Defect_Master[Functional Area],TPM[[#This Row],[Functional Area]])</f>
        <v>0</v>
      </c>
      <c r="G73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36" spans="2:7" ht="15.75" customHeight="1">
      <c r="B736" s="12">
        <v>734</v>
      </c>
      <c r="C736" s="10" t="str">
        <f>IFERROR(VLOOKUP(TPM[[#This Row],[Error Code]],Errors_Master[[Error Code]:[Functional Area]],2,FALSE),"NA")</f>
        <v>ALS_Cal</v>
      </c>
      <c r="D736" s="10" t="str">
        <f>IFERROR(VLOOKUP(TPM[[#This Row],[Error Code]],Errors_Master[[Error Code]:[Error Code Name]],3,FALSE),"NA")</f>
        <v>[New Failure] ALS_Cal</v>
      </c>
      <c r="E736" s="10">
        <f>COUNTIFS(Defect_Master[First Time],"&gt;0",Defect_Master[Error Code Name],TPM[[#This Row],[Error Code Name]],Defect_Master[Functional Area],TPM[[#This Row],[Functional Area]])</f>
        <v>0</v>
      </c>
      <c r="F736" s="10">
        <f>COUNTIFS(Defect_Master[Final],"&gt;0",Defect_Master[Error Code Name],TPM[[#This Row],[Error Code Name]],Defect_Master[Functional Area],TPM[[#This Row],[Functional Area]])</f>
        <v>0</v>
      </c>
      <c r="G73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37" spans="2:7" ht="15.75" customHeight="1">
      <c r="B737" s="12">
        <v>735</v>
      </c>
      <c r="C737" s="10" t="str">
        <f>IFERROR(VLOOKUP(TPM[[#This Row],[Error Code]],Errors_Master[[Error Code]:[Functional Area]],2,FALSE),"NA")</f>
        <v>ALS_Cal</v>
      </c>
      <c r="D737" s="10" t="str">
        <f>IFERROR(VLOOKUP(TPM[[#This Row],[Error Code]],Errors_Master[[Error Code]:[Error Code Name]],3,FALSE),"NA")</f>
        <v>[New Failure] ALS_Cal</v>
      </c>
      <c r="E737" s="10">
        <f>COUNTIFS(Defect_Master[First Time],"&gt;0",Defect_Master[Error Code Name],TPM[[#This Row],[Error Code Name]],Defect_Master[Functional Area],TPM[[#This Row],[Functional Area]])</f>
        <v>0</v>
      </c>
      <c r="F737" s="10">
        <f>COUNTIFS(Defect_Master[Final],"&gt;0",Defect_Master[Error Code Name],TPM[[#This Row],[Error Code Name]],Defect_Master[Functional Area],TPM[[#This Row],[Functional Area]])</f>
        <v>0</v>
      </c>
      <c r="G73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38" spans="2:7" ht="15.75" customHeight="1">
      <c r="B738" s="12">
        <v>736</v>
      </c>
      <c r="C738" s="10" t="str">
        <f>IFERROR(VLOOKUP(TPM[[#This Row],[Error Code]],Errors_Master[[Error Code]:[Functional Area]],2,FALSE),"NA")</f>
        <v>ALS_Cal</v>
      </c>
      <c r="D738" s="10" t="str">
        <f>IFERROR(VLOOKUP(TPM[[#This Row],[Error Code]],Errors_Master[[Error Code]:[Error Code Name]],3,FALSE),"NA")</f>
        <v>[New Failure] ALS_Cal</v>
      </c>
      <c r="E738" s="10">
        <f>COUNTIFS(Defect_Master[First Time],"&gt;0",Defect_Master[Error Code Name],TPM[[#This Row],[Error Code Name]],Defect_Master[Functional Area],TPM[[#This Row],[Functional Area]])</f>
        <v>0</v>
      </c>
      <c r="F738" s="10">
        <f>COUNTIFS(Defect_Master[Final],"&gt;0",Defect_Master[Error Code Name],TPM[[#This Row],[Error Code Name]],Defect_Master[Functional Area],TPM[[#This Row],[Functional Area]])</f>
        <v>0</v>
      </c>
      <c r="G73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39" spans="2:7" ht="15.75" customHeight="1">
      <c r="B739" s="12">
        <v>737</v>
      </c>
      <c r="C739" s="10" t="str">
        <f>IFERROR(VLOOKUP(TPM[[#This Row],[Error Code]],Errors_Master[[Error Code]:[Functional Area]],2,FALSE),"NA")</f>
        <v>ALS_Cal</v>
      </c>
      <c r="D739" s="10" t="str">
        <f>IFERROR(VLOOKUP(TPM[[#This Row],[Error Code]],Errors_Master[[Error Code]:[Error Code Name]],3,FALSE),"NA")</f>
        <v>[New Failure] ALS_Cal</v>
      </c>
      <c r="E739" s="10">
        <f>COUNTIFS(Defect_Master[First Time],"&gt;0",Defect_Master[Error Code Name],TPM[[#This Row],[Error Code Name]],Defect_Master[Functional Area],TPM[[#This Row],[Functional Area]])</f>
        <v>0</v>
      </c>
      <c r="F739" s="10">
        <f>COUNTIFS(Defect_Master[Final],"&gt;0",Defect_Master[Error Code Name],TPM[[#This Row],[Error Code Name]],Defect_Master[Functional Area],TPM[[#This Row],[Functional Area]])</f>
        <v>0</v>
      </c>
      <c r="G73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40" spans="2:7" ht="15.75" customHeight="1">
      <c r="B740" s="12">
        <v>738</v>
      </c>
      <c r="C740" s="10" t="str">
        <f>IFERROR(VLOOKUP(TPM[[#This Row],[Error Code]],Errors_Master[[Error Code]:[Functional Area]],2,FALSE),"NA")</f>
        <v>ALS_Cal</v>
      </c>
      <c r="D740" s="10" t="str">
        <f>IFERROR(VLOOKUP(TPM[[#This Row],[Error Code]],Errors_Master[[Error Code]:[Error Code Name]],3,FALSE),"NA")</f>
        <v>[New Failure] ALS_Cal</v>
      </c>
      <c r="E740" s="10">
        <f>COUNTIFS(Defect_Master[First Time],"&gt;0",Defect_Master[Error Code Name],TPM[[#This Row],[Error Code Name]],Defect_Master[Functional Area],TPM[[#This Row],[Functional Area]])</f>
        <v>0</v>
      </c>
      <c r="F740" s="10">
        <f>COUNTIFS(Defect_Master[Final],"&gt;0",Defect_Master[Error Code Name],TPM[[#This Row],[Error Code Name]],Defect_Master[Functional Area],TPM[[#This Row],[Functional Area]])</f>
        <v>0</v>
      </c>
      <c r="G74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41" spans="2:7" ht="15.75" customHeight="1">
      <c r="B741" s="12">
        <v>739</v>
      </c>
      <c r="C741" s="10" t="str">
        <f>IFERROR(VLOOKUP(TPM[[#This Row],[Error Code]],Errors_Master[[Error Code]:[Functional Area]],2,FALSE),"NA")</f>
        <v>ALS_Cal</v>
      </c>
      <c r="D741" s="10" t="str">
        <f>IFERROR(VLOOKUP(TPM[[#This Row],[Error Code]],Errors_Master[[Error Code]:[Error Code Name]],3,FALSE),"NA")</f>
        <v>[New Failure] ALS_Cal</v>
      </c>
      <c r="E741" s="10">
        <f>COUNTIFS(Defect_Master[First Time],"&gt;0",Defect_Master[Error Code Name],TPM[[#This Row],[Error Code Name]],Defect_Master[Functional Area],TPM[[#This Row],[Functional Area]])</f>
        <v>0</v>
      </c>
      <c r="F741" s="10">
        <f>COUNTIFS(Defect_Master[Final],"&gt;0",Defect_Master[Error Code Name],TPM[[#This Row],[Error Code Name]],Defect_Master[Functional Area],TPM[[#This Row],[Functional Area]])</f>
        <v>0</v>
      </c>
      <c r="G74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42" spans="2:7" ht="15.75" customHeight="1">
      <c r="B742" s="12">
        <v>740</v>
      </c>
      <c r="C742" s="10" t="str">
        <f>IFERROR(VLOOKUP(TPM[[#This Row],[Error Code]],Errors_Master[[Error Code]:[Functional Area]],2,FALSE),"NA")</f>
        <v>ALS_Cal</v>
      </c>
      <c r="D742" s="10" t="str">
        <f>IFERROR(VLOOKUP(TPM[[#This Row],[Error Code]],Errors_Master[[Error Code]:[Error Code Name]],3,FALSE),"NA")</f>
        <v>[New Failure] ALS_Cal</v>
      </c>
      <c r="E742" s="10">
        <f>COUNTIFS(Defect_Master[First Time],"&gt;0",Defect_Master[Error Code Name],TPM[[#This Row],[Error Code Name]],Defect_Master[Functional Area],TPM[[#This Row],[Functional Area]])</f>
        <v>0</v>
      </c>
      <c r="F742" s="10">
        <f>COUNTIFS(Defect_Master[Final],"&gt;0",Defect_Master[Error Code Name],TPM[[#This Row],[Error Code Name]],Defect_Master[Functional Area],TPM[[#This Row],[Functional Area]])</f>
        <v>0</v>
      </c>
      <c r="G74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43" spans="2:7" ht="15.75" customHeight="1">
      <c r="B743" s="12">
        <v>741</v>
      </c>
      <c r="C743" s="10" t="str">
        <f>IFERROR(VLOOKUP(TPM[[#This Row],[Error Code]],Errors_Master[[Error Code]:[Functional Area]],2,FALSE),"NA")</f>
        <v>ALS_AR</v>
      </c>
      <c r="D743" s="10" t="str">
        <f>IFERROR(VLOOKUP(TPM[[#This Row],[Error Code]],Errors_Master[[Error Code]:[Error Code Name]],3,FALSE),"NA")</f>
        <v>ALS-AR 52-cre test fail</v>
      </c>
      <c r="E743" s="10">
        <f>COUNTIFS(Defect_Master[First Time],"&gt;0",Defect_Master[Error Code Name],TPM[[#This Row],[Error Code Name]],Defect_Master[Functional Area],TPM[[#This Row],[Functional Area]])</f>
        <v>0</v>
      </c>
      <c r="F743" s="10">
        <f>COUNTIFS(Defect_Master[Final],"&gt;0",Defect_Master[Error Code Name],TPM[[#This Row],[Error Code Name]],Defect_Master[Functional Area],TPM[[#This Row],[Functional Area]])</f>
        <v>0</v>
      </c>
      <c r="G74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44" spans="2:7" ht="15.75" customHeight="1">
      <c r="B744" s="12">
        <v>742</v>
      </c>
      <c r="C744" s="10" t="str">
        <f>IFERROR(VLOOKUP(TPM[[#This Row],[Error Code]],Errors_Master[[Error Code]:[Functional Area]],2,FALSE),"NA")</f>
        <v>ALS_AR</v>
      </c>
      <c r="D744" s="10" t="str">
        <f>IFERROR(VLOOKUP(TPM[[#This Row],[Error Code]],Errors_Master[[Error Code]:[Error Code Name]],3,FALSE),"NA")</f>
        <v>ALS_AR Test 57-HMCL test fail</v>
      </c>
      <c r="E744" s="10">
        <f>COUNTIFS(Defect_Master[First Time],"&gt;0",Defect_Master[Error Code Name],TPM[[#This Row],[Error Code Name]],Defect_Master[Functional Area],TPM[[#This Row],[Functional Area]])</f>
        <v>0</v>
      </c>
      <c r="F744" s="10">
        <f>COUNTIFS(Defect_Master[Final],"&gt;0",Defect_Master[Error Code Name],TPM[[#This Row],[Error Code Name]],Defect_Master[Functional Area],TPM[[#This Row],[Functional Area]])</f>
        <v>0</v>
      </c>
      <c r="G74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45" spans="2:7" ht="15.75" customHeight="1">
      <c r="B745" s="12">
        <v>743</v>
      </c>
      <c r="C745" s="10" t="str">
        <f>IFERROR(VLOOKUP(TPM[[#This Row],[Error Code]],Errors_Master[[Error Code]:[Functional Area]],2,FALSE),"NA")</f>
        <v>ALS_AR</v>
      </c>
      <c r="D745" s="10" t="str">
        <f>IFERROR(VLOOKUP(TPM[[#This Row],[Error Code]],Errors_Master[[Error Code]:[Error Code Name]],3,FALSE),"NA")</f>
        <v>ALS_AR Can't Get Valid Device ID</v>
      </c>
      <c r="E745" s="10">
        <f>COUNTIFS(Defect_Master[First Time],"&gt;0",Defect_Master[Error Code Name],TPM[[#This Row],[Error Code Name]],Defect_Master[Functional Area],TPM[[#This Row],[Functional Area]])</f>
        <v>0</v>
      </c>
      <c r="F745" s="10">
        <f>COUNTIFS(Defect_Master[Final],"&gt;0",Defect_Master[Error Code Name],TPM[[#This Row],[Error Code Name]],Defect_Master[Functional Area],TPM[[#This Row],[Functional Area]])</f>
        <v>0</v>
      </c>
      <c r="G74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46" spans="2:7" ht="15.75" customHeight="1">
      <c r="B746" s="12">
        <v>744</v>
      </c>
      <c r="C746" s="10" t="str">
        <f>IFERROR(VLOOKUP(TPM[[#This Row],[Error Code]],Errors_Master[[Error Code]:[Functional Area]],2,FALSE),"NA")</f>
        <v>ALS_AR</v>
      </c>
      <c r="D746" s="10" t="str">
        <f>IFERROR(VLOOKUP(TPM[[#This Row],[Error Code]],Errors_Master[[Error Code]:[Error Code Name]],3,FALSE),"NA")</f>
        <v>ALS_AR 22_peak Wave length  test fail</v>
      </c>
      <c r="E746" s="10">
        <f>COUNTIFS(Defect_Master[First Time],"&gt;0",Defect_Master[Error Code Name],TPM[[#This Row],[Error Code Name]],Defect_Master[Functional Area],TPM[[#This Row],[Functional Area]])</f>
        <v>0</v>
      </c>
      <c r="F746" s="10">
        <f>COUNTIFS(Defect_Master[Final],"&gt;0",Defect_Master[Error Code Name],TPM[[#This Row],[Error Code Name]],Defect_Master[Functional Area],TPM[[#This Row],[Functional Area]])</f>
        <v>0</v>
      </c>
      <c r="G74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47" spans="2:7" ht="15.75" customHeight="1">
      <c r="B747" s="12">
        <v>745</v>
      </c>
      <c r="C747" s="10" t="str">
        <f>IFERROR(VLOOKUP(TPM[[#This Row],[Error Code]],Errors_Master[[Error Code]:[Functional Area]],2,FALSE),"NA")</f>
        <v>ALS_AR</v>
      </c>
      <c r="D747" s="10" t="str">
        <f>IFERROR(VLOOKUP(TPM[[#This Row],[Error Code]],Errors_Master[[Error Code]:[Error Code Name]],3,FALSE),"NA")</f>
        <v>ALS_AR 48_USBFSError test fail</v>
      </c>
      <c r="E747" s="10">
        <f>COUNTIFS(Defect_Master[First Time],"&gt;0",Defect_Master[Error Code Name],TPM[[#This Row],[Error Code Name]],Defect_Master[Functional Area],TPM[[#This Row],[Functional Area]])</f>
        <v>0</v>
      </c>
      <c r="F747" s="10">
        <f>COUNTIFS(Defect_Master[Final],"&gt;0",Defect_Master[Error Code Name],TPM[[#This Row],[Error Code Name]],Defect_Master[Functional Area],TPM[[#This Row],[Functional Area]])</f>
        <v>0</v>
      </c>
      <c r="G74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48" spans="2:7" ht="15.75" customHeight="1">
      <c r="B748" s="12">
        <v>746</v>
      </c>
      <c r="C748" s="10" t="str">
        <f>IFERROR(VLOOKUP(TPM[[#This Row],[Error Code]],Errors_Master[[Error Code]:[Functional Area]],2,FALSE),"NA")</f>
        <v>ALS_AR</v>
      </c>
      <c r="D748" s="10" t="str">
        <f>IFERROR(VLOOKUP(TPM[[#This Row],[Error Code]],Errors_Master[[Error Code]:[Error Code Name]],3,FALSE),"NA")</f>
        <v>ALS_AR 67_HmCI test fail</v>
      </c>
      <c r="E748" s="10">
        <f>COUNTIFS(Defect_Master[First Time],"&gt;0",Defect_Master[Error Code Name],TPM[[#This Row],[Error Code Name]],Defect_Master[Functional Area],TPM[[#This Row],[Functional Area]])</f>
        <v>0</v>
      </c>
      <c r="F748" s="10">
        <f>COUNTIFS(Defect_Master[Final],"&gt;0",Defect_Master[Error Code Name],TPM[[#This Row],[Error Code Name]],Defect_Master[Functional Area],TPM[[#This Row],[Functional Area]])</f>
        <v>0</v>
      </c>
      <c r="G74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49" spans="2:7" ht="15.75" customHeight="1">
      <c r="B749" s="12">
        <v>747</v>
      </c>
      <c r="C749" s="10" t="str">
        <f>IFERROR(VLOOKUP(TPM[[#This Row],[Error Code]],Errors_Master[[Error Code]:[Functional Area]],2,FALSE),"NA")</f>
        <v>ALS_AR</v>
      </c>
      <c r="D749" s="10" t="str">
        <f>IFERROR(VLOOKUP(TPM[[#This Row],[Error Code]],Errors_Master[[Error Code]:[Error Code Name]],3,FALSE),"NA")</f>
        <v>ALS_AR cannot turn backlight off</v>
      </c>
      <c r="E749" s="10">
        <f>COUNTIFS(Defect_Master[First Time],"&gt;0",Defect_Master[Error Code Name],TPM[[#This Row],[Error Code Name]],Defect_Master[Functional Area],TPM[[#This Row],[Functional Area]])</f>
        <v>0</v>
      </c>
      <c r="F749" s="10">
        <f>COUNTIFS(Defect_Master[Final],"&gt;0",Defect_Master[Error Code Name],TPM[[#This Row],[Error Code Name]],Defect_Master[Functional Area],TPM[[#This Row],[Functional Area]])</f>
        <v>0</v>
      </c>
      <c r="G74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50" spans="2:7" ht="15.75" customHeight="1">
      <c r="B750" s="12">
        <v>748</v>
      </c>
      <c r="C750" s="10" t="str">
        <f>IFERROR(VLOOKUP(TPM[[#This Row],[Error Code]],Errors_Master[[Error Code]:[Functional Area]],2,FALSE),"NA")</f>
        <v>ALS_AR</v>
      </c>
      <c r="D750" s="10" t="str">
        <f>IFERROR(VLOOKUP(TPM[[#This Row],[Error Code]],Errors_Master[[Error Code]:[Error Code Name]],3,FALSE),"NA")</f>
        <v>ALS_AR cannot power ALS</v>
      </c>
      <c r="E750" s="10">
        <f>COUNTIFS(Defect_Master[First Time],"&gt;0",Defect_Master[Error Code Name],TPM[[#This Row],[Error Code Name]],Defect_Master[Functional Area],TPM[[#This Row],[Functional Area]])</f>
        <v>0</v>
      </c>
      <c r="F750" s="10">
        <f>COUNTIFS(Defect_Master[Final],"&gt;0",Defect_Master[Error Code Name],TPM[[#This Row],[Error Code Name]],Defect_Master[Functional Area],TPM[[#This Row],[Functional Area]])</f>
        <v>0</v>
      </c>
      <c r="G75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51" spans="2:7" ht="15.75" customHeight="1">
      <c r="B751" s="12">
        <v>749</v>
      </c>
      <c r="C751" s="10" t="str">
        <f>IFERROR(VLOOKUP(TPM[[#This Row],[Error Code]],Errors_Master[[Error Code]:[Functional Area]],2,FALSE),"NA")</f>
        <v>ALS_AR</v>
      </c>
      <c r="D751" s="10" t="str">
        <f>IFERROR(VLOOKUP(TPM[[#This Row],[Error Code]],Errors_Master[[Error Code]:[Error Code Name]],3,FALSE),"NA")</f>
        <v>ALS_AR CB error</v>
      </c>
      <c r="E751" s="10">
        <f>COUNTIFS(Defect_Master[First Time],"&gt;0",Defect_Master[Error Code Name],TPM[[#This Row],[Error Code Name]],Defect_Master[Functional Area],TPM[[#This Row],[Functional Area]])</f>
        <v>0</v>
      </c>
      <c r="F751" s="10">
        <f>COUNTIFS(Defect_Master[Final],"&gt;0",Defect_Master[Error Code Name],TPM[[#This Row],[Error Code Name]],Defect_Master[Functional Area],TPM[[#This Row],[Functional Area]])</f>
        <v>0</v>
      </c>
      <c r="G75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52" spans="2:7" ht="15.75" customHeight="1">
      <c r="B752" s="12">
        <v>750</v>
      </c>
      <c r="C752" s="10" t="str">
        <f>IFERROR(VLOOKUP(TPM[[#This Row],[Error Code]],Errors_Master[[Error Code]:[Functional Area]],2,FALSE),"NA")</f>
        <v>ALS_AR</v>
      </c>
      <c r="D752" s="10" t="str">
        <f>IFERROR(VLOOKUP(TPM[[#This Row],[Error Code]],Errors_Master[[Error Code]:[Error Code Name]],3,FALSE),"NA")</f>
        <v>ALS_AR cannot test</v>
      </c>
      <c r="E752" s="10">
        <f>COUNTIFS(Defect_Master[First Time],"&gt;0",Defect_Master[Error Code Name],TPM[[#This Row],[Error Code Name]],Defect_Master[Functional Area],TPM[[#This Row],[Functional Area]])</f>
        <v>0</v>
      </c>
      <c r="F752" s="10">
        <f>COUNTIFS(Defect_Master[Final],"&gt;0",Defect_Master[Error Code Name],TPM[[#This Row],[Error Code Name]],Defect_Master[Functional Area],TPM[[#This Row],[Functional Area]])</f>
        <v>0</v>
      </c>
      <c r="G75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53" spans="2:7" ht="15.75" customHeight="1">
      <c r="B753" s="12">
        <v>751</v>
      </c>
      <c r="C753" s="10" t="str">
        <f>IFERROR(VLOOKUP(TPM[[#This Row],[Error Code]],Errors_Master[[Error Code]:[Functional Area]],2,FALSE),"NA")</f>
        <v>ALS_AR</v>
      </c>
      <c r="D753" s="10" t="str">
        <f>IFERROR(VLOOKUP(TPM[[#This Row],[Error Code]],Errors_Master[[Error Code]:[Error Code Name]],3,FALSE),"NA")</f>
        <v>ALS_AR IEFI panic</v>
      </c>
      <c r="E753" s="10">
        <f>COUNTIFS(Defect_Master[First Time],"&gt;0",Defect_Master[Error Code Name],TPM[[#This Row],[Error Code Name]],Defect_Master[Functional Area],TPM[[#This Row],[Functional Area]])</f>
        <v>0</v>
      </c>
      <c r="F753" s="10">
        <f>COUNTIFS(Defect_Master[Final],"&gt;0",Defect_Master[Error Code Name],TPM[[#This Row],[Error Code Name]],Defect_Master[Functional Area],TPM[[#This Row],[Functional Area]])</f>
        <v>0</v>
      </c>
      <c r="G75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54" spans="2:7" ht="15.75" customHeight="1">
      <c r="B754" s="12">
        <v>752</v>
      </c>
      <c r="C754" s="10" t="str">
        <f>IFERROR(VLOOKUP(TPM[[#This Row],[Error Code]],Errors_Master[[Error Code]:[Functional Area]],2,FALSE),"NA")</f>
        <v>ALS_AR</v>
      </c>
      <c r="D754" s="10" t="str">
        <f>IFERROR(VLOOKUP(TPM[[#This Row],[Error Code]],Errors_Master[[Error Code]:[Error Code Name]],3,FALSE),"NA")</f>
        <v>ALS_AR 81_LED fail</v>
      </c>
      <c r="E754" s="10">
        <f>COUNTIFS(Defect_Master[First Time],"&gt;0",Defect_Master[Error Code Name],TPM[[#This Row],[Error Code Name]],Defect_Master[Functional Area],TPM[[#This Row],[Functional Area]])</f>
        <v>0</v>
      </c>
      <c r="F754" s="10">
        <f>COUNTIFS(Defect_Master[Final],"&gt;0",Defect_Master[Error Code Name],TPM[[#This Row],[Error Code Name]],Defect_Master[Functional Area],TPM[[#This Row],[Functional Area]])</f>
        <v>0</v>
      </c>
      <c r="G75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55" spans="2:7" ht="15.75" customHeight="1">
      <c r="B755" s="12">
        <v>753</v>
      </c>
      <c r="C755" s="10" t="str">
        <f>IFERROR(VLOOKUP(TPM[[#This Row],[Error Code]],Errors_Master[[Error Code]:[Functional Area]],2,FALSE),"NA")</f>
        <v>ALS_AR</v>
      </c>
      <c r="D755" s="10" t="str">
        <f>IFERROR(VLOOKUP(TPM[[#This Row],[Error Code]],Errors_Master[[Error Code]:[Error Code Name]],3,FALSE),"NA")</f>
        <v>ALS_AR 25_iASCOM test fail</v>
      </c>
      <c r="E755" s="10">
        <f>COUNTIFS(Defect_Master[First Time],"&gt;0",Defect_Master[Error Code Name],TPM[[#This Row],[Error Code Name]],Defect_Master[Functional Area],TPM[[#This Row],[Functional Area]])</f>
        <v>0</v>
      </c>
      <c r="F755" s="10">
        <f>COUNTIFS(Defect_Master[Final],"&gt;0",Defect_Master[Error Code Name],TPM[[#This Row],[Error Code Name]],Defect_Master[Functional Area],TPM[[#This Row],[Functional Area]])</f>
        <v>0</v>
      </c>
      <c r="G75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56" spans="2:7" ht="15.75" customHeight="1">
      <c r="B756" s="12">
        <v>754</v>
      </c>
      <c r="C756" s="10" t="str">
        <f>IFERROR(VLOOKUP(TPM[[#This Row],[Error Code]],Errors_Master[[Error Code]:[Functional Area]],2,FALSE),"NA")</f>
        <v>ALS_AR</v>
      </c>
      <c r="D756" s="10" t="str">
        <f>IFERROR(VLOOKUP(TPM[[#This Row],[Error Code]],Errors_Master[[Error Code]:[Error Code Name]],3,FALSE),"NA")</f>
        <v>When ALS_AR test pass cannot power on</v>
      </c>
      <c r="E756" s="10">
        <f>COUNTIFS(Defect_Master[First Time],"&gt;0",Defect_Master[Error Code Name],TPM[[#This Row],[Error Code Name]],Defect_Master[Functional Area],TPM[[#This Row],[Functional Area]])</f>
        <v>0</v>
      </c>
      <c r="F756" s="10">
        <f>COUNTIFS(Defect_Master[Final],"&gt;0",Defect_Master[Error Code Name],TPM[[#This Row],[Error Code Name]],Defect_Master[Functional Area],TPM[[#This Row],[Functional Area]])</f>
        <v>0</v>
      </c>
      <c r="G75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57" spans="2:7" ht="15.75" customHeight="1">
      <c r="B757" s="12">
        <v>755</v>
      </c>
      <c r="C757" s="10" t="str">
        <f>IFERROR(VLOOKUP(TPM[[#This Row],[Error Code]],Errors_Master[[Error Code]:[Functional Area]],2,FALSE),"NA")</f>
        <v>ALS_AR</v>
      </c>
      <c r="D757" s="10" t="str">
        <f>IFERROR(VLOOKUP(TPM[[#This Row],[Error Code]],Errors_Master[[Error Code]:[Error Code Name]],3,FALSE),"NA")</f>
        <v>[New Failure] ALS_AR</v>
      </c>
      <c r="E757" s="10">
        <f>COUNTIFS(Defect_Master[First Time],"&gt;0",Defect_Master[Error Code Name],TPM[[#This Row],[Error Code Name]],Defect_Master[Functional Area],TPM[[#This Row],[Functional Area]])</f>
        <v>0</v>
      </c>
      <c r="F757" s="10">
        <f>COUNTIFS(Defect_Master[Final],"&gt;0",Defect_Master[Error Code Name],TPM[[#This Row],[Error Code Name]],Defect_Master[Functional Area],TPM[[#This Row],[Functional Area]])</f>
        <v>0</v>
      </c>
      <c r="G75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58" spans="2:7" ht="15.75" customHeight="1">
      <c r="B758" s="12">
        <v>756</v>
      </c>
      <c r="C758" s="10" t="str">
        <f>IFERROR(VLOOKUP(TPM[[#This Row],[Error Code]],Errors_Master[[Error Code]:[Functional Area]],2,FALSE),"NA")</f>
        <v>ALS_AR</v>
      </c>
      <c r="D758" s="10" t="str">
        <f>IFERROR(VLOOKUP(TPM[[#This Row],[Error Code]],Errors_Master[[Error Code]:[Error Code Name]],3,FALSE),"NA")</f>
        <v>[New Failure] ALS_AR</v>
      </c>
      <c r="E758" s="10">
        <f>COUNTIFS(Defect_Master[First Time],"&gt;0",Defect_Master[Error Code Name],TPM[[#This Row],[Error Code Name]],Defect_Master[Functional Area],TPM[[#This Row],[Functional Area]])</f>
        <v>0</v>
      </c>
      <c r="F758" s="10">
        <f>COUNTIFS(Defect_Master[Final],"&gt;0",Defect_Master[Error Code Name],TPM[[#This Row],[Error Code Name]],Defect_Master[Functional Area],TPM[[#This Row],[Functional Area]])</f>
        <v>0</v>
      </c>
      <c r="G75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59" spans="2:7" ht="15.75" customHeight="1">
      <c r="B759" s="12">
        <v>757</v>
      </c>
      <c r="C759" s="10" t="str">
        <f>IFERROR(VLOOKUP(TPM[[#This Row],[Error Code]],Errors_Master[[Error Code]:[Functional Area]],2,FALSE),"NA")</f>
        <v>ALS_AR</v>
      </c>
      <c r="D759" s="10" t="str">
        <f>IFERROR(VLOOKUP(TPM[[#This Row],[Error Code]],Errors_Master[[Error Code]:[Error Code Name]],3,FALSE),"NA")</f>
        <v>[New Failure] ALS_AR</v>
      </c>
      <c r="E759" s="10">
        <f>COUNTIFS(Defect_Master[First Time],"&gt;0",Defect_Master[Error Code Name],TPM[[#This Row],[Error Code Name]],Defect_Master[Functional Area],TPM[[#This Row],[Functional Area]])</f>
        <v>0</v>
      </c>
      <c r="F759" s="10">
        <f>COUNTIFS(Defect_Master[Final],"&gt;0",Defect_Master[Error Code Name],TPM[[#This Row],[Error Code Name]],Defect_Master[Functional Area],TPM[[#This Row],[Functional Area]])</f>
        <v>0</v>
      </c>
      <c r="G75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60" spans="2:7" ht="15.75" customHeight="1">
      <c r="B760" s="12">
        <v>758</v>
      </c>
      <c r="C760" s="10" t="str">
        <f>IFERROR(VLOOKUP(TPM[[#This Row],[Error Code]],Errors_Master[[Error Code]:[Functional Area]],2,FALSE),"NA")</f>
        <v>ALS_AR</v>
      </c>
      <c r="D760" s="10" t="str">
        <f>IFERROR(VLOOKUP(TPM[[#This Row],[Error Code]],Errors_Master[[Error Code]:[Error Code Name]],3,FALSE),"NA")</f>
        <v>[New Failure] ALS_AR</v>
      </c>
      <c r="E760" s="10">
        <f>COUNTIFS(Defect_Master[First Time],"&gt;0",Defect_Master[Error Code Name],TPM[[#This Row],[Error Code Name]],Defect_Master[Functional Area],TPM[[#This Row],[Functional Area]])</f>
        <v>0</v>
      </c>
      <c r="F760" s="10">
        <f>COUNTIFS(Defect_Master[Final],"&gt;0",Defect_Master[Error Code Name],TPM[[#This Row],[Error Code Name]],Defect_Master[Functional Area],TPM[[#This Row],[Functional Area]])</f>
        <v>0</v>
      </c>
      <c r="G76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61" spans="2:7" ht="15.75" customHeight="1">
      <c r="B761" s="12">
        <v>759</v>
      </c>
      <c r="C761" s="10" t="str">
        <f>IFERROR(VLOOKUP(TPM[[#This Row],[Error Code]],Errors_Master[[Error Code]:[Functional Area]],2,FALSE),"NA")</f>
        <v>ALS_AR</v>
      </c>
      <c r="D761" s="10" t="str">
        <f>IFERROR(VLOOKUP(TPM[[#This Row],[Error Code]],Errors_Master[[Error Code]:[Error Code Name]],3,FALSE),"NA")</f>
        <v>[New Failure] ALS_AR</v>
      </c>
      <c r="E761" s="10">
        <f>COUNTIFS(Defect_Master[First Time],"&gt;0",Defect_Master[Error Code Name],TPM[[#This Row],[Error Code Name]],Defect_Master[Functional Area],TPM[[#This Row],[Functional Area]])</f>
        <v>0</v>
      </c>
      <c r="F761" s="10">
        <f>COUNTIFS(Defect_Master[Final],"&gt;0",Defect_Master[Error Code Name],TPM[[#This Row],[Error Code Name]],Defect_Master[Functional Area],TPM[[#This Row],[Functional Area]])</f>
        <v>0</v>
      </c>
      <c r="G76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62" spans="2:7" ht="15.75" customHeight="1">
      <c r="B762" s="12">
        <v>760</v>
      </c>
      <c r="C762" s="10" t="str">
        <f>IFERROR(VLOOKUP(TPM[[#This Row],[Error Code]],Errors_Master[[Error Code]:[Functional Area]],2,FALSE),"NA")</f>
        <v>ALS_AR</v>
      </c>
      <c r="D762" s="10" t="str">
        <f>IFERROR(VLOOKUP(TPM[[#This Row],[Error Code]],Errors_Master[[Error Code]:[Error Code Name]],3,FALSE),"NA")</f>
        <v>[New Failure] ALS_AR</v>
      </c>
      <c r="E762" s="10">
        <f>COUNTIFS(Defect_Master[First Time],"&gt;0",Defect_Master[Error Code Name],TPM[[#This Row],[Error Code Name]],Defect_Master[Functional Area],TPM[[#This Row],[Functional Area]])</f>
        <v>0</v>
      </c>
      <c r="F762" s="10">
        <f>COUNTIFS(Defect_Master[Final],"&gt;0",Defect_Master[Error Code Name],TPM[[#This Row],[Error Code Name]],Defect_Master[Functional Area],TPM[[#This Row],[Functional Area]])</f>
        <v>0</v>
      </c>
      <c r="G76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63" spans="2:7" ht="15.75" customHeight="1">
      <c r="B763" s="12">
        <v>761</v>
      </c>
      <c r="C763" s="10" t="str">
        <f>IFERROR(VLOOKUP(TPM[[#This Row],[Error Code]],Errors_Master[[Error Code]:[Functional Area]],2,FALSE),"NA")</f>
        <v>ALS_AR</v>
      </c>
      <c r="D763" s="10" t="str">
        <f>IFERROR(VLOOKUP(TPM[[#This Row],[Error Code]],Errors_Master[[Error Code]:[Error Code Name]],3,FALSE),"NA")</f>
        <v>[New Failure] ALS_AR</v>
      </c>
      <c r="E763" s="10">
        <f>COUNTIFS(Defect_Master[First Time],"&gt;0",Defect_Master[Error Code Name],TPM[[#This Row],[Error Code Name]],Defect_Master[Functional Area],TPM[[#This Row],[Functional Area]])</f>
        <v>0</v>
      </c>
      <c r="F763" s="10">
        <f>COUNTIFS(Defect_Master[Final],"&gt;0",Defect_Master[Error Code Name],TPM[[#This Row],[Error Code Name]],Defect_Master[Functional Area],TPM[[#This Row],[Functional Area]])</f>
        <v>0</v>
      </c>
      <c r="G76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64" spans="2:7" ht="15.75" customHeight="1">
      <c r="B764" s="12">
        <v>762</v>
      </c>
      <c r="C764" s="10" t="str">
        <f>IFERROR(VLOOKUP(TPM[[#This Row],[Error Code]],Errors_Master[[Error Code]:[Functional Area]],2,FALSE),"NA")</f>
        <v>ALS_AR</v>
      </c>
      <c r="D764" s="10" t="str">
        <f>IFERROR(VLOOKUP(TPM[[#This Row],[Error Code]],Errors_Master[[Error Code]:[Error Code Name]],3,FALSE),"NA")</f>
        <v>[New Failure] ALS_AR</v>
      </c>
      <c r="E764" s="10">
        <f>COUNTIFS(Defect_Master[First Time],"&gt;0",Defect_Master[Error Code Name],TPM[[#This Row],[Error Code Name]],Defect_Master[Functional Area],TPM[[#This Row],[Functional Area]])</f>
        <v>0</v>
      </c>
      <c r="F764" s="10">
        <f>COUNTIFS(Defect_Master[Final],"&gt;0",Defect_Master[Error Code Name],TPM[[#This Row],[Error Code Name]],Defect_Master[Functional Area],TPM[[#This Row],[Functional Area]])</f>
        <v>0</v>
      </c>
      <c r="G76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65" spans="2:7" ht="15.75" customHeight="1">
      <c r="B765" s="12">
        <v>763</v>
      </c>
      <c r="C765" s="10" t="str">
        <f>IFERROR(VLOOKUP(TPM[[#This Row],[Error Code]],Errors_Master[[Error Code]:[Functional Area]],2,FALSE),"NA")</f>
        <v>ALS_AR</v>
      </c>
      <c r="D765" s="10" t="str">
        <f>IFERROR(VLOOKUP(TPM[[#This Row],[Error Code]],Errors_Master[[Error Code]:[Error Code Name]],3,FALSE),"NA")</f>
        <v>[New Failure] ALS_AR</v>
      </c>
      <c r="E765" s="10">
        <f>COUNTIFS(Defect_Master[First Time],"&gt;0",Defect_Master[Error Code Name],TPM[[#This Row],[Error Code Name]],Defect_Master[Functional Area],TPM[[#This Row],[Functional Area]])</f>
        <v>0</v>
      </c>
      <c r="F765" s="10">
        <f>COUNTIFS(Defect_Master[Final],"&gt;0",Defect_Master[Error Code Name],TPM[[#This Row],[Error Code Name]],Defect_Master[Functional Area],TPM[[#This Row],[Functional Area]])</f>
        <v>0</v>
      </c>
      <c r="G76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66" spans="2:7" ht="15.75" customHeight="1">
      <c r="B766" s="12">
        <v>764</v>
      </c>
      <c r="C766" s="10" t="str">
        <f>IFERROR(VLOOKUP(TPM[[#This Row],[Error Code]],Errors_Master[[Error Code]:[Functional Area]],2,FALSE),"NA")</f>
        <v>ALS_AR</v>
      </c>
      <c r="D766" s="10" t="str">
        <f>IFERROR(VLOOKUP(TPM[[#This Row],[Error Code]],Errors_Master[[Error Code]:[Error Code Name]],3,FALSE),"NA")</f>
        <v>[New Failure] ALS_AR</v>
      </c>
      <c r="E766" s="10">
        <f>COUNTIFS(Defect_Master[First Time],"&gt;0",Defect_Master[Error Code Name],TPM[[#This Row],[Error Code Name]],Defect_Master[Functional Area],TPM[[#This Row],[Functional Area]])</f>
        <v>0</v>
      </c>
      <c r="F766" s="10">
        <f>COUNTIFS(Defect_Master[Final],"&gt;0",Defect_Master[Error Code Name],TPM[[#This Row],[Error Code Name]],Defect_Master[Functional Area],TPM[[#This Row],[Functional Area]])</f>
        <v>0</v>
      </c>
      <c r="G76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67" spans="2:7" ht="15.75" customHeight="1">
      <c r="B767" s="12">
        <v>765</v>
      </c>
      <c r="C767" s="10" t="str">
        <f>IFERROR(VLOOKUP(TPM[[#This Row],[Error Code]],Errors_Master[[Error Code]:[Functional Area]],2,FALSE),"NA")</f>
        <v>ALS_AR</v>
      </c>
      <c r="D767" s="10" t="str">
        <f>IFERROR(VLOOKUP(TPM[[#This Row],[Error Code]],Errors_Master[[Error Code]:[Error Code Name]],3,FALSE),"NA")</f>
        <v>[New Failure] ALS_AR</v>
      </c>
      <c r="E767" s="10">
        <f>COUNTIFS(Defect_Master[First Time],"&gt;0",Defect_Master[Error Code Name],TPM[[#This Row],[Error Code Name]],Defect_Master[Functional Area],TPM[[#This Row],[Functional Area]])</f>
        <v>0</v>
      </c>
      <c r="F767" s="10">
        <f>COUNTIFS(Defect_Master[Final],"&gt;0",Defect_Master[Error Code Name],TPM[[#This Row],[Error Code Name]],Defect_Master[Functional Area],TPM[[#This Row],[Functional Area]])</f>
        <v>0</v>
      </c>
      <c r="G76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68" spans="2:7" ht="15.75" customHeight="1">
      <c r="B768" s="12">
        <v>766</v>
      </c>
      <c r="C768" s="10" t="str">
        <f>IFERROR(VLOOKUP(TPM[[#This Row],[Error Code]],Errors_Master[[Error Code]:[Functional Area]],2,FALSE),"NA")</f>
        <v>ALS_AR</v>
      </c>
      <c r="D768" s="10" t="str">
        <f>IFERROR(VLOOKUP(TPM[[#This Row],[Error Code]],Errors_Master[[Error Code]:[Error Code Name]],3,FALSE),"NA")</f>
        <v>[New Failure] ALS_AR</v>
      </c>
      <c r="E768" s="10">
        <f>COUNTIFS(Defect_Master[First Time],"&gt;0",Defect_Master[Error Code Name],TPM[[#This Row],[Error Code Name]],Defect_Master[Functional Area],TPM[[#This Row],[Functional Area]])</f>
        <v>0</v>
      </c>
      <c r="F768" s="10">
        <f>COUNTIFS(Defect_Master[Final],"&gt;0",Defect_Master[Error Code Name],TPM[[#This Row],[Error Code Name]],Defect_Master[Functional Area],TPM[[#This Row],[Functional Area]])</f>
        <v>0</v>
      </c>
      <c r="G76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69" spans="2:7" ht="15.75" customHeight="1">
      <c r="B769" s="12">
        <v>767</v>
      </c>
      <c r="C769" s="10" t="str">
        <f>IFERROR(VLOOKUP(TPM[[#This Row],[Error Code]],Errors_Master[[Error Code]:[Functional Area]],2,FALSE),"NA")</f>
        <v>ALS_AR</v>
      </c>
      <c r="D769" s="10" t="str">
        <f>IFERROR(VLOOKUP(TPM[[#This Row],[Error Code]],Errors_Master[[Error Code]:[Error Code Name]],3,FALSE),"NA")</f>
        <v>[New Failure] ALS_AR</v>
      </c>
      <c r="E769" s="10">
        <f>COUNTIFS(Defect_Master[First Time],"&gt;0",Defect_Master[Error Code Name],TPM[[#This Row],[Error Code Name]],Defect_Master[Functional Area],TPM[[#This Row],[Functional Area]])</f>
        <v>0</v>
      </c>
      <c r="F769" s="10">
        <f>COUNTIFS(Defect_Master[Final],"&gt;0",Defect_Master[Error Code Name],TPM[[#This Row],[Error Code Name]],Defect_Master[Functional Area],TPM[[#This Row],[Functional Area]])</f>
        <v>0</v>
      </c>
      <c r="G76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70" spans="2:7" ht="15.75" customHeight="1">
      <c r="B770" s="12">
        <v>768</v>
      </c>
      <c r="C770" s="10" t="str">
        <f>IFERROR(VLOOKUP(TPM[[#This Row],[Error Code]],Errors_Master[[Error Code]:[Functional Area]],2,FALSE),"NA")</f>
        <v>ALS_AR</v>
      </c>
      <c r="D770" s="10" t="str">
        <f>IFERROR(VLOOKUP(TPM[[#This Row],[Error Code]],Errors_Master[[Error Code]:[Error Code Name]],3,FALSE),"NA")</f>
        <v>[New Failure] ALS_AR</v>
      </c>
      <c r="E770" s="10">
        <f>COUNTIFS(Defect_Master[First Time],"&gt;0",Defect_Master[Error Code Name],TPM[[#This Row],[Error Code Name]],Defect_Master[Functional Area],TPM[[#This Row],[Functional Area]])</f>
        <v>0</v>
      </c>
      <c r="F770" s="10">
        <f>COUNTIFS(Defect_Master[Final],"&gt;0",Defect_Master[Error Code Name],TPM[[#This Row],[Error Code Name]],Defect_Master[Functional Area],TPM[[#This Row],[Functional Area]])</f>
        <v>0</v>
      </c>
      <c r="G77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71" spans="2:7" ht="15.75" customHeight="1">
      <c r="B771" s="12">
        <v>769</v>
      </c>
      <c r="C771" s="10" t="str">
        <f>IFERROR(VLOOKUP(TPM[[#This Row],[Error Code]],Errors_Master[[Error Code]:[Functional Area]],2,FALSE),"NA")</f>
        <v>ALS_AR</v>
      </c>
      <c r="D771" s="10" t="str">
        <f>IFERROR(VLOOKUP(TPM[[#This Row],[Error Code]],Errors_Master[[Error Code]:[Error Code Name]],3,FALSE),"NA")</f>
        <v>[New Failure] ALS_AR</v>
      </c>
      <c r="E771" s="10">
        <f>COUNTIFS(Defect_Master[First Time],"&gt;0",Defect_Master[Error Code Name],TPM[[#This Row],[Error Code Name]],Defect_Master[Functional Area],TPM[[#This Row],[Functional Area]])</f>
        <v>0</v>
      </c>
      <c r="F771" s="10">
        <f>COUNTIFS(Defect_Master[Final],"&gt;0",Defect_Master[Error Code Name],TPM[[#This Row],[Error Code Name]],Defect_Master[Functional Area],TPM[[#This Row],[Functional Area]])</f>
        <v>0</v>
      </c>
      <c r="G77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72" spans="2:7" ht="15.75" customHeight="1">
      <c r="B772" s="12">
        <v>770</v>
      </c>
      <c r="C772" s="10" t="str">
        <f>IFERROR(VLOOKUP(TPM[[#This Row],[Error Code]],Errors_Master[[Error Code]:[Functional Area]],2,FALSE),"NA")</f>
        <v>ALS_AR</v>
      </c>
      <c r="D772" s="10" t="str">
        <f>IFERROR(VLOOKUP(TPM[[#This Row],[Error Code]],Errors_Master[[Error Code]:[Error Code Name]],3,FALSE),"NA")</f>
        <v>[New Failure] ALS_AR</v>
      </c>
      <c r="E772" s="10">
        <f>COUNTIFS(Defect_Master[First Time],"&gt;0",Defect_Master[Error Code Name],TPM[[#This Row],[Error Code Name]],Defect_Master[Functional Area],TPM[[#This Row],[Functional Area]])</f>
        <v>0</v>
      </c>
      <c r="F772" s="10">
        <f>COUNTIFS(Defect_Master[Final],"&gt;0",Defect_Master[Error Code Name],TPM[[#This Row],[Error Code Name]],Defect_Master[Functional Area],TPM[[#This Row],[Functional Area]])</f>
        <v>0</v>
      </c>
      <c r="G77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73" spans="2:7" ht="15.75" customHeight="1">
      <c r="B773" s="12">
        <v>771</v>
      </c>
      <c r="C773" s="10" t="str">
        <f>IFERROR(VLOOKUP(TPM[[#This Row],[Error Code]],Errors_Master[[Error Code]:[Functional Area]],2,FALSE),"NA")</f>
        <v>ALS_AR</v>
      </c>
      <c r="D773" s="10" t="str">
        <f>IFERROR(VLOOKUP(TPM[[#This Row],[Error Code]],Errors_Master[[Error Code]:[Error Code Name]],3,FALSE),"NA")</f>
        <v>[New Failure] ALS_AR</v>
      </c>
      <c r="E773" s="10">
        <f>COUNTIFS(Defect_Master[First Time],"&gt;0",Defect_Master[Error Code Name],TPM[[#This Row],[Error Code Name]],Defect_Master[Functional Area],TPM[[#This Row],[Functional Area]])</f>
        <v>0</v>
      </c>
      <c r="F773" s="10">
        <f>COUNTIFS(Defect_Master[Final],"&gt;0",Defect_Master[Error Code Name],TPM[[#This Row],[Error Code Name]],Defect_Master[Functional Area],TPM[[#This Row],[Functional Area]])</f>
        <v>0</v>
      </c>
      <c r="G77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74" spans="2:7" ht="15.75" customHeight="1">
      <c r="B774" s="12">
        <v>772</v>
      </c>
      <c r="C774" s="10" t="str">
        <f>IFERROR(VLOOKUP(TPM[[#This Row],[Error Code]],Errors_Master[[Error Code]:[Functional Area]],2,FALSE),"NA")</f>
        <v>ALS_AR</v>
      </c>
      <c r="D774" s="10" t="str">
        <f>IFERROR(VLOOKUP(TPM[[#This Row],[Error Code]],Errors_Master[[Error Code]:[Error Code Name]],3,FALSE),"NA")</f>
        <v>[New Failure] ALS_AR</v>
      </c>
      <c r="E774" s="10">
        <f>COUNTIFS(Defect_Master[First Time],"&gt;0",Defect_Master[Error Code Name],TPM[[#This Row],[Error Code Name]],Defect_Master[Functional Area],TPM[[#This Row],[Functional Area]])</f>
        <v>0</v>
      </c>
      <c r="F774" s="10">
        <f>COUNTIFS(Defect_Master[Final],"&gt;0",Defect_Master[Error Code Name],TPM[[#This Row],[Error Code Name]],Defect_Master[Functional Area],TPM[[#This Row],[Functional Area]])</f>
        <v>0</v>
      </c>
      <c r="G77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75" spans="2:7" ht="15.75" customHeight="1">
      <c r="B775" s="12">
        <v>773</v>
      </c>
      <c r="C775" s="10" t="str">
        <f>IFERROR(VLOOKUP(TPM[[#This Row],[Error Code]],Errors_Master[[Error Code]:[Functional Area]],2,FALSE),"NA")</f>
        <v>ALS_AR</v>
      </c>
      <c r="D775" s="10" t="str">
        <f>IFERROR(VLOOKUP(TPM[[#This Row],[Error Code]],Errors_Master[[Error Code]:[Error Code Name]],3,FALSE),"NA")</f>
        <v>[New Failure] ALS_AR</v>
      </c>
      <c r="E775" s="10">
        <f>COUNTIFS(Defect_Master[First Time],"&gt;0",Defect_Master[Error Code Name],TPM[[#This Row],[Error Code Name]],Defect_Master[Functional Area],TPM[[#This Row],[Functional Area]])</f>
        <v>0</v>
      </c>
      <c r="F775" s="10">
        <f>COUNTIFS(Defect_Master[Final],"&gt;0",Defect_Master[Error Code Name],TPM[[#This Row],[Error Code Name]],Defect_Master[Functional Area],TPM[[#This Row],[Functional Area]])</f>
        <v>0</v>
      </c>
      <c r="G77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76" spans="2:7" ht="15.75" customHeight="1">
      <c r="B776" s="12">
        <v>774</v>
      </c>
      <c r="C776" s="10" t="str">
        <f>IFERROR(VLOOKUP(TPM[[#This Row],[Error Code]],Errors_Master[[Error Code]:[Functional Area]],2,FALSE),"NA")</f>
        <v>ALS_AR</v>
      </c>
      <c r="D776" s="10" t="str">
        <f>IFERROR(VLOOKUP(TPM[[#This Row],[Error Code]],Errors_Master[[Error Code]:[Error Code Name]],3,FALSE),"NA")</f>
        <v>[New Failure] ALS_AR</v>
      </c>
      <c r="E776" s="10">
        <f>COUNTIFS(Defect_Master[First Time],"&gt;0",Defect_Master[Error Code Name],TPM[[#This Row],[Error Code Name]],Defect_Master[Functional Area],TPM[[#This Row],[Functional Area]])</f>
        <v>0</v>
      </c>
      <c r="F776" s="10">
        <f>COUNTIFS(Defect_Master[Final],"&gt;0",Defect_Master[Error Code Name],TPM[[#This Row],[Error Code Name]],Defect_Master[Functional Area],TPM[[#This Row],[Functional Area]])</f>
        <v>0</v>
      </c>
      <c r="G77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77" spans="2:7" ht="15.75" customHeight="1">
      <c r="B777" s="12">
        <v>775</v>
      </c>
      <c r="C777" s="10" t="str">
        <f>IFERROR(VLOOKUP(TPM[[#This Row],[Error Code]],Errors_Master[[Error Code]:[Functional Area]],2,FALSE),"NA")</f>
        <v>ALS_AR</v>
      </c>
      <c r="D777" s="10" t="str">
        <f>IFERROR(VLOOKUP(TPM[[#This Row],[Error Code]],Errors_Master[[Error Code]:[Error Code Name]],3,FALSE),"NA")</f>
        <v>[New Failure] ALS_AR</v>
      </c>
      <c r="E777" s="10">
        <f>COUNTIFS(Defect_Master[First Time],"&gt;0",Defect_Master[Error Code Name],TPM[[#This Row],[Error Code Name]],Defect_Master[Functional Area],TPM[[#This Row],[Functional Area]])</f>
        <v>0</v>
      </c>
      <c r="F777" s="10">
        <f>COUNTIFS(Defect_Master[Final],"&gt;0",Defect_Master[Error Code Name],TPM[[#This Row],[Error Code Name]],Defect_Master[Functional Area],TPM[[#This Row],[Functional Area]])</f>
        <v>0</v>
      </c>
      <c r="G77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78" spans="2:7" ht="15.75" customHeight="1">
      <c r="B778" s="12">
        <v>776</v>
      </c>
      <c r="C778" s="10" t="str">
        <f>IFERROR(VLOOKUP(TPM[[#This Row],[Error Code]],Errors_Master[[Error Code]:[Functional Area]],2,FALSE),"NA")</f>
        <v>ALS_AR</v>
      </c>
      <c r="D778" s="10" t="str">
        <f>IFERROR(VLOOKUP(TPM[[#This Row],[Error Code]],Errors_Master[[Error Code]:[Error Code Name]],3,FALSE),"NA")</f>
        <v>[New Failure] ALS_AR</v>
      </c>
      <c r="E778" s="10">
        <f>COUNTIFS(Defect_Master[First Time],"&gt;0",Defect_Master[Error Code Name],TPM[[#This Row],[Error Code Name]],Defect_Master[Functional Area],TPM[[#This Row],[Functional Area]])</f>
        <v>0</v>
      </c>
      <c r="F778" s="10">
        <f>COUNTIFS(Defect_Master[Final],"&gt;0",Defect_Master[Error Code Name],TPM[[#This Row],[Error Code Name]],Defect_Master[Functional Area],TPM[[#This Row],[Functional Area]])</f>
        <v>0</v>
      </c>
      <c r="G77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79" spans="2:7" ht="15.75" customHeight="1">
      <c r="B779" s="12">
        <v>777</v>
      </c>
      <c r="C779" s="10" t="str">
        <f>IFERROR(VLOOKUP(TPM[[#This Row],[Error Code]],Errors_Master[[Error Code]:[Functional Area]],2,FALSE),"NA")</f>
        <v>ALS_AR</v>
      </c>
      <c r="D779" s="10" t="str">
        <f>IFERROR(VLOOKUP(TPM[[#This Row],[Error Code]],Errors_Master[[Error Code]:[Error Code Name]],3,FALSE),"NA")</f>
        <v>[New Failure] ALS_AR</v>
      </c>
      <c r="E779" s="10">
        <f>COUNTIFS(Defect_Master[First Time],"&gt;0",Defect_Master[Error Code Name],TPM[[#This Row],[Error Code Name]],Defect_Master[Functional Area],TPM[[#This Row],[Functional Area]])</f>
        <v>0</v>
      </c>
      <c r="F779" s="10">
        <f>COUNTIFS(Defect_Master[Final],"&gt;0",Defect_Master[Error Code Name],TPM[[#This Row],[Error Code Name]],Defect_Master[Functional Area],TPM[[#This Row],[Functional Area]])</f>
        <v>0</v>
      </c>
      <c r="G77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80" spans="2:7" ht="15.75" customHeight="1">
      <c r="B780" s="12">
        <v>778</v>
      </c>
      <c r="C780" s="10" t="str">
        <f>IFERROR(VLOOKUP(TPM[[#This Row],[Error Code]],Errors_Master[[Error Code]:[Functional Area]],2,FALSE),"NA")</f>
        <v>ALS_AR</v>
      </c>
      <c r="D780" s="10" t="str">
        <f>IFERROR(VLOOKUP(TPM[[#This Row],[Error Code]],Errors_Master[[Error Code]:[Error Code Name]],3,FALSE),"NA")</f>
        <v>[New Failure] ALS_AR</v>
      </c>
      <c r="E780" s="10">
        <f>COUNTIFS(Defect_Master[First Time],"&gt;0",Defect_Master[Error Code Name],TPM[[#This Row],[Error Code Name]],Defect_Master[Functional Area],TPM[[#This Row],[Functional Area]])</f>
        <v>0</v>
      </c>
      <c r="F780" s="10">
        <f>COUNTIFS(Defect_Master[Final],"&gt;0",Defect_Master[Error Code Name],TPM[[#This Row],[Error Code Name]],Defect_Master[Functional Area],TPM[[#This Row],[Functional Area]])</f>
        <v>0</v>
      </c>
      <c r="G78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81" spans="2:7" ht="15.75" customHeight="1">
      <c r="B781" s="12">
        <v>779</v>
      </c>
      <c r="C781" s="10" t="str">
        <f>IFERROR(VLOOKUP(TPM[[#This Row],[Error Code]],Errors_Master[[Error Code]:[Functional Area]],2,FALSE),"NA")</f>
        <v>ALS_AR</v>
      </c>
      <c r="D781" s="10" t="str">
        <f>IFERROR(VLOOKUP(TPM[[#This Row],[Error Code]],Errors_Master[[Error Code]:[Error Code Name]],3,FALSE),"NA")</f>
        <v>[New Failure] ALS_AR</v>
      </c>
      <c r="E781" s="10">
        <f>COUNTIFS(Defect_Master[First Time],"&gt;0",Defect_Master[Error Code Name],TPM[[#This Row],[Error Code Name]],Defect_Master[Functional Area],TPM[[#This Row],[Functional Area]])</f>
        <v>0</v>
      </c>
      <c r="F781" s="10">
        <f>COUNTIFS(Defect_Master[Final],"&gt;0",Defect_Master[Error Code Name],TPM[[#This Row],[Error Code Name]],Defect_Master[Functional Area],TPM[[#This Row],[Functional Area]])</f>
        <v>0</v>
      </c>
      <c r="G78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82" spans="2:7" ht="15.75" customHeight="1">
      <c r="B782" s="12">
        <v>780</v>
      </c>
      <c r="C782" s="10" t="str">
        <f>IFERROR(VLOOKUP(TPM[[#This Row],[Error Code]],Errors_Master[[Error Code]:[Functional Area]],2,FALSE),"NA")</f>
        <v>ALS_AR</v>
      </c>
      <c r="D782" s="10" t="str">
        <f>IFERROR(VLOOKUP(TPM[[#This Row],[Error Code]],Errors_Master[[Error Code]:[Error Code Name]],3,FALSE),"NA")</f>
        <v>[New Failure] ALS_AR</v>
      </c>
      <c r="E782" s="10">
        <f>COUNTIFS(Defect_Master[First Time],"&gt;0",Defect_Master[Error Code Name],TPM[[#This Row],[Error Code Name]],Defect_Master[Functional Area],TPM[[#This Row],[Functional Area]])</f>
        <v>0</v>
      </c>
      <c r="F782" s="10">
        <f>COUNTIFS(Defect_Master[Final],"&gt;0",Defect_Master[Error Code Name],TPM[[#This Row],[Error Code Name]],Defect_Master[Functional Area],TPM[[#This Row],[Functional Area]])</f>
        <v>0</v>
      </c>
      <c r="G78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83" spans="2:7" ht="15.75" customHeight="1">
      <c r="B783" s="12">
        <v>781</v>
      </c>
      <c r="C783" s="10" t="str">
        <f>IFERROR(VLOOKUP(TPM[[#This Row],[Error Code]],Errors_Master[[Error Code]:[Functional Area]],2,FALSE),"NA")</f>
        <v>Trackpad Force</v>
      </c>
      <c r="D783" s="10" t="str">
        <f>IFERROR(VLOOKUP(TPM[[#This Row],[Error Code]],Errors_Master[[Error Code]:[Error Code Name]],3,FALSE),"NA")</f>
        <v>Trackpad #2692 Force calibration Fail</v>
      </c>
      <c r="E783" s="10">
        <f>COUNTIFS(Defect_Master[First Time],"&gt;0",Defect_Master[Error Code Name],TPM[[#This Row],[Error Code Name]],Defect_Master[Functional Area],TPM[[#This Row],[Functional Area]])</f>
        <v>0</v>
      </c>
      <c r="F783" s="10">
        <f>COUNTIFS(Defect_Master[Final],"&gt;0",Defect_Master[Error Code Name],TPM[[#This Row],[Error Code Name]],Defect_Master[Functional Area],TPM[[#This Row],[Functional Area]])</f>
        <v>0</v>
      </c>
      <c r="G78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84" spans="2:7" ht="15.75" customHeight="1">
      <c r="B784" s="12">
        <v>782</v>
      </c>
      <c r="C784" s="10" t="str">
        <f>IFERROR(VLOOKUP(TPM[[#This Row],[Error Code]],Errors_Master[[Error Code]:[Functional Area]],2,FALSE),"NA")</f>
        <v>Trackpad Force</v>
      </c>
      <c r="D784" s="10" t="str">
        <f>IFERROR(VLOOKUP(TPM[[#This Row],[Error Code]],Errors_Master[[Error Code]:[Error Code Name]],3,FALSE),"NA")</f>
        <v>Trackpad #3402 Force calibration verification Serial Fixture Fail</v>
      </c>
      <c r="E784" s="10">
        <f>COUNTIFS(Defect_Master[First Time],"&gt;0",Defect_Master[Error Code Name],TPM[[#This Row],[Error Code Name]],Defect_Master[Functional Area],TPM[[#This Row],[Functional Area]])</f>
        <v>0</v>
      </c>
      <c r="F784" s="10">
        <f>COUNTIFS(Defect_Master[Final],"&gt;0",Defect_Master[Error Code Name],TPM[[#This Row],[Error Code Name]],Defect_Master[Functional Area],TPM[[#This Row],[Functional Area]])</f>
        <v>0</v>
      </c>
      <c r="G78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85" spans="2:7" ht="15.75" customHeight="1">
      <c r="B785" s="12">
        <v>783</v>
      </c>
      <c r="C785" s="10" t="str">
        <f>IFERROR(VLOOKUP(TPM[[#This Row],[Error Code]],Errors_Master[[Error Code]:[Functional Area]],2,FALSE),"NA")</f>
        <v>Trackpad Force</v>
      </c>
      <c r="D785" s="10" t="str">
        <f>IFERROR(VLOOKUP(TPM[[#This Row],[Error Code]],Errors_Master[[Error Code]:[Error Code Name]],3,FALSE),"NA")</f>
        <v>LCD Backlight auto off</v>
      </c>
      <c r="E785" s="10">
        <f>COUNTIFS(Defect_Master[First Time],"&gt;0",Defect_Master[Error Code Name],TPM[[#This Row],[Error Code Name]],Defect_Master[Functional Area],TPM[[#This Row],[Functional Area]])</f>
        <v>0</v>
      </c>
      <c r="F785" s="10">
        <f>COUNTIFS(Defect_Master[Final],"&gt;0",Defect_Master[Error Code Name],TPM[[#This Row],[Error Code Name]],Defect_Master[Functional Area],TPM[[#This Row],[Functional Area]])</f>
        <v>0</v>
      </c>
      <c r="G78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86" spans="2:7" ht="15.75" customHeight="1">
      <c r="B786" s="12">
        <v>784</v>
      </c>
      <c r="C786" s="10" t="str">
        <f>IFERROR(VLOOKUP(TPM[[#This Row],[Error Code]],Errors_Master[[Error Code]:[Functional Area]],2,FALSE),"NA")</f>
        <v>Trackpad Force</v>
      </c>
      <c r="D786" s="10" t="str">
        <f>IFERROR(VLOOKUP(TPM[[#This Row],[Error Code]],Errors_Master[[Error Code]:[Error Code Name]],3,FALSE),"NA")</f>
        <v>Trackpad/Hang at Trackpad #2692 test</v>
      </c>
      <c r="E786" s="10">
        <f>COUNTIFS(Defect_Master[First Time],"&gt;0",Defect_Master[Error Code Name],TPM[[#This Row],[Error Code Name]],Defect_Master[Functional Area],TPM[[#This Row],[Functional Area]])</f>
        <v>0</v>
      </c>
      <c r="F786" s="10">
        <f>COUNTIFS(Defect_Master[Final],"&gt;0",Defect_Master[Error Code Name],TPM[[#This Row],[Error Code Name]],Defect_Master[Functional Area],TPM[[#This Row],[Functional Area]])</f>
        <v>0</v>
      </c>
      <c r="G78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87" spans="2:7" ht="15.75" customHeight="1">
      <c r="B787" s="12">
        <v>785</v>
      </c>
      <c r="C787" s="10" t="str">
        <f>IFERROR(VLOOKUP(TPM[[#This Row],[Error Code]],Errors_Master[[Error Code]:[Functional Area]],2,FALSE),"NA")</f>
        <v>Trackpad Force</v>
      </c>
      <c r="D787" s="10" t="str">
        <f>IFERROR(VLOOKUP(TPM[[#This Row],[Error Code]],Errors_Master[[Error Code]:[Error Code Name]],3,FALSE),"NA")</f>
        <v>Trackpad/Error writing control bit</v>
      </c>
      <c r="E787" s="10">
        <f>COUNTIFS(Defect_Master[First Time],"&gt;0",Defect_Master[Error Code Name],TPM[[#This Row],[Error Code Name]],Defect_Master[Functional Area],TPM[[#This Row],[Functional Area]])</f>
        <v>0</v>
      </c>
      <c r="F787" s="10">
        <f>COUNTIFS(Defect_Master[Final],"&gt;0",Defect_Master[Error Code Name],TPM[[#This Row],[Error Code Name]],Defect_Master[Functional Area],TPM[[#This Row],[Functional Area]])</f>
        <v>0</v>
      </c>
      <c r="G78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88" spans="2:7" ht="15.75" customHeight="1">
      <c r="B788" s="12">
        <v>786</v>
      </c>
      <c r="C788" s="10" t="str">
        <f>IFERROR(VLOOKUP(TPM[[#This Row],[Error Code]],Errors_Master[[Error Code]:[Functional Area]],2,FALSE),"NA")</f>
        <v>Trackpad Force</v>
      </c>
      <c r="D788" s="10" t="str">
        <f>IFERROR(VLOOKUP(TPM[[#This Row],[Error Code]],Errors_Master[[Error Code]:[Error Code Name]],3,FALSE),"NA")</f>
        <v>[New Failure] Trackpad Force</v>
      </c>
      <c r="E788" s="10">
        <f>COUNTIFS(Defect_Master[First Time],"&gt;0",Defect_Master[Error Code Name],TPM[[#This Row],[Error Code Name]],Defect_Master[Functional Area],TPM[[#This Row],[Functional Area]])</f>
        <v>0</v>
      </c>
      <c r="F788" s="10">
        <f>COUNTIFS(Defect_Master[Final],"&gt;0",Defect_Master[Error Code Name],TPM[[#This Row],[Error Code Name]],Defect_Master[Functional Area],TPM[[#This Row],[Functional Area]])</f>
        <v>0</v>
      </c>
      <c r="G78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89" spans="2:7" ht="15.75" customHeight="1">
      <c r="B789" s="12">
        <v>787</v>
      </c>
      <c r="C789" s="10" t="str">
        <f>IFERROR(VLOOKUP(TPM[[#This Row],[Error Code]],Errors_Master[[Error Code]:[Functional Area]],2,FALSE),"NA")</f>
        <v>Trackpad Force</v>
      </c>
      <c r="D789" s="10" t="str">
        <f>IFERROR(VLOOKUP(TPM[[#This Row],[Error Code]],Errors_Master[[Error Code]:[Error Code Name]],3,FALSE),"NA")</f>
        <v>[New Failure] Trackpad Force</v>
      </c>
      <c r="E789" s="10">
        <f>COUNTIFS(Defect_Master[First Time],"&gt;0",Defect_Master[Error Code Name],TPM[[#This Row],[Error Code Name]],Defect_Master[Functional Area],TPM[[#This Row],[Functional Area]])</f>
        <v>0</v>
      </c>
      <c r="F789" s="10">
        <f>COUNTIFS(Defect_Master[Final],"&gt;0",Defect_Master[Error Code Name],TPM[[#This Row],[Error Code Name]],Defect_Master[Functional Area],TPM[[#This Row],[Functional Area]])</f>
        <v>0</v>
      </c>
      <c r="G78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90" spans="2:7" ht="15.75" customHeight="1">
      <c r="B790" s="12">
        <v>788</v>
      </c>
      <c r="C790" s="10" t="str">
        <f>IFERROR(VLOOKUP(TPM[[#This Row],[Error Code]],Errors_Master[[Error Code]:[Functional Area]],2,FALSE),"NA")</f>
        <v>Trackpad Force</v>
      </c>
      <c r="D790" s="10" t="str">
        <f>IFERROR(VLOOKUP(TPM[[#This Row],[Error Code]],Errors_Master[[Error Code]:[Error Code Name]],3,FALSE),"NA")</f>
        <v>[New Failure] Trackpad Force</v>
      </c>
      <c r="E790" s="10">
        <f>COUNTIFS(Defect_Master[First Time],"&gt;0",Defect_Master[Error Code Name],TPM[[#This Row],[Error Code Name]],Defect_Master[Functional Area],TPM[[#This Row],[Functional Area]])</f>
        <v>0</v>
      </c>
      <c r="F790" s="10">
        <f>COUNTIFS(Defect_Master[Final],"&gt;0",Defect_Master[Error Code Name],TPM[[#This Row],[Error Code Name]],Defect_Master[Functional Area],TPM[[#This Row],[Functional Area]])</f>
        <v>0</v>
      </c>
      <c r="G79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91" spans="2:7" ht="15.75" customHeight="1">
      <c r="B791" s="12">
        <v>789</v>
      </c>
      <c r="C791" s="10" t="str">
        <f>IFERROR(VLOOKUP(TPM[[#This Row],[Error Code]],Errors_Master[[Error Code]:[Functional Area]],2,FALSE),"NA")</f>
        <v>Trackpad Force</v>
      </c>
      <c r="D791" s="10" t="str">
        <f>IFERROR(VLOOKUP(TPM[[#This Row],[Error Code]],Errors_Master[[Error Code]:[Error Code Name]],3,FALSE),"NA")</f>
        <v>[New Failure] Trackpad Force</v>
      </c>
      <c r="E791" s="10">
        <f>COUNTIFS(Defect_Master[First Time],"&gt;0",Defect_Master[Error Code Name],TPM[[#This Row],[Error Code Name]],Defect_Master[Functional Area],TPM[[#This Row],[Functional Area]])</f>
        <v>0</v>
      </c>
      <c r="F791" s="10">
        <f>COUNTIFS(Defect_Master[Final],"&gt;0",Defect_Master[Error Code Name],TPM[[#This Row],[Error Code Name]],Defect_Master[Functional Area],TPM[[#This Row],[Functional Area]])</f>
        <v>0</v>
      </c>
      <c r="G79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92" spans="2:7" ht="15.75" customHeight="1">
      <c r="B792" s="12">
        <v>790</v>
      </c>
      <c r="C792" s="10" t="str">
        <f>IFERROR(VLOOKUP(TPM[[#This Row],[Error Code]],Errors_Master[[Error Code]:[Functional Area]],2,FALSE),"NA")</f>
        <v>Trackpad Force</v>
      </c>
      <c r="D792" s="10" t="str">
        <f>IFERROR(VLOOKUP(TPM[[#This Row],[Error Code]],Errors_Master[[Error Code]:[Error Code Name]],3,FALSE),"NA")</f>
        <v>[New Failure] Trackpad Force</v>
      </c>
      <c r="E792" s="10">
        <f>COUNTIFS(Defect_Master[First Time],"&gt;0",Defect_Master[Error Code Name],TPM[[#This Row],[Error Code Name]],Defect_Master[Functional Area],TPM[[#This Row],[Functional Area]])</f>
        <v>0</v>
      </c>
      <c r="F792" s="10">
        <f>COUNTIFS(Defect_Master[Final],"&gt;0",Defect_Master[Error Code Name],TPM[[#This Row],[Error Code Name]],Defect_Master[Functional Area],TPM[[#This Row],[Functional Area]])</f>
        <v>0</v>
      </c>
      <c r="G79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93" spans="2:7" ht="15.75" customHeight="1">
      <c r="B793" s="12">
        <v>791</v>
      </c>
      <c r="C793" s="10" t="str">
        <f>IFERROR(VLOOKUP(TPM[[#This Row],[Error Code]],Errors_Master[[Error Code]:[Functional Area]],2,FALSE),"NA")</f>
        <v>Trackpad Force</v>
      </c>
      <c r="D793" s="10" t="str">
        <f>IFERROR(VLOOKUP(TPM[[#This Row],[Error Code]],Errors_Master[[Error Code]:[Error Code Name]],3,FALSE),"NA")</f>
        <v>[New Failure] Trackpad Force</v>
      </c>
      <c r="E793" s="10">
        <f>COUNTIFS(Defect_Master[First Time],"&gt;0",Defect_Master[Error Code Name],TPM[[#This Row],[Error Code Name]],Defect_Master[Functional Area],TPM[[#This Row],[Functional Area]])</f>
        <v>0</v>
      </c>
      <c r="F793" s="10">
        <f>COUNTIFS(Defect_Master[Final],"&gt;0",Defect_Master[Error Code Name],TPM[[#This Row],[Error Code Name]],Defect_Master[Functional Area],TPM[[#This Row],[Functional Area]])</f>
        <v>0</v>
      </c>
      <c r="G79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94" spans="2:7" ht="15.75" customHeight="1">
      <c r="B794" s="12">
        <v>792</v>
      </c>
      <c r="C794" s="10" t="str">
        <f>IFERROR(VLOOKUP(TPM[[#This Row],[Error Code]],Errors_Master[[Error Code]:[Functional Area]],2,FALSE),"NA")</f>
        <v>Trackpad Force</v>
      </c>
      <c r="D794" s="10" t="str">
        <f>IFERROR(VLOOKUP(TPM[[#This Row],[Error Code]],Errors_Master[[Error Code]:[Error Code Name]],3,FALSE),"NA")</f>
        <v>[New Failure] Trackpad Force</v>
      </c>
      <c r="E794" s="10">
        <f>COUNTIFS(Defect_Master[First Time],"&gt;0",Defect_Master[Error Code Name],TPM[[#This Row],[Error Code Name]],Defect_Master[Functional Area],TPM[[#This Row],[Functional Area]])</f>
        <v>0</v>
      </c>
      <c r="F794" s="10">
        <f>COUNTIFS(Defect_Master[Final],"&gt;0",Defect_Master[Error Code Name],TPM[[#This Row],[Error Code Name]],Defect_Master[Functional Area],TPM[[#This Row],[Functional Area]])</f>
        <v>0</v>
      </c>
      <c r="G79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95" spans="2:7" ht="15.75" customHeight="1">
      <c r="B795" s="12">
        <v>793</v>
      </c>
      <c r="C795" s="10" t="str">
        <f>IFERROR(VLOOKUP(TPM[[#This Row],[Error Code]],Errors_Master[[Error Code]:[Functional Area]],2,FALSE),"NA")</f>
        <v>Trackpad Force</v>
      </c>
      <c r="D795" s="10" t="str">
        <f>IFERROR(VLOOKUP(TPM[[#This Row],[Error Code]],Errors_Master[[Error Code]:[Error Code Name]],3,FALSE),"NA")</f>
        <v>[New Failure] Trackpad Force</v>
      </c>
      <c r="E795" s="10">
        <f>COUNTIFS(Defect_Master[First Time],"&gt;0",Defect_Master[Error Code Name],TPM[[#This Row],[Error Code Name]],Defect_Master[Functional Area],TPM[[#This Row],[Functional Area]])</f>
        <v>0</v>
      </c>
      <c r="F795" s="10">
        <f>COUNTIFS(Defect_Master[Final],"&gt;0",Defect_Master[Error Code Name],TPM[[#This Row],[Error Code Name]],Defect_Master[Functional Area],TPM[[#This Row],[Functional Area]])</f>
        <v>0</v>
      </c>
      <c r="G79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96" spans="2:7" ht="15.75" customHeight="1">
      <c r="B796" s="12">
        <v>794</v>
      </c>
      <c r="C796" s="10" t="str">
        <f>IFERROR(VLOOKUP(TPM[[#This Row],[Error Code]],Errors_Master[[Error Code]:[Functional Area]],2,FALSE),"NA")</f>
        <v>Trackpad Force</v>
      </c>
      <c r="D796" s="10" t="str">
        <f>IFERROR(VLOOKUP(TPM[[#This Row],[Error Code]],Errors_Master[[Error Code]:[Error Code Name]],3,FALSE),"NA")</f>
        <v>[New Failure] Trackpad Force</v>
      </c>
      <c r="E796" s="10">
        <f>COUNTIFS(Defect_Master[First Time],"&gt;0",Defect_Master[Error Code Name],TPM[[#This Row],[Error Code Name]],Defect_Master[Functional Area],TPM[[#This Row],[Functional Area]])</f>
        <v>0</v>
      </c>
      <c r="F796" s="10">
        <f>COUNTIFS(Defect_Master[Final],"&gt;0",Defect_Master[Error Code Name],TPM[[#This Row],[Error Code Name]],Defect_Master[Functional Area],TPM[[#This Row],[Functional Area]])</f>
        <v>0</v>
      </c>
      <c r="G79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97" spans="2:7" ht="15.75" customHeight="1">
      <c r="B797" s="12">
        <v>795</v>
      </c>
      <c r="C797" s="10" t="str">
        <f>IFERROR(VLOOKUP(TPM[[#This Row],[Error Code]],Errors_Master[[Error Code]:[Functional Area]],2,FALSE),"NA")</f>
        <v>Trackpad Force</v>
      </c>
      <c r="D797" s="10" t="str">
        <f>IFERROR(VLOOKUP(TPM[[#This Row],[Error Code]],Errors_Master[[Error Code]:[Error Code Name]],3,FALSE),"NA")</f>
        <v>[New Failure] Trackpad Force</v>
      </c>
      <c r="E797" s="10">
        <f>COUNTIFS(Defect_Master[First Time],"&gt;0",Defect_Master[Error Code Name],TPM[[#This Row],[Error Code Name]],Defect_Master[Functional Area],TPM[[#This Row],[Functional Area]])</f>
        <v>0</v>
      </c>
      <c r="F797" s="10">
        <f>COUNTIFS(Defect_Master[Final],"&gt;0",Defect_Master[Error Code Name],TPM[[#This Row],[Error Code Name]],Defect_Master[Functional Area],TPM[[#This Row],[Functional Area]])</f>
        <v>0</v>
      </c>
      <c r="G79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98" spans="2:7" ht="15.75" customHeight="1">
      <c r="B798" s="12">
        <v>796</v>
      </c>
      <c r="C798" s="10" t="str">
        <f>IFERROR(VLOOKUP(TPM[[#This Row],[Error Code]],Errors_Master[[Error Code]:[Functional Area]],2,FALSE),"NA")</f>
        <v>Trackpad Force</v>
      </c>
      <c r="D798" s="10" t="str">
        <f>IFERROR(VLOOKUP(TPM[[#This Row],[Error Code]],Errors_Master[[Error Code]:[Error Code Name]],3,FALSE),"NA")</f>
        <v>[New Failure] Trackpad Force</v>
      </c>
      <c r="E798" s="10">
        <f>COUNTIFS(Defect_Master[First Time],"&gt;0",Defect_Master[Error Code Name],TPM[[#This Row],[Error Code Name]],Defect_Master[Functional Area],TPM[[#This Row],[Functional Area]])</f>
        <v>0</v>
      </c>
      <c r="F798" s="10">
        <f>COUNTIFS(Defect_Master[Final],"&gt;0",Defect_Master[Error Code Name],TPM[[#This Row],[Error Code Name]],Defect_Master[Functional Area],TPM[[#This Row],[Functional Area]])</f>
        <v>0</v>
      </c>
      <c r="G79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799" spans="2:7" ht="15.75" customHeight="1">
      <c r="B799" s="12">
        <v>797</v>
      </c>
      <c r="C799" s="10" t="str">
        <f>IFERROR(VLOOKUP(TPM[[#This Row],[Error Code]],Errors_Master[[Error Code]:[Functional Area]],2,FALSE),"NA")</f>
        <v>Trackpad Force</v>
      </c>
      <c r="D799" s="10" t="str">
        <f>IFERROR(VLOOKUP(TPM[[#This Row],[Error Code]],Errors_Master[[Error Code]:[Error Code Name]],3,FALSE),"NA")</f>
        <v>[New Failure] Trackpad Force</v>
      </c>
      <c r="E799" s="10">
        <f>COUNTIFS(Defect_Master[First Time],"&gt;0",Defect_Master[Error Code Name],TPM[[#This Row],[Error Code Name]],Defect_Master[Functional Area],TPM[[#This Row],[Functional Area]])</f>
        <v>0</v>
      </c>
      <c r="F799" s="10">
        <f>COUNTIFS(Defect_Master[Final],"&gt;0",Defect_Master[Error Code Name],TPM[[#This Row],[Error Code Name]],Defect_Master[Functional Area],TPM[[#This Row],[Functional Area]])</f>
        <v>0</v>
      </c>
      <c r="G79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00" spans="2:7" ht="15.75" customHeight="1">
      <c r="B800" s="12">
        <v>798</v>
      </c>
      <c r="C800" s="10" t="str">
        <f>IFERROR(VLOOKUP(TPM[[#This Row],[Error Code]],Errors_Master[[Error Code]:[Functional Area]],2,FALSE),"NA")</f>
        <v>Trackpad Force</v>
      </c>
      <c r="D800" s="10" t="str">
        <f>IFERROR(VLOOKUP(TPM[[#This Row],[Error Code]],Errors_Master[[Error Code]:[Error Code Name]],3,FALSE),"NA")</f>
        <v>[New Failure] Trackpad Force</v>
      </c>
      <c r="E800" s="10">
        <f>COUNTIFS(Defect_Master[First Time],"&gt;0",Defect_Master[Error Code Name],TPM[[#This Row],[Error Code Name]],Defect_Master[Functional Area],TPM[[#This Row],[Functional Area]])</f>
        <v>0</v>
      </c>
      <c r="F800" s="10">
        <f>COUNTIFS(Defect_Master[Final],"&gt;0",Defect_Master[Error Code Name],TPM[[#This Row],[Error Code Name]],Defect_Master[Functional Area],TPM[[#This Row],[Functional Area]])</f>
        <v>0</v>
      </c>
      <c r="G80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01" spans="2:7" ht="15.75" customHeight="1">
      <c r="B801" s="12">
        <v>799</v>
      </c>
      <c r="C801" s="10" t="str">
        <f>IFERROR(VLOOKUP(TPM[[#This Row],[Error Code]],Errors_Master[[Error Code]:[Functional Area]],2,FALSE),"NA")</f>
        <v>Trackpad Force</v>
      </c>
      <c r="D801" s="10" t="str">
        <f>IFERROR(VLOOKUP(TPM[[#This Row],[Error Code]],Errors_Master[[Error Code]:[Error Code Name]],3,FALSE),"NA")</f>
        <v>[New Failure] Trackpad Force</v>
      </c>
      <c r="E801" s="10">
        <f>COUNTIFS(Defect_Master[First Time],"&gt;0",Defect_Master[Error Code Name],TPM[[#This Row],[Error Code Name]],Defect_Master[Functional Area],TPM[[#This Row],[Functional Area]])</f>
        <v>0</v>
      </c>
      <c r="F801" s="10">
        <f>COUNTIFS(Defect_Master[Final],"&gt;0",Defect_Master[Error Code Name],TPM[[#This Row],[Error Code Name]],Defect_Master[Functional Area],TPM[[#This Row],[Functional Area]])</f>
        <v>0</v>
      </c>
      <c r="G80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02" spans="2:7" ht="15.75" customHeight="1">
      <c r="B802" s="12">
        <v>800</v>
      </c>
      <c r="C802" s="10" t="str">
        <f>IFERROR(VLOOKUP(TPM[[#This Row],[Error Code]],Errors_Master[[Error Code]:[Functional Area]],2,FALSE),"NA")</f>
        <v>Trackpad Force</v>
      </c>
      <c r="D802" s="10" t="str">
        <f>IFERROR(VLOOKUP(TPM[[#This Row],[Error Code]],Errors_Master[[Error Code]:[Error Code Name]],3,FALSE),"NA")</f>
        <v>[New Failure] Trackpad Force</v>
      </c>
      <c r="E802" s="10">
        <f>COUNTIFS(Defect_Master[First Time],"&gt;0",Defect_Master[Error Code Name],TPM[[#This Row],[Error Code Name]],Defect_Master[Functional Area],TPM[[#This Row],[Functional Area]])</f>
        <v>0</v>
      </c>
      <c r="F802" s="10">
        <f>COUNTIFS(Defect_Master[Final],"&gt;0",Defect_Master[Error Code Name],TPM[[#This Row],[Error Code Name]],Defect_Master[Functional Area],TPM[[#This Row],[Functional Area]])</f>
        <v>0</v>
      </c>
      <c r="G80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03" spans="2:7" ht="15.75" customHeight="1">
      <c r="B803" s="12">
        <v>801</v>
      </c>
      <c r="C803" s="10" t="str">
        <f>IFERROR(VLOOKUP(TPM[[#This Row],[Error Code]],Errors_Master[[Error Code]:[Functional Area]],2,FALSE),"NA")</f>
        <v>Trackpad Force</v>
      </c>
      <c r="D803" s="10" t="str">
        <f>IFERROR(VLOOKUP(TPM[[#This Row],[Error Code]],Errors_Master[[Error Code]:[Error Code Name]],3,FALSE),"NA")</f>
        <v>[New Failure] Trackpad Force</v>
      </c>
      <c r="E803" s="10">
        <f>COUNTIFS(Defect_Master[First Time],"&gt;0",Defect_Master[Error Code Name],TPM[[#This Row],[Error Code Name]],Defect_Master[Functional Area],TPM[[#This Row],[Functional Area]])</f>
        <v>0</v>
      </c>
      <c r="F803" s="10">
        <f>COUNTIFS(Defect_Master[Final],"&gt;0",Defect_Master[Error Code Name],TPM[[#This Row],[Error Code Name]],Defect_Master[Functional Area],TPM[[#This Row],[Functional Area]])</f>
        <v>0</v>
      </c>
      <c r="G80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04" spans="2:7" ht="15.75" customHeight="1">
      <c r="B804" s="12">
        <v>802</v>
      </c>
      <c r="C804" s="10" t="str">
        <f>IFERROR(VLOOKUP(TPM[[#This Row],[Error Code]],Errors_Master[[Error Code]:[Functional Area]],2,FALSE),"NA")</f>
        <v>Trackpad Force</v>
      </c>
      <c r="D804" s="10" t="str">
        <f>IFERROR(VLOOKUP(TPM[[#This Row],[Error Code]],Errors_Master[[Error Code]:[Error Code Name]],3,FALSE),"NA")</f>
        <v>[New Failure] Trackpad Force</v>
      </c>
      <c r="E804" s="10">
        <f>COUNTIFS(Defect_Master[First Time],"&gt;0",Defect_Master[Error Code Name],TPM[[#This Row],[Error Code Name]],Defect_Master[Functional Area],TPM[[#This Row],[Functional Area]])</f>
        <v>0</v>
      </c>
      <c r="F804" s="10">
        <f>COUNTIFS(Defect_Master[Final],"&gt;0",Defect_Master[Error Code Name],TPM[[#This Row],[Error Code Name]],Defect_Master[Functional Area],TPM[[#This Row],[Functional Area]])</f>
        <v>0</v>
      </c>
      <c r="G80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05" spans="2:7" ht="15.75" customHeight="1">
      <c r="B805" s="12">
        <v>803</v>
      </c>
      <c r="C805" s="10" t="str">
        <f>IFERROR(VLOOKUP(TPM[[#This Row],[Error Code]],Errors_Master[[Error Code]:[Functional Area]],2,FALSE),"NA")</f>
        <v>Trackpad Force</v>
      </c>
      <c r="D805" s="10" t="str">
        <f>IFERROR(VLOOKUP(TPM[[#This Row],[Error Code]],Errors_Master[[Error Code]:[Error Code Name]],3,FALSE),"NA")</f>
        <v>[New Failure] Trackpad Force</v>
      </c>
      <c r="E805" s="10">
        <f>COUNTIFS(Defect_Master[First Time],"&gt;0",Defect_Master[Error Code Name],TPM[[#This Row],[Error Code Name]],Defect_Master[Functional Area],TPM[[#This Row],[Functional Area]])</f>
        <v>0</v>
      </c>
      <c r="F805" s="10">
        <f>COUNTIFS(Defect_Master[Final],"&gt;0",Defect_Master[Error Code Name],TPM[[#This Row],[Error Code Name]],Defect_Master[Functional Area],TPM[[#This Row],[Functional Area]])</f>
        <v>0</v>
      </c>
      <c r="G80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06" spans="2:7" ht="15.75" customHeight="1">
      <c r="B806" s="12">
        <v>804</v>
      </c>
      <c r="C806" s="10" t="str">
        <f>IFERROR(VLOOKUP(TPM[[#This Row],[Error Code]],Errors_Master[[Error Code]:[Functional Area]],2,FALSE),"NA")</f>
        <v>Trackpad Force</v>
      </c>
      <c r="D806" s="10" t="str">
        <f>IFERROR(VLOOKUP(TPM[[#This Row],[Error Code]],Errors_Master[[Error Code]:[Error Code Name]],3,FALSE),"NA")</f>
        <v>[New Failure] Trackpad Force</v>
      </c>
      <c r="E806" s="10">
        <f>COUNTIFS(Defect_Master[First Time],"&gt;0",Defect_Master[Error Code Name],TPM[[#This Row],[Error Code Name]],Defect_Master[Functional Area],TPM[[#This Row],[Functional Area]])</f>
        <v>0</v>
      </c>
      <c r="F806" s="10">
        <f>COUNTIFS(Defect_Master[Final],"&gt;0",Defect_Master[Error Code Name],TPM[[#This Row],[Error Code Name]],Defect_Master[Functional Area],TPM[[#This Row],[Functional Area]])</f>
        <v>0</v>
      </c>
      <c r="G80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07" spans="2:7" ht="15.75" customHeight="1">
      <c r="B807" s="12">
        <v>805</v>
      </c>
      <c r="C807" s="10" t="str">
        <f>IFERROR(VLOOKUP(TPM[[#This Row],[Error Code]],Errors_Master[[Error Code]:[Functional Area]],2,FALSE),"NA")</f>
        <v>Trackpad Force</v>
      </c>
      <c r="D807" s="10" t="str">
        <f>IFERROR(VLOOKUP(TPM[[#This Row],[Error Code]],Errors_Master[[Error Code]:[Error Code Name]],3,FALSE),"NA")</f>
        <v>[New Failure] Trackpad Force</v>
      </c>
      <c r="E807" s="10">
        <f>COUNTIFS(Defect_Master[First Time],"&gt;0",Defect_Master[Error Code Name],TPM[[#This Row],[Error Code Name]],Defect_Master[Functional Area],TPM[[#This Row],[Functional Area]])</f>
        <v>0</v>
      </c>
      <c r="F807" s="10">
        <f>COUNTIFS(Defect_Master[Final],"&gt;0",Defect_Master[Error Code Name],TPM[[#This Row],[Error Code Name]],Defect_Master[Functional Area],TPM[[#This Row],[Functional Area]])</f>
        <v>0</v>
      </c>
      <c r="G80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08" spans="2:7" ht="15.75" customHeight="1">
      <c r="B808" s="12">
        <v>806</v>
      </c>
      <c r="C808" s="10" t="str">
        <f>IFERROR(VLOOKUP(TPM[[#This Row],[Error Code]],Errors_Master[[Error Code]:[Functional Area]],2,FALSE),"NA")</f>
        <v>Trackpad Force</v>
      </c>
      <c r="D808" s="10" t="str">
        <f>IFERROR(VLOOKUP(TPM[[#This Row],[Error Code]],Errors_Master[[Error Code]:[Error Code Name]],3,FALSE),"NA")</f>
        <v>[New Failure] Trackpad Force</v>
      </c>
      <c r="E808" s="10">
        <f>COUNTIFS(Defect_Master[First Time],"&gt;0",Defect_Master[Error Code Name],TPM[[#This Row],[Error Code Name]],Defect_Master[Functional Area],TPM[[#This Row],[Functional Area]])</f>
        <v>0</v>
      </c>
      <c r="F808" s="10">
        <f>COUNTIFS(Defect_Master[Final],"&gt;0",Defect_Master[Error Code Name],TPM[[#This Row],[Error Code Name]],Defect_Master[Functional Area],TPM[[#This Row],[Functional Area]])</f>
        <v>0</v>
      </c>
      <c r="G80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09" spans="2:7" ht="15.75" customHeight="1">
      <c r="B809" s="12">
        <v>807</v>
      </c>
      <c r="C809" s="10" t="str">
        <f>IFERROR(VLOOKUP(TPM[[#This Row],[Error Code]],Errors_Master[[Error Code]:[Functional Area]],2,FALSE),"NA")</f>
        <v>Trackpad Force</v>
      </c>
      <c r="D809" s="10" t="str">
        <f>IFERROR(VLOOKUP(TPM[[#This Row],[Error Code]],Errors_Master[[Error Code]:[Error Code Name]],3,FALSE),"NA")</f>
        <v>[New Failure] Trackpad Force</v>
      </c>
      <c r="E809" s="10">
        <f>COUNTIFS(Defect_Master[First Time],"&gt;0",Defect_Master[Error Code Name],TPM[[#This Row],[Error Code Name]],Defect_Master[Functional Area],TPM[[#This Row],[Functional Area]])</f>
        <v>0</v>
      </c>
      <c r="F809" s="10">
        <f>COUNTIFS(Defect_Master[Final],"&gt;0",Defect_Master[Error Code Name],TPM[[#This Row],[Error Code Name]],Defect_Master[Functional Area],TPM[[#This Row],[Functional Area]])</f>
        <v>0</v>
      </c>
      <c r="G80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10" spans="2:7" ht="15.75" customHeight="1">
      <c r="B810" s="12">
        <v>808</v>
      </c>
      <c r="C810" s="10" t="str">
        <f>IFERROR(VLOOKUP(TPM[[#This Row],[Error Code]],Errors_Master[[Error Code]:[Functional Area]],2,FALSE),"NA")</f>
        <v>Trackpad Force</v>
      </c>
      <c r="D810" s="10" t="str">
        <f>IFERROR(VLOOKUP(TPM[[#This Row],[Error Code]],Errors_Master[[Error Code]:[Error Code Name]],3,FALSE),"NA")</f>
        <v>[New Failure] Trackpad Force</v>
      </c>
      <c r="E810" s="10">
        <f>COUNTIFS(Defect_Master[First Time],"&gt;0",Defect_Master[Error Code Name],TPM[[#This Row],[Error Code Name]],Defect_Master[Functional Area],TPM[[#This Row],[Functional Area]])</f>
        <v>0</v>
      </c>
      <c r="F810" s="10">
        <f>COUNTIFS(Defect_Master[Final],"&gt;0",Defect_Master[Error Code Name],TPM[[#This Row],[Error Code Name]],Defect_Master[Functional Area],TPM[[#This Row],[Functional Area]])</f>
        <v>0</v>
      </c>
      <c r="G81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11" spans="2:7" ht="15.75" customHeight="1">
      <c r="B811" s="12">
        <v>809</v>
      </c>
      <c r="C811" s="10" t="str">
        <f>IFERROR(VLOOKUP(TPM[[#This Row],[Error Code]],Errors_Master[[Error Code]:[Functional Area]],2,FALSE),"NA")</f>
        <v>Trackpad Force</v>
      </c>
      <c r="D811" s="10" t="str">
        <f>IFERROR(VLOOKUP(TPM[[#This Row],[Error Code]],Errors_Master[[Error Code]:[Error Code Name]],3,FALSE),"NA")</f>
        <v>[New Failure] Trackpad Force</v>
      </c>
      <c r="E811" s="10">
        <f>COUNTIFS(Defect_Master[First Time],"&gt;0",Defect_Master[Error Code Name],TPM[[#This Row],[Error Code Name]],Defect_Master[Functional Area],TPM[[#This Row],[Functional Area]])</f>
        <v>0</v>
      </c>
      <c r="F811" s="10">
        <f>COUNTIFS(Defect_Master[Final],"&gt;0",Defect_Master[Error Code Name],TPM[[#This Row],[Error Code Name]],Defect_Master[Functional Area],TPM[[#This Row],[Functional Area]])</f>
        <v>0</v>
      </c>
      <c r="G81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12" spans="2:7" ht="15.75" customHeight="1">
      <c r="B812" s="12">
        <v>810</v>
      </c>
      <c r="C812" s="10" t="str">
        <f>IFERROR(VLOOKUP(TPM[[#This Row],[Error Code]],Errors_Master[[Error Code]:[Functional Area]],2,FALSE),"NA")</f>
        <v>Trackpad Force</v>
      </c>
      <c r="D812" s="10" t="str">
        <f>IFERROR(VLOOKUP(TPM[[#This Row],[Error Code]],Errors_Master[[Error Code]:[Error Code Name]],3,FALSE),"NA")</f>
        <v>[New Failure] Trackpad Force</v>
      </c>
      <c r="E812" s="10">
        <f>COUNTIFS(Defect_Master[First Time],"&gt;0",Defect_Master[Error Code Name],TPM[[#This Row],[Error Code Name]],Defect_Master[Functional Area],TPM[[#This Row],[Functional Area]])</f>
        <v>0</v>
      </c>
      <c r="F812" s="10">
        <f>COUNTIFS(Defect_Master[Final],"&gt;0",Defect_Master[Error Code Name],TPM[[#This Row],[Error Code Name]],Defect_Master[Functional Area],TPM[[#This Row],[Functional Area]])</f>
        <v>0</v>
      </c>
      <c r="G81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13" spans="2:7" ht="15.75" customHeight="1">
      <c r="B813" s="12">
        <v>811</v>
      </c>
      <c r="C813" s="10" t="str">
        <f>IFERROR(VLOOKUP(TPM[[#This Row],[Error Code]],Errors_Master[[Error Code]:[Functional Area]],2,FALSE),"NA")</f>
        <v>Trackpad Force</v>
      </c>
      <c r="D813" s="10" t="str">
        <f>IFERROR(VLOOKUP(TPM[[#This Row],[Error Code]],Errors_Master[[Error Code]:[Error Code Name]],3,FALSE),"NA")</f>
        <v>[New Failure] Trackpad Force</v>
      </c>
      <c r="E813" s="10">
        <f>COUNTIFS(Defect_Master[First Time],"&gt;0",Defect_Master[Error Code Name],TPM[[#This Row],[Error Code Name]],Defect_Master[Functional Area],TPM[[#This Row],[Functional Area]])</f>
        <v>0</v>
      </c>
      <c r="F813" s="10">
        <f>COUNTIFS(Defect_Master[Final],"&gt;0",Defect_Master[Error Code Name],TPM[[#This Row],[Error Code Name]],Defect_Master[Functional Area],TPM[[#This Row],[Functional Area]])</f>
        <v>0</v>
      </c>
      <c r="G81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14" spans="2:7" ht="15.75" customHeight="1">
      <c r="B814" s="12">
        <v>812</v>
      </c>
      <c r="C814" s="10" t="str">
        <f>IFERROR(VLOOKUP(TPM[[#This Row],[Error Code]],Errors_Master[[Error Code]:[Functional Area]],2,FALSE),"NA")</f>
        <v>Trackpad Force</v>
      </c>
      <c r="D814" s="10" t="str">
        <f>IFERROR(VLOOKUP(TPM[[#This Row],[Error Code]],Errors_Master[[Error Code]:[Error Code Name]],3,FALSE),"NA")</f>
        <v>[New Failure] Trackpad Force</v>
      </c>
      <c r="E814" s="10">
        <f>COUNTIFS(Defect_Master[First Time],"&gt;0",Defect_Master[Error Code Name],TPM[[#This Row],[Error Code Name]],Defect_Master[Functional Area],TPM[[#This Row],[Functional Area]])</f>
        <v>0</v>
      </c>
      <c r="F814" s="10">
        <f>COUNTIFS(Defect_Master[Final],"&gt;0",Defect_Master[Error Code Name],TPM[[#This Row],[Error Code Name]],Defect_Master[Functional Area],TPM[[#This Row],[Functional Area]])</f>
        <v>0</v>
      </c>
      <c r="G81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15" spans="2:7" ht="15.75" customHeight="1">
      <c r="B815" s="12">
        <v>813</v>
      </c>
      <c r="C815" s="10" t="str">
        <f>IFERROR(VLOOKUP(TPM[[#This Row],[Error Code]],Errors_Master[[Error Code]:[Functional Area]],2,FALSE),"NA")</f>
        <v>Trackpad Force</v>
      </c>
      <c r="D815" s="10" t="str">
        <f>IFERROR(VLOOKUP(TPM[[#This Row],[Error Code]],Errors_Master[[Error Code]:[Error Code Name]],3,FALSE),"NA")</f>
        <v>[New Failure] Trackpad Force</v>
      </c>
      <c r="E815" s="10">
        <f>COUNTIFS(Defect_Master[First Time],"&gt;0",Defect_Master[Error Code Name],TPM[[#This Row],[Error Code Name]],Defect_Master[Functional Area],TPM[[#This Row],[Functional Area]])</f>
        <v>0</v>
      </c>
      <c r="F815" s="10">
        <f>COUNTIFS(Defect_Master[Final],"&gt;0",Defect_Master[Error Code Name],TPM[[#This Row],[Error Code Name]],Defect_Master[Functional Area],TPM[[#This Row],[Functional Area]])</f>
        <v>0</v>
      </c>
      <c r="G81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16" spans="2:7" ht="15.75" customHeight="1">
      <c r="B816" s="12">
        <v>814</v>
      </c>
      <c r="C816" s="10" t="str">
        <f>IFERROR(VLOOKUP(TPM[[#This Row],[Error Code]],Errors_Master[[Error Code]:[Functional Area]],2,FALSE),"NA")</f>
        <v>Trackpad Actutor</v>
      </c>
      <c r="D816" s="10" t="str">
        <f>IFERROR(VLOOKUP(TPM[[#This Row],[Error Code]],Errors_Master[[Error Code]:[Error Code Name]],3,FALSE),"NA")</f>
        <v>Trackpad #2690 Actuator Calibration Fail</v>
      </c>
      <c r="E816" s="10">
        <f>COUNTIFS(Defect_Master[First Time],"&gt;0",Defect_Master[Error Code Name],TPM[[#This Row],[Error Code Name]],Defect_Master[Functional Area],TPM[[#This Row],[Functional Area]])</f>
        <v>0</v>
      </c>
      <c r="F816" s="10">
        <f>COUNTIFS(Defect_Master[Final],"&gt;0",Defect_Master[Error Code Name],TPM[[#This Row],[Error Code Name]],Defect_Master[Functional Area],TPM[[#This Row],[Functional Area]])</f>
        <v>0</v>
      </c>
      <c r="G81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17" spans="2:7" ht="15.75" customHeight="1">
      <c r="B817" s="12">
        <v>815</v>
      </c>
      <c r="C817" s="10" t="str">
        <f>IFERROR(VLOOKUP(TPM[[#This Row],[Error Code]],Errors_Master[[Error Code]:[Functional Area]],2,FALSE),"NA")</f>
        <v>Trackpad Actutor</v>
      </c>
      <c r="D817" s="10" t="str">
        <f>IFERROR(VLOOKUP(TPM[[#This Row],[Error Code]],Errors_Master[[Error Code]:[Error Code Name]],3,FALSE),"NA")</f>
        <v>Trackpad #2691 Actuator calibration verification Fail</v>
      </c>
      <c r="E817" s="10">
        <f>COUNTIFS(Defect_Master[First Time],"&gt;0",Defect_Master[Error Code Name],TPM[[#This Row],[Error Code Name]],Defect_Master[Functional Area],TPM[[#This Row],[Functional Area]])</f>
        <v>0</v>
      </c>
      <c r="F817" s="10">
        <f>COUNTIFS(Defect_Master[Final],"&gt;0",Defect_Master[Error Code Name],TPM[[#This Row],[Error Code Name]],Defect_Master[Functional Area],TPM[[#This Row],[Functional Area]])</f>
        <v>0</v>
      </c>
      <c r="G81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18" spans="2:7" ht="15.75" customHeight="1">
      <c r="B818" s="12">
        <v>816</v>
      </c>
      <c r="C818" s="10" t="str">
        <f>IFERROR(VLOOKUP(TPM[[#This Row],[Error Code]],Errors_Master[[Error Code]:[Functional Area]],2,FALSE),"NA")</f>
        <v>Trackpad Actutor</v>
      </c>
      <c r="D818" s="10" t="str">
        <f>IFERROR(VLOOKUP(TPM[[#This Row],[Error Code]],Errors_Master[[Error Code]:[Error Code Name]],3,FALSE),"NA")</f>
        <v>Trackpad pointer feeling NG</v>
      </c>
      <c r="E818" s="10">
        <f>COUNTIFS(Defect_Master[First Time],"&gt;0",Defect_Master[Error Code Name],TPM[[#This Row],[Error Code Name]],Defect_Master[Functional Area],TPM[[#This Row],[Functional Area]])</f>
        <v>0</v>
      </c>
      <c r="F818" s="10">
        <f>COUNTIFS(Defect_Master[Final],"&gt;0",Defect_Master[Error Code Name],TPM[[#This Row],[Error Code Name]],Defect_Master[Functional Area],TPM[[#This Row],[Functional Area]])</f>
        <v>0</v>
      </c>
      <c r="G81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19" spans="2:7" ht="15.75" customHeight="1">
      <c r="B819" s="12">
        <v>817</v>
      </c>
      <c r="C819" s="10" t="str">
        <f>IFERROR(VLOOKUP(TPM[[#This Row],[Error Code]],Errors_Master[[Error Code]:[Functional Area]],2,FALSE),"NA")</f>
        <v>Trackpad Actutor</v>
      </c>
      <c r="D819" s="10" t="str">
        <f>IFERROR(VLOOKUP(TPM[[#This Row],[Error Code]],Errors_Master[[Error Code]:[Error Code Name]],3,FALSE),"NA")</f>
        <v>Hang at Trackpad Actuator test</v>
      </c>
      <c r="E819" s="10">
        <f>COUNTIFS(Defect_Master[First Time],"&gt;0",Defect_Master[Error Code Name],TPM[[#This Row],[Error Code Name]],Defect_Master[Functional Area],TPM[[#This Row],[Functional Area]])</f>
        <v>0</v>
      </c>
      <c r="F819" s="10">
        <f>COUNTIFS(Defect_Master[Final],"&gt;0",Defect_Master[Error Code Name],TPM[[#This Row],[Error Code Name]],Defect_Master[Functional Area],TPM[[#This Row],[Functional Area]])</f>
        <v>0</v>
      </c>
      <c r="G81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20" spans="2:7" ht="15.75" customHeight="1">
      <c r="B820" s="12">
        <v>818</v>
      </c>
      <c r="C820" s="10" t="str">
        <f>IFERROR(VLOOKUP(TPM[[#This Row],[Error Code]],Errors_Master[[Error Code]:[Functional Area]],2,FALSE),"NA")</f>
        <v>Trackpad Actutor</v>
      </c>
      <c r="D820" s="10" t="str">
        <f>IFERROR(VLOOKUP(TPM[[#This Row],[Error Code]],Errors_Master[[Error Code]:[Error Code Name]],3,FALSE),"NA")</f>
        <v>Trackpad Actuator/Hang at verbose mode</v>
      </c>
      <c r="E820" s="10">
        <f>COUNTIFS(Defect_Master[First Time],"&gt;0",Defect_Master[Error Code Name],TPM[[#This Row],[Error Code Name]],Defect_Master[Functional Area],TPM[[#This Row],[Functional Area]])</f>
        <v>0</v>
      </c>
      <c r="F820" s="10">
        <f>COUNTIFS(Defect_Master[Final],"&gt;0",Defect_Master[Error Code Name],TPM[[#This Row],[Error Code Name]],Defect_Master[Functional Area],TPM[[#This Row],[Functional Area]])</f>
        <v>0</v>
      </c>
      <c r="G82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21" spans="2:7" ht="15.75" customHeight="1">
      <c r="B821" s="12">
        <v>819</v>
      </c>
      <c r="C821" s="10" t="str">
        <f>IFERROR(VLOOKUP(TPM[[#This Row],[Error Code]],Errors_Master[[Error Code]:[Functional Area]],2,FALSE),"NA")</f>
        <v>Trackpad Actutor</v>
      </c>
      <c r="D821" s="10" t="str">
        <f>IFERROR(VLOOKUP(TPM[[#This Row],[Error Code]],Errors_Master[[Error Code]:[Error Code Name]],3,FALSE),"NA")</f>
        <v>[New Failure] Trackpad Actutor</v>
      </c>
      <c r="E821" s="10">
        <f>COUNTIFS(Defect_Master[First Time],"&gt;0",Defect_Master[Error Code Name],TPM[[#This Row],[Error Code Name]],Defect_Master[Functional Area],TPM[[#This Row],[Functional Area]])</f>
        <v>0</v>
      </c>
      <c r="F821" s="10">
        <f>COUNTIFS(Defect_Master[Final],"&gt;0",Defect_Master[Error Code Name],TPM[[#This Row],[Error Code Name]],Defect_Master[Functional Area],TPM[[#This Row],[Functional Area]])</f>
        <v>0</v>
      </c>
      <c r="G82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22" spans="2:7" ht="15.75" customHeight="1">
      <c r="B822" s="12">
        <v>820</v>
      </c>
      <c r="C822" s="10" t="str">
        <f>IFERROR(VLOOKUP(TPM[[#This Row],[Error Code]],Errors_Master[[Error Code]:[Functional Area]],2,FALSE),"NA")</f>
        <v>Trackpad Actutor</v>
      </c>
      <c r="D822" s="10" t="str">
        <f>IFERROR(VLOOKUP(TPM[[#This Row],[Error Code]],Errors_Master[[Error Code]:[Error Code Name]],3,FALSE),"NA")</f>
        <v>[New Failure] Trackpad Actutor</v>
      </c>
      <c r="E822" s="10">
        <f>COUNTIFS(Defect_Master[First Time],"&gt;0",Defect_Master[Error Code Name],TPM[[#This Row],[Error Code Name]],Defect_Master[Functional Area],TPM[[#This Row],[Functional Area]])</f>
        <v>0</v>
      </c>
      <c r="F822" s="10">
        <f>COUNTIFS(Defect_Master[Final],"&gt;0",Defect_Master[Error Code Name],TPM[[#This Row],[Error Code Name]],Defect_Master[Functional Area],TPM[[#This Row],[Functional Area]])</f>
        <v>0</v>
      </c>
      <c r="G82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23" spans="2:7" ht="15.75" customHeight="1">
      <c r="B823" s="12">
        <v>821</v>
      </c>
      <c r="C823" s="10" t="str">
        <f>IFERROR(VLOOKUP(TPM[[#This Row],[Error Code]],Errors_Master[[Error Code]:[Functional Area]],2,FALSE),"NA")</f>
        <v>Trackpad Actutor</v>
      </c>
      <c r="D823" s="10" t="str">
        <f>IFERROR(VLOOKUP(TPM[[#This Row],[Error Code]],Errors_Master[[Error Code]:[Error Code Name]],3,FALSE),"NA")</f>
        <v>[New Failure] Trackpad Actutor</v>
      </c>
      <c r="E823" s="10">
        <f>COUNTIFS(Defect_Master[First Time],"&gt;0",Defect_Master[Error Code Name],TPM[[#This Row],[Error Code Name]],Defect_Master[Functional Area],TPM[[#This Row],[Functional Area]])</f>
        <v>0</v>
      </c>
      <c r="F823" s="10">
        <f>COUNTIFS(Defect_Master[Final],"&gt;0",Defect_Master[Error Code Name],TPM[[#This Row],[Error Code Name]],Defect_Master[Functional Area],TPM[[#This Row],[Functional Area]])</f>
        <v>0</v>
      </c>
      <c r="G82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24" spans="2:7" ht="15.75" customHeight="1">
      <c r="B824" s="12">
        <v>822</v>
      </c>
      <c r="C824" s="10" t="str">
        <f>IFERROR(VLOOKUP(TPM[[#This Row],[Error Code]],Errors_Master[[Error Code]:[Functional Area]],2,FALSE),"NA")</f>
        <v>Trackpad Actutor</v>
      </c>
      <c r="D824" s="10" t="str">
        <f>IFERROR(VLOOKUP(TPM[[#This Row],[Error Code]],Errors_Master[[Error Code]:[Error Code Name]],3,FALSE),"NA")</f>
        <v>[New Failure] Trackpad Actutor</v>
      </c>
      <c r="E824" s="10">
        <f>COUNTIFS(Defect_Master[First Time],"&gt;0",Defect_Master[Error Code Name],TPM[[#This Row],[Error Code Name]],Defect_Master[Functional Area],TPM[[#This Row],[Functional Area]])</f>
        <v>0</v>
      </c>
      <c r="F824" s="10">
        <f>COUNTIFS(Defect_Master[Final],"&gt;0",Defect_Master[Error Code Name],TPM[[#This Row],[Error Code Name]],Defect_Master[Functional Area],TPM[[#This Row],[Functional Area]])</f>
        <v>0</v>
      </c>
      <c r="G82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25" spans="2:7" ht="15.75" customHeight="1">
      <c r="B825" s="12">
        <v>823</v>
      </c>
      <c r="C825" s="10" t="str">
        <f>IFERROR(VLOOKUP(TPM[[#This Row],[Error Code]],Errors_Master[[Error Code]:[Functional Area]],2,FALSE),"NA")</f>
        <v>Trackpad Actutor</v>
      </c>
      <c r="D825" s="10" t="str">
        <f>IFERROR(VLOOKUP(TPM[[#This Row],[Error Code]],Errors_Master[[Error Code]:[Error Code Name]],3,FALSE),"NA")</f>
        <v>[New Failure] Trackpad Actutor</v>
      </c>
      <c r="E825" s="10">
        <f>COUNTIFS(Defect_Master[First Time],"&gt;0",Defect_Master[Error Code Name],TPM[[#This Row],[Error Code Name]],Defect_Master[Functional Area],TPM[[#This Row],[Functional Area]])</f>
        <v>0</v>
      </c>
      <c r="F825" s="10">
        <f>COUNTIFS(Defect_Master[Final],"&gt;0",Defect_Master[Error Code Name],TPM[[#This Row],[Error Code Name]],Defect_Master[Functional Area],TPM[[#This Row],[Functional Area]])</f>
        <v>0</v>
      </c>
      <c r="G82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26" spans="2:7" ht="15.75" customHeight="1">
      <c r="B826" s="12">
        <v>824</v>
      </c>
      <c r="C826" s="10" t="str">
        <f>IFERROR(VLOOKUP(TPM[[#This Row],[Error Code]],Errors_Master[[Error Code]:[Functional Area]],2,FALSE),"NA")</f>
        <v>Trackpad Actutor</v>
      </c>
      <c r="D826" s="10" t="str">
        <f>IFERROR(VLOOKUP(TPM[[#This Row],[Error Code]],Errors_Master[[Error Code]:[Error Code Name]],3,FALSE),"NA")</f>
        <v>[New Failure] Trackpad Actutor</v>
      </c>
      <c r="E826" s="10">
        <f>COUNTIFS(Defect_Master[First Time],"&gt;0",Defect_Master[Error Code Name],TPM[[#This Row],[Error Code Name]],Defect_Master[Functional Area],TPM[[#This Row],[Functional Area]])</f>
        <v>0</v>
      </c>
      <c r="F826" s="10">
        <f>COUNTIFS(Defect_Master[Final],"&gt;0",Defect_Master[Error Code Name],TPM[[#This Row],[Error Code Name]],Defect_Master[Functional Area],TPM[[#This Row],[Functional Area]])</f>
        <v>0</v>
      </c>
      <c r="G82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27" spans="2:7" ht="15.75" customHeight="1">
      <c r="B827" s="12">
        <v>825</v>
      </c>
      <c r="C827" s="10" t="str">
        <f>IFERROR(VLOOKUP(TPM[[#This Row],[Error Code]],Errors_Master[[Error Code]:[Functional Area]],2,FALSE),"NA")</f>
        <v>Trackpad Actutor</v>
      </c>
      <c r="D827" s="10" t="str">
        <f>IFERROR(VLOOKUP(TPM[[#This Row],[Error Code]],Errors_Master[[Error Code]:[Error Code Name]],3,FALSE),"NA")</f>
        <v>[New Failure] Trackpad Actutor</v>
      </c>
      <c r="E827" s="10">
        <f>COUNTIFS(Defect_Master[First Time],"&gt;0",Defect_Master[Error Code Name],TPM[[#This Row],[Error Code Name]],Defect_Master[Functional Area],TPM[[#This Row],[Functional Area]])</f>
        <v>0</v>
      </c>
      <c r="F827" s="10">
        <f>COUNTIFS(Defect_Master[Final],"&gt;0",Defect_Master[Error Code Name],TPM[[#This Row],[Error Code Name]],Defect_Master[Functional Area],TPM[[#This Row],[Functional Area]])</f>
        <v>0</v>
      </c>
      <c r="G82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28" spans="2:7" ht="15.75" customHeight="1">
      <c r="B828" s="12">
        <v>826</v>
      </c>
      <c r="C828" s="10" t="str">
        <f>IFERROR(VLOOKUP(TPM[[#This Row],[Error Code]],Errors_Master[[Error Code]:[Functional Area]],2,FALSE),"NA")</f>
        <v>Trackpad Actutor</v>
      </c>
      <c r="D828" s="10" t="str">
        <f>IFERROR(VLOOKUP(TPM[[#This Row],[Error Code]],Errors_Master[[Error Code]:[Error Code Name]],3,FALSE),"NA")</f>
        <v>[New Failure] Trackpad Actutor</v>
      </c>
      <c r="E828" s="10">
        <f>COUNTIFS(Defect_Master[First Time],"&gt;0",Defect_Master[Error Code Name],TPM[[#This Row],[Error Code Name]],Defect_Master[Functional Area],TPM[[#This Row],[Functional Area]])</f>
        <v>0</v>
      </c>
      <c r="F828" s="10">
        <f>COUNTIFS(Defect_Master[Final],"&gt;0",Defect_Master[Error Code Name],TPM[[#This Row],[Error Code Name]],Defect_Master[Functional Area],TPM[[#This Row],[Functional Area]])</f>
        <v>0</v>
      </c>
      <c r="G82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29" spans="2:7" ht="15.75" customHeight="1">
      <c r="B829" s="12">
        <v>827</v>
      </c>
      <c r="C829" s="10" t="str">
        <f>IFERROR(VLOOKUP(TPM[[#This Row],[Error Code]],Errors_Master[[Error Code]:[Functional Area]],2,FALSE),"NA")</f>
        <v>Trackpad Actutor</v>
      </c>
      <c r="D829" s="10" t="str">
        <f>IFERROR(VLOOKUP(TPM[[#This Row],[Error Code]],Errors_Master[[Error Code]:[Error Code Name]],3,FALSE),"NA")</f>
        <v>[New Failure] Trackpad Actutor</v>
      </c>
      <c r="E829" s="10">
        <f>COUNTIFS(Defect_Master[First Time],"&gt;0",Defect_Master[Error Code Name],TPM[[#This Row],[Error Code Name]],Defect_Master[Functional Area],TPM[[#This Row],[Functional Area]])</f>
        <v>0</v>
      </c>
      <c r="F829" s="10">
        <f>COUNTIFS(Defect_Master[Final],"&gt;0",Defect_Master[Error Code Name],TPM[[#This Row],[Error Code Name]],Defect_Master[Functional Area],TPM[[#This Row],[Functional Area]])</f>
        <v>0</v>
      </c>
      <c r="G82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30" spans="2:7" ht="15.75" customHeight="1">
      <c r="B830" s="12">
        <v>828</v>
      </c>
      <c r="C830" s="10" t="str">
        <f>IFERROR(VLOOKUP(TPM[[#This Row],[Error Code]],Errors_Master[[Error Code]:[Functional Area]],2,FALSE),"NA")</f>
        <v>Trackpad Actutor</v>
      </c>
      <c r="D830" s="10" t="str">
        <f>IFERROR(VLOOKUP(TPM[[#This Row],[Error Code]],Errors_Master[[Error Code]:[Error Code Name]],3,FALSE),"NA")</f>
        <v>[New Failure] Trackpad Actutor</v>
      </c>
      <c r="E830" s="10">
        <f>COUNTIFS(Defect_Master[First Time],"&gt;0",Defect_Master[Error Code Name],TPM[[#This Row],[Error Code Name]],Defect_Master[Functional Area],TPM[[#This Row],[Functional Area]])</f>
        <v>0</v>
      </c>
      <c r="F830" s="10">
        <f>COUNTIFS(Defect_Master[Final],"&gt;0",Defect_Master[Error Code Name],TPM[[#This Row],[Error Code Name]],Defect_Master[Functional Area],TPM[[#This Row],[Functional Area]])</f>
        <v>0</v>
      </c>
      <c r="G83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31" spans="2:7" ht="15.75" customHeight="1">
      <c r="B831" s="12">
        <v>829</v>
      </c>
      <c r="C831" s="10" t="str">
        <f>IFERROR(VLOOKUP(TPM[[#This Row],[Error Code]],Errors_Master[[Error Code]:[Functional Area]],2,FALSE),"NA")</f>
        <v>Trackpad Actutor</v>
      </c>
      <c r="D831" s="10" t="str">
        <f>IFERROR(VLOOKUP(TPM[[#This Row],[Error Code]],Errors_Master[[Error Code]:[Error Code Name]],3,FALSE),"NA")</f>
        <v>[New Failure] Trackpad Actutor</v>
      </c>
      <c r="E831" s="10">
        <f>COUNTIFS(Defect_Master[First Time],"&gt;0",Defect_Master[Error Code Name],TPM[[#This Row],[Error Code Name]],Defect_Master[Functional Area],TPM[[#This Row],[Functional Area]])</f>
        <v>0</v>
      </c>
      <c r="F831" s="10">
        <f>COUNTIFS(Defect_Master[Final],"&gt;0",Defect_Master[Error Code Name],TPM[[#This Row],[Error Code Name]],Defect_Master[Functional Area],TPM[[#This Row],[Functional Area]])</f>
        <v>0</v>
      </c>
      <c r="G83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32" spans="2:7" ht="15.75" customHeight="1">
      <c r="B832" s="12">
        <v>830</v>
      </c>
      <c r="C832" s="10" t="str">
        <f>IFERROR(VLOOKUP(TPM[[#This Row],[Error Code]],Errors_Master[[Error Code]:[Functional Area]],2,FALSE),"NA")</f>
        <v>Trackpad Actutor</v>
      </c>
      <c r="D832" s="10" t="str">
        <f>IFERROR(VLOOKUP(TPM[[#This Row],[Error Code]],Errors_Master[[Error Code]:[Error Code Name]],3,FALSE),"NA")</f>
        <v>[New Failure] Trackpad Actutor</v>
      </c>
      <c r="E832" s="10">
        <f>COUNTIFS(Defect_Master[First Time],"&gt;0",Defect_Master[Error Code Name],TPM[[#This Row],[Error Code Name]],Defect_Master[Functional Area],TPM[[#This Row],[Functional Area]])</f>
        <v>0</v>
      </c>
      <c r="F832" s="10">
        <f>COUNTIFS(Defect_Master[Final],"&gt;0",Defect_Master[Error Code Name],TPM[[#This Row],[Error Code Name]],Defect_Master[Functional Area],TPM[[#This Row],[Functional Area]])</f>
        <v>0</v>
      </c>
      <c r="G83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33" spans="2:7" ht="15.75" customHeight="1">
      <c r="B833" s="12">
        <v>831</v>
      </c>
      <c r="C833" s="10" t="str">
        <f>IFERROR(VLOOKUP(TPM[[#This Row],[Error Code]],Errors_Master[[Error Code]:[Functional Area]],2,FALSE),"NA")</f>
        <v>Trackpad Actutor</v>
      </c>
      <c r="D833" s="10" t="str">
        <f>IFERROR(VLOOKUP(TPM[[#This Row],[Error Code]],Errors_Master[[Error Code]:[Error Code Name]],3,FALSE),"NA")</f>
        <v>[New Failure] Trackpad Actutor</v>
      </c>
      <c r="E833" s="10">
        <f>COUNTIFS(Defect_Master[First Time],"&gt;0",Defect_Master[Error Code Name],TPM[[#This Row],[Error Code Name]],Defect_Master[Functional Area],TPM[[#This Row],[Functional Area]])</f>
        <v>0</v>
      </c>
      <c r="F833" s="10">
        <f>COUNTIFS(Defect_Master[Final],"&gt;0",Defect_Master[Error Code Name],TPM[[#This Row],[Error Code Name]],Defect_Master[Functional Area],TPM[[#This Row],[Functional Area]])</f>
        <v>0</v>
      </c>
      <c r="G83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34" spans="2:7" ht="15.75" customHeight="1">
      <c r="B834" s="12">
        <v>832</v>
      </c>
      <c r="C834" s="10" t="str">
        <f>IFERROR(VLOOKUP(TPM[[#This Row],[Error Code]],Errors_Master[[Error Code]:[Functional Area]],2,FALSE),"NA")</f>
        <v>Trackpad Actutor</v>
      </c>
      <c r="D834" s="10" t="str">
        <f>IFERROR(VLOOKUP(TPM[[#This Row],[Error Code]],Errors_Master[[Error Code]:[Error Code Name]],3,FALSE),"NA")</f>
        <v>[New Failure] Trackpad Actutor</v>
      </c>
      <c r="E834" s="10">
        <f>COUNTIFS(Defect_Master[First Time],"&gt;0",Defect_Master[Error Code Name],TPM[[#This Row],[Error Code Name]],Defect_Master[Functional Area],TPM[[#This Row],[Functional Area]])</f>
        <v>0</v>
      </c>
      <c r="F834" s="10">
        <f>COUNTIFS(Defect_Master[Final],"&gt;0",Defect_Master[Error Code Name],TPM[[#This Row],[Error Code Name]],Defect_Master[Functional Area],TPM[[#This Row],[Functional Area]])</f>
        <v>0</v>
      </c>
      <c r="G83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35" spans="2:7" ht="15.75" customHeight="1">
      <c r="B835" s="12">
        <v>833</v>
      </c>
      <c r="C835" s="10" t="str">
        <f>IFERROR(VLOOKUP(TPM[[#This Row],[Error Code]],Errors_Master[[Error Code]:[Functional Area]],2,FALSE),"NA")</f>
        <v>Trackpad Actutor</v>
      </c>
      <c r="D835" s="10" t="str">
        <f>IFERROR(VLOOKUP(TPM[[#This Row],[Error Code]],Errors_Master[[Error Code]:[Error Code Name]],3,FALSE),"NA")</f>
        <v>[New Failure] Trackpad Actutor</v>
      </c>
      <c r="E835" s="10">
        <f>COUNTIFS(Defect_Master[First Time],"&gt;0",Defect_Master[Error Code Name],TPM[[#This Row],[Error Code Name]],Defect_Master[Functional Area],TPM[[#This Row],[Functional Area]])</f>
        <v>0</v>
      </c>
      <c r="F835" s="10">
        <f>COUNTIFS(Defect_Master[Final],"&gt;0",Defect_Master[Error Code Name],TPM[[#This Row],[Error Code Name]],Defect_Master[Functional Area],TPM[[#This Row],[Functional Area]])</f>
        <v>0</v>
      </c>
      <c r="G83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36" spans="2:7" ht="15.75" customHeight="1">
      <c r="B836" s="12">
        <v>834</v>
      </c>
      <c r="C836" s="10" t="str">
        <f>IFERROR(VLOOKUP(TPM[[#This Row],[Error Code]],Errors_Master[[Error Code]:[Functional Area]],2,FALSE),"NA")</f>
        <v>Trackpad Actutor</v>
      </c>
      <c r="D836" s="10" t="str">
        <f>IFERROR(VLOOKUP(TPM[[#This Row],[Error Code]],Errors_Master[[Error Code]:[Error Code Name]],3,FALSE),"NA")</f>
        <v>[New Failure] Trackpad Actutor</v>
      </c>
      <c r="E836" s="10">
        <f>COUNTIFS(Defect_Master[First Time],"&gt;0",Defect_Master[Error Code Name],TPM[[#This Row],[Error Code Name]],Defect_Master[Functional Area],TPM[[#This Row],[Functional Area]])</f>
        <v>0</v>
      </c>
      <c r="F836" s="10">
        <f>COUNTIFS(Defect_Master[Final],"&gt;0",Defect_Master[Error Code Name],TPM[[#This Row],[Error Code Name]],Defect_Master[Functional Area],TPM[[#This Row],[Functional Area]])</f>
        <v>0</v>
      </c>
      <c r="G83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37" spans="2:7" ht="15.75" customHeight="1">
      <c r="B837" s="12">
        <v>835</v>
      </c>
      <c r="C837" s="10" t="str">
        <f>IFERROR(VLOOKUP(TPM[[#This Row],[Error Code]],Errors_Master[[Error Code]:[Functional Area]],2,FALSE),"NA")</f>
        <v>Trackpad Actutor</v>
      </c>
      <c r="D837" s="10" t="str">
        <f>IFERROR(VLOOKUP(TPM[[#This Row],[Error Code]],Errors_Master[[Error Code]:[Error Code Name]],3,FALSE),"NA")</f>
        <v>[New Failure] Trackpad Actutor</v>
      </c>
      <c r="E837" s="10">
        <f>COUNTIFS(Defect_Master[First Time],"&gt;0",Defect_Master[Error Code Name],TPM[[#This Row],[Error Code Name]],Defect_Master[Functional Area],TPM[[#This Row],[Functional Area]])</f>
        <v>0</v>
      </c>
      <c r="F837" s="10">
        <f>COUNTIFS(Defect_Master[Final],"&gt;0",Defect_Master[Error Code Name],TPM[[#This Row],[Error Code Name]],Defect_Master[Functional Area],TPM[[#This Row],[Functional Area]])</f>
        <v>0</v>
      </c>
      <c r="G83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38" spans="2:7" ht="15.75" customHeight="1">
      <c r="B838" s="12">
        <v>836</v>
      </c>
      <c r="C838" s="10" t="str">
        <f>IFERROR(VLOOKUP(TPM[[#This Row],[Error Code]],Errors_Master[[Error Code]:[Functional Area]],2,FALSE),"NA")</f>
        <v>Trackpad Actutor</v>
      </c>
      <c r="D838" s="10" t="str">
        <f>IFERROR(VLOOKUP(TPM[[#This Row],[Error Code]],Errors_Master[[Error Code]:[Error Code Name]],3,FALSE),"NA")</f>
        <v>[New Failure] Trackpad Actutor</v>
      </c>
      <c r="E838" s="10">
        <f>COUNTIFS(Defect_Master[First Time],"&gt;0",Defect_Master[Error Code Name],TPM[[#This Row],[Error Code Name]],Defect_Master[Functional Area],TPM[[#This Row],[Functional Area]])</f>
        <v>0</v>
      </c>
      <c r="F838" s="10">
        <f>COUNTIFS(Defect_Master[Final],"&gt;0",Defect_Master[Error Code Name],TPM[[#This Row],[Error Code Name]],Defect_Master[Functional Area],TPM[[#This Row],[Functional Area]])</f>
        <v>0</v>
      </c>
      <c r="G83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39" spans="2:7" ht="15.75" customHeight="1">
      <c r="B839" s="12">
        <v>837</v>
      </c>
      <c r="C839" s="10" t="str">
        <f>IFERROR(VLOOKUP(TPM[[#This Row],[Error Code]],Errors_Master[[Error Code]:[Functional Area]],2,FALSE),"NA")</f>
        <v>Trackpad Actutor</v>
      </c>
      <c r="D839" s="10" t="str">
        <f>IFERROR(VLOOKUP(TPM[[#This Row],[Error Code]],Errors_Master[[Error Code]:[Error Code Name]],3,FALSE),"NA")</f>
        <v>[New Failure] Trackpad Actutor</v>
      </c>
      <c r="E839" s="10">
        <f>COUNTIFS(Defect_Master[First Time],"&gt;0",Defect_Master[Error Code Name],TPM[[#This Row],[Error Code Name]],Defect_Master[Functional Area],TPM[[#This Row],[Functional Area]])</f>
        <v>0</v>
      </c>
      <c r="F839" s="10">
        <f>COUNTIFS(Defect_Master[Final],"&gt;0",Defect_Master[Error Code Name],TPM[[#This Row],[Error Code Name]],Defect_Master[Functional Area],TPM[[#This Row],[Functional Area]])</f>
        <v>0</v>
      </c>
      <c r="G83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40" spans="2:7" ht="15.75" customHeight="1">
      <c r="B840" s="12">
        <v>838</v>
      </c>
      <c r="C840" s="10" t="str">
        <f>IFERROR(VLOOKUP(TPM[[#This Row],[Error Code]],Errors_Master[[Error Code]:[Functional Area]],2,FALSE),"NA")</f>
        <v>Trackpad Actutor</v>
      </c>
      <c r="D840" s="10" t="str">
        <f>IFERROR(VLOOKUP(TPM[[#This Row],[Error Code]],Errors_Master[[Error Code]:[Error Code Name]],3,FALSE),"NA")</f>
        <v>[New Failure] Trackpad Actutor</v>
      </c>
      <c r="E840" s="10">
        <f>COUNTIFS(Defect_Master[First Time],"&gt;0",Defect_Master[Error Code Name],TPM[[#This Row],[Error Code Name]],Defect_Master[Functional Area],TPM[[#This Row],[Functional Area]])</f>
        <v>0</v>
      </c>
      <c r="F840" s="10">
        <f>COUNTIFS(Defect_Master[Final],"&gt;0",Defect_Master[Error Code Name],TPM[[#This Row],[Error Code Name]],Defect_Master[Functional Area],TPM[[#This Row],[Functional Area]])</f>
        <v>0</v>
      </c>
      <c r="G84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41" spans="2:7" ht="15.75" customHeight="1">
      <c r="B841" s="12">
        <v>839</v>
      </c>
      <c r="C841" s="10" t="str">
        <f>IFERROR(VLOOKUP(TPM[[#This Row],[Error Code]],Errors_Master[[Error Code]:[Functional Area]],2,FALSE),"NA")</f>
        <v>Trackpad Actutor</v>
      </c>
      <c r="D841" s="10" t="str">
        <f>IFERROR(VLOOKUP(TPM[[#This Row],[Error Code]],Errors_Master[[Error Code]:[Error Code Name]],3,FALSE),"NA")</f>
        <v>[New Failure] Trackpad Actutor</v>
      </c>
      <c r="E841" s="10">
        <f>COUNTIFS(Defect_Master[First Time],"&gt;0",Defect_Master[Error Code Name],TPM[[#This Row],[Error Code Name]],Defect_Master[Functional Area],TPM[[#This Row],[Functional Area]])</f>
        <v>0</v>
      </c>
      <c r="F841" s="10">
        <f>COUNTIFS(Defect_Master[Final],"&gt;0",Defect_Master[Error Code Name],TPM[[#This Row],[Error Code Name]],Defect_Master[Functional Area],TPM[[#This Row],[Functional Area]])</f>
        <v>0</v>
      </c>
      <c r="G84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42" spans="2:7" ht="15.75" customHeight="1">
      <c r="B842" s="12">
        <v>840</v>
      </c>
      <c r="C842" s="10" t="str">
        <f>IFERROR(VLOOKUP(TPM[[#This Row],[Error Code]],Errors_Master[[Error Code]:[Functional Area]],2,FALSE),"NA")</f>
        <v>Trackpad Actutor</v>
      </c>
      <c r="D842" s="10" t="str">
        <f>IFERROR(VLOOKUP(TPM[[#This Row],[Error Code]],Errors_Master[[Error Code]:[Error Code Name]],3,FALSE),"NA")</f>
        <v>[New Failure] Trackpad Actutor</v>
      </c>
      <c r="E842" s="10">
        <f>COUNTIFS(Defect_Master[First Time],"&gt;0",Defect_Master[Error Code Name],TPM[[#This Row],[Error Code Name]],Defect_Master[Functional Area],TPM[[#This Row],[Functional Area]])</f>
        <v>0</v>
      </c>
      <c r="F842" s="10">
        <f>COUNTIFS(Defect_Master[Final],"&gt;0",Defect_Master[Error Code Name],TPM[[#This Row],[Error Code Name]],Defect_Master[Functional Area],TPM[[#This Row],[Functional Area]])</f>
        <v>0</v>
      </c>
      <c r="G84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43" spans="2:7" ht="15.75" customHeight="1">
      <c r="B843" s="12">
        <v>841</v>
      </c>
      <c r="C843" s="10" t="str">
        <f>IFERROR(VLOOKUP(TPM[[#This Row],[Error Code]],Errors_Master[[Error Code]:[Functional Area]],2,FALSE),"NA")</f>
        <v>Trackpad Actutor</v>
      </c>
      <c r="D843" s="10" t="str">
        <f>IFERROR(VLOOKUP(TPM[[#This Row],[Error Code]],Errors_Master[[Error Code]:[Error Code Name]],3,FALSE),"NA")</f>
        <v>[New Failure] Trackpad Actutor</v>
      </c>
      <c r="E843" s="10">
        <f>COUNTIFS(Defect_Master[First Time],"&gt;0",Defect_Master[Error Code Name],TPM[[#This Row],[Error Code Name]],Defect_Master[Functional Area],TPM[[#This Row],[Functional Area]])</f>
        <v>0</v>
      </c>
      <c r="F843" s="10">
        <f>COUNTIFS(Defect_Master[Final],"&gt;0",Defect_Master[Error Code Name],TPM[[#This Row],[Error Code Name]],Defect_Master[Functional Area],TPM[[#This Row],[Functional Area]])</f>
        <v>0</v>
      </c>
      <c r="G84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44" spans="2:7" ht="15.75" customHeight="1">
      <c r="B844" s="12">
        <v>842</v>
      </c>
      <c r="C844" s="10" t="str">
        <f>IFERROR(VLOOKUP(TPM[[#This Row],[Error Code]],Errors_Master[[Error Code]:[Functional Area]],2,FALSE),"NA")</f>
        <v>Trackpad Actutor</v>
      </c>
      <c r="D844" s="10" t="str">
        <f>IFERROR(VLOOKUP(TPM[[#This Row],[Error Code]],Errors_Master[[Error Code]:[Error Code Name]],3,FALSE),"NA")</f>
        <v>[New Failure] Trackpad Actutor</v>
      </c>
      <c r="E844" s="10">
        <f>COUNTIFS(Defect_Master[First Time],"&gt;0",Defect_Master[Error Code Name],TPM[[#This Row],[Error Code Name]],Defect_Master[Functional Area],TPM[[#This Row],[Functional Area]])</f>
        <v>0</v>
      </c>
      <c r="F844" s="10">
        <f>COUNTIFS(Defect_Master[Final],"&gt;0",Defect_Master[Error Code Name],TPM[[#This Row],[Error Code Name]],Defect_Master[Functional Area],TPM[[#This Row],[Functional Area]])</f>
        <v>0</v>
      </c>
      <c r="G84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45" spans="2:7" ht="15.75" customHeight="1">
      <c r="B845" s="12">
        <v>843</v>
      </c>
      <c r="C845" s="10" t="str">
        <f>IFERROR(VLOOKUP(TPM[[#This Row],[Error Code]],Errors_Master[[Error Code]:[Functional Area]],2,FALSE),"NA")</f>
        <v>Button</v>
      </c>
      <c r="D845" s="10" t="str">
        <f>IFERROR(VLOOKUP(TPM[[#This Row],[Error Code]],Errors_Master[[Error Code]:[Error Code Name]],3,FALSE),"NA")</f>
        <v>SN Invalid Character test fail</v>
      </c>
      <c r="E845" s="10">
        <f>COUNTIFS(Defect_Master[First Time],"&gt;0",Defect_Master[Error Code Name],TPM[[#This Row],[Error Code Name]],Defect_Master[Functional Area],TPM[[#This Row],[Functional Area]])</f>
        <v>0</v>
      </c>
      <c r="F845" s="10">
        <f>COUNTIFS(Defect_Master[Final],"&gt;0",Defect_Master[Error Code Name],TPM[[#This Row],[Error Code Name]],Defect_Master[Functional Area],TPM[[#This Row],[Functional Area]])</f>
        <v>0</v>
      </c>
      <c r="G84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46" spans="2:7" ht="15.75" customHeight="1">
      <c r="B846" s="12">
        <v>844</v>
      </c>
      <c r="C846" s="10" t="str">
        <f>IFERROR(VLOOKUP(TPM[[#This Row],[Error Code]],Errors_Master[[Error Code]:[Functional Area]],2,FALSE),"NA")</f>
        <v>Button</v>
      </c>
      <c r="D846" s="10" t="str">
        <f>IFERROR(VLOOKUP(TPM[[#This Row],[Error Code]],Errors_Master[[Error Code]:[Error Code Name]],3,FALSE),"NA")</f>
        <v>PostCal OOS_resP2P test fail</v>
      </c>
      <c r="E846" s="10">
        <f>COUNTIFS(Defect_Master[First Time],"&gt;0",Defect_Master[Error Code Name],TPM[[#This Row],[Error Code Name]],Defect_Master[Functional Area],TPM[[#This Row],[Functional Area]])</f>
        <v>0</v>
      </c>
      <c r="F846" s="10">
        <f>COUNTIFS(Defect_Master[Final],"&gt;0",Defect_Master[Error Code Name],TPM[[#This Row],[Error Code Name]],Defect_Master[Functional Area],TPM[[#This Row],[Functional Area]])</f>
        <v>0</v>
      </c>
      <c r="G84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47" spans="2:7" ht="15.75" customHeight="1">
      <c r="B847" s="12">
        <v>845</v>
      </c>
      <c r="C847" s="10" t="str">
        <f>IFERROR(VLOOKUP(TPM[[#This Row],[Error Code]],Errors_Master[[Error Code]:[Functional Area]],2,FALSE),"NA")</f>
        <v>Button</v>
      </c>
      <c r="D847" s="10" t="str">
        <f>IFERROR(VLOOKUP(TPM[[#This Row],[Error Code]],Errors_Master[[Error Code]:[Error Code Name]],3,FALSE),"NA")</f>
        <v>PostCal OOS_flatProCarrier test fail</v>
      </c>
      <c r="E847" s="10">
        <f>COUNTIFS(Defect_Master[First Time],"&gt;0",Defect_Master[Error Code Name],TPM[[#This Row],[Error Code Name]],Defect_Master[Functional Area],TPM[[#This Row],[Functional Area]])</f>
        <v>0</v>
      </c>
      <c r="F847" s="10">
        <f>COUNTIFS(Defect_Master[Final],"&gt;0",Defect_Master[Error Code Name],TPM[[#This Row],[Error Code Name]],Defect_Master[Functional Area],TPM[[#This Row],[Functional Area]])</f>
        <v>0</v>
      </c>
      <c r="G84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48" spans="2:7" ht="15.75" customHeight="1">
      <c r="B848" s="12">
        <v>846</v>
      </c>
      <c r="C848" s="10" t="str">
        <f>IFERROR(VLOOKUP(TPM[[#This Row],[Error Code]],Errors_Master[[Error Code]:[Functional Area]],2,FALSE),"NA")</f>
        <v>Button</v>
      </c>
      <c r="D848" s="10" t="str">
        <f>IFERROR(VLOOKUP(TPM[[#This Row],[Error Code]],Errors_Master[[Error Code]:[Error Code Name]],3,FALSE),"NA")</f>
        <v>BioScore OOS test fail</v>
      </c>
      <c r="E848" s="10">
        <f>COUNTIFS(Defect_Master[First Time],"&gt;0",Defect_Master[Error Code Name],TPM[[#This Row],[Error Code Name]],Defect_Master[Functional Area],TPM[[#This Row],[Functional Area]])</f>
        <v>0</v>
      </c>
      <c r="F848" s="10">
        <f>COUNTIFS(Defect_Master[Final],"&gt;0",Defect_Master[Error Code Name],TPM[[#This Row],[Error Code Name]],Defect_Master[Functional Area],TPM[[#This Row],[Functional Area]])</f>
        <v>0</v>
      </c>
      <c r="G84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49" spans="2:7" ht="15.75" customHeight="1">
      <c r="B849" s="12">
        <v>847</v>
      </c>
      <c r="C849" s="10" t="str">
        <f>IFERROR(VLOOKUP(TPM[[#This Row],[Error Code]],Errors_Master[[Error Code]:[Functional Area]],2,FALSE),"NA")</f>
        <v>Button</v>
      </c>
      <c r="D849" s="10" t="str">
        <f>IFERROR(VLOOKUP(TPM[[#This Row],[Error Code]],Errors_Master[[Error Code]:[Error Code Name]],3,FALSE),"NA")</f>
        <v>CB Write Fail test fail</v>
      </c>
      <c r="E849" s="10">
        <f>COUNTIFS(Defect_Master[First Time],"&gt;0",Defect_Master[Error Code Name],TPM[[#This Row],[Error Code Name]],Defect_Master[Functional Area],TPM[[#This Row],[Functional Area]])</f>
        <v>0</v>
      </c>
      <c r="F849" s="10">
        <f>COUNTIFS(Defect_Master[Final],"&gt;0",Defect_Master[Error Code Name],TPM[[#This Row],[Error Code Name]],Defect_Master[Functional Area],TPM[[#This Row],[Functional Area]])</f>
        <v>0</v>
      </c>
      <c r="G84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50" spans="2:7" ht="15.75" customHeight="1">
      <c r="B850" s="12">
        <v>848</v>
      </c>
      <c r="C850" s="10" t="str">
        <f>IFERROR(VLOOKUP(TPM[[#This Row],[Error Code]],Errors_Master[[Error Code]:[Functional Area]],2,FALSE),"NA")</f>
        <v>Button</v>
      </c>
      <c r="D850" s="10" t="str">
        <f>IFERROR(VLOOKUP(TPM[[#This Row],[Error Code]],Errors_Master[[Error Code]:[Error Code Name]],3,FALSE),"NA")</f>
        <v>Net Cb Commit Failed test fail</v>
      </c>
      <c r="E850" s="10">
        <f>COUNTIFS(Defect_Master[First Time],"&gt;0",Defect_Master[Error Code Name],TPM[[#This Row],[Error Code Name]],Defect_Master[Functional Area],TPM[[#This Row],[Functional Area]])</f>
        <v>0</v>
      </c>
      <c r="F850" s="10">
        <f>COUNTIFS(Defect_Master[Final],"&gt;0",Defect_Master[Error Code Name],TPM[[#This Row],[Error Code Name]],Defect_Master[Functional Area],TPM[[#This Row],[Functional Area]])</f>
        <v>0</v>
      </c>
      <c r="G85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51" spans="2:7" ht="15.75" customHeight="1">
      <c r="B851" s="12">
        <v>849</v>
      </c>
      <c r="C851" s="10" t="str">
        <f>IFERROR(VLOOKUP(TPM[[#This Row],[Error Code]],Errors_Master[[Error Code]:[Functional Area]],2,FALSE),"NA")</f>
        <v>Button</v>
      </c>
      <c r="D851" s="10" t="str">
        <f>IFERROR(VLOOKUP(TPM[[#This Row],[Error Code]],Errors_Master[[Error Code]:[Error Code Name]],3,FALSE),"NA")</f>
        <v>Fdr Creation test fail</v>
      </c>
      <c r="E851" s="10">
        <f>COUNTIFS(Defect_Master[First Time],"&gt;0",Defect_Master[Error Code Name],TPM[[#This Row],[Error Code Name]],Defect_Master[Functional Area],TPM[[#This Row],[Functional Area]])</f>
        <v>0</v>
      </c>
      <c r="F851" s="10">
        <f>COUNTIFS(Defect_Master[Final],"&gt;0",Defect_Master[Error Code Name],TPM[[#This Row],[Error Code Name]],Defect_Master[Functional Area],TPM[[#This Row],[Functional Area]])</f>
        <v>0</v>
      </c>
      <c r="G85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52" spans="2:7" ht="15.75" customHeight="1">
      <c r="B852" s="12">
        <v>850</v>
      </c>
      <c r="C852" s="10" t="str">
        <f>IFERROR(VLOOKUP(TPM[[#This Row],[Error Code]],Errors_Master[[Error Code]:[Functional Area]],2,FALSE),"NA")</f>
        <v>Button</v>
      </c>
      <c r="D852" s="10" t="str">
        <f>IFERROR(VLOOKUP(TPM[[#This Row],[Error Code]],Errors_Master[[Error Code]:[Error Code Name]],3,FALSE),"NA")</f>
        <v>No Test CtrlBrd test fail</v>
      </c>
      <c r="E852" s="10">
        <f>COUNTIFS(Defect_Master[First Time],"&gt;0",Defect_Master[Error Code Name],TPM[[#This Row],[Error Code Name]],Defect_Master[Functional Area],TPM[[#This Row],[Functional Area]])</f>
        <v>0</v>
      </c>
      <c r="F852" s="10">
        <f>COUNTIFS(Defect_Master[Final],"&gt;0",Defect_Master[Error Code Name],TPM[[#This Row],[Error Code Name]],Defect_Master[Functional Area],TPM[[#This Row],[Functional Area]])</f>
        <v>0</v>
      </c>
      <c r="G85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53" spans="2:7" ht="15.75" customHeight="1">
      <c r="B853" s="12">
        <v>851</v>
      </c>
      <c r="C853" s="10" t="str">
        <f>IFERROR(VLOOKUP(TPM[[#This Row],[Error Code]],Errors_Master[[Error Code]:[Functional Area]],2,FALSE),"NA")</f>
        <v>Button</v>
      </c>
      <c r="D853" s="10" t="str">
        <f>IFERROR(VLOOKUP(TPM[[#This Row],[Error Code]],Errors_Master[[Error Code]:[Error Code Name]],3,FALSE),"NA")</f>
        <v>Fix Action Timeout test fail</v>
      </c>
      <c r="E853" s="10">
        <f>COUNTIFS(Defect_Master[First Time],"&gt;0",Defect_Master[Error Code Name],TPM[[#This Row],[Error Code Name]],Defect_Master[Functional Area],TPM[[#This Row],[Functional Area]])</f>
        <v>0</v>
      </c>
      <c r="F853" s="10">
        <f>COUNTIFS(Defect_Master[Final],"&gt;0",Defect_Master[Error Code Name],TPM[[#This Row],[Error Code Name]],Defect_Master[Functional Area],TPM[[#This Row],[Functional Area]])</f>
        <v>0</v>
      </c>
      <c r="G85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54" spans="2:7" ht="15.75" customHeight="1">
      <c r="B854" s="12">
        <v>852</v>
      </c>
      <c r="C854" s="10" t="str">
        <f>IFERROR(VLOOKUP(TPM[[#This Row],[Error Code]],Errors_Master[[Error Code]:[Functional Area]],2,FALSE),"NA")</f>
        <v>Button</v>
      </c>
      <c r="D854" s="10" t="str">
        <f>IFERROR(VLOOKUP(TPM[[#This Row],[Error Code]],Errors_Master[[Error Code]:[Error Code Name]],3,FALSE),"NA")</f>
        <v>Fixt Not Initialized test fail</v>
      </c>
      <c r="E854" s="10">
        <f>COUNTIFS(Defect_Master[First Time],"&gt;0",Defect_Master[Error Code Name],TPM[[#This Row],[Error Code Name]],Defect_Master[Functional Area],TPM[[#This Row],[Functional Area]])</f>
        <v>0</v>
      </c>
      <c r="F854" s="10">
        <f>COUNTIFS(Defect_Master[Final],"&gt;0",Defect_Master[Error Code Name],TPM[[#This Row],[Error Code Name]],Defect_Master[Functional Area],TPM[[#This Row],[Functional Area]])</f>
        <v>0</v>
      </c>
      <c r="G85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55" spans="2:7" ht="15.75" customHeight="1">
      <c r="B855" s="12">
        <v>853</v>
      </c>
      <c r="C855" s="10" t="str">
        <f>IFERROR(VLOOKUP(TPM[[#This Row],[Error Code]],Errors_Master[[Error Code]:[Functional Area]],2,FALSE),"NA")</f>
        <v>Button</v>
      </c>
      <c r="D855" s="10" t="str">
        <f>IFERROR(VLOOKUP(TPM[[#This Row],[Error Code]],Errors_Master[[Error Code]:[Error Code Name]],3,FALSE),"NA")</f>
        <v>Fbfd OOS_NOCAP test fail</v>
      </c>
      <c r="E855" s="10">
        <f>COUNTIFS(Defect_Master[First Time],"&gt;0",Defect_Master[Error Code Name],TPM[[#This Row],[Error Code Name]],Defect_Master[Functional Area],TPM[[#This Row],[Functional Area]])</f>
        <v>0</v>
      </c>
      <c r="F855" s="10">
        <f>COUNTIFS(Defect_Master[Final],"&gt;0",Defect_Master[Error Code Name],TPM[[#This Row],[Error Code Name]],Defect_Master[Functional Area],TPM[[#This Row],[Functional Area]])</f>
        <v>0</v>
      </c>
      <c r="G85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56" spans="2:7" ht="15.75" customHeight="1">
      <c r="B856" s="12">
        <v>854</v>
      </c>
      <c r="C856" s="10" t="str">
        <f>IFERROR(VLOOKUP(TPM[[#This Row],[Error Code]],Errors_Master[[Error Code]:[Functional Area]],2,FALSE),"NA")</f>
        <v>Button</v>
      </c>
      <c r="D856" s="10" t="str">
        <f>IFERROR(VLOOKUP(TPM[[#This Row],[Error Code]],Errors_Master[[Error Code]:[Error Code Name]],3,FALSE),"NA")</f>
        <v>Fbfd OOS_OB_MARGIN test fail</v>
      </c>
      <c r="E856" s="10">
        <f>COUNTIFS(Defect_Master[First Time],"&gt;0",Defect_Master[Error Code Name],TPM[[#This Row],[Error Code Name]],Defect_Master[Functional Area],TPM[[#This Row],[Functional Area]])</f>
        <v>0</v>
      </c>
      <c r="F856" s="10">
        <f>COUNTIFS(Defect_Master[Final],"&gt;0",Defect_Master[Error Code Name],TPM[[#This Row],[Error Code Name]],Defect_Master[Functional Area],TPM[[#This Row],[Functional Area]])</f>
        <v>0</v>
      </c>
      <c r="G85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57" spans="2:7" ht="15.75" customHeight="1">
      <c r="B857" s="12">
        <v>855</v>
      </c>
      <c r="C857" s="10" t="str">
        <f>IFERROR(VLOOKUP(TPM[[#This Row],[Error Code]],Errors_Master[[Error Code]:[Functional Area]],2,FALSE),"NA")</f>
        <v>Button</v>
      </c>
      <c r="D857" s="10" t="str">
        <f>IFERROR(VLOOKUP(TPM[[#This Row],[Error Code]],Errors_Master[[Error Code]:[Error Code Name]],3,FALSE),"NA")</f>
        <v>Invalid Test Condition test fail</v>
      </c>
      <c r="E857" s="10">
        <f>COUNTIFS(Defect_Master[First Time],"&gt;0",Defect_Master[Error Code Name],TPM[[#This Row],[Error Code Name]],Defect_Master[Functional Area],TPM[[#This Row],[Functional Area]])</f>
        <v>0</v>
      </c>
      <c r="F857" s="10">
        <f>COUNTIFS(Defect_Master[Final],"&gt;0",Defect_Master[Error Code Name],TPM[[#This Row],[Error Code Name]],Defect_Master[Functional Area],TPM[[#This Row],[Functional Area]])</f>
        <v>0</v>
      </c>
      <c r="G85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58" spans="2:7" ht="15.75" customHeight="1">
      <c r="B858" s="12">
        <v>856</v>
      </c>
      <c r="C858" s="10" t="str">
        <f>IFERROR(VLOOKUP(TPM[[#This Row],[Error Code]],Errors_Master[[Error Code]:[Functional Area]],2,FALSE),"NA")</f>
        <v>Button</v>
      </c>
      <c r="D858" s="10" t="str">
        <f>IFERROR(VLOOKUP(TPM[[#This Row],[Error Code]],Errors_Master[[Error Code]:[Error Code Name]],3,FALSE),"NA")</f>
        <v>Deviceid Read Failed test fail</v>
      </c>
      <c r="E858" s="10">
        <f>COUNTIFS(Defect_Master[First Time],"&gt;0",Defect_Master[Error Code Name],TPM[[#This Row],[Error Code Name]],Defect_Master[Functional Area],TPM[[#This Row],[Functional Area]])</f>
        <v>0</v>
      </c>
      <c r="F858" s="10">
        <f>COUNTIFS(Defect_Master[Final],"&gt;0",Defect_Master[Error Code Name],TPM[[#This Row],[Error Code Name]],Defect_Master[Functional Area],TPM[[#This Row],[Functional Area]])</f>
        <v>0</v>
      </c>
      <c r="G85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59" spans="2:7" ht="15.75" customHeight="1">
      <c r="B859" s="12">
        <v>857</v>
      </c>
      <c r="C859" s="10" t="str">
        <f>IFERROR(VLOOKUP(TPM[[#This Row],[Error Code]],Errors_Master[[Error Code]:[Functional Area]],2,FALSE),"NA")</f>
        <v>Button</v>
      </c>
      <c r="D859" s="10" t="str">
        <f>IFERROR(VLOOKUP(TPM[[#This Row],[Error Code]],Errors_Master[[Error Code]:[Error Code Name]],3,FALSE),"NA")</f>
        <v>Invalid Sensor RegSetting test fail</v>
      </c>
      <c r="E859" s="10">
        <f>COUNTIFS(Defect_Master[First Time],"&gt;0",Defect_Master[Error Code Name],TPM[[#This Row],[Error Code Name]],Defect_Master[Functional Area],TPM[[#This Row],[Functional Area]])</f>
        <v>0</v>
      </c>
      <c r="F859" s="10">
        <f>COUNTIFS(Defect_Master[Final],"&gt;0",Defect_Master[Error Code Name],TPM[[#This Row],[Error Code Name]],Defect_Master[Functional Area],TPM[[#This Row],[Functional Area]])</f>
        <v>0</v>
      </c>
      <c r="G85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60" spans="2:7" ht="15.75" customHeight="1">
      <c r="B860" s="12">
        <v>858</v>
      </c>
      <c r="C860" s="10" t="str">
        <f>IFERROR(VLOOKUP(TPM[[#This Row],[Error Code]],Errors_Master[[Error Code]:[Functional Area]],2,FALSE),"NA")</f>
        <v>Button</v>
      </c>
      <c r="D860" s="10" t="str">
        <f>IFERROR(VLOOKUP(TPM[[#This Row],[Error Code]],Errors_Master[[Error Code]:[Error Code Name]],3,FALSE),"NA")</f>
        <v>Timeout test fail</v>
      </c>
      <c r="E860" s="10">
        <f>COUNTIFS(Defect_Master[First Time],"&gt;0",Defect_Master[Error Code Name],TPM[[#This Row],[Error Code Name]],Defect_Master[Functional Area],TPM[[#This Row],[Functional Area]])</f>
        <v>0</v>
      </c>
      <c r="F860" s="10">
        <f>COUNTIFS(Defect_Master[Final],"&gt;0",Defect_Master[Error Code Name],TPM[[#This Row],[Error Code Name]],Defect_Master[Functional Area],TPM[[#This Row],[Functional Area]])</f>
        <v>0</v>
      </c>
      <c r="G86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61" spans="2:7" ht="15.75" customHeight="1">
      <c r="B861" s="12">
        <v>859</v>
      </c>
      <c r="C861" s="10" t="str">
        <f>IFERROR(VLOOKUP(TPM[[#This Row],[Error Code]],Errors_Master[[Error Code]:[Functional Area]],2,FALSE),"NA")</f>
        <v>Button</v>
      </c>
      <c r="D861" s="10" t="str">
        <f>IFERROR(VLOOKUP(TPM[[#This Row],[Error Code]],Errors_Master[[Error Code]:[Error Code Name]],3,FALSE),"NA")</f>
        <v>Hang at System administer after pressing button for 3 seconds</v>
      </c>
      <c r="E861" s="10">
        <f>COUNTIFS(Defect_Master[First Time],"&gt;0",Defect_Master[Error Code Name],TPM[[#This Row],[Error Code Name]],Defect_Master[Functional Area],TPM[[#This Row],[Functional Area]])</f>
        <v>0</v>
      </c>
      <c r="F861" s="10">
        <f>COUNTIFS(Defect_Master[Final],"&gt;0",Defect_Master[Error Code Name],TPM[[#This Row],[Error Code Name]],Defect_Master[Functional Area],TPM[[#This Row],[Functional Area]])</f>
        <v>0</v>
      </c>
      <c r="G86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62" spans="2:7" ht="15.75" customHeight="1">
      <c r="B862" s="12">
        <v>860</v>
      </c>
      <c r="C862" s="10" t="str">
        <f>IFERROR(VLOOKUP(TPM[[#This Row],[Error Code]],Errors_Master[[Error Code]:[Functional Area]],2,FALSE),"NA")</f>
        <v>Button</v>
      </c>
      <c r="D862" s="10" t="str">
        <f>IFERROR(VLOOKUP(TPM[[#This Row],[Error Code]],Errors_Master[[Error Code]:[Error Code Name]],3,FALSE),"NA")</f>
        <v>Unable to add test item timestamp to PDCA</v>
      </c>
      <c r="E862" s="10">
        <f>COUNTIFS(Defect_Master[First Time],"&gt;0",Defect_Master[Error Code Name],TPM[[#This Row],[Error Code Name]],Defect_Master[Functional Area],TPM[[#This Row],[Functional Area]])</f>
        <v>0</v>
      </c>
      <c r="F862" s="10">
        <f>COUNTIFS(Defect_Master[Final],"&gt;0",Defect_Master[Error Code Name],TPM[[#This Row],[Error Code Name]],Defect_Master[Functional Area],TPM[[#This Row],[Functional Area]])</f>
        <v>0</v>
      </c>
      <c r="G86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63" spans="2:7" ht="15.75" customHeight="1">
      <c r="B863" s="12">
        <v>861</v>
      </c>
      <c r="C863" s="10" t="str">
        <f>IFERROR(VLOOKUP(TPM[[#This Row],[Error Code]],Errors_Master[[Error Code]:[Functional Area]],2,FALSE),"NA")</f>
        <v>Button</v>
      </c>
      <c r="D863" s="10" t="str">
        <f>IFERROR(VLOOKUP(TPM[[#This Row],[Error Code]],Errors_Master[[Error Code]:[Error Code Name]],3,FALSE),"NA")</f>
        <v>Cannot auto restart</v>
      </c>
      <c r="E863" s="10">
        <f>COUNTIFS(Defect_Master[First Time],"&gt;0",Defect_Master[Error Code Name],TPM[[#This Row],[Error Code Name]],Defect_Master[Functional Area],TPM[[#This Row],[Functional Area]])</f>
        <v>0</v>
      </c>
      <c r="F863" s="10">
        <f>COUNTIFS(Defect_Master[Final],"&gt;0",Defect_Master[Error Code Name],TPM[[#This Row],[Error Code Name]],Defect_Master[Functional Area],TPM[[#This Row],[Functional Area]])</f>
        <v>0</v>
      </c>
      <c r="G86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64" spans="2:7" ht="15.75" customHeight="1">
      <c r="B864" s="12">
        <v>862</v>
      </c>
      <c r="C864" s="10" t="str">
        <f>IFERROR(VLOOKUP(TPM[[#This Row],[Error Code]],Errors_Master[[Error Code]:[Functional Area]],2,FALSE),"NA")</f>
        <v>Button</v>
      </c>
      <c r="D864" s="10" t="str">
        <f>IFERROR(VLOOKUP(TPM[[#This Row],[Error Code]],Errors_Master[[Error Code]:[Error Code Name]],3,FALSE),"NA")</f>
        <v>[New Failure] Button</v>
      </c>
      <c r="E864" s="10">
        <f>COUNTIFS(Defect_Master[First Time],"&gt;0",Defect_Master[Error Code Name],TPM[[#This Row],[Error Code Name]],Defect_Master[Functional Area],TPM[[#This Row],[Functional Area]])</f>
        <v>0</v>
      </c>
      <c r="F864" s="10">
        <f>COUNTIFS(Defect_Master[Final],"&gt;0",Defect_Master[Error Code Name],TPM[[#This Row],[Error Code Name]],Defect_Master[Functional Area],TPM[[#This Row],[Functional Area]])</f>
        <v>0</v>
      </c>
      <c r="G86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65" spans="2:7" ht="15.75" customHeight="1">
      <c r="B865" s="12">
        <v>863</v>
      </c>
      <c r="C865" s="10" t="str">
        <f>IFERROR(VLOOKUP(TPM[[#This Row],[Error Code]],Errors_Master[[Error Code]:[Functional Area]],2,FALSE),"NA")</f>
        <v>Button</v>
      </c>
      <c r="D865" s="10" t="str">
        <f>IFERROR(VLOOKUP(TPM[[#This Row],[Error Code]],Errors_Master[[Error Code]:[Error Code Name]],3,FALSE),"NA")</f>
        <v>[New Failure] Button</v>
      </c>
      <c r="E865" s="10">
        <f>COUNTIFS(Defect_Master[First Time],"&gt;0",Defect_Master[Error Code Name],TPM[[#This Row],[Error Code Name]],Defect_Master[Functional Area],TPM[[#This Row],[Functional Area]])</f>
        <v>0</v>
      </c>
      <c r="F865" s="10">
        <f>COUNTIFS(Defect_Master[Final],"&gt;0",Defect_Master[Error Code Name],TPM[[#This Row],[Error Code Name]],Defect_Master[Functional Area],TPM[[#This Row],[Functional Area]])</f>
        <v>0</v>
      </c>
      <c r="G86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66" spans="2:7" ht="15.75" customHeight="1">
      <c r="B866" s="12">
        <v>864</v>
      </c>
      <c r="C866" s="10" t="str">
        <f>IFERROR(VLOOKUP(TPM[[#This Row],[Error Code]],Errors_Master[[Error Code]:[Functional Area]],2,FALSE),"NA")</f>
        <v>Button</v>
      </c>
      <c r="D866" s="10" t="str">
        <f>IFERROR(VLOOKUP(TPM[[#This Row],[Error Code]],Errors_Master[[Error Code]:[Error Code Name]],3,FALSE),"NA")</f>
        <v>[New Failure] Button</v>
      </c>
      <c r="E866" s="10">
        <f>COUNTIFS(Defect_Master[First Time],"&gt;0",Defect_Master[Error Code Name],TPM[[#This Row],[Error Code Name]],Defect_Master[Functional Area],TPM[[#This Row],[Functional Area]])</f>
        <v>0</v>
      </c>
      <c r="F866" s="10">
        <f>COUNTIFS(Defect_Master[Final],"&gt;0",Defect_Master[Error Code Name],TPM[[#This Row],[Error Code Name]],Defect_Master[Functional Area],TPM[[#This Row],[Functional Area]])</f>
        <v>0</v>
      </c>
      <c r="G86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67" spans="2:7" ht="15.75" customHeight="1">
      <c r="B867" s="12">
        <v>865</v>
      </c>
      <c r="C867" s="10" t="str">
        <f>IFERROR(VLOOKUP(TPM[[#This Row],[Error Code]],Errors_Master[[Error Code]:[Functional Area]],2,FALSE),"NA")</f>
        <v>Button</v>
      </c>
      <c r="D867" s="10" t="str">
        <f>IFERROR(VLOOKUP(TPM[[#This Row],[Error Code]],Errors_Master[[Error Code]:[Error Code Name]],3,FALSE),"NA")</f>
        <v>[New Failure] Button</v>
      </c>
      <c r="E867" s="10">
        <f>COUNTIFS(Defect_Master[First Time],"&gt;0",Defect_Master[Error Code Name],TPM[[#This Row],[Error Code Name]],Defect_Master[Functional Area],TPM[[#This Row],[Functional Area]])</f>
        <v>0</v>
      </c>
      <c r="F867" s="10">
        <f>COUNTIFS(Defect_Master[Final],"&gt;0",Defect_Master[Error Code Name],TPM[[#This Row],[Error Code Name]],Defect_Master[Functional Area],TPM[[#This Row],[Functional Area]])</f>
        <v>0</v>
      </c>
      <c r="G86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68" spans="2:7" ht="15.75" customHeight="1">
      <c r="B868" s="12">
        <v>866</v>
      </c>
      <c r="C868" s="10" t="str">
        <f>IFERROR(VLOOKUP(TPM[[#This Row],[Error Code]],Errors_Master[[Error Code]:[Functional Area]],2,FALSE),"NA")</f>
        <v>Button</v>
      </c>
      <c r="D868" s="10" t="str">
        <f>IFERROR(VLOOKUP(TPM[[#This Row],[Error Code]],Errors_Master[[Error Code]:[Error Code Name]],3,FALSE),"NA")</f>
        <v>[New Failure] Button</v>
      </c>
      <c r="E868" s="10">
        <f>COUNTIFS(Defect_Master[First Time],"&gt;0",Defect_Master[Error Code Name],TPM[[#This Row],[Error Code Name]],Defect_Master[Functional Area],TPM[[#This Row],[Functional Area]])</f>
        <v>0</v>
      </c>
      <c r="F868" s="10">
        <f>COUNTIFS(Defect_Master[Final],"&gt;0",Defect_Master[Error Code Name],TPM[[#This Row],[Error Code Name]],Defect_Master[Functional Area],TPM[[#This Row],[Functional Area]])</f>
        <v>0</v>
      </c>
      <c r="G86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69" spans="2:7" ht="15.75" customHeight="1">
      <c r="B869" s="12">
        <v>867</v>
      </c>
      <c r="C869" s="10" t="str">
        <f>IFERROR(VLOOKUP(TPM[[#This Row],[Error Code]],Errors_Master[[Error Code]:[Functional Area]],2,FALSE),"NA")</f>
        <v>Button</v>
      </c>
      <c r="D869" s="10" t="str">
        <f>IFERROR(VLOOKUP(TPM[[#This Row],[Error Code]],Errors_Master[[Error Code]:[Error Code Name]],3,FALSE),"NA")</f>
        <v>[New Failure] Button</v>
      </c>
      <c r="E869" s="10">
        <f>COUNTIFS(Defect_Master[First Time],"&gt;0",Defect_Master[Error Code Name],TPM[[#This Row],[Error Code Name]],Defect_Master[Functional Area],TPM[[#This Row],[Functional Area]])</f>
        <v>0</v>
      </c>
      <c r="F869" s="10">
        <f>COUNTIFS(Defect_Master[Final],"&gt;0",Defect_Master[Error Code Name],TPM[[#This Row],[Error Code Name]],Defect_Master[Functional Area],TPM[[#This Row],[Functional Area]])</f>
        <v>0</v>
      </c>
      <c r="G86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70" spans="2:7" ht="15.75" customHeight="1">
      <c r="B870" s="12">
        <v>868</v>
      </c>
      <c r="C870" s="10" t="str">
        <f>IFERROR(VLOOKUP(TPM[[#This Row],[Error Code]],Errors_Master[[Error Code]:[Functional Area]],2,FALSE),"NA")</f>
        <v>Button</v>
      </c>
      <c r="D870" s="10" t="str">
        <f>IFERROR(VLOOKUP(TPM[[#This Row],[Error Code]],Errors_Master[[Error Code]:[Error Code Name]],3,FALSE),"NA")</f>
        <v>[New Failure] Button</v>
      </c>
      <c r="E870" s="10">
        <f>COUNTIFS(Defect_Master[First Time],"&gt;0",Defect_Master[Error Code Name],TPM[[#This Row],[Error Code Name]],Defect_Master[Functional Area],TPM[[#This Row],[Functional Area]])</f>
        <v>0</v>
      </c>
      <c r="F870" s="10">
        <f>COUNTIFS(Defect_Master[Final],"&gt;0",Defect_Master[Error Code Name],TPM[[#This Row],[Error Code Name]],Defect_Master[Functional Area],TPM[[#This Row],[Functional Area]])</f>
        <v>0</v>
      </c>
      <c r="G87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71" spans="2:7" ht="15.75" customHeight="1">
      <c r="B871" s="12">
        <v>869</v>
      </c>
      <c r="C871" s="10" t="str">
        <f>IFERROR(VLOOKUP(TPM[[#This Row],[Error Code]],Errors_Master[[Error Code]:[Functional Area]],2,FALSE),"NA")</f>
        <v>Button</v>
      </c>
      <c r="D871" s="10" t="str">
        <f>IFERROR(VLOOKUP(TPM[[#This Row],[Error Code]],Errors_Master[[Error Code]:[Error Code Name]],3,FALSE),"NA")</f>
        <v>[New Failure] Button</v>
      </c>
      <c r="E871" s="10">
        <f>COUNTIFS(Defect_Master[First Time],"&gt;0",Defect_Master[Error Code Name],TPM[[#This Row],[Error Code Name]],Defect_Master[Functional Area],TPM[[#This Row],[Functional Area]])</f>
        <v>0</v>
      </c>
      <c r="F871" s="10">
        <f>COUNTIFS(Defect_Master[Final],"&gt;0",Defect_Master[Error Code Name],TPM[[#This Row],[Error Code Name]],Defect_Master[Functional Area],TPM[[#This Row],[Functional Area]])</f>
        <v>0</v>
      </c>
      <c r="G87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72" spans="2:7" ht="15.75" customHeight="1">
      <c r="B872" s="12">
        <v>870</v>
      </c>
      <c r="C872" s="10" t="str">
        <f>IFERROR(VLOOKUP(TPM[[#This Row],[Error Code]],Errors_Master[[Error Code]:[Functional Area]],2,FALSE),"NA")</f>
        <v>Button</v>
      </c>
      <c r="D872" s="10" t="str">
        <f>IFERROR(VLOOKUP(TPM[[#This Row],[Error Code]],Errors_Master[[Error Code]:[Error Code Name]],3,FALSE),"NA")</f>
        <v>[New Failure] Button</v>
      </c>
      <c r="E872" s="10">
        <f>COUNTIFS(Defect_Master[First Time],"&gt;0",Defect_Master[Error Code Name],TPM[[#This Row],[Error Code Name]],Defect_Master[Functional Area],TPM[[#This Row],[Functional Area]])</f>
        <v>0</v>
      </c>
      <c r="F872" s="10">
        <f>COUNTIFS(Defect_Master[Final],"&gt;0",Defect_Master[Error Code Name],TPM[[#This Row],[Error Code Name]],Defect_Master[Functional Area],TPM[[#This Row],[Functional Area]])</f>
        <v>0</v>
      </c>
      <c r="G87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73" spans="2:7" ht="15.75" customHeight="1">
      <c r="B873" s="12">
        <v>871</v>
      </c>
      <c r="C873" s="10" t="str">
        <f>IFERROR(VLOOKUP(TPM[[#This Row],[Error Code]],Errors_Master[[Error Code]:[Functional Area]],2,FALSE),"NA")</f>
        <v>Button</v>
      </c>
      <c r="D873" s="10" t="str">
        <f>IFERROR(VLOOKUP(TPM[[#This Row],[Error Code]],Errors_Master[[Error Code]:[Error Code Name]],3,FALSE),"NA")</f>
        <v>[New Failure] Button</v>
      </c>
      <c r="E873" s="10">
        <f>COUNTIFS(Defect_Master[First Time],"&gt;0",Defect_Master[Error Code Name],TPM[[#This Row],[Error Code Name]],Defect_Master[Functional Area],TPM[[#This Row],[Functional Area]])</f>
        <v>0</v>
      </c>
      <c r="F873" s="10">
        <f>COUNTIFS(Defect_Master[Final],"&gt;0",Defect_Master[Error Code Name],TPM[[#This Row],[Error Code Name]],Defect_Master[Functional Area],TPM[[#This Row],[Functional Area]])</f>
        <v>0</v>
      </c>
      <c r="G87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74" spans="2:7" ht="15.75" customHeight="1">
      <c r="B874" s="12">
        <v>872</v>
      </c>
      <c r="C874" s="10" t="str">
        <f>IFERROR(VLOOKUP(TPM[[#This Row],[Error Code]],Errors_Master[[Error Code]:[Functional Area]],2,FALSE),"NA")</f>
        <v>Button</v>
      </c>
      <c r="D874" s="10" t="str">
        <f>IFERROR(VLOOKUP(TPM[[#This Row],[Error Code]],Errors_Master[[Error Code]:[Error Code Name]],3,FALSE),"NA")</f>
        <v>[New Failure] Button</v>
      </c>
      <c r="E874" s="10">
        <f>COUNTIFS(Defect_Master[First Time],"&gt;0",Defect_Master[Error Code Name],TPM[[#This Row],[Error Code Name]],Defect_Master[Functional Area],TPM[[#This Row],[Functional Area]])</f>
        <v>0</v>
      </c>
      <c r="F874" s="10">
        <f>COUNTIFS(Defect_Master[Final],"&gt;0",Defect_Master[Error Code Name],TPM[[#This Row],[Error Code Name]],Defect_Master[Functional Area],TPM[[#This Row],[Functional Area]])</f>
        <v>0</v>
      </c>
      <c r="G87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75" spans="2:7" ht="15.75" customHeight="1">
      <c r="B875" s="12">
        <v>873</v>
      </c>
      <c r="C875" s="10" t="str">
        <f>IFERROR(VLOOKUP(TPM[[#This Row],[Error Code]],Errors_Master[[Error Code]:[Functional Area]],2,FALSE),"NA")</f>
        <v>Button</v>
      </c>
      <c r="D875" s="10" t="str">
        <f>IFERROR(VLOOKUP(TPM[[#This Row],[Error Code]],Errors_Master[[Error Code]:[Error Code Name]],3,FALSE),"NA")</f>
        <v>[New Failure] Button</v>
      </c>
      <c r="E875" s="10">
        <f>COUNTIFS(Defect_Master[First Time],"&gt;0",Defect_Master[Error Code Name],TPM[[#This Row],[Error Code Name]],Defect_Master[Functional Area],TPM[[#This Row],[Functional Area]])</f>
        <v>0</v>
      </c>
      <c r="F875" s="10">
        <f>COUNTIFS(Defect_Master[Final],"&gt;0",Defect_Master[Error Code Name],TPM[[#This Row],[Error Code Name]],Defect_Master[Functional Area],TPM[[#This Row],[Functional Area]])</f>
        <v>0</v>
      </c>
      <c r="G87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76" spans="2:7" ht="15.75" customHeight="1">
      <c r="B876" s="12">
        <v>874</v>
      </c>
      <c r="C876" s="10" t="str">
        <f>IFERROR(VLOOKUP(TPM[[#This Row],[Error Code]],Errors_Master[[Error Code]:[Functional Area]],2,FALSE),"NA")</f>
        <v>Button</v>
      </c>
      <c r="D876" s="10" t="str">
        <f>IFERROR(VLOOKUP(TPM[[#This Row],[Error Code]],Errors_Master[[Error Code]:[Error Code Name]],3,FALSE),"NA")</f>
        <v>[New Failure] Button</v>
      </c>
      <c r="E876" s="10">
        <f>COUNTIFS(Defect_Master[First Time],"&gt;0",Defect_Master[Error Code Name],TPM[[#This Row],[Error Code Name]],Defect_Master[Functional Area],TPM[[#This Row],[Functional Area]])</f>
        <v>0</v>
      </c>
      <c r="F876" s="10">
        <f>COUNTIFS(Defect_Master[Final],"&gt;0",Defect_Master[Error Code Name],TPM[[#This Row],[Error Code Name]],Defect_Master[Functional Area],TPM[[#This Row],[Functional Area]])</f>
        <v>0</v>
      </c>
      <c r="G87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77" spans="2:7" ht="15.75" customHeight="1">
      <c r="B877" s="12">
        <v>875</v>
      </c>
      <c r="C877" s="10" t="str">
        <f>IFERROR(VLOOKUP(TPM[[#This Row],[Error Code]],Errors_Master[[Error Code]:[Functional Area]],2,FALSE),"NA")</f>
        <v>Button</v>
      </c>
      <c r="D877" s="10" t="str">
        <f>IFERROR(VLOOKUP(TPM[[#This Row],[Error Code]],Errors_Master[[Error Code]:[Error Code Name]],3,FALSE),"NA")</f>
        <v>[New Failure] Button</v>
      </c>
      <c r="E877" s="10">
        <f>COUNTIFS(Defect_Master[First Time],"&gt;0",Defect_Master[Error Code Name],TPM[[#This Row],[Error Code Name]],Defect_Master[Functional Area],TPM[[#This Row],[Functional Area]])</f>
        <v>0</v>
      </c>
      <c r="F877" s="10">
        <f>COUNTIFS(Defect_Master[Final],"&gt;0",Defect_Master[Error Code Name],TPM[[#This Row],[Error Code Name]],Defect_Master[Functional Area],TPM[[#This Row],[Functional Area]])</f>
        <v>0</v>
      </c>
      <c r="G87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78" spans="2:7" ht="15.75" customHeight="1">
      <c r="B878" s="12">
        <v>876</v>
      </c>
      <c r="C878" s="10" t="str">
        <f>IFERROR(VLOOKUP(TPM[[#This Row],[Error Code]],Errors_Master[[Error Code]:[Functional Area]],2,FALSE),"NA")</f>
        <v>Button</v>
      </c>
      <c r="D878" s="10" t="str">
        <f>IFERROR(VLOOKUP(TPM[[#This Row],[Error Code]],Errors_Master[[Error Code]:[Error Code Name]],3,FALSE),"NA")</f>
        <v>[New Failure] Button</v>
      </c>
      <c r="E878" s="10">
        <f>COUNTIFS(Defect_Master[First Time],"&gt;0",Defect_Master[Error Code Name],TPM[[#This Row],[Error Code Name]],Defect_Master[Functional Area],TPM[[#This Row],[Functional Area]])</f>
        <v>0</v>
      </c>
      <c r="F878" s="10">
        <f>COUNTIFS(Defect_Master[Final],"&gt;0",Defect_Master[Error Code Name],TPM[[#This Row],[Error Code Name]],Defect_Master[Functional Area],TPM[[#This Row],[Functional Area]])</f>
        <v>0</v>
      </c>
      <c r="G87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79" spans="2:7" ht="15.75" customHeight="1">
      <c r="B879" s="12">
        <v>877</v>
      </c>
      <c r="C879" s="10" t="str">
        <f>IFERROR(VLOOKUP(TPM[[#This Row],[Error Code]],Errors_Master[[Error Code]:[Functional Area]],2,FALSE),"NA")</f>
        <v>Button</v>
      </c>
      <c r="D879" s="10" t="str">
        <f>IFERROR(VLOOKUP(TPM[[#This Row],[Error Code]],Errors_Master[[Error Code]:[Error Code Name]],3,FALSE),"NA")</f>
        <v>[New Failure] Button</v>
      </c>
      <c r="E879" s="10">
        <f>COUNTIFS(Defect_Master[First Time],"&gt;0",Defect_Master[Error Code Name],TPM[[#This Row],[Error Code Name]],Defect_Master[Functional Area],TPM[[#This Row],[Functional Area]])</f>
        <v>0</v>
      </c>
      <c r="F879" s="10">
        <f>COUNTIFS(Defect_Master[Final],"&gt;0",Defect_Master[Error Code Name],TPM[[#This Row],[Error Code Name]],Defect_Master[Functional Area],TPM[[#This Row],[Functional Area]])</f>
        <v>0</v>
      </c>
      <c r="G87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80" spans="2:7" ht="15.75" customHeight="1">
      <c r="B880" s="12">
        <v>878</v>
      </c>
      <c r="C880" s="10" t="str">
        <f>IFERROR(VLOOKUP(TPM[[#This Row],[Error Code]],Errors_Master[[Error Code]:[Functional Area]],2,FALSE),"NA")</f>
        <v>Button</v>
      </c>
      <c r="D880" s="10" t="str">
        <f>IFERROR(VLOOKUP(TPM[[#This Row],[Error Code]],Errors_Master[[Error Code]:[Error Code Name]],3,FALSE),"NA")</f>
        <v>[New Failure] Button</v>
      </c>
      <c r="E880" s="10">
        <f>COUNTIFS(Defect_Master[First Time],"&gt;0",Defect_Master[Error Code Name],TPM[[#This Row],[Error Code Name]],Defect_Master[Functional Area],TPM[[#This Row],[Functional Area]])</f>
        <v>0</v>
      </c>
      <c r="F880" s="10">
        <f>COUNTIFS(Defect_Master[Final],"&gt;0",Defect_Master[Error Code Name],TPM[[#This Row],[Error Code Name]],Defect_Master[Functional Area],TPM[[#This Row],[Functional Area]])</f>
        <v>0</v>
      </c>
      <c r="G88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81" spans="2:7" ht="15.75" customHeight="1">
      <c r="B881" s="12">
        <v>879</v>
      </c>
      <c r="C881" s="10" t="str">
        <f>IFERROR(VLOOKUP(TPM[[#This Row],[Error Code]],Errors_Master[[Error Code]:[Functional Area]],2,FALSE),"NA")</f>
        <v>Button</v>
      </c>
      <c r="D881" s="10" t="str">
        <f>IFERROR(VLOOKUP(TPM[[#This Row],[Error Code]],Errors_Master[[Error Code]:[Error Code Name]],3,FALSE),"NA")</f>
        <v>[New Failure] Button</v>
      </c>
      <c r="E881" s="10">
        <f>COUNTIFS(Defect_Master[First Time],"&gt;0",Defect_Master[Error Code Name],TPM[[#This Row],[Error Code Name]],Defect_Master[Functional Area],TPM[[#This Row],[Functional Area]])</f>
        <v>0</v>
      </c>
      <c r="F881" s="10">
        <f>COUNTIFS(Defect_Master[Final],"&gt;0",Defect_Master[Error Code Name],TPM[[#This Row],[Error Code Name]],Defect_Master[Functional Area],TPM[[#This Row],[Functional Area]])</f>
        <v>0</v>
      </c>
      <c r="G88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82" spans="2:7" ht="15.75" customHeight="1">
      <c r="B882" s="12">
        <v>880</v>
      </c>
      <c r="C882" s="10" t="str">
        <f>IFERROR(VLOOKUP(TPM[[#This Row],[Error Code]],Errors_Master[[Error Code]:[Functional Area]],2,FALSE),"NA")</f>
        <v>Button</v>
      </c>
      <c r="D882" s="10" t="str">
        <f>IFERROR(VLOOKUP(TPM[[#This Row],[Error Code]],Errors_Master[[Error Code]:[Error Code Name]],3,FALSE),"NA")</f>
        <v>[New Failure] Button</v>
      </c>
      <c r="E882" s="10">
        <f>COUNTIFS(Defect_Master[First Time],"&gt;0",Defect_Master[Error Code Name],TPM[[#This Row],[Error Code Name]],Defect_Master[Functional Area],TPM[[#This Row],[Functional Area]])</f>
        <v>0</v>
      </c>
      <c r="F882" s="10">
        <f>COUNTIFS(Defect_Master[Final],"&gt;0",Defect_Master[Error Code Name],TPM[[#This Row],[Error Code Name]],Defect_Master[Functional Area],TPM[[#This Row],[Functional Area]])</f>
        <v>0</v>
      </c>
      <c r="G88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83" spans="2:7" ht="15.75" customHeight="1">
      <c r="B883" s="12">
        <v>881</v>
      </c>
      <c r="C883" s="10" t="str">
        <f>IFERROR(VLOOKUP(TPM[[#This Row],[Error Code]],Errors_Master[[Error Code]:[Functional Area]],2,FALSE),"NA")</f>
        <v>Button</v>
      </c>
      <c r="D883" s="10" t="str">
        <f>IFERROR(VLOOKUP(TPM[[#This Row],[Error Code]],Errors_Master[[Error Code]:[Error Code Name]],3,FALSE),"NA")</f>
        <v>[New Failure] Button</v>
      </c>
      <c r="E883" s="10">
        <f>COUNTIFS(Defect_Master[First Time],"&gt;0",Defect_Master[Error Code Name],TPM[[#This Row],[Error Code Name]],Defect_Master[Functional Area],TPM[[#This Row],[Functional Area]])</f>
        <v>0</v>
      </c>
      <c r="F883" s="10">
        <f>COUNTIFS(Defect_Master[Final],"&gt;0",Defect_Master[Error Code Name],TPM[[#This Row],[Error Code Name]],Defect_Master[Functional Area],TPM[[#This Row],[Functional Area]])</f>
        <v>0</v>
      </c>
      <c r="G88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84" spans="2:7" ht="15.75" customHeight="1">
      <c r="B884" s="12">
        <v>882</v>
      </c>
      <c r="C884" s="10" t="str">
        <f>IFERROR(VLOOKUP(TPM[[#This Row],[Error Code]],Errors_Master[[Error Code]:[Functional Area]],2,FALSE),"NA")</f>
        <v>Button</v>
      </c>
      <c r="D884" s="10" t="str">
        <f>IFERROR(VLOOKUP(TPM[[#This Row],[Error Code]],Errors_Master[[Error Code]:[Error Code Name]],3,FALSE),"NA")</f>
        <v>[New Failure] Button</v>
      </c>
      <c r="E884" s="10">
        <f>COUNTIFS(Defect_Master[First Time],"&gt;0",Defect_Master[Error Code Name],TPM[[#This Row],[Error Code Name]],Defect_Master[Functional Area],TPM[[#This Row],[Functional Area]])</f>
        <v>0</v>
      </c>
      <c r="F884" s="10">
        <f>COUNTIFS(Defect_Master[Final],"&gt;0",Defect_Master[Error Code Name],TPM[[#This Row],[Error Code Name]],Defect_Master[Functional Area],TPM[[#This Row],[Functional Area]])</f>
        <v>0</v>
      </c>
      <c r="G88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85" spans="2:7" ht="15.75" customHeight="1">
      <c r="B885" s="12">
        <v>883</v>
      </c>
      <c r="C885" s="10" t="str">
        <f>IFERROR(VLOOKUP(TPM[[#This Row],[Error Code]],Errors_Master[[Error Code]:[Functional Area]],2,FALSE),"NA")</f>
        <v>Button</v>
      </c>
      <c r="D885" s="10" t="str">
        <f>IFERROR(VLOOKUP(TPM[[#This Row],[Error Code]],Errors_Master[[Error Code]:[Error Code Name]],3,FALSE),"NA")</f>
        <v>[New Failure] Button</v>
      </c>
      <c r="E885" s="10">
        <f>COUNTIFS(Defect_Master[First Time],"&gt;0",Defect_Master[Error Code Name],TPM[[#This Row],[Error Code Name]],Defect_Master[Functional Area],TPM[[#This Row],[Functional Area]])</f>
        <v>0</v>
      </c>
      <c r="F885" s="10">
        <f>COUNTIFS(Defect_Master[Final],"&gt;0",Defect_Master[Error Code Name],TPM[[#This Row],[Error Code Name]],Defect_Master[Functional Area],TPM[[#This Row],[Functional Area]])</f>
        <v>0</v>
      </c>
      <c r="G88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86" spans="2:7" ht="15.75" customHeight="1">
      <c r="B886" s="12">
        <v>884</v>
      </c>
      <c r="C886" s="10" t="str">
        <f>IFERROR(VLOOKUP(TPM[[#This Row],[Error Code]],Errors_Master[[Error Code]:[Functional Area]],2,FALSE),"NA")</f>
        <v>Button</v>
      </c>
      <c r="D886" s="10" t="str">
        <f>IFERROR(VLOOKUP(TPM[[#This Row],[Error Code]],Errors_Master[[Error Code]:[Error Code Name]],3,FALSE),"NA")</f>
        <v>[New Failure] Button</v>
      </c>
      <c r="E886" s="10">
        <f>COUNTIFS(Defect_Master[First Time],"&gt;0",Defect_Master[Error Code Name],TPM[[#This Row],[Error Code Name]],Defect_Master[Functional Area],TPM[[#This Row],[Functional Area]])</f>
        <v>0</v>
      </c>
      <c r="F886" s="10">
        <f>COUNTIFS(Defect_Master[Final],"&gt;0",Defect_Master[Error Code Name],TPM[[#This Row],[Error Code Name]],Defect_Master[Functional Area],TPM[[#This Row],[Functional Area]])</f>
        <v>0</v>
      </c>
      <c r="G88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87" spans="2:7" ht="15.75" customHeight="1">
      <c r="B887" s="12">
        <v>885</v>
      </c>
      <c r="C887" s="10" t="str">
        <f>IFERROR(VLOOKUP(TPM[[#This Row],[Error Code]],Errors_Master[[Error Code]:[Functional Area]],2,FALSE),"NA")</f>
        <v>Button</v>
      </c>
      <c r="D887" s="10" t="str">
        <f>IFERROR(VLOOKUP(TPM[[#This Row],[Error Code]],Errors_Master[[Error Code]:[Error Code Name]],3,FALSE),"NA")</f>
        <v>[New Failure] Button</v>
      </c>
      <c r="E887" s="10">
        <f>COUNTIFS(Defect_Master[First Time],"&gt;0",Defect_Master[Error Code Name],TPM[[#This Row],[Error Code Name]],Defect_Master[Functional Area],TPM[[#This Row],[Functional Area]])</f>
        <v>0</v>
      </c>
      <c r="F887" s="10">
        <f>COUNTIFS(Defect_Master[Final],"&gt;0",Defect_Master[Error Code Name],TPM[[#This Row],[Error Code Name]],Defect_Master[Functional Area],TPM[[#This Row],[Functional Area]])</f>
        <v>0</v>
      </c>
      <c r="G88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88" spans="2:7" ht="15.75" customHeight="1">
      <c r="B888" s="12">
        <v>886</v>
      </c>
      <c r="C888" s="10" t="str">
        <f>IFERROR(VLOOKUP(TPM[[#This Row],[Error Code]],Errors_Master[[Error Code]:[Functional Area]],2,FALSE),"NA")</f>
        <v>Button</v>
      </c>
      <c r="D888" s="10" t="str">
        <f>IFERROR(VLOOKUP(TPM[[#This Row],[Error Code]],Errors_Master[[Error Code]:[Error Code Name]],3,FALSE),"NA")</f>
        <v>[New Failure] Button</v>
      </c>
      <c r="E888" s="10">
        <f>COUNTIFS(Defect_Master[First Time],"&gt;0",Defect_Master[Error Code Name],TPM[[#This Row],[Error Code Name]],Defect_Master[Functional Area],TPM[[#This Row],[Functional Area]])</f>
        <v>0</v>
      </c>
      <c r="F888" s="10">
        <f>COUNTIFS(Defect_Master[Final],"&gt;0",Defect_Master[Error Code Name],TPM[[#This Row],[Error Code Name]],Defect_Master[Functional Area],TPM[[#This Row],[Functional Area]])</f>
        <v>0</v>
      </c>
      <c r="G88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89" spans="2:7" ht="15.75" customHeight="1">
      <c r="B889" s="12">
        <v>887</v>
      </c>
      <c r="C889" s="10" t="str">
        <f>IFERROR(VLOOKUP(TPM[[#This Row],[Error Code]],Errors_Master[[Error Code]:[Functional Area]],2,FALSE),"NA")</f>
        <v>Button</v>
      </c>
      <c r="D889" s="10" t="str">
        <f>IFERROR(VLOOKUP(TPM[[#This Row],[Error Code]],Errors_Master[[Error Code]:[Error Code Name]],3,FALSE),"NA")</f>
        <v>[New Failure] Button</v>
      </c>
      <c r="E889" s="10">
        <f>COUNTIFS(Defect_Master[First Time],"&gt;0",Defect_Master[Error Code Name],TPM[[#This Row],[Error Code Name]],Defect_Master[Functional Area],TPM[[#This Row],[Functional Area]])</f>
        <v>0</v>
      </c>
      <c r="F889" s="10">
        <f>COUNTIFS(Defect_Master[Final],"&gt;0",Defect_Master[Error Code Name],TPM[[#This Row],[Error Code Name]],Defect_Master[Functional Area],TPM[[#This Row],[Functional Area]])</f>
        <v>0</v>
      </c>
      <c r="G88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90" spans="2:7" ht="15.75" customHeight="1">
      <c r="B890" s="12">
        <v>888</v>
      </c>
      <c r="C890" s="10" t="str">
        <f>IFERROR(VLOOKUP(TPM[[#This Row],[Error Code]],Errors_Master[[Error Code]:[Functional Area]],2,FALSE),"NA")</f>
        <v>Button</v>
      </c>
      <c r="D890" s="10" t="str">
        <f>IFERROR(VLOOKUP(TPM[[#This Row],[Error Code]],Errors_Master[[Error Code]:[Error Code Name]],3,FALSE),"NA")</f>
        <v>[New Failure] Button</v>
      </c>
      <c r="E890" s="10">
        <f>COUNTIFS(Defect_Master[First Time],"&gt;0",Defect_Master[Error Code Name],TPM[[#This Row],[Error Code Name]],Defect_Master[Functional Area],TPM[[#This Row],[Functional Area]])</f>
        <v>0</v>
      </c>
      <c r="F890" s="10">
        <f>COUNTIFS(Defect_Master[Final],"&gt;0",Defect_Master[Error Code Name],TPM[[#This Row],[Error Code Name]],Defect_Master[Functional Area],TPM[[#This Row],[Functional Area]])</f>
        <v>0</v>
      </c>
      <c r="G89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91" spans="2:7" ht="15.75" customHeight="1">
      <c r="B891" s="12">
        <v>889</v>
      </c>
      <c r="C891" s="10" t="str">
        <f>IFERROR(VLOOKUP(TPM[[#This Row],[Error Code]],Errors_Master[[Error Code]:[Functional Area]],2,FALSE),"NA")</f>
        <v>Button</v>
      </c>
      <c r="D891" s="10" t="str">
        <f>IFERROR(VLOOKUP(TPM[[#This Row],[Error Code]],Errors_Master[[Error Code]:[Error Code Name]],3,FALSE),"NA")</f>
        <v>[New Failure] Button</v>
      </c>
      <c r="E891" s="10">
        <f>COUNTIFS(Defect_Master[First Time],"&gt;0",Defect_Master[Error Code Name],TPM[[#This Row],[Error Code Name]],Defect_Master[Functional Area],TPM[[#This Row],[Functional Area]])</f>
        <v>0</v>
      </c>
      <c r="F891" s="10">
        <f>COUNTIFS(Defect_Master[Final],"&gt;0",Defect_Master[Error Code Name],TPM[[#This Row],[Error Code Name]],Defect_Master[Functional Area],TPM[[#This Row],[Functional Area]])</f>
        <v>0</v>
      </c>
      <c r="G89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92" spans="2:7" ht="15.75" customHeight="1">
      <c r="B892" s="12">
        <v>890</v>
      </c>
      <c r="C892" s="10" t="str">
        <f>IFERROR(VLOOKUP(TPM[[#This Row],[Error Code]],Errors_Master[[Error Code]:[Functional Area]],2,FALSE),"NA")</f>
        <v>Button</v>
      </c>
      <c r="D892" s="10" t="str">
        <f>IFERROR(VLOOKUP(TPM[[#This Row],[Error Code]],Errors_Master[[Error Code]:[Error Code Name]],3,FALSE),"NA")</f>
        <v>[New Failure] Button</v>
      </c>
      <c r="E892" s="10">
        <f>COUNTIFS(Defect_Master[First Time],"&gt;0",Defect_Master[Error Code Name],TPM[[#This Row],[Error Code Name]],Defect_Master[Functional Area],TPM[[#This Row],[Functional Area]])</f>
        <v>0</v>
      </c>
      <c r="F892" s="10">
        <f>COUNTIFS(Defect_Master[Final],"&gt;0",Defect_Master[Error Code Name],TPM[[#This Row],[Error Code Name]],Defect_Master[Functional Area],TPM[[#This Row],[Functional Area]])</f>
        <v>0</v>
      </c>
      <c r="G89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93" spans="2:7" ht="15.75" customHeight="1">
      <c r="B893" s="12">
        <v>891</v>
      </c>
      <c r="C893" s="10" t="str">
        <f>IFERROR(VLOOKUP(TPM[[#This Row],[Error Code]],Errors_Master[[Error Code]:[Functional Area]],2,FALSE),"NA")</f>
        <v>Button</v>
      </c>
      <c r="D893" s="10" t="str">
        <f>IFERROR(VLOOKUP(TPM[[#This Row],[Error Code]],Errors_Master[[Error Code]:[Error Code Name]],3,FALSE),"NA")</f>
        <v>[New Failure] Button</v>
      </c>
      <c r="E893" s="10">
        <f>COUNTIFS(Defect_Master[First Time],"&gt;0",Defect_Master[Error Code Name],TPM[[#This Row],[Error Code Name]],Defect_Master[Functional Area],TPM[[#This Row],[Functional Area]])</f>
        <v>0</v>
      </c>
      <c r="F893" s="10">
        <f>COUNTIFS(Defect_Master[Final],"&gt;0",Defect_Master[Error Code Name],TPM[[#This Row],[Error Code Name]],Defect_Master[Functional Area],TPM[[#This Row],[Functional Area]])</f>
        <v>0</v>
      </c>
      <c r="G89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94" spans="2:7" ht="15.75" customHeight="1">
      <c r="B894" s="12">
        <v>892</v>
      </c>
      <c r="C894" s="10" t="str">
        <f>IFERROR(VLOOKUP(TPM[[#This Row],[Error Code]],Errors_Master[[Error Code]:[Functional Area]],2,FALSE),"NA")</f>
        <v>USBC1</v>
      </c>
      <c r="D894" s="10" t="str">
        <f>IFERROR(VLOOKUP(TPM[[#This Row],[Error Code]],Errors_Master[[Error Code]:[Error Code Name]],3,FALSE),"NA")</f>
        <v>Adaptor Voltage Switch and Boost Verification with Xenon Rear Right</v>
      </c>
      <c r="E894" s="10">
        <f>COUNTIFS(Defect_Master[First Time],"&gt;0",Defect_Master[Error Code Name],TPM[[#This Row],[Error Code Name]],Defect_Master[Functional Area],TPM[[#This Row],[Functional Area]])</f>
        <v>0</v>
      </c>
      <c r="F894" s="10">
        <f>COUNTIFS(Defect_Master[Final],"&gt;0",Defect_Master[Error Code Name],TPM[[#This Row],[Error Code Name]],Defect_Master[Functional Area],TPM[[#This Row],[Functional Area]])</f>
        <v>0</v>
      </c>
      <c r="G89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95" spans="2:7" ht="15.75" customHeight="1">
      <c r="B895" s="12">
        <v>893</v>
      </c>
      <c r="C895" s="10" t="str">
        <f>IFERROR(VLOOKUP(TPM[[#This Row],[Error Code]],Errors_Master[[Error Code]:[Functional Area]],2,FALSE),"NA")</f>
        <v>USBC1</v>
      </c>
      <c r="D895" s="10" t="str">
        <f>IFERROR(VLOOKUP(TPM[[#This Row],[Error Code]],Errors_Master[[Error Code]:[Error Code Name]],3,FALSE),"NA")</f>
        <v>Hang at Button test pass</v>
      </c>
      <c r="E895" s="10">
        <f>COUNTIFS(Defect_Master[First Time],"&gt;0",Defect_Master[Error Code Name],TPM[[#This Row],[Error Code Name]],Defect_Master[Functional Area],TPM[[#This Row],[Functional Area]])</f>
        <v>0</v>
      </c>
      <c r="F895" s="10">
        <f>COUNTIFS(Defect_Master[Final],"&gt;0",Defect_Master[Error Code Name],TPM[[#This Row],[Error Code Name]],Defect_Master[Functional Area],TPM[[#This Row],[Functional Area]])</f>
        <v>0</v>
      </c>
      <c r="G89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96" spans="2:7" ht="15.75" customHeight="1">
      <c r="B896" s="12">
        <v>894</v>
      </c>
      <c r="C896" s="10" t="str">
        <f>IFERROR(VLOOKUP(TPM[[#This Row],[Error Code]],Errors_Master[[Error Code]:[Functional Area]],2,FALSE),"NA")</f>
        <v>USBC1</v>
      </c>
      <c r="D896" s="10" t="str">
        <f>IFERROR(VLOOKUP(TPM[[#This Row],[Error Code]],Errors_Master[[Error Code]:[Error Code Name]],3,FALSE),"NA")</f>
        <v>Front Right Intel CIO Eye measurement (20Gbps Up orientation 8057)</v>
      </c>
      <c r="E896" s="10">
        <f>COUNTIFS(Defect_Master[First Time],"&gt;0",Defect_Master[Error Code Name],TPM[[#This Row],[Error Code Name]],Defect_Master[Functional Area],TPM[[#This Row],[Functional Area]])</f>
        <v>0</v>
      </c>
      <c r="F896" s="10">
        <f>COUNTIFS(Defect_Master[Final],"&gt;0",Defect_Master[Error Code Name],TPM[[#This Row],[Error Code Name]],Defect_Master[Functional Area],TPM[[#This Row],[Functional Area]])</f>
        <v>0</v>
      </c>
      <c r="G89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97" spans="2:7" ht="15.75" customHeight="1">
      <c r="B897" s="12">
        <v>895</v>
      </c>
      <c r="C897" s="10" t="str">
        <f>IFERROR(VLOOKUP(TPM[[#This Row],[Error Code]],Errors_Master[[Error Code]:[Functional Area]],2,FALSE),"NA")</f>
        <v>USBC1</v>
      </c>
      <c r="D897" s="10" t="str">
        <f>IFERROR(VLOOKUP(TPM[[#This Row],[Error Code]],Errors_Master[[Error Code]:[Error Code Name]],3,FALSE),"NA")</f>
        <v xml:space="preserve">Keyboard and Traackpad No Function </v>
      </c>
      <c r="E897" s="10">
        <f>COUNTIFS(Defect_Master[First Time],"&gt;0",Defect_Master[Error Code Name],TPM[[#This Row],[Error Code Name]],Defect_Master[Functional Area],TPM[[#This Row],[Functional Area]])</f>
        <v>0</v>
      </c>
      <c r="F897" s="10">
        <f>COUNTIFS(Defect_Master[Final],"&gt;0",Defect_Master[Error Code Name],TPM[[#This Row],[Error Code Name]],Defect_Master[Functional Area],TPM[[#This Row],[Functional Area]])</f>
        <v>0</v>
      </c>
      <c r="G89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98" spans="2:7" ht="15.75" customHeight="1">
      <c r="B898" s="12">
        <v>896</v>
      </c>
      <c r="C898" s="10" t="str">
        <f>IFERROR(VLOOKUP(TPM[[#This Row],[Error Code]],Errors_Master[[Error Code]:[Functional Area]],2,FALSE),"NA")</f>
        <v>USBC1</v>
      </c>
      <c r="D898" s="10" t="str">
        <f>IFERROR(VLOOKUP(TPM[[#This Row],[Error Code]],Errors_Master[[Error Code]:[Error Code Name]],3,FALSE),"NA")</f>
        <v>Front Left Triggers Unit Wake Test(Hibernate)3110</v>
      </c>
      <c r="E898" s="10">
        <f>COUNTIFS(Defect_Master[First Time],"&gt;0",Defect_Master[Error Code Name],TPM[[#This Row],[Error Code Name]],Defect_Master[Functional Area],TPM[[#This Row],[Functional Area]])</f>
        <v>0</v>
      </c>
      <c r="F898" s="10">
        <f>COUNTIFS(Defect_Master[Final],"&gt;0",Defect_Master[Error Code Name],TPM[[#This Row],[Error Code Name]],Defect_Master[Functional Area],TPM[[#This Row],[Functional Area]])</f>
        <v>0</v>
      </c>
      <c r="G89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899" spans="2:7" ht="15.75" customHeight="1">
      <c r="B899" s="12">
        <v>897</v>
      </c>
      <c r="C899" s="10" t="str">
        <f>IFERROR(VLOOKUP(TPM[[#This Row],[Error Code]],Errors_Master[[Error Code]:[Functional Area]],2,FALSE),"NA")</f>
        <v>USBC1</v>
      </c>
      <c r="D899" s="10" t="str">
        <f>IFERROR(VLOOKUP(TPM[[#This Row],[Error Code]],Errors_Master[[Error Code]:[Error Code Name]],3,FALSE),"NA")</f>
        <v>Front Right Triggers Unit Wake Test(Hibernate)3110</v>
      </c>
      <c r="E899" s="10">
        <f>COUNTIFS(Defect_Master[First Time],"&gt;0",Defect_Master[Error Code Name],TPM[[#This Row],[Error Code Name]],Defect_Master[Functional Area],TPM[[#This Row],[Functional Area]])</f>
        <v>0</v>
      </c>
      <c r="F899" s="10">
        <f>COUNTIFS(Defect_Master[Final],"&gt;0",Defect_Master[Error Code Name],TPM[[#This Row],[Error Code Name]],Defect_Master[Functional Area],TPM[[#This Row],[Functional Area]])</f>
        <v>0</v>
      </c>
      <c r="G89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00" spans="2:7" ht="15.75" customHeight="1">
      <c r="B900" s="12">
        <v>898</v>
      </c>
      <c r="C900" s="10" t="str">
        <f>IFERROR(VLOOKUP(TPM[[#This Row],[Error Code]],Errors_Master[[Error Code]:[Functional Area]],2,FALSE),"NA")</f>
        <v>USBC1</v>
      </c>
      <c r="D900" s="10" t="str">
        <f>IFERROR(VLOOKUP(TPM[[#This Row],[Error Code]],Errors_Master[[Error Code]:[Error Code Name]],3,FALSE),"NA")</f>
        <v>Hang at gOS</v>
      </c>
      <c r="E900" s="10">
        <f>COUNTIFS(Defect_Master[First Time],"&gt;0",Defect_Master[Error Code Name],TPM[[#This Row],[Error Code Name]],Defect_Master[Functional Area],TPM[[#This Row],[Functional Area]])</f>
        <v>0</v>
      </c>
      <c r="F900" s="10">
        <f>COUNTIFS(Defect_Master[Final],"&gt;0",Defect_Master[Error Code Name],TPM[[#This Row],[Error Code Name]],Defect_Master[Functional Area],TPM[[#This Row],[Functional Area]])</f>
        <v>0</v>
      </c>
      <c r="G90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01" spans="2:7" ht="15.75" customHeight="1">
      <c r="B901" s="12">
        <v>899</v>
      </c>
      <c r="C901" s="10" t="str">
        <f>IFERROR(VLOOKUP(TPM[[#This Row],[Error Code]],Errors_Master[[Error Code]:[Functional Area]],2,FALSE),"NA")</f>
        <v>USBC1</v>
      </c>
      <c r="D901" s="10" t="str">
        <f>IFERROR(VLOOKUP(TPM[[#This Row],[Error Code]],Errors_Master[[Error Code]:[Error Code Name]],3,FALSE),"NA")</f>
        <v>[New Failure] USBC1</v>
      </c>
      <c r="E901" s="10">
        <f>COUNTIFS(Defect_Master[First Time],"&gt;0",Defect_Master[Error Code Name],TPM[[#This Row],[Error Code Name]],Defect_Master[Functional Area],TPM[[#This Row],[Functional Area]])</f>
        <v>0</v>
      </c>
      <c r="F901" s="10">
        <f>COUNTIFS(Defect_Master[Final],"&gt;0",Defect_Master[Error Code Name],TPM[[#This Row],[Error Code Name]],Defect_Master[Functional Area],TPM[[#This Row],[Functional Area]])</f>
        <v>0</v>
      </c>
      <c r="G90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02" spans="2:7" ht="15.75" customHeight="1">
      <c r="B902" s="12">
        <v>900</v>
      </c>
      <c r="C902" s="10" t="str">
        <f>IFERROR(VLOOKUP(TPM[[#This Row],[Error Code]],Errors_Master[[Error Code]:[Functional Area]],2,FALSE),"NA")</f>
        <v>USBC1</v>
      </c>
      <c r="D902" s="10" t="str">
        <f>IFERROR(VLOOKUP(TPM[[#This Row],[Error Code]],Errors_Master[[Error Code]:[Error Code Name]],3,FALSE),"NA")</f>
        <v>[New Failure] USBC1</v>
      </c>
      <c r="E902" s="10">
        <f>COUNTIFS(Defect_Master[First Time],"&gt;0",Defect_Master[Error Code Name],TPM[[#This Row],[Error Code Name]],Defect_Master[Functional Area],TPM[[#This Row],[Functional Area]])</f>
        <v>0</v>
      </c>
      <c r="F902" s="10">
        <f>COUNTIFS(Defect_Master[Final],"&gt;0",Defect_Master[Error Code Name],TPM[[#This Row],[Error Code Name]],Defect_Master[Functional Area],TPM[[#This Row],[Functional Area]])</f>
        <v>0</v>
      </c>
      <c r="G90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03" spans="2:7" ht="15.75" customHeight="1">
      <c r="B903" s="12">
        <v>901</v>
      </c>
      <c r="C903" s="10" t="str">
        <f>IFERROR(VLOOKUP(TPM[[#This Row],[Error Code]],Errors_Master[[Error Code]:[Functional Area]],2,FALSE),"NA")</f>
        <v>USBC1</v>
      </c>
      <c r="D903" s="10" t="str">
        <f>IFERROR(VLOOKUP(TPM[[#This Row],[Error Code]],Errors_Master[[Error Code]:[Error Code Name]],3,FALSE),"NA")</f>
        <v>[New Failure] USBC1</v>
      </c>
      <c r="E903" s="10">
        <f>COUNTIFS(Defect_Master[First Time],"&gt;0",Defect_Master[Error Code Name],TPM[[#This Row],[Error Code Name]],Defect_Master[Functional Area],TPM[[#This Row],[Functional Area]])</f>
        <v>0</v>
      </c>
      <c r="F903" s="10">
        <f>COUNTIFS(Defect_Master[Final],"&gt;0",Defect_Master[Error Code Name],TPM[[#This Row],[Error Code Name]],Defect_Master[Functional Area],TPM[[#This Row],[Functional Area]])</f>
        <v>0</v>
      </c>
      <c r="G90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04" spans="2:7" ht="15.75" customHeight="1">
      <c r="B904" s="12">
        <v>902</v>
      </c>
      <c r="C904" s="10" t="str">
        <f>IFERROR(VLOOKUP(TPM[[#This Row],[Error Code]],Errors_Master[[Error Code]:[Functional Area]],2,FALSE),"NA")</f>
        <v>USBC1</v>
      </c>
      <c r="D904" s="10" t="str">
        <f>IFERROR(VLOOKUP(TPM[[#This Row],[Error Code]],Errors_Master[[Error Code]:[Error Code Name]],3,FALSE),"NA")</f>
        <v>[New Failure] USBC1</v>
      </c>
      <c r="E904" s="10">
        <f>COUNTIFS(Defect_Master[First Time],"&gt;0",Defect_Master[Error Code Name],TPM[[#This Row],[Error Code Name]],Defect_Master[Functional Area],TPM[[#This Row],[Functional Area]])</f>
        <v>0</v>
      </c>
      <c r="F904" s="10">
        <f>COUNTIFS(Defect_Master[Final],"&gt;0",Defect_Master[Error Code Name],TPM[[#This Row],[Error Code Name]],Defect_Master[Functional Area],TPM[[#This Row],[Functional Area]])</f>
        <v>0</v>
      </c>
      <c r="G90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05" spans="2:7" ht="15.75" customHeight="1">
      <c r="B905" s="12">
        <v>903</v>
      </c>
      <c r="C905" s="10" t="str">
        <f>IFERROR(VLOOKUP(TPM[[#This Row],[Error Code]],Errors_Master[[Error Code]:[Functional Area]],2,FALSE),"NA")</f>
        <v>USBC1</v>
      </c>
      <c r="D905" s="10" t="str">
        <f>IFERROR(VLOOKUP(TPM[[#This Row],[Error Code]],Errors_Master[[Error Code]:[Error Code Name]],3,FALSE),"NA")</f>
        <v>[New Failure] USBC1</v>
      </c>
      <c r="E905" s="10">
        <f>COUNTIFS(Defect_Master[First Time],"&gt;0",Defect_Master[Error Code Name],TPM[[#This Row],[Error Code Name]],Defect_Master[Functional Area],TPM[[#This Row],[Functional Area]])</f>
        <v>0</v>
      </c>
      <c r="F905" s="10">
        <f>COUNTIFS(Defect_Master[Final],"&gt;0",Defect_Master[Error Code Name],TPM[[#This Row],[Error Code Name]],Defect_Master[Functional Area],TPM[[#This Row],[Functional Area]])</f>
        <v>0</v>
      </c>
      <c r="G90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06" spans="2:7" ht="15.75" customHeight="1">
      <c r="B906" s="12">
        <v>904</v>
      </c>
      <c r="C906" s="10" t="str">
        <f>IFERROR(VLOOKUP(TPM[[#This Row],[Error Code]],Errors_Master[[Error Code]:[Functional Area]],2,FALSE),"NA")</f>
        <v>USBC1</v>
      </c>
      <c r="D906" s="10" t="str">
        <f>IFERROR(VLOOKUP(TPM[[#This Row],[Error Code]],Errors_Master[[Error Code]:[Error Code Name]],3,FALSE),"NA")</f>
        <v>[New Failure] USBC1</v>
      </c>
      <c r="E906" s="10">
        <f>COUNTIFS(Defect_Master[First Time],"&gt;0",Defect_Master[Error Code Name],TPM[[#This Row],[Error Code Name]],Defect_Master[Functional Area],TPM[[#This Row],[Functional Area]])</f>
        <v>0</v>
      </c>
      <c r="F906" s="10">
        <f>COUNTIFS(Defect_Master[Final],"&gt;0",Defect_Master[Error Code Name],TPM[[#This Row],[Error Code Name]],Defect_Master[Functional Area],TPM[[#This Row],[Functional Area]])</f>
        <v>0</v>
      </c>
      <c r="G90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07" spans="2:7" ht="15.75" customHeight="1">
      <c r="B907" s="12">
        <v>905</v>
      </c>
      <c r="C907" s="10" t="str">
        <f>IFERROR(VLOOKUP(TPM[[#This Row],[Error Code]],Errors_Master[[Error Code]:[Functional Area]],2,FALSE),"NA")</f>
        <v>USBC1</v>
      </c>
      <c r="D907" s="10" t="str">
        <f>IFERROR(VLOOKUP(TPM[[#This Row],[Error Code]],Errors_Master[[Error Code]:[Error Code Name]],3,FALSE),"NA")</f>
        <v>[New Failure] USBC1</v>
      </c>
      <c r="E907" s="10">
        <f>COUNTIFS(Defect_Master[First Time],"&gt;0",Defect_Master[Error Code Name],TPM[[#This Row],[Error Code Name]],Defect_Master[Functional Area],TPM[[#This Row],[Functional Area]])</f>
        <v>0</v>
      </c>
      <c r="F907" s="10">
        <f>COUNTIFS(Defect_Master[Final],"&gt;0",Defect_Master[Error Code Name],TPM[[#This Row],[Error Code Name]],Defect_Master[Functional Area],TPM[[#This Row],[Functional Area]])</f>
        <v>0</v>
      </c>
      <c r="G90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08" spans="2:7" ht="15.75" customHeight="1">
      <c r="B908" s="12">
        <v>906</v>
      </c>
      <c r="C908" s="10" t="str">
        <f>IFERROR(VLOOKUP(TPM[[#This Row],[Error Code]],Errors_Master[[Error Code]:[Functional Area]],2,FALSE),"NA")</f>
        <v>USBC1</v>
      </c>
      <c r="D908" s="10" t="str">
        <f>IFERROR(VLOOKUP(TPM[[#This Row],[Error Code]],Errors_Master[[Error Code]:[Error Code Name]],3,FALSE),"NA")</f>
        <v>[New Failure] USBC1</v>
      </c>
      <c r="E908" s="10">
        <f>COUNTIFS(Defect_Master[First Time],"&gt;0",Defect_Master[Error Code Name],TPM[[#This Row],[Error Code Name]],Defect_Master[Functional Area],TPM[[#This Row],[Functional Area]])</f>
        <v>0</v>
      </c>
      <c r="F908" s="10">
        <f>COUNTIFS(Defect_Master[Final],"&gt;0",Defect_Master[Error Code Name],TPM[[#This Row],[Error Code Name]],Defect_Master[Functional Area],TPM[[#This Row],[Functional Area]])</f>
        <v>0</v>
      </c>
      <c r="G90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09" spans="2:7" ht="15.75" customHeight="1">
      <c r="B909" s="12">
        <v>907</v>
      </c>
      <c r="C909" s="10" t="str">
        <f>IFERROR(VLOOKUP(TPM[[#This Row],[Error Code]],Errors_Master[[Error Code]:[Functional Area]],2,FALSE),"NA")</f>
        <v>USBC1</v>
      </c>
      <c r="D909" s="10" t="str">
        <f>IFERROR(VLOOKUP(TPM[[#This Row],[Error Code]],Errors_Master[[Error Code]:[Error Code Name]],3,FALSE),"NA")</f>
        <v>[New Failure] USBC1</v>
      </c>
      <c r="E909" s="10">
        <f>COUNTIFS(Defect_Master[First Time],"&gt;0",Defect_Master[Error Code Name],TPM[[#This Row],[Error Code Name]],Defect_Master[Functional Area],TPM[[#This Row],[Functional Area]])</f>
        <v>0</v>
      </c>
      <c r="F909" s="10">
        <f>COUNTIFS(Defect_Master[Final],"&gt;0",Defect_Master[Error Code Name],TPM[[#This Row],[Error Code Name]],Defect_Master[Functional Area],TPM[[#This Row],[Functional Area]])</f>
        <v>0</v>
      </c>
      <c r="G90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10" spans="2:7" ht="15.75" customHeight="1">
      <c r="B910" s="12">
        <v>908</v>
      </c>
      <c r="C910" s="10" t="str">
        <f>IFERROR(VLOOKUP(TPM[[#This Row],[Error Code]],Errors_Master[[Error Code]:[Functional Area]],2,FALSE),"NA")</f>
        <v>USBC1</v>
      </c>
      <c r="D910" s="10" t="str">
        <f>IFERROR(VLOOKUP(TPM[[#This Row],[Error Code]],Errors_Master[[Error Code]:[Error Code Name]],3,FALSE),"NA")</f>
        <v>[New Failure] USBC1</v>
      </c>
      <c r="E910" s="10">
        <f>COUNTIFS(Defect_Master[First Time],"&gt;0",Defect_Master[Error Code Name],TPM[[#This Row],[Error Code Name]],Defect_Master[Functional Area],TPM[[#This Row],[Functional Area]])</f>
        <v>0</v>
      </c>
      <c r="F910" s="10">
        <f>COUNTIFS(Defect_Master[Final],"&gt;0",Defect_Master[Error Code Name],TPM[[#This Row],[Error Code Name]],Defect_Master[Functional Area],TPM[[#This Row],[Functional Area]])</f>
        <v>0</v>
      </c>
      <c r="G91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11" spans="2:7" ht="15.75" customHeight="1">
      <c r="B911" s="12">
        <v>909</v>
      </c>
      <c r="C911" s="10" t="str">
        <f>IFERROR(VLOOKUP(TPM[[#This Row],[Error Code]],Errors_Master[[Error Code]:[Functional Area]],2,FALSE),"NA")</f>
        <v>USBC1</v>
      </c>
      <c r="D911" s="10" t="str">
        <f>IFERROR(VLOOKUP(TPM[[#This Row],[Error Code]],Errors_Master[[Error Code]:[Error Code Name]],3,FALSE),"NA")</f>
        <v>[New Failure] USBC1</v>
      </c>
      <c r="E911" s="10">
        <f>COUNTIFS(Defect_Master[First Time],"&gt;0",Defect_Master[Error Code Name],TPM[[#This Row],[Error Code Name]],Defect_Master[Functional Area],TPM[[#This Row],[Functional Area]])</f>
        <v>0</v>
      </c>
      <c r="F911" s="10">
        <f>COUNTIFS(Defect_Master[Final],"&gt;0",Defect_Master[Error Code Name],TPM[[#This Row],[Error Code Name]],Defect_Master[Functional Area],TPM[[#This Row],[Functional Area]])</f>
        <v>0</v>
      </c>
      <c r="G91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12" spans="2:7" ht="15.75" customHeight="1">
      <c r="B912" s="12">
        <v>910</v>
      </c>
      <c r="C912" s="10" t="str">
        <f>IFERROR(VLOOKUP(TPM[[#This Row],[Error Code]],Errors_Master[[Error Code]:[Functional Area]],2,FALSE),"NA")</f>
        <v>USBC1</v>
      </c>
      <c r="D912" s="10" t="str">
        <f>IFERROR(VLOOKUP(TPM[[#This Row],[Error Code]],Errors_Master[[Error Code]:[Error Code Name]],3,FALSE),"NA")</f>
        <v>[New Failure] USBC1</v>
      </c>
      <c r="E912" s="10">
        <f>COUNTIFS(Defect_Master[First Time],"&gt;0",Defect_Master[Error Code Name],TPM[[#This Row],[Error Code Name]],Defect_Master[Functional Area],TPM[[#This Row],[Functional Area]])</f>
        <v>0</v>
      </c>
      <c r="F912" s="10">
        <f>COUNTIFS(Defect_Master[Final],"&gt;0",Defect_Master[Error Code Name],TPM[[#This Row],[Error Code Name]],Defect_Master[Functional Area],TPM[[#This Row],[Functional Area]])</f>
        <v>0</v>
      </c>
      <c r="G91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13" spans="2:7" ht="15.75" customHeight="1">
      <c r="B913" s="12">
        <v>911</v>
      </c>
      <c r="C913" s="10" t="str">
        <f>IFERROR(VLOOKUP(TPM[[#This Row],[Error Code]],Errors_Master[[Error Code]:[Functional Area]],2,FALSE),"NA")</f>
        <v>USBC1</v>
      </c>
      <c r="D913" s="10" t="str">
        <f>IFERROR(VLOOKUP(TPM[[#This Row],[Error Code]],Errors_Master[[Error Code]:[Error Code Name]],3,FALSE),"NA")</f>
        <v>[New Failure] USBC1</v>
      </c>
      <c r="E913" s="10">
        <f>COUNTIFS(Defect_Master[First Time],"&gt;0",Defect_Master[Error Code Name],TPM[[#This Row],[Error Code Name]],Defect_Master[Functional Area],TPM[[#This Row],[Functional Area]])</f>
        <v>0</v>
      </c>
      <c r="F913" s="10">
        <f>COUNTIFS(Defect_Master[Final],"&gt;0",Defect_Master[Error Code Name],TPM[[#This Row],[Error Code Name]],Defect_Master[Functional Area],TPM[[#This Row],[Functional Area]])</f>
        <v>0</v>
      </c>
      <c r="G91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14" spans="2:7" ht="15.75" customHeight="1">
      <c r="B914" s="12">
        <v>912</v>
      </c>
      <c r="C914" s="10" t="str">
        <f>IFERROR(VLOOKUP(TPM[[#This Row],[Error Code]],Errors_Master[[Error Code]:[Functional Area]],2,FALSE),"NA")</f>
        <v>USBC1</v>
      </c>
      <c r="D914" s="10" t="str">
        <f>IFERROR(VLOOKUP(TPM[[#This Row],[Error Code]],Errors_Master[[Error Code]:[Error Code Name]],3,FALSE),"NA")</f>
        <v>[New Failure] USBC1</v>
      </c>
      <c r="E914" s="10">
        <f>COUNTIFS(Defect_Master[First Time],"&gt;0",Defect_Master[Error Code Name],TPM[[#This Row],[Error Code Name]],Defect_Master[Functional Area],TPM[[#This Row],[Functional Area]])</f>
        <v>0</v>
      </c>
      <c r="F914" s="10">
        <f>COUNTIFS(Defect_Master[Final],"&gt;0",Defect_Master[Error Code Name],TPM[[#This Row],[Error Code Name]],Defect_Master[Functional Area],TPM[[#This Row],[Functional Area]])</f>
        <v>0</v>
      </c>
      <c r="G91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15" spans="2:7" ht="15.75" customHeight="1">
      <c r="B915" s="12">
        <v>913</v>
      </c>
      <c r="C915" s="10" t="str">
        <f>IFERROR(VLOOKUP(TPM[[#This Row],[Error Code]],Errors_Master[[Error Code]:[Functional Area]],2,FALSE),"NA")</f>
        <v>USBC1</v>
      </c>
      <c r="D915" s="10" t="str">
        <f>IFERROR(VLOOKUP(TPM[[#This Row],[Error Code]],Errors_Master[[Error Code]:[Error Code Name]],3,FALSE),"NA")</f>
        <v>[New Failure] USBC1</v>
      </c>
      <c r="E915" s="10">
        <f>COUNTIFS(Defect_Master[First Time],"&gt;0",Defect_Master[Error Code Name],TPM[[#This Row],[Error Code Name]],Defect_Master[Functional Area],TPM[[#This Row],[Functional Area]])</f>
        <v>0</v>
      </c>
      <c r="F915" s="10">
        <f>COUNTIFS(Defect_Master[Final],"&gt;0",Defect_Master[Error Code Name],TPM[[#This Row],[Error Code Name]],Defect_Master[Functional Area],TPM[[#This Row],[Functional Area]])</f>
        <v>0</v>
      </c>
      <c r="G91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16" spans="2:7" ht="15.75" customHeight="1">
      <c r="B916" s="12">
        <v>914</v>
      </c>
      <c r="C916" s="10" t="str">
        <f>IFERROR(VLOOKUP(TPM[[#This Row],[Error Code]],Errors_Master[[Error Code]:[Functional Area]],2,FALSE),"NA")</f>
        <v>USBC1</v>
      </c>
      <c r="D916" s="10" t="str">
        <f>IFERROR(VLOOKUP(TPM[[#This Row],[Error Code]],Errors_Master[[Error Code]:[Error Code Name]],3,FALSE),"NA")</f>
        <v>[New Failure] USBC1</v>
      </c>
      <c r="E916" s="10">
        <f>COUNTIFS(Defect_Master[First Time],"&gt;0",Defect_Master[Error Code Name],TPM[[#This Row],[Error Code Name]],Defect_Master[Functional Area],TPM[[#This Row],[Functional Area]])</f>
        <v>0</v>
      </c>
      <c r="F916" s="10">
        <f>COUNTIFS(Defect_Master[Final],"&gt;0",Defect_Master[Error Code Name],TPM[[#This Row],[Error Code Name]],Defect_Master[Functional Area],TPM[[#This Row],[Functional Area]])</f>
        <v>0</v>
      </c>
      <c r="G91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17" spans="2:7" ht="15.75" customHeight="1">
      <c r="B917" s="12">
        <v>915</v>
      </c>
      <c r="C917" s="10" t="str">
        <f>IFERROR(VLOOKUP(TPM[[#This Row],[Error Code]],Errors_Master[[Error Code]:[Functional Area]],2,FALSE),"NA")</f>
        <v>USBC1</v>
      </c>
      <c r="D917" s="10" t="str">
        <f>IFERROR(VLOOKUP(TPM[[#This Row],[Error Code]],Errors_Master[[Error Code]:[Error Code Name]],3,FALSE),"NA")</f>
        <v>[New Failure] USBC1</v>
      </c>
      <c r="E917" s="10">
        <f>COUNTIFS(Defect_Master[First Time],"&gt;0",Defect_Master[Error Code Name],TPM[[#This Row],[Error Code Name]],Defect_Master[Functional Area],TPM[[#This Row],[Functional Area]])</f>
        <v>0</v>
      </c>
      <c r="F917" s="10">
        <f>COUNTIFS(Defect_Master[Final],"&gt;0",Defect_Master[Error Code Name],TPM[[#This Row],[Error Code Name]],Defect_Master[Functional Area],TPM[[#This Row],[Functional Area]])</f>
        <v>0</v>
      </c>
      <c r="G91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18" spans="2:7" ht="15.75" customHeight="1">
      <c r="B918" s="12">
        <v>916</v>
      </c>
      <c r="C918" s="10" t="str">
        <f>IFERROR(VLOOKUP(TPM[[#This Row],[Error Code]],Errors_Master[[Error Code]:[Functional Area]],2,FALSE),"NA")</f>
        <v>USBC1</v>
      </c>
      <c r="D918" s="10" t="str">
        <f>IFERROR(VLOOKUP(TPM[[#This Row],[Error Code]],Errors_Master[[Error Code]:[Error Code Name]],3,FALSE),"NA")</f>
        <v>[New Failure] USBC1</v>
      </c>
      <c r="E918" s="10">
        <f>COUNTIFS(Defect_Master[First Time],"&gt;0",Defect_Master[Error Code Name],TPM[[#This Row],[Error Code Name]],Defect_Master[Functional Area],TPM[[#This Row],[Functional Area]])</f>
        <v>0</v>
      </c>
      <c r="F918" s="10">
        <f>COUNTIFS(Defect_Master[Final],"&gt;0",Defect_Master[Error Code Name],TPM[[#This Row],[Error Code Name]],Defect_Master[Functional Area],TPM[[#This Row],[Functional Area]])</f>
        <v>0</v>
      </c>
      <c r="G91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19" spans="2:7" ht="15.75" customHeight="1">
      <c r="B919" s="12">
        <v>917</v>
      </c>
      <c r="C919" s="10" t="str">
        <f>IFERROR(VLOOKUP(TPM[[#This Row],[Error Code]],Errors_Master[[Error Code]:[Functional Area]],2,FALSE),"NA")</f>
        <v>USBC1</v>
      </c>
      <c r="D919" s="10" t="str">
        <f>IFERROR(VLOOKUP(TPM[[#This Row],[Error Code]],Errors_Master[[Error Code]:[Error Code Name]],3,FALSE),"NA")</f>
        <v>[New Failure] USBC1</v>
      </c>
      <c r="E919" s="10">
        <f>COUNTIFS(Defect_Master[First Time],"&gt;0",Defect_Master[Error Code Name],TPM[[#This Row],[Error Code Name]],Defect_Master[Functional Area],TPM[[#This Row],[Functional Area]])</f>
        <v>0</v>
      </c>
      <c r="F919" s="10">
        <f>COUNTIFS(Defect_Master[Final],"&gt;0",Defect_Master[Error Code Name],TPM[[#This Row],[Error Code Name]],Defect_Master[Functional Area],TPM[[#This Row],[Functional Area]])</f>
        <v>0</v>
      </c>
      <c r="G91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20" spans="2:7" ht="15.75" customHeight="1">
      <c r="B920" s="12">
        <v>918</v>
      </c>
      <c r="C920" s="10" t="str">
        <f>IFERROR(VLOOKUP(TPM[[#This Row],[Error Code]],Errors_Master[[Error Code]:[Functional Area]],2,FALSE),"NA")</f>
        <v>USBC1</v>
      </c>
      <c r="D920" s="10" t="str">
        <f>IFERROR(VLOOKUP(TPM[[#This Row],[Error Code]],Errors_Master[[Error Code]:[Error Code Name]],3,FALSE),"NA")</f>
        <v>[New Failure] USBC1</v>
      </c>
      <c r="E920" s="10">
        <f>COUNTIFS(Defect_Master[First Time],"&gt;0",Defect_Master[Error Code Name],TPM[[#This Row],[Error Code Name]],Defect_Master[Functional Area],TPM[[#This Row],[Functional Area]])</f>
        <v>0</v>
      </c>
      <c r="F920" s="10">
        <f>COUNTIFS(Defect_Master[Final],"&gt;0",Defect_Master[Error Code Name],TPM[[#This Row],[Error Code Name]],Defect_Master[Functional Area],TPM[[#This Row],[Functional Area]])</f>
        <v>0</v>
      </c>
      <c r="G92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21" spans="2:7" ht="15.75" customHeight="1">
      <c r="B921" s="12">
        <v>919</v>
      </c>
      <c r="C921" s="10" t="str">
        <f>IFERROR(VLOOKUP(TPM[[#This Row],[Error Code]],Errors_Master[[Error Code]:[Functional Area]],2,FALSE),"NA")</f>
        <v>USBC1</v>
      </c>
      <c r="D921" s="10" t="str">
        <f>IFERROR(VLOOKUP(TPM[[#This Row],[Error Code]],Errors_Master[[Error Code]:[Error Code Name]],3,FALSE),"NA")</f>
        <v>[New Failure] USBC1</v>
      </c>
      <c r="E921" s="10">
        <f>COUNTIFS(Defect_Master[First Time],"&gt;0",Defect_Master[Error Code Name],TPM[[#This Row],[Error Code Name]],Defect_Master[Functional Area],TPM[[#This Row],[Functional Area]])</f>
        <v>0</v>
      </c>
      <c r="F921" s="10">
        <f>COUNTIFS(Defect_Master[Final],"&gt;0",Defect_Master[Error Code Name],TPM[[#This Row],[Error Code Name]],Defect_Master[Functional Area],TPM[[#This Row],[Functional Area]])</f>
        <v>0</v>
      </c>
      <c r="G92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22" spans="2:7" ht="15.75" customHeight="1">
      <c r="B922" s="12">
        <v>920</v>
      </c>
      <c r="C922" s="10" t="str">
        <f>IFERROR(VLOOKUP(TPM[[#This Row],[Error Code]],Errors_Master[[Error Code]:[Functional Area]],2,FALSE),"NA")</f>
        <v>USBC1</v>
      </c>
      <c r="D922" s="10" t="str">
        <f>IFERROR(VLOOKUP(TPM[[#This Row],[Error Code]],Errors_Master[[Error Code]:[Error Code Name]],3,FALSE),"NA")</f>
        <v>[New Failure] USBC1</v>
      </c>
      <c r="E922" s="10">
        <f>COUNTIFS(Defect_Master[First Time],"&gt;0",Defect_Master[Error Code Name],TPM[[#This Row],[Error Code Name]],Defect_Master[Functional Area],TPM[[#This Row],[Functional Area]])</f>
        <v>0</v>
      </c>
      <c r="F922" s="10">
        <f>COUNTIFS(Defect_Master[Final],"&gt;0",Defect_Master[Error Code Name],TPM[[#This Row],[Error Code Name]],Defect_Master[Functional Area],TPM[[#This Row],[Functional Area]])</f>
        <v>0</v>
      </c>
      <c r="G92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23" spans="2:7" ht="15.75" customHeight="1">
      <c r="B923" s="12">
        <v>921</v>
      </c>
      <c r="C923" s="10" t="str">
        <f>IFERROR(VLOOKUP(TPM[[#This Row],[Error Code]],Errors_Master[[Error Code]:[Functional Area]],2,FALSE),"NA")</f>
        <v>USBC1</v>
      </c>
      <c r="D923" s="10" t="str">
        <f>IFERROR(VLOOKUP(TPM[[#This Row],[Error Code]],Errors_Master[[Error Code]:[Error Code Name]],3,FALSE),"NA")</f>
        <v>[New Failure] USBC1</v>
      </c>
      <c r="E923" s="10">
        <f>COUNTIFS(Defect_Master[First Time],"&gt;0",Defect_Master[Error Code Name],TPM[[#This Row],[Error Code Name]],Defect_Master[Functional Area],TPM[[#This Row],[Functional Area]])</f>
        <v>0</v>
      </c>
      <c r="F923" s="10">
        <f>COUNTIFS(Defect_Master[Final],"&gt;0",Defect_Master[Error Code Name],TPM[[#This Row],[Error Code Name]],Defect_Master[Functional Area],TPM[[#This Row],[Functional Area]])</f>
        <v>0</v>
      </c>
      <c r="G92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24" spans="2:7" ht="15.75" customHeight="1">
      <c r="B924" s="12">
        <v>922</v>
      </c>
      <c r="C924" s="10" t="str">
        <f>IFERROR(VLOOKUP(TPM[[#This Row],[Error Code]],Errors_Master[[Error Code]:[Functional Area]],2,FALSE),"NA")</f>
        <v>USBC1</v>
      </c>
      <c r="D924" s="10" t="str">
        <f>IFERROR(VLOOKUP(TPM[[#This Row],[Error Code]],Errors_Master[[Error Code]:[Error Code Name]],3,FALSE),"NA")</f>
        <v>[New Failure] USBC1</v>
      </c>
      <c r="E924" s="10">
        <f>COUNTIFS(Defect_Master[First Time],"&gt;0",Defect_Master[Error Code Name],TPM[[#This Row],[Error Code Name]],Defect_Master[Functional Area],TPM[[#This Row],[Functional Area]])</f>
        <v>0</v>
      </c>
      <c r="F924" s="10">
        <f>COUNTIFS(Defect_Master[Final],"&gt;0",Defect_Master[Error Code Name],TPM[[#This Row],[Error Code Name]],Defect_Master[Functional Area],TPM[[#This Row],[Functional Area]])</f>
        <v>0</v>
      </c>
      <c r="G92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25" spans="2:7" ht="15.75" customHeight="1">
      <c r="B925" s="12">
        <v>923</v>
      </c>
      <c r="C925" s="10" t="str">
        <f>IFERROR(VLOOKUP(TPM[[#This Row],[Error Code]],Errors_Master[[Error Code]:[Functional Area]],2,FALSE),"NA")</f>
        <v>USBC1</v>
      </c>
      <c r="D925" s="10" t="str">
        <f>IFERROR(VLOOKUP(TPM[[#This Row],[Error Code]],Errors_Master[[Error Code]:[Error Code Name]],3,FALSE),"NA")</f>
        <v>[New Failure] USBC1</v>
      </c>
      <c r="E925" s="10">
        <f>COUNTIFS(Defect_Master[First Time],"&gt;0",Defect_Master[Error Code Name],TPM[[#This Row],[Error Code Name]],Defect_Master[Functional Area],TPM[[#This Row],[Functional Area]])</f>
        <v>0</v>
      </c>
      <c r="F925" s="10">
        <f>COUNTIFS(Defect_Master[Final],"&gt;0",Defect_Master[Error Code Name],TPM[[#This Row],[Error Code Name]],Defect_Master[Functional Area],TPM[[#This Row],[Functional Area]])</f>
        <v>0</v>
      </c>
      <c r="G92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26" spans="2:7" ht="15.75" customHeight="1">
      <c r="B926" s="12">
        <v>924</v>
      </c>
      <c r="C926" s="10" t="str">
        <f>IFERROR(VLOOKUP(TPM[[#This Row],[Error Code]],Errors_Master[[Error Code]:[Functional Area]],2,FALSE),"NA")</f>
        <v>USBC1</v>
      </c>
      <c r="D926" s="10" t="str">
        <f>IFERROR(VLOOKUP(TPM[[#This Row],[Error Code]],Errors_Master[[Error Code]:[Error Code Name]],3,FALSE),"NA")</f>
        <v>[New Failure] USBC1</v>
      </c>
      <c r="E926" s="10">
        <f>COUNTIFS(Defect_Master[First Time],"&gt;0",Defect_Master[Error Code Name],TPM[[#This Row],[Error Code Name]],Defect_Master[Functional Area],TPM[[#This Row],[Functional Area]])</f>
        <v>0</v>
      </c>
      <c r="F926" s="10">
        <f>COUNTIFS(Defect_Master[Final],"&gt;0",Defect_Master[Error Code Name],TPM[[#This Row],[Error Code Name]],Defect_Master[Functional Area],TPM[[#This Row],[Functional Area]])</f>
        <v>0</v>
      </c>
      <c r="G92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27" spans="2:7" ht="15.75" customHeight="1">
      <c r="B927" s="12">
        <v>925</v>
      </c>
      <c r="C927" s="10" t="str">
        <f>IFERROR(VLOOKUP(TPM[[#This Row],[Error Code]],Errors_Master[[Error Code]:[Functional Area]],2,FALSE),"NA")</f>
        <v>USBC1</v>
      </c>
      <c r="D927" s="10" t="str">
        <f>IFERROR(VLOOKUP(TPM[[#This Row],[Error Code]],Errors_Master[[Error Code]:[Error Code Name]],3,FALSE),"NA")</f>
        <v>[New Failure] USBC1</v>
      </c>
      <c r="E927" s="10">
        <f>COUNTIFS(Defect_Master[First Time],"&gt;0",Defect_Master[Error Code Name],TPM[[#This Row],[Error Code Name]],Defect_Master[Functional Area],TPM[[#This Row],[Functional Area]])</f>
        <v>0</v>
      </c>
      <c r="F927" s="10">
        <f>COUNTIFS(Defect_Master[Final],"&gt;0",Defect_Master[Error Code Name],TPM[[#This Row],[Error Code Name]],Defect_Master[Functional Area],TPM[[#This Row],[Functional Area]])</f>
        <v>0</v>
      </c>
      <c r="G92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28" spans="2:7" ht="15.75" customHeight="1">
      <c r="B928" s="12">
        <v>926</v>
      </c>
      <c r="C928" s="10" t="str">
        <f>IFERROR(VLOOKUP(TPM[[#This Row],[Error Code]],Errors_Master[[Error Code]:[Functional Area]],2,FALSE),"NA")</f>
        <v>USBC1</v>
      </c>
      <c r="D928" s="10" t="str">
        <f>IFERROR(VLOOKUP(TPM[[#This Row],[Error Code]],Errors_Master[[Error Code]:[Error Code Name]],3,FALSE),"NA")</f>
        <v>[New Failure] USBC1</v>
      </c>
      <c r="E928" s="10">
        <f>COUNTIFS(Defect_Master[First Time],"&gt;0",Defect_Master[Error Code Name],TPM[[#This Row],[Error Code Name]],Defect_Master[Functional Area],TPM[[#This Row],[Functional Area]])</f>
        <v>0</v>
      </c>
      <c r="F928" s="10">
        <f>COUNTIFS(Defect_Master[Final],"&gt;0",Defect_Master[Error Code Name],TPM[[#This Row],[Error Code Name]],Defect_Master[Functional Area],TPM[[#This Row],[Functional Area]])</f>
        <v>0</v>
      </c>
      <c r="G92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29" spans="2:7" ht="15.75" customHeight="1">
      <c r="B929" s="12">
        <v>927</v>
      </c>
      <c r="C929" s="10" t="str">
        <f>IFERROR(VLOOKUP(TPM[[#This Row],[Error Code]],Errors_Master[[Error Code]:[Functional Area]],2,FALSE),"NA")</f>
        <v>USBC1</v>
      </c>
      <c r="D929" s="10" t="str">
        <f>IFERROR(VLOOKUP(TPM[[#This Row],[Error Code]],Errors_Master[[Error Code]:[Error Code Name]],3,FALSE),"NA")</f>
        <v>[New Failure] USBC1</v>
      </c>
      <c r="E929" s="10">
        <f>COUNTIFS(Defect_Master[First Time],"&gt;0",Defect_Master[Error Code Name],TPM[[#This Row],[Error Code Name]],Defect_Master[Functional Area],TPM[[#This Row],[Functional Area]])</f>
        <v>0</v>
      </c>
      <c r="F929" s="10">
        <f>COUNTIFS(Defect_Master[Final],"&gt;0",Defect_Master[Error Code Name],TPM[[#This Row],[Error Code Name]],Defect_Master[Functional Area],TPM[[#This Row],[Functional Area]])</f>
        <v>0</v>
      </c>
      <c r="G92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30" spans="2:7" ht="15.75" customHeight="1">
      <c r="B930" s="12">
        <v>928</v>
      </c>
      <c r="C930" s="10" t="str">
        <f>IFERROR(VLOOKUP(TPM[[#This Row],[Error Code]],Errors_Master[[Error Code]:[Functional Area]],2,FALSE),"NA")</f>
        <v>USBC1</v>
      </c>
      <c r="D930" s="10" t="str">
        <f>IFERROR(VLOOKUP(TPM[[#This Row],[Error Code]],Errors_Master[[Error Code]:[Error Code Name]],3,FALSE),"NA")</f>
        <v>[New Failure] USBC1</v>
      </c>
      <c r="E930" s="10">
        <f>COUNTIFS(Defect_Master[First Time],"&gt;0",Defect_Master[Error Code Name],TPM[[#This Row],[Error Code Name]],Defect_Master[Functional Area],TPM[[#This Row],[Functional Area]])</f>
        <v>0</v>
      </c>
      <c r="F930" s="10">
        <f>COUNTIFS(Defect_Master[Final],"&gt;0",Defect_Master[Error Code Name],TPM[[#This Row],[Error Code Name]],Defect_Master[Functional Area],TPM[[#This Row],[Functional Area]])</f>
        <v>0</v>
      </c>
      <c r="G93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31" spans="2:7" ht="15.75" customHeight="1">
      <c r="B931" s="12">
        <v>929</v>
      </c>
      <c r="C931" s="10" t="str">
        <f>IFERROR(VLOOKUP(TPM[[#This Row],[Error Code]],Errors_Master[[Error Code]:[Functional Area]],2,FALSE),"NA")</f>
        <v>USBC1</v>
      </c>
      <c r="D931" s="10" t="str">
        <f>IFERROR(VLOOKUP(TPM[[#This Row],[Error Code]],Errors_Master[[Error Code]:[Error Code Name]],3,FALSE),"NA")</f>
        <v>[New Failure] USBC1</v>
      </c>
      <c r="E931" s="10">
        <f>COUNTIFS(Defect_Master[First Time],"&gt;0",Defect_Master[Error Code Name],TPM[[#This Row],[Error Code Name]],Defect_Master[Functional Area],TPM[[#This Row],[Functional Area]])</f>
        <v>0</v>
      </c>
      <c r="F931" s="10">
        <f>COUNTIFS(Defect_Master[Final],"&gt;0",Defect_Master[Error Code Name],TPM[[#This Row],[Error Code Name]],Defect_Master[Functional Area],TPM[[#This Row],[Functional Area]])</f>
        <v>0</v>
      </c>
      <c r="G93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32" spans="2:7" ht="15.75" customHeight="1">
      <c r="B932" s="12">
        <v>930</v>
      </c>
      <c r="C932" s="10" t="str">
        <f>IFERROR(VLOOKUP(TPM[[#This Row],[Error Code]],Errors_Master[[Error Code]:[Functional Area]],2,FALSE),"NA")</f>
        <v>USBC1</v>
      </c>
      <c r="D932" s="10" t="str">
        <f>IFERROR(VLOOKUP(TPM[[#This Row],[Error Code]],Errors_Master[[Error Code]:[Error Code Name]],3,FALSE),"NA")</f>
        <v>[New Failure] USBC1</v>
      </c>
      <c r="E932" s="10">
        <f>COUNTIFS(Defect_Master[First Time],"&gt;0",Defect_Master[Error Code Name],TPM[[#This Row],[Error Code Name]],Defect_Master[Functional Area],TPM[[#This Row],[Functional Area]])</f>
        <v>0</v>
      </c>
      <c r="F932" s="10">
        <f>COUNTIFS(Defect_Master[Final],"&gt;0",Defect_Master[Error Code Name],TPM[[#This Row],[Error Code Name]],Defect_Master[Functional Area],TPM[[#This Row],[Functional Area]])</f>
        <v>0</v>
      </c>
      <c r="G93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33" spans="2:7" ht="15.75" customHeight="1">
      <c r="B933" s="12">
        <v>931</v>
      </c>
      <c r="C933" s="10" t="str">
        <f>IFERROR(VLOOKUP(TPM[[#This Row],[Error Code]],Errors_Master[[Error Code]:[Functional Area]],2,FALSE),"NA")</f>
        <v>USBC1</v>
      </c>
      <c r="D933" s="10" t="str">
        <f>IFERROR(VLOOKUP(TPM[[#This Row],[Error Code]],Errors_Master[[Error Code]:[Error Code Name]],3,FALSE),"NA")</f>
        <v>[New Failure] USBC1</v>
      </c>
      <c r="E933" s="10">
        <f>COUNTIFS(Defect_Master[First Time],"&gt;0",Defect_Master[Error Code Name],TPM[[#This Row],[Error Code Name]],Defect_Master[Functional Area],TPM[[#This Row],[Functional Area]])</f>
        <v>0</v>
      </c>
      <c r="F933" s="10">
        <f>COUNTIFS(Defect_Master[Final],"&gt;0",Defect_Master[Error Code Name],TPM[[#This Row],[Error Code Name]],Defect_Master[Functional Area],TPM[[#This Row],[Functional Area]])</f>
        <v>0</v>
      </c>
      <c r="G93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34" spans="2:7" ht="15.75" customHeight="1">
      <c r="B934" s="12">
        <v>932</v>
      </c>
      <c r="C934" s="10" t="str">
        <f>IFERROR(VLOOKUP(TPM[[#This Row],[Error Code]],Errors_Master[[Error Code]:[Functional Area]],2,FALSE),"NA")</f>
        <v>USBC1</v>
      </c>
      <c r="D934" s="10" t="str">
        <f>IFERROR(VLOOKUP(TPM[[#This Row],[Error Code]],Errors_Master[[Error Code]:[Error Code Name]],3,FALSE),"NA")</f>
        <v>[New Failure] USBC1</v>
      </c>
      <c r="E934" s="10">
        <f>COUNTIFS(Defect_Master[First Time],"&gt;0",Defect_Master[Error Code Name],TPM[[#This Row],[Error Code Name]],Defect_Master[Functional Area],TPM[[#This Row],[Functional Area]])</f>
        <v>0</v>
      </c>
      <c r="F934" s="10">
        <f>COUNTIFS(Defect_Master[Final],"&gt;0",Defect_Master[Error Code Name],TPM[[#This Row],[Error Code Name]],Defect_Master[Functional Area],TPM[[#This Row],[Functional Area]])</f>
        <v>0</v>
      </c>
      <c r="G93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35" spans="2:7" ht="15.75" customHeight="1">
      <c r="B935" s="12">
        <v>933</v>
      </c>
      <c r="C935" s="10" t="str">
        <f>IFERROR(VLOOKUP(TPM[[#This Row],[Error Code]],Errors_Master[[Error Code]:[Functional Area]],2,FALSE),"NA")</f>
        <v>USBC1</v>
      </c>
      <c r="D935" s="10" t="str">
        <f>IFERROR(VLOOKUP(TPM[[#This Row],[Error Code]],Errors_Master[[Error Code]:[Error Code Name]],3,FALSE),"NA")</f>
        <v>[New Failure] USBC1</v>
      </c>
      <c r="E935" s="10">
        <f>COUNTIFS(Defect_Master[First Time],"&gt;0",Defect_Master[Error Code Name],TPM[[#This Row],[Error Code Name]],Defect_Master[Functional Area],TPM[[#This Row],[Functional Area]])</f>
        <v>0</v>
      </c>
      <c r="F935" s="10">
        <f>COUNTIFS(Defect_Master[Final],"&gt;0",Defect_Master[Error Code Name],TPM[[#This Row],[Error Code Name]],Defect_Master[Functional Area],TPM[[#This Row],[Functional Area]])</f>
        <v>0</v>
      </c>
      <c r="G93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36" spans="2:7" ht="15.75" customHeight="1">
      <c r="B936" s="12">
        <v>934</v>
      </c>
      <c r="C936" s="10" t="str">
        <f>IFERROR(VLOOKUP(TPM[[#This Row],[Error Code]],Errors_Master[[Error Code]:[Functional Area]],2,FALSE),"NA")</f>
        <v>USBC1</v>
      </c>
      <c r="D936" s="10" t="str">
        <f>IFERROR(VLOOKUP(TPM[[#This Row],[Error Code]],Errors_Master[[Error Code]:[Error Code Name]],3,FALSE),"NA")</f>
        <v>[New Failure] USBC1</v>
      </c>
      <c r="E936" s="10">
        <f>COUNTIFS(Defect_Master[First Time],"&gt;0",Defect_Master[Error Code Name],TPM[[#This Row],[Error Code Name]],Defect_Master[Functional Area],TPM[[#This Row],[Functional Area]])</f>
        <v>0</v>
      </c>
      <c r="F936" s="10">
        <f>COUNTIFS(Defect_Master[Final],"&gt;0",Defect_Master[Error Code Name],TPM[[#This Row],[Error Code Name]],Defect_Master[Functional Area],TPM[[#This Row],[Functional Area]])</f>
        <v>0</v>
      </c>
      <c r="G93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37" spans="2:7" ht="15.75" customHeight="1">
      <c r="B937" s="12">
        <v>935</v>
      </c>
      <c r="C937" s="10" t="str">
        <f>IFERROR(VLOOKUP(TPM[[#This Row],[Error Code]],Errors_Master[[Error Code]:[Functional Area]],2,FALSE),"NA")</f>
        <v>USBC1</v>
      </c>
      <c r="D937" s="10" t="str">
        <f>IFERROR(VLOOKUP(TPM[[#This Row],[Error Code]],Errors_Master[[Error Code]:[Error Code Name]],3,FALSE),"NA")</f>
        <v>[New Failure] USBC1</v>
      </c>
      <c r="E937" s="10">
        <f>COUNTIFS(Defect_Master[First Time],"&gt;0",Defect_Master[Error Code Name],TPM[[#This Row],[Error Code Name]],Defect_Master[Functional Area],TPM[[#This Row],[Functional Area]])</f>
        <v>0</v>
      </c>
      <c r="F937" s="10">
        <f>COUNTIFS(Defect_Master[Final],"&gt;0",Defect_Master[Error Code Name],TPM[[#This Row],[Error Code Name]],Defect_Master[Functional Area],TPM[[#This Row],[Functional Area]])</f>
        <v>0</v>
      </c>
      <c r="G93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38" spans="2:7" ht="15.75" customHeight="1">
      <c r="B938" s="12">
        <v>936</v>
      </c>
      <c r="C938" s="10" t="str">
        <f>IFERROR(VLOOKUP(TPM[[#This Row],[Error Code]],Errors_Master[[Error Code]:[Functional Area]],2,FALSE),"NA")</f>
        <v>USBC1</v>
      </c>
      <c r="D938" s="10" t="str">
        <f>IFERROR(VLOOKUP(TPM[[#This Row],[Error Code]],Errors_Master[[Error Code]:[Error Code Name]],3,FALSE),"NA")</f>
        <v>[New Failure] USBC1</v>
      </c>
      <c r="E938" s="10">
        <f>COUNTIFS(Defect_Master[First Time],"&gt;0",Defect_Master[Error Code Name],TPM[[#This Row],[Error Code Name]],Defect_Master[Functional Area],TPM[[#This Row],[Functional Area]])</f>
        <v>0</v>
      </c>
      <c r="F938" s="10">
        <f>COUNTIFS(Defect_Master[Final],"&gt;0",Defect_Master[Error Code Name],TPM[[#This Row],[Error Code Name]],Defect_Master[Functional Area],TPM[[#This Row],[Functional Area]])</f>
        <v>0</v>
      </c>
      <c r="G93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39" spans="2:7" ht="15.75" customHeight="1">
      <c r="B939" s="12">
        <v>937</v>
      </c>
      <c r="C939" s="10" t="str">
        <f>IFERROR(VLOOKUP(TPM[[#This Row],[Error Code]],Errors_Master[[Error Code]:[Functional Area]],2,FALSE),"NA")</f>
        <v>USBC1</v>
      </c>
      <c r="D939" s="10" t="str">
        <f>IFERROR(VLOOKUP(TPM[[#This Row],[Error Code]],Errors_Master[[Error Code]:[Error Code Name]],3,FALSE),"NA")</f>
        <v>[New Failure] USBC1</v>
      </c>
      <c r="E939" s="10">
        <f>COUNTIFS(Defect_Master[First Time],"&gt;0",Defect_Master[Error Code Name],TPM[[#This Row],[Error Code Name]],Defect_Master[Functional Area],TPM[[#This Row],[Functional Area]])</f>
        <v>0</v>
      </c>
      <c r="F939" s="10">
        <f>COUNTIFS(Defect_Master[Final],"&gt;0",Defect_Master[Error Code Name],TPM[[#This Row],[Error Code Name]],Defect_Master[Functional Area],TPM[[#This Row],[Functional Area]])</f>
        <v>0</v>
      </c>
      <c r="G93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40" spans="2:7" ht="15.75" customHeight="1">
      <c r="B940" s="12">
        <v>938</v>
      </c>
      <c r="C940" s="10" t="str">
        <f>IFERROR(VLOOKUP(TPM[[#This Row],[Error Code]],Errors_Master[[Error Code]:[Functional Area]],2,FALSE),"NA")</f>
        <v>USBC1</v>
      </c>
      <c r="D940" s="10" t="str">
        <f>IFERROR(VLOOKUP(TPM[[#This Row],[Error Code]],Errors_Master[[Error Code]:[Error Code Name]],3,FALSE),"NA")</f>
        <v>[New Failure] USBC1</v>
      </c>
      <c r="E940" s="10">
        <f>COUNTIFS(Defect_Master[First Time],"&gt;0",Defect_Master[Error Code Name],TPM[[#This Row],[Error Code Name]],Defect_Master[Functional Area],TPM[[#This Row],[Functional Area]])</f>
        <v>0</v>
      </c>
      <c r="F940" s="10">
        <f>COUNTIFS(Defect_Master[Final],"&gt;0",Defect_Master[Error Code Name],TPM[[#This Row],[Error Code Name]],Defect_Master[Functional Area],TPM[[#This Row],[Functional Area]])</f>
        <v>0</v>
      </c>
      <c r="G94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41" spans="2:7" ht="15.75" customHeight="1">
      <c r="B941" s="12">
        <v>939</v>
      </c>
      <c r="C941" s="10" t="str">
        <f>IFERROR(VLOOKUP(TPM[[#This Row],[Error Code]],Errors_Master[[Error Code]:[Functional Area]],2,FALSE),"NA")</f>
        <v>USBC1</v>
      </c>
      <c r="D941" s="10" t="str">
        <f>IFERROR(VLOOKUP(TPM[[#This Row],[Error Code]],Errors_Master[[Error Code]:[Error Code Name]],3,FALSE),"NA")</f>
        <v>[New Failure] USBC1</v>
      </c>
      <c r="E941" s="10">
        <f>COUNTIFS(Defect_Master[First Time],"&gt;0",Defect_Master[Error Code Name],TPM[[#This Row],[Error Code Name]],Defect_Master[Functional Area],TPM[[#This Row],[Functional Area]])</f>
        <v>0</v>
      </c>
      <c r="F941" s="10">
        <f>COUNTIFS(Defect_Master[Final],"&gt;0",Defect_Master[Error Code Name],TPM[[#This Row],[Error Code Name]],Defect_Master[Functional Area],TPM[[#This Row],[Functional Area]])</f>
        <v>0</v>
      </c>
      <c r="G94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42" spans="2:7" ht="15.75" customHeight="1">
      <c r="B942" s="12">
        <v>940</v>
      </c>
      <c r="C942" s="10" t="str">
        <f>IFERROR(VLOOKUP(TPM[[#This Row],[Error Code]],Errors_Master[[Error Code]:[Functional Area]],2,FALSE),"NA")</f>
        <v>USBC1</v>
      </c>
      <c r="D942" s="10" t="str">
        <f>IFERROR(VLOOKUP(TPM[[#This Row],[Error Code]],Errors_Master[[Error Code]:[Error Code Name]],3,FALSE),"NA")</f>
        <v>[New Failure] USBC1</v>
      </c>
      <c r="E942" s="10">
        <f>COUNTIFS(Defect_Master[First Time],"&gt;0",Defect_Master[Error Code Name],TPM[[#This Row],[Error Code Name]],Defect_Master[Functional Area],TPM[[#This Row],[Functional Area]])</f>
        <v>0</v>
      </c>
      <c r="F942" s="10">
        <f>COUNTIFS(Defect_Master[Final],"&gt;0",Defect_Master[Error Code Name],TPM[[#This Row],[Error Code Name]],Defect_Master[Functional Area],TPM[[#This Row],[Functional Area]])</f>
        <v>0</v>
      </c>
      <c r="G94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43" spans="2:7" ht="15.75" customHeight="1">
      <c r="B943" s="12">
        <v>941</v>
      </c>
      <c r="C943" s="10" t="str">
        <f>IFERROR(VLOOKUP(TPM[[#This Row],[Error Code]],Errors_Master[[Error Code]:[Functional Area]],2,FALSE),"NA")</f>
        <v>USBC1</v>
      </c>
      <c r="D943" s="10" t="str">
        <f>IFERROR(VLOOKUP(TPM[[#This Row],[Error Code]],Errors_Master[[Error Code]:[Error Code Name]],3,FALSE),"NA")</f>
        <v>[New Failure] USBC1</v>
      </c>
      <c r="E943" s="10">
        <f>COUNTIFS(Defect_Master[First Time],"&gt;0",Defect_Master[Error Code Name],TPM[[#This Row],[Error Code Name]],Defect_Master[Functional Area],TPM[[#This Row],[Functional Area]])</f>
        <v>0</v>
      </c>
      <c r="F943" s="10">
        <f>COUNTIFS(Defect_Master[Final],"&gt;0",Defect_Master[Error Code Name],TPM[[#This Row],[Error Code Name]],Defect_Master[Functional Area],TPM[[#This Row],[Functional Area]])</f>
        <v>0</v>
      </c>
      <c r="G94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44" spans="2:7" ht="15.75" customHeight="1">
      <c r="B944" s="12">
        <v>942</v>
      </c>
      <c r="C944" s="10" t="str">
        <f>IFERROR(VLOOKUP(TPM[[#This Row],[Error Code]],Errors_Master[[Error Code]:[Functional Area]],2,FALSE),"NA")</f>
        <v>USBC1</v>
      </c>
      <c r="D944" s="10" t="str">
        <f>IFERROR(VLOOKUP(TPM[[#This Row],[Error Code]],Errors_Master[[Error Code]:[Error Code Name]],3,FALSE),"NA")</f>
        <v>[New Failure] USBC1</v>
      </c>
      <c r="E944" s="10">
        <f>COUNTIFS(Defect_Master[First Time],"&gt;0",Defect_Master[Error Code Name],TPM[[#This Row],[Error Code Name]],Defect_Master[Functional Area],TPM[[#This Row],[Functional Area]])</f>
        <v>0</v>
      </c>
      <c r="F944" s="10">
        <f>COUNTIFS(Defect_Master[Final],"&gt;0",Defect_Master[Error Code Name],TPM[[#This Row],[Error Code Name]],Defect_Master[Functional Area],TPM[[#This Row],[Functional Area]])</f>
        <v>0</v>
      </c>
      <c r="G94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45" spans="2:7" ht="15.75" customHeight="1">
      <c r="B945" s="12">
        <v>943</v>
      </c>
      <c r="C945" s="10" t="str">
        <f>IFERROR(VLOOKUP(TPM[[#This Row],[Error Code]],Errors_Master[[Error Code]:[Functional Area]],2,FALSE),"NA")</f>
        <v>USBC1</v>
      </c>
      <c r="D945" s="10" t="str">
        <f>IFERROR(VLOOKUP(TPM[[#This Row],[Error Code]],Errors_Master[[Error Code]:[Error Code Name]],3,FALSE),"NA")</f>
        <v>[New Failure] USBC1</v>
      </c>
      <c r="E945" s="10">
        <f>COUNTIFS(Defect_Master[First Time],"&gt;0",Defect_Master[Error Code Name],TPM[[#This Row],[Error Code Name]],Defect_Master[Functional Area],TPM[[#This Row],[Functional Area]])</f>
        <v>0</v>
      </c>
      <c r="F945" s="10">
        <f>COUNTIFS(Defect_Master[Final],"&gt;0",Defect_Master[Error Code Name],TPM[[#This Row],[Error Code Name]],Defect_Master[Functional Area],TPM[[#This Row],[Functional Area]])</f>
        <v>0</v>
      </c>
      <c r="G94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46" spans="2:7" ht="15.75" customHeight="1">
      <c r="B946" s="12">
        <v>944</v>
      </c>
      <c r="C946" s="10" t="str">
        <f>IFERROR(VLOOKUP(TPM[[#This Row],[Error Code]],Errors_Master[[Error Code]:[Functional Area]],2,FALSE),"NA")</f>
        <v>USBC1</v>
      </c>
      <c r="D946" s="10" t="str">
        <f>IFERROR(VLOOKUP(TPM[[#This Row],[Error Code]],Errors_Master[[Error Code]:[Error Code Name]],3,FALSE),"NA")</f>
        <v>[New Failure] USBC1</v>
      </c>
      <c r="E946" s="10">
        <f>COUNTIFS(Defect_Master[First Time],"&gt;0",Defect_Master[Error Code Name],TPM[[#This Row],[Error Code Name]],Defect_Master[Functional Area],TPM[[#This Row],[Functional Area]])</f>
        <v>0</v>
      </c>
      <c r="F946" s="10">
        <f>COUNTIFS(Defect_Master[Final],"&gt;0",Defect_Master[Error Code Name],TPM[[#This Row],[Error Code Name]],Defect_Master[Functional Area],TPM[[#This Row],[Functional Area]])</f>
        <v>0</v>
      </c>
      <c r="G94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47" spans="2:7" ht="15.75" customHeight="1">
      <c r="B947" s="12">
        <v>945</v>
      </c>
      <c r="C947" s="10" t="str">
        <f>IFERROR(VLOOKUP(TPM[[#This Row],[Error Code]],Errors_Master[[Error Code]:[Functional Area]],2,FALSE),"NA")</f>
        <v>USBC1</v>
      </c>
      <c r="D947" s="10" t="str">
        <f>IFERROR(VLOOKUP(TPM[[#This Row],[Error Code]],Errors_Master[[Error Code]:[Error Code Name]],3,FALSE),"NA")</f>
        <v>[New Failure] USBC1</v>
      </c>
      <c r="E947" s="10">
        <f>COUNTIFS(Defect_Master[First Time],"&gt;0",Defect_Master[Error Code Name],TPM[[#This Row],[Error Code Name]],Defect_Master[Functional Area],TPM[[#This Row],[Functional Area]])</f>
        <v>0</v>
      </c>
      <c r="F947" s="10">
        <f>COUNTIFS(Defect_Master[Final],"&gt;0",Defect_Master[Error Code Name],TPM[[#This Row],[Error Code Name]],Defect_Master[Functional Area],TPM[[#This Row],[Functional Area]])</f>
        <v>0</v>
      </c>
      <c r="G94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48" spans="2:7" ht="15.75" customHeight="1">
      <c r="B948" s="12">
        <v>946</v>
      </c>
      <c r="C948" s="10" t="str">
        <f>IFERROR(VLOOKUP(TPM[[#This Row],[Error Code]],Errors_Master[[Error Code]:[Functional Area]],2,FALSE),"NA")</f>
        <v>USBC1</v>
      </c>
      <c r="D948" s="10" t="str">
        <f>IFERROR(VLOOKUP(TPM[[#This Row],[Error Code]],Errors_Master[[Error Code]:[Error Code Name]],3,FALSE),"NA")</f>
        <v>[New Failure] USBC1</v>
      </c>
      <c r="E948" s="10">
        <f>COUNTIFS(Defect_Master[First Time],"&gt;0",Defect_Master[Error Code Name],TPM[[#This Row],[Error Code Name]],Defect_Master[Functional Area],TPM[[#This Row],[Functional Area]])</f>
        <v>0</v>
      </c>
      <c r="F948" s="10">
        <f>COUNTIFS(Defect_Master[Final],"&gt;0",Defect_Master[Error Code Name],TPM[[#This Row],[Error Code Name]],Defect_Master[Functional Area],TPM[[#This Row],[Functional Area]])</f>
        <v>0</v>
      </c>
      <c r="G94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49" spans="2:7" ht="15.75" customHeight="1">
      <c r="B949" s="12">
        <v>947</v>
      </c>
      <c r="C949" s="10" t="str">
        <f>IFERROR(VLOOKUP(TPM[[#This Row],[Error Code]],Errors_Master[[Error Code]:[Functional Area]],2,FALSE),"NA")</f>
        <v>USBC1</v>
      </c>
      <c r="D949" s="10" t="str">
        <f>IFERROR(VLOOKUP(TPM[[#This Row],[Error Code]],Errors_Master[[Error Code]:[Error Code Name]],3,FALSE),"NA")</f>
        <v>[New Failure] USBC1</v>
      </c>
      <c r="E949" s="10">
        <f>COUNTIFS(Defect_Master[First Time],"&gt;0",Defect_Master[Error Code Name],TPM[[#This Row],[Error Code Name]],Defect_Master[Functional Area],TPM[[#This Row],[Functional Area]])</f>
        <v>0</v>
      </c>
      <c r="F949" s="10">
        <f>COUNTIFS(Defect_Master[Final],"&gt;0",Defect_Master[Error Code Name],TPM[[#This Row],[Error Code Name]],Defect_Master[Functional Area],TPM[[#This Row],[Functional Area]])</f>
        <v>0</v>
      </c>
      <c r="G94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50" spans="2:7" ht="15.75" customHeight="1">
      <c r="B950" s="12">
        <v>948</v>
      </c>
      <c r="C950" s="10" t="str">
        <f>IFERROR(VLOOKUP(TPM[[#This Row],[Error Code]],Errors_Master[[Error Code]:[Functional Area]],2,FALSE),"NA")</f>
        <v>USBC1</v>
      </c>
      <c r="D950" s="10" t="str">
        <f>IFERROR(VLOOKUP(TPM[[#This Row],[Error Code]],Errors_Master[[Error Code]:[Error Code Name]],3,FALSE),"NA")</f>
        <v>[New Failure] USBC1</v>
      </c>
      <c r="E950" s="10">
        <f>COUNTIFS(Defect_Master[First Time],"&gt;0",Defect_Master[Error Code Name],TPM[[#This Row],[Error Code Name]],Defect_Master[Functional Area],TPM[[#This Row],[Functional Area]])</f>
        <v>0</v>
      </c>
      <c r="F950" s="10">
        <f>COUNTIFS(Defect_Master[Final],"&gt;0",Defect_Master[Error Code Name],TPM[[#This Row],[Error Code Name]],Defect_Master[Functional Area],TPM[[#This Row],[Functional Area]])</f>
        <v>0</v>
      </c>
      <c r="G95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51" spans="2:7" ht="15.75" customHeight="1">
      <c r="B951" s="12">
        <v>949</v>
      </c>
      <c r="C951" s="10" t="str">
        <f>IFERROR(VLOOKUP(TPM[[#This Row],[Error Code]],Errors_Master[[Error Code]:[Functional Area]],2,FALSE),"NA")</f>
        <v>USBC1</v>
      </c>
      <c r="D951" s="10" t="str">
        <f>IFERROR(VLOOKUP(TPM[[#This Row],[Error Code]],Errors_Master[[Error Code]:[Error Code Name]],3,FALSE),"NA")</f>
        <v>[New Failure] USBC1</v>
      </c>
      <c r="E951" s="10">
        <f>COUNTIFS(Defect_Master[First Time],"&gt;0",Defect_Master[Error Code Name],TPM[[#This Row],[Error Code Name]],Defect_Master[Functional Area],TPM[[#This Row],[Functional Area]])</f>
        <v>0</v>
      </c>
      <c r="F951" s="10">
        <f>COUNTIFS(Defect_Master[Final],"&gt;0",Defect_Master[Error Code Name],TPM[[#This Row],[Error Code Name]],Defect_Master[Functional Area],TPM[[#This Row],[Functional Area]])</f>
        <v>0</v>
      </c>
      <c r="G95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52" spans="2:7" ht="15.75" customHeight="1">
      <c r="B952" s="12">
        <v>950</v>
      </c>
      <c r="C952" s="10" t="str">
        <f>IFERROR(VLOOKUP(TPM[[#This Row],[Error Code]],Errors_Master[[Error Code]:[Functional Area]],2,FALSE),"NA")</f>
        <v>USBC1</v>
      </c>
      <c r="D952" s="10" t="str">
        <f>IFERROR(VLOOKUP(TPM[[#This Row],[Error Code]],Errors_Master[[Error Code]:[Error Code Name]],3,FALSE),"NA")</f>
        <v>[New Failure] USBC1</v>
      </c>
      <c r="E952" s="10">
        <f>COUNTIFS(Defect_Master[First Time],"&gt;0",Defect_Master[Error Code Name],TPM[[#This Row],[Error Code Name]],Defect_Master[Functional Area],TPM[[#This Row],[Functional Area]])</f>
        <v>0</v>
      </c>
      <c r="F952" s="10">
        <f>COUNTIFS(Defect_Master[Final],"&gt;0",Defect_Master[Error Code Name],TPM[[#This Row],[Error Code Name]],Defect_Master[Functional Area],TPM[[#This Row],[Functional Area]])</f>
        <v>0</v>
      </c>
      <c r="G95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53" spans="2:7" ht="15.75" customHeight="1">
      <c r="B953" s="12">
        <v>951</v>
      </c>
      <c r="C953" s="10" t="str">
        <f>IFERROR(VLOOKUP(TPM[[#This Row],[Error Code]],Errors_Master[[Error Code]:[Functional Area]],2,FALSE),"NA")</f>
        <v>USBC1</v>
      </c>
      <c r="D953" s="10" t="str">
        <f>IFERROR(VLOOKUP(TPM[[#This Row],[Error Code]],Errors_Master[[Error Code]:[Error Code Name]],3,FALSE),"NA")</f>
        <v>[New Failure] USBC1</v>
      </c>
      <c r="E953" s="10">
        <f>COUNTIFS(Defect_Master[First Time],"&gt;0",Defect_Master[Error Code Name],TPM[[#This Row],[Error Code Name]],Defect_Master[Functional Area],TPM[[#This Row],[Functional Area]])</f>
        <v>0</v>
      </c>
      <c r="F953" s="10">
        <f>COUNTIFS(Defect_Master[Final],"&gt;0",Defect_Master[Error Code Name],TPM[[#This Row],[Error Code Name]],Defect_Master[Functional Area],TPM[[#This Row],[Functional Area]])</f>
        <v>0</v>
      </c>
      <c r="G95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54" spans="2:7" ht="15.75" customHeight="1">
      <c r="B954" s="12">
        <v>952</v>
      </c>
      <c r="C954" s="10" t="str">
        <f>IFERROR(VLOOKUP(TPM[[#This Row],[Error Code]],Errors_Master[[Error Code]:[Functional Area]],2,FALSE),"NA")</f>
        <v>USBC1</v>
      </c>
      <c r="D954" s="10" t="str">
        <f>IFERROR(VLOOKUP(TPM[[#This Row],[Error Code]],Errors_Master[[Error Code]:[Error Code Name]],3,FALSE),"NA")</f>
        <v>[New Failure] USBC1</v>
      </c>
      <c r="E954" s="10">
        <f>COUNTIFS(Defect_Master[First Time],"&gt;0",Defect_Master[Error Code Name],TPM[[#This Row],[Error Code Name]],Defect_Master[Functional Area],TPM[[#This Row],[Functional Area]])</f>
        <v>0</v>
      </c>
      <c r="F954" s="10">
        <f>COUNTIFS(Defect_Master[Final],"&gt;0",Defect_Master[Error Code Name],TPM[[#This Row],[Error Code Name]],Defect_Master[Functional Area],TPM[[#This Row],[Functional Area]])</f>
        <v>0</v>
      </c>
      <c r="G95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55" spans="2:7" ht="15.75" customHeight="1">
      <c r="B955" s="12">
        <v>953</v>
      </c>
      <c r="C955" s="10" t="str">
        <f>IFERROR(VLOOKUP(TPM[[#This Row],[Error Code]],Errors_Master[[Error Code]:[Functional Area]],2,FALSE),"NA")</f>
        <v>USBC1</v>
      </c>
      <c r="D955" s="10" t="str">
        <f>IFERROR(VLOOKUP(TPM[[#This Row],[Error Code]],Errors_Master[[Error Code]:[Error Code Name]],3,FALSE),"NA")</f>
        <v>[New Failure] USBC1</v>
      </c>
      <c r="E955" s="10">
        <f>COUNTIFS(Defect_Master[First Time],"&gt;0",Defect_Master[Error Code Name],TPM[[#This Row],[Error Code Name]],Defect_Master[Functional Area],TPM[[#This Row],[Functional Area]])</f>
        <v>0</v>
      </c>
      <c r="F955" s="10">
        <f>COUNTIFS(Defect_Master[Final],"&gt;0",Defect_Master[Error Code Name],TPM[[#This Row],[Error Code Name]],Defect_Master[Functional Area],TPM[[#This Row],[Functional Area]])</f>
        <v>0</v>
      </c>
      <c r="G95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56" spans="2:7" ht="15.75" customHeight="1">
      <c r="B956" s="12">
        <v>954</v>
      </c>
      <c r="C956" s="10" t="str">
        <f>IFERROR(VLOOKUP(TPM[[#This Row],[Error Code]],Errors_Master[[Error Code]:[Functional Area]],2,FALSE),"NA")</f>
        <v>USBC1</v>
      </c>
      <c r="D956" s="10" t="str">
        <f>IFERROR(VLOOKUP(TPM[[#This Row],[Error Code]],Errors_Master[[Error Code]:[Error Code Name]],3,FALSE),"NA")</f>
        <v>[New Failure] USBC1</v>
      </c>
      <c r="E956" s="10">
        <f>COUNTIFS(Defect_Master[First Time],"&gt;0",Defect_Master[Error Code Name],TPM[[#This Row],[Error Code Name]],Defect_Master[Functional Area],TPM[[#This Row],[Functional Area]])</f>
        <v>0</v>
      </c>
      <c r="F956" s="10">
        <f>COUNTIFS(Defect_Master[Final],"&gt;0",Defect_Master[Error Code Name],TPM[[#This Row],[Error Code Name]],Defect_Master[Functional Area],TPM[[#This Row],[Functional Area]])</f>
        <v>0</v>
      </c>
      <c r="G95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57" spans="2:7" ht="15.75" customHeight="1">
      <c r="B957" s="12">
        <v>955</v>
      </c>
      <c r="C957" s="10" t="str">
        <f>IFERROR(VLOOKUP(TPM[[#This Row],[Error Code]],Errors_Master[[Error Code]:[Functional Area]],2,FALSE),"NA")</f>
        <v>USBC1</v>
      </c>
      <c r="D957" s="10" t="str">
        <f>IFERROR(VLOOKUP(TPM[[#This Row],[Error Code]],Errors_Master[[Error Code]:[Error Code Name]],3,FALSE),"NA")</f>
        <v>[New Failure] USBC1</v>
      </c>
      <c r="E957" s="10">
        <f>COUNTIFS(Defect_Master[First Time],"&gt;0",Defect_Master[Error Code Name],TPM[[#This Row],[Error Code Name]],Defect_Master[Functional Area],TPM[[#This Row],[Functional Area]])</f>
        <v>0</v>
      </c>
      <c r="F957" s="10">
        <f>COUNTIFS(Defect_Master[Final],"&gt;0",Defect_Master[Error Code Name],TPM[[#This Row],[Error Code Name]],Defect_Master[Functional Area],TPM[[#This Row],[Functional Area]])</f>
        <v>0</v>
      </c>
      <c r="G95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58" spans="2:7" ht="15.75" customHeight="1">
      <c r="B958" s="12">
        <v>956</v>
      </c>
      <c r="C958" s="10" t="str">
        <f>IFERROR(VLOOKUP(TPM[[#This Row],[Error Code]],Errors_Master[[Error Code]:[Functional Area]],2,FALSE),"NA")</f>
        <v>USBC1</v>
      </c>
      <c r="D958" s="10" t="str">
        <f>IFERROR(VLOOKUP(TPM[[#This Row],[Error Code]],Errors_Master[[Error Code]:[Error Code Name]],3,FALSE),"NA")</f>
        <v>[New Failure] USBC1</v>
      </c>
      <c r="E958" s="10">
        <f>COUNTIFS(Defect_Master[First Time],"&gt;0",Defect_Master[Error Code Name],TPM[[#This Row],[Error Code Name]],Defect_Master[Functional Area],TPM[[#This Row],[Functional Area]])</f>
        <v>0</v>
      </c>
      <c r="F958" s="10">
        <f>COUNTIFS(Defect_Master[Final],"&gt;0",Defect_Master[Error Code Name],TPM[[#This Row],[Error Code Name]],Defect_Master[Functional Area],TPM[[#This Row],[Functional Area]])</f>
        <v>0</v>
      </c>
      <c r="G95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59" spans="2:7" ht="15.75" customHeight="1">
      <c r="B959" s="12">
        <v>957</v>
      </c>
      <c r="C959" s="10" t="str">
        <f>IFERROR(VLOOKUP(TPM[[#This Row],[Error Code]],Errors_Master[[Error Code]:[Functional Area]],2,FALSE),"NA")</f>
        <v>USBC1</v>
      </c>
      <c r="D959" s="10" t="str">
        <f>IFERROR(VLOOKUP(TPM[[#This Row],[Error Code]],Errors_Master[[Error Code]:[Error Code Name]],3,FALSE),"NA")</f>
        <v>[New Failure] USBC1</v>
      </c>
      <c r="E959" s="10">
        <f>COUNTIFS(Defect_Master[First Time],"&gt;0",Defect_Master[Error Code Name],TPM[[#This Row],[Error Code Name]],Defect_Master[Functional Area],TPM[[#This Row],[Functional Area]])</f>
        <v>0</v>
      </c>
      <c r="F959" s="10">
        <f>COUNTIFS(Defect_Master[Final],"&gt;0",Defect_Master[Error Code Name],TPM[[#This Row],[Error Code Name]],Defect_Master[Functional Area],TPM[[#This Row],[Functional Area]])</f>
        <v>0</v>
      </c>
      <c r="G95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60" spans="2:7" ht="15.75" customHeight="1">
      <c r="B960" s="12">
        <v>958</v>
      </c>
      <c r="C960" s="10" t="str">
        <f>IFERROR(VLOOKUP(TPM[[#This Row],[Error Code]],Errors_Master[[Error Code]:[Functional Area]],2,FALSE),"NA")</f>
        <v>USBC1</v>
      </c>
      <c r="D960" s="10" t="str">
        <f>IFERROR(VLOOKUP(TPM[[#This Row],[Error Code]],Errors_Master[[Error Code]:[Error Code Name]],3,FALSE),"NA")</f>
        <v>[New Failure] USBC1</v>
      </c>
      <c r="E960" s="10">
        <f>COUNTIFS(Defect_Master[First Time],"&gt;0",Defect_Master[Error Code Name],TPM[[#This Row],[Error Code Name]],Defect_Master[Functional Area],TPM[[#This Row],[Functional Area]])</f>
        <v>0</v>
      </c>
      <c r="F960" s="10">
        <f>COUNTIFS(Defect_Master[Final],"&gt;0",Defect_Master[Error Code Name],TPM[[#This Row],[Error Code Name]],Defect_Master[Functional Area],TPM[[#This Row],[Functional Area]])</f>
        <v>0</v>
      </c>
      <c r="G96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61" spans="2:7" ht="15.75" customHeight="1">
      <c r="B961" s="12">
        <v>959</v>
      </c>
      <c r="C961" s="10" t="str">
        <f>IFERROR(VLOOKUP(TPM[[#This Row],[Error Code]],Errors_Master[[Error Code]:[Functional Area]],2,FALSE),"NA")</f>
        <v>USBC1</v>
      </c>
      <c r="D961" s="10" t="str">
        <f>IFERROR(VLOOKUP(TPM[[#This Row],[Error Code]],Errors_Master[[Error Code]:[Error Code Name]],3,FALSE),"NA")</f>
        <v>[New Failure] USBC1</v>
      </c>
      <c r="E961" s="10">
        <f>COUNTIFS(Defect_Master[First Time],"&gt;0",Defect_Master[Error Code Name],TPM[[#This Row],[Error Code Name]],Defect_Master[Functional Area],TPM[[#This Row],[Functional Area]])</f>
        <v>0</v>
      </c>
      <c r="F961" s="10">
        <f>COUNTIFS(Defect_Master[Final],"&gt;0",Defect_Master[Error Code Name],TPM[[#This Row],[Error Code Name]],Defect_Master[Functional Area],TPM[[#This Row],[Functional Area]])</f>
        <v>0</v>
      </c>
      <c r="G96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62" spans="2:7" ht="15.75" customHeight="1">
      <c r="B962" s="12">
        <v>960</v>
      </c>
      <c r="C962" s="10" t="str">
        <f>IFERROR(VLOOKUP(TPM[[#This Row],[Error Code]],Errors_Master[[Error Code]:[Functional Area]],2,FALSE),"NA")</f>
        <v>USBC1</v>
      </c>
      <c r="D962" s="10" t="str">
        <f>IFERROR(VLOOKUP(TPM[[#This Row],[Error Code]],Errors_Master[[Error Code]:[Error Code Name]],3,FALSE),"NA")</f>
        <v>[New Failure] USBC1</v>
      </c>
      <c r="E962" s="10">
        <f>COUNTIFS(Defect_Master[First Time],"&gt;0",Defect_Master[Error Code Name],TPM[[#This Row],[Error Code Name]],Defect_Master[Functional Area],TPM[[#This Row],[Functional Area]])</f>
        <v>0</v>
      </c>
      <c r="F962" s="10">
        <f>COUNTIFS(Defect_Master[Final],"&gt;0",Defect_Master[Error Code Name],TPM[[#This Row],[Error Code Name]],Defect_Master[Functional Area],TPM[[#This Row],[Functional Area]])</f>
        <v>0</v>
      </c>
      <c r="G96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63" spans="2:7" ht="15.75" customHeight="1">
      <c r="B963" s="12">
        <v>961</v>
      </c>
      <c r="C963" s="10" t="str">
        <f>IFERROR(VLOOKUP(TPM[[#This Row],[Error Code]],Errors_Master[[Error Code]:[Functional Area]],2,FALSE),"NA")</f>
        <v>USBC1</v>
      </c>
      <c r="D963" s="10" t="str">
        <f>IFERROR(VLOOKUP(TPM[[#This Row],[Error Code]],Errors_Master[[Error Code]:[Error Code Name]],3,FALSE),"NA")</f>
        <v>[New Failure] USBC1</v>
      </c>
      <c r="E963" s="10">
        <f>COUNTIFS(Defect_Master[First Time],"&gt;0",Defect_Master[Error Code Name],TPM[[#This Row],[Error Code Name]],Defect_Master[Functional Area],TPM[[#This Row],[Functional Area]])</f>
        <v>0</v>
      </c>
      <c r="F963" s="10">
        <f>COUNTIFS(Defect_Master[Final],"&gt;0",Defect_Master[Error Code Name],TPM[[#This Row],[Error Code Name]],Defect_Master[Functional Area],TPM[[#This Row],[Functional Area]])</f>
        <v>0</v>
      </c>
      <c r="G96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64" spans="2:7" ht="15.75" customHeight="1">
      <c r="B964" s="12">
        <v>962</v>
      </c>
      <c r="C964" s="10" t="str">
        <f>IFERROR(VLOOKUP(TPM[[#This Row],[Error Code]],Errors_Master[[Error Code]:[Functional Area]],2,FALSE),"NA")</f>
        <v>USBC1</v>
      </c>
      <c r="D964" s="10" t="str">
        <f>IFERROR(VLOOKUP(TPM[[#This Row],[Error Code]],Errors_Master[[Error Code]:[Error Code Name]],3,FALSE),"NA")</f>
        <v>[New Failure] USBC1</v>
      </c>
      <c r="E964" s="10">
        <f>COUNTIFS(Defect_Master[First Time],"&gt;0",Defect_Master[Error Code Name],TPM[[#This Row],[Error Code Name]],Defect_Master[Functional Area],TPM[[#This Row],[Functional Area]])</f>
        <v>0</v>
      </c>
      <c r="F964" s="10">
        <f>COUNTIFS(Defect_Master[Final],"&gt;0",Defect_Master[Error Code Name],TPM[[#This Row],[Error Code Name]],Defect_Master[Functional Area],TPM[[#This Row],[Functional Area]])</f>
        <v>0</v>
      </c>
      <c r="G96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65" spans="2:7" ht="15.75" customHeight="1">
      <c r="B965" s="12">
        <v>963</v>
      </c>
      <c r="C965" s="10" t="str">
        <f>IFERROR(VLOOKUP(TPM[[#This Row],[Error Code]],Errors_Master[[Error Code]:[Functional Area]],2,FALSE),"NA")</f>
        <v>USBC1</v>
      </c>
      <c r="D965" s="10" t="str">
        <f>IFERROR(VLOOKUP(TPM[[#This Row],[Error Code]],Errors_Master[[Error Code]:[Error Code Name]],3,FALSE),"NA")</f>
        <v>[New Failure] USBC1</v>
      </c>
      <c r="E965" s="10">
        <f>COUNTIFS(Defect_Master[First Time],"&gt;0",Defect_Master[Error Code Name],TPM[[#This Row],[Error Code Name]],Defect_Master[Functional Area],TPM[[#This Row],[Functional Area]])</f>
        <v>0</v>
      </c>
      <c r="F965" s="10">
        <f>COUNTIFS(Defect_Master[Final],"&gt;0",Defect_Master[Error Code Name],TPM[[#This Row],[Error Code Name]],Defect_Master[Functional Area],TPM[[#This Row],[Functional Area]])</f>
        <v>0</v>
      </c>
      <c r="G96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66" spans="2:7" ht="15.75" customHeight="1">
      <c r="B966" s="12">
        <v>964</v>
      </c>
      <c r="C966" s="10" t="str">
        <f>IFERROR(VLOOKUP(TPM[[#This Row],[Error Code]],Errors_Master[[Error Code]:[Functional Area]],2,FALSE),"NA")</f>
        <v>USBC1</v>
      </c>
      <c r="D966" s="10" t="str">
        <f>IFERROR(VLOOKUP(TPM[[#This Row],[Error Code]],Errors_Master[[Error Code]:[Error Code Name]],3,FALSE),"NA")</f>
        <v>[New Failure] USBC1</v>
      </c>
      <c r="E966" s="10">
        <f>COUNTIFS(Defect_Master[First Time],"&gt;0",Defect_Master[Error Code Name],TPM[[#This Row],[Error Code Name]],Defect_Master[Functional Area],TPM[[#This Row],[Functional Area]])</f>
        <v>0</v>
      </c>
      <c r="F966" s="10">
        <f>COUNTIFS(Defect_Master[Final],"&gt;0",Defect_Master[Error Code Name],TPM[[#This Row],[Error Code Name]],Defect_Master[Functional Area],TPM[[#This Row],[Functional Area]])</f>
        <v>0</v>
      </c>
      <c r="G96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67" spans="2:7" ht="15.75" customHeight="1">
      <c r="B967" s="12">
        <v>965</v>
      </c>
      <c r="C967" s="10" t="str">
        <f>IFERROR(VLOOKUP(TPM[[#This Row],[Error Code]],Errors_Master[[Error Code]:[Functional Area]],2,FALSE),"NA")</f>
        <v>USBC1</v>
      </c>
      <c r="D967" s="10" t="str">
        <f>IFERROR(VLOOKUP(TPM[[#This Row],[Error Code]],Errors_Master[[Error Code]:[Error Code Name]],3,FALSE),"NA")</f>
        <v>[New Failure] USBC1</v>
      </c>
      <c r="E967" s="10">
        <f>COUNTIFS(Defect_Master[First Time],"&gt;0",Defect_Master[Error Code Name],TPM[[#This Row],[Error Code Name]],Defect_Master[Functional Area],TPM[[#This Row],[Functional Area]])</f>
        <v>0</v>
      </c>
      <c r="F967" s="10">
        <f>COUNTIFS(Defect_Master[Final],"&gt;0",Defect_Master[Error Code Name],TPM[[#This Row],[Error Code Name]],Defect_Master[Functional Area],TPM[[#This Row],[Functional Area]])</f>
        <v>0</v>
      </c>
      <c r="G96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68" spans="2:7" ht="15.75" customHeight="1">
      <c r="B968" s="12">
        <v>966</v>
      </c>
      <c r="C968" s="10" t="str">
        <f>IFERROR(VLOOKUP(TPM[[#This Row],[Error Code]],Errors_Master[[Error Code]:[Functional Area]],2,FALSE),"NA")</f>
        <v>USBC1</v>
      </c>
      <c r="D968" s="10" t="str">
        <f>IFERROR(VLOOKUP(TPM[[#This Row],[Error Code]],Errors_Master[[Error Code]:[Error Code Name]],3,FALSE),"NA")</f>
        <v>[New Failure] USBC1</v>
      </c>
      <c r="E968" s="10">
        <f>COUNTIFS(Defect_Master[First Time],"&gt;0",Defect_Master[Error Code Name],TPM[[#This Row],[Error Code Name]],Defect_Master[Functional Area],TPM[[#This Row],[Functional Area]])</f>
        <v>0</v>
      </c>
      <c r="F968" s="10">
        <f>COUNTIFS(Defect_Master[Final],"&gt;0",Defect_Master[Error Code Name],TPM[[#This Row],[Error Code Name]],Defect_Master[Functional Area],TPM[[#This Row],[Functional Area]])</f>
        <v>0</v>
      </c>
      <c r="G96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69" spans="2:7" ht="15.75" customHeight="1">
      <c r="B969" s="12">
        <v>967</v>
      </c>
      <c r="C969" s="10" t="str">
        <f>IFERROR(VLOOKUP(TPM[[#This Row],[Error Code]],Errors_Master[[Error Code]:[Functional Area]],2,FALSE),"NA")</f>
        <v>USBC1</v>
      </c>
      <c r="D969" s="10" t="str">
        <f>IFERROR(VLOOKUP(TPM[[#This Row],[Error Code]],Errors_Master[[Error Code]:[Error Code Name]],3,FALSE),"NA")</f>
        <v>[New Failure] USBC1</v>
      </c>
      <c r="E969" s="10">
        <f>COUNTIFS(Defect_Master[First Time],"&gt;0",Defect_Master[Error Code Name],TPM[[#This Row],[Error Code Name]],Defect_Master[Functional Area],TPM[[#This Row],[Functional Area]])</f>
        <v>0</v>
      </c>
      <c r="F969" s="10">
        <f>COUNTIFS(Defect_Master[Final],"&gt;0",Defect_Master[Error Code Name],TPM[[#This Row],[Error Code Name]],Defect_Master[Functional Area],TPM[[#This Row],[Functional Area]])</f>
        <v>0</v>
      </c>
      <c r="G96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70" spans="2:7" ht="15.75" customHeight="1">
      <c r="B970" s="12">
        <v>968</v>
      </c>
      <c r="C970" s="10" t="str">
        <f>IFERROR(VLOOKUP(TPM[[#This Row],[Error Code]],Errors_Master[[Error Code]:[Functional Area]],2,FALSE),"NA")</f>
        <v>USBC1</v>
      </c>
      <c r="D970" s="10" t="str">
        <f>IFERROR(VLOOKUP(TPM[[#This Row],[Error Code]],Errors_Master[[Error Code]:[Error Code Name]],3,FALSE),"NA")</f>
        <v>[New Failure] USBC1</v>
      </c>
      <c r="E970" s="10">
        <f>COUNTIFS(Defect_Master[First Time],"&gt;0",Defect_Master[Error Code Name],TPM[[#This Row],[Error Code Name]],Defect_Master[Functional Area],TPM[[#This Row],[Functional Area]])</f>
        <v>0</v>
      </c>
      <c r="F970" s="10">
        <f>COUNTIFS(Defect_Master[Final],"&gt;0",Defect_Master[Error Code Name],TPM[[#This Row],[Error Code Name]],Defect_Master[Functional Area],TPM[[#This Row],[Functional Area]])</f>
        <v>0</v>
      </c>
      <c r="G97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71" spans="2:7" ht="15.75" customHeight="1">
      <c r="B971" s="12">
        <v>969</v>
      </c>
      <c r="C971" s="10" t="str">
        <f>IFERROR(VLOOKUP(TPM[[#This Row],[Error Code]],Errors_Master[[Error Code]:[Functional Area]],2,FALSE),"NA")</f>
        <v>USBC1</v>
      </c>
      <c r="D971" s="10" t="str">
        <f>IFERROR(VLOOKUP(TPM[[#This Row],[Error Code]],Errors_Master[[Error Code]:[Error Code Name]],3,FALSE),"NA")</f>
        <v>[New Failure] USBC1</v>
      </c>
      <c r="E971" s="10">
        <f>COUNTIFS(Defect_Master[First Time],"&gt;0",Defect_Master[Error Code Name],TPM[[#This Row],[Error Code Name]],Defect_Master[Functional Area],TPM[[#This Row],[Functional Area]])</f>
        <v>0</v>
      </c>
      <c r="F971" s="10">
        <f>COUNTIFS(Defect_Master[Final],"&gt;0",Defect_Master[Error Code Name],TPM[[#This Row],[Error Code Name]],Defect_Master[Functional Area],TPM[[#This Row],[Functional Area]])</f>
        <v>0</v>
      </c>
      <c r="G97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72" spans="2:7" ht="15.75" customHeight="1">
      <c r="B972" s="12">
        <v>970</v>
      </c>
      <c r="C972" s="10" t="str">
        <f>IFERROR(VLOOKUP(TPM[[#This Row],[Error Code]],Errors_Master[[Error Code]:[Functional Area]],2,FALSE),"NA")</f>
        <v>USBC1</v>
      </c>
      <c r="D972" s="10" t="str">
        <f>IFERROR(VLOOKUP(TPM[[#This Row],[Error Code]],Errors_Master[[Error Code]:[Error Code Name]],3,FALSE),"NA")</f>
        <v>[New Failure] USBC1</v>
      </c>
      <c r="E972" s="10">
        <f>COUNTIFS(Defect_Master[First Time],"&gt;0",Defect_Master[Error Code Name],TPM[[#This Row],[Error Code Name]],Defect_Master[Functional Area],TPM[[#This Row],[Functional Area]])</f>
        <v>0</v>
      </c>
      <c r="F972" s="10">
        <f>COUNTIFS(Defect_Master[Final],"&gt;0",Defect_Master[Error Code Name],TPM[[#This Row],[Error Code Name]],Defect_Master[Functional Area],TPM[[#This Row],[Functional Area]])</f>
        <v>0</v>
      </c>
      <c r="G97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73" spans="2:7" ht="15.75" customHeight="1">
      <c r="B973" s="12">
        <v>971</v>
      </c>
      <c r="C973" s="10" t="str">
        <f>IFERROR(VLOOKUP(TPM[[#This Row],[Error Code]],Errors_Master[[Error Code]:[Functional Area]],2,FALSE),"NA")</f>
        <v>USBC1</v>
      </c>
      <c r="D973" s="10" t="str">
        <f>IFERROR(VLOOKUP(TPM[[#This Row],[Error Code]],Errors_Master[[Error Code]:[Error Code Name]],3,FALSE),"NA")</f>
        <v>[New Failure] USBC1</v>
      </c>
      <c r="E973" s="10">
        <f>COUNTIFS(Defect_Master[First Time],"&gt;0",Defect_Master[Error Code Name],TPM[[#This Row],[Error Code Name]],Defect_Master[Functional Area],TPM[[#This Row],[Functional Area]])</f>
        <v>0</v>
      </c>
      <c r="F973" s="10">
        <f>COUNTIFS(Defect_Master[Final],"&gt;0",Defect_Master[Error Code Name],TPM[[#This Row],[Error Code Name]],Defect_Master[Functional Area],TPM[[#This Row],[Functional Area]])</f>
        <v>0</v>
      </c>
      <c r="G97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74" spans="2:7" ht="15.75" customHeight="1">
      <c r="B974" s="12">
        <v>972</v>
      </c>
      <c r="C974" s="10" t="str">
        <f>IFERROR(VLOOKUP(TPM[[#This Row],[Error Code]],Errors_Master[[Error Code]:[Functional Area]],2,FALSE),"NA")</f>
        <v>USBC1</v>
      </c>
      <c r="D974" s="10" t="str">
        <f>IFERROR(VLOOKUP(TPM[[#This Row],[Error Code]],Errors_Master[[Error Code]:[Error Code Name]],3,FALSE),"NA")</f>
        <v>[New Failure] USBC1</v>
      </c>
      <c r="E974" s="10">
        <f>COUNTIFS(Defect_Master[First Time],"&gt;0",Defect_Master[Error Code Name],TPM[[#This Row],[Error Code Name]],Defect_Master[Functional Area],TPM[[#This Row],[Functional Area]])</f>
        <v>0</v>
      </c>
      <c r="F974" s="10">
        <f>COUNTIFS(Defect_Master[Final],"&gt;0",Defect_Master[Error Code Name],TPM[[#This Row],[Error Code Name]],Defect_Master[Functional Area],TPM[[#This Row],[Functional Area]])</f>
        <v>0</v>
      </c>
      <c r="G97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75" spans="2:7" ht="15.75" customHeight="1">
      <c r="B975" s="12">
        <v>973</v>
      </c>
      <c r="C975" s="10" t="str">
        <f>IFERROR(VLOOKUP(TPM[[#This Row],[Error Code]],Errors_Master[[Error Code]:[Functional Area]],2,FALSE),"NA")</f>
        <v>USBC1</v>
      </c>
      <c r="D975" s="10" t="str">
        <f>IFERROR(VLOOKUP(TPM[[#This Row],[Error Code]],Errors_Master[[Error Code]:[Error Code Name]],3,FALSE),"NA")</f>
        <v>[New Failure] USBC1</v>
      </c>
      <c r="E975" s="10">
        <f>COUNTIFS(Defect_Master[First Time],"&gt;0",Defect_Master[Error Code Name],TPM[[#This Row],[Error Code Name]],Defect_Master[Functional Area],TPM[[#This Row],[Functional Area]])</f>
        <v>0</v>
      </c>
      <c r="F975" s="10">
        <f>COUNTIFS(Defect_Master[Final],"&gt;0",Defect_Master[Error Code Name],TPM[[#This Row],[Error Code Name]],Defect_Master[Functional Area],TPM[[#This Row],[Functional Area]])</f>
        <v>0</v>
      </c>
      <c r="G97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76" spans="2:7" ht="15.75" customHeight="1">
      <c r="B976" s="12">
        <v>974</v>
      </c>
      <c r="C976" s="10" t="str">
        <f>IFERROR(VLOOKUP(TPM[[#This Row],[Error Code]],Errors_Master[[Error Code]:[Functional Area]],2,FALSE),"NA")</f>
        <v>USBC1</v>
      </c>
      <c r="D976" s="10" t="str">
        <f>IFERROR(VLOOKUP(TPM[[#This Row],[Error Code]],Errors_Master[[Error Code]:[Error Code Name]],3,FALSE),"NA")</f>
        <v>[New Failure] USBC1</v>
      </c>
      <c r="E976" s="10">
        <f>COUNTIFS(Defect_Master[First Time],"&gt;0",Defect_Master[Error Code Name],TPM[[#This Row],[Error Code Name]],Defect_Master[Functional Area],TPM[[#This Row],[Functional Area]])</f>
        <v>0</v>
      </c>
      <c r="F976" s="10">
        <f>COUNTIFS(Defect_Master[Final],"&gt;0",Defect_Master[Error Code Name],TPM[[#This Row],[Error Code Name]],Defect_Master[Functional Area],TPM[[#This Row],[Functional Area]])</f>
        <v>0</v>
      </c>
      <c r="G97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77" spans="2:7" ht="15.75" customHeight="1">
      <c r="B977" s="12">
        <v>975</v>
      </c>
      <c r="C977" s="10" t="str">
        <f>IFERROR(VLOOKUP(TPM[[#This Row],[Error Code]],Errors_Master[[Error Code]:[Functional Area]],2,FALSE),"NA")</f>
        <v>USBC1</v>
      </c>
      <c r="D977" s="10" t="str">
        <f>IFERROR(VLOOKUP(TPM[[#This Row],[Error Code]],Errors_Master[[Error Code]:[Error Code Name]],3,FALSE),"NA")</f>
        <v>[New Failure] USBC1</v>
      </c>
      <c r="E977" s="10">
        <f>COUNTIFS(Defect_Master[First Time],"&gt;0",Defect_Master[Error Code Name],TPM[[#This Row],[Error Code Name]],Defect_Master[Functional Area],TPM[[#This Row],[Functional Area]])</f>
        <v>0</v>
      </c>
      <c r="F977" s="10">
        <f>COUNTIFS(Defect_Master[Final],"&gt;0",Defect_Master[Error Code Name],TPM[[#This Row],[Error Code Name]],Defect_Master[Functional Area],TPM[[#This Row],[Functional Area]])</f>
        <v>0</v>
      </c>
      <c r="G97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78" spans="2:7" ht="15.75" customHeight="1">
      <c r="B978" s="12">
        <v>976</v>
      </c>
      <c r="C978" s="10" t="str">
        <f>IFERROR(VLOOKUP(TPM[[#This Row],[Error Code]],Errors_Master[[Error Code]:[Functional Area]],2,FALSE),"NA")</f>
        <v>USBC1</v>
      </c>
      <c r="D978" s="10" t="str">
        <f>IFERROR(VLOOKUP(TPM[[#This Row],[Error Code]],Errors_Master[[Error Code]:[Error Code Name]],3,FALSE),"NA")</f>
        <v>[New Failure] USBC1</v>
      </c>
      <c r="E978" s="10">
        <f>COUNTIFS(Defect_Master[First Time],"&gt;0",Defect_Master[Error Code Name],TPM[[#This Row],[Error Code Name]],Defect_Master[Functional Area],TPM[[#This Row],[Functional Area]])</f>
        <v>0</v>
      </c>
      <c r="F978" s="10">
        <f>COUNTIFS(Defect_Master[Final],"&gt;0",Defect_Master[Error Code Name],TPM[[#This Row],[Error Code Name]],Defect_Master[Functional Area],TPM[[#This Row],[Functional Area]])</f>
        <v>0</v>
      </c>
      <c r="G97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79" spans="2:7" ht="15.75" customHeight="1">
      <c r="B979" s="12">
        <v>977</v>
      </c>
      <c r="C979" s="10" t="str">
        <f>IFERROR(VLOOKUP(TPM[[#This Row],[Error Code]],Errors_Master[[Error Code]:[Functional Area]],2,FALSE),"NA")</f>
        <v>USBC1</v>
      </c>
      <c r="D979" s="10" t="str">
        <f>IFERROR(VLOOKUP(TPM[[#This Row],[Error Code]],Errors_Master[[Error Code]:[Error Code Name]],3,FALSE),"NA")</f>
        <v>[New Failure] USBC1</v>
      </c>
      <c r="E979" s="10">
        <f>COUNTIFS(Defect_Master[First Time],"&gt;0",Defect_Master[Error Code Name],TPM[[#This Row],[Error Code Name]],Defect_Master[Functional Area],TPM[[#This Row],[Functional Area]])</f>
        <v>0</v>
      </c>
      <c r="F979" s="10">
        <f>COUNTIFS(Defect_Master[Final],"&gt;0",Defect_Master[Error Code Name],TPM[[#This Row],[Error Code Name]],Defect_Master[Functional Area],TPM[[#This Row],[Functional Area]])</f>
        <v>0</v>
      </c>
      <c r="G97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80" spans="2:7" ht="15.75" customHeight="1">
      <c r="B980" s="12">
        <v>978</v>
      </c>
      <c r="C980" s="10" t="str">
        <f>IFERROR(VLOOKUP(TPM[[#This Row],[Error Code]],Errors_Master[[Error Code]:[Functional Area]],2,FALSE),"NA")</f>
        <v>USBC1</v>
      </c>
      <c r="D980" s="10" t="str">
        <f>IFERROR(VLOOKUP(TPM[[#This Row],[Error Code]],Errors_Master[[Error Code]:[Error Code Name]],3,FALSE),"NA")</f>
        <v>[New Failure] USBC1</v>
      </c>
      <c r="E980" s="10">
        <f>COUNTIFS(Defect_Master[First Time],"&gt;0",Defect_Master[Error Code Name],TPM[[#This Row],[Error Code Name]],Defect_Master[Functional Area],TPM[[#This Row],[Functional Area]])</f>
        <v>0</v>
      </c>
      <c r="F980" s="10">
        <f>COUNTIFS(Defect_Master[Final],"&gt;0",Defect_Master[Error Code Name],TPM[[#This Row],[Error Code Name]],Defect_Master[Functional Area],TPM[[#This Row],[Functional Area]])</f>
        <v>0</v>
      </c>
      <c r="G98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81" spans="2:7" ht="15.75" customHeight="1">
      <c r="B981" s="12">
        <v>979</v>
      </c>
      <c r="C981" s="10" t="str">
        <f>IFERROR(VLOOKUP(TPM[[#This Row],[Error Code]],Errors_Master[[Error Code]:[Functional Area]],2,FALSE),"NA")</f>
        <v>USBC1</v>
      </c>
      <c r="D981" s="10" t="str">
        <f>IFERROR(VLOOKUP(TPM[[#This Row],[Error Code]],Errors_Master[[Error Code]:[Error Code Name]],3,FALSE),"NA")</f>
        <v>[New Failure] USBC1</v>
      </c>
      <c r="E981" s="10">
        <f>COUNTIFS(Defect_Master[First Time],"&gt;0",Defect_Master[Error Code Name],TPM[[#This Row],[Error Code Name]],Defect_Master[Functional Area],TPM[[#This Row],[Functional Area]])</f>
        <v>0</v>
      </c>
      <c r="F981" s="10">
        <f>COUNTIFS(Defect_Master[Final],"&gt;0",Defect_Master[Error Code Name],TPM[[#This Row],[Error Code Name]],Defect_Master[Functional Area],TPM[[#This Row],[Functional Area]])</f>
        <v>0</v>
      </c>
      <c r="G98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82" spans="2:7" ht="15.75" customHeight="1">
      <c r="B982" s="12">
        <v>980</v>
      </c>
      <c r="C982" s="10" t="str">
        <f>IFERROR(VLOOKUP(TPM[[#This Row],[Error Code]],Errors_Master[[Error Code]:[Functional Area]],2,FALSE),"NA")</f>
        <v>USBC1</v>
      </c>
      <c r="D982" s="10" t="str">
        <f>IFERROR(VLOOKUP(TPM[[#This Row],[Error Code]],Errors_Master[[Error Code]:[Error Code Name]],3,FALSE),"NA")</f>
        <v>[New Failure] USBC1</v>
      </c>
      <c r="E982" s="10">
        <f>COUNTIFS(Defect_Master[First Time],"&gt;0",Defect_Master[Error Code Name],TPM[[#This Row],[Error Code Name]],Defect_Master[Functional Area],TPM[[#This Row],[Functional Area]])</f>
        <v>0</v>
      </c>
      <c r="F982" s="10">
        <f>COUNTIFS(Defect_Master[Final],"&gt;0",Defect_Master[Error Code Name],TPM[[#This Row],[Error Code Name]],Defect_Master[Functional Area],TPM[[#This Row],[Functional Area]])</f>
        <v>0</v>
      </c>
      <c r="G98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83" spans="2:7" ht="15.75" customHeight="1">
      <c r="B983" s="12">
        <v>981</v>
      </c>
      <c r="C983" s="10" t="str">
        <f>IFERROR(VLOOKUP(TPM[[#This Row],[Error Code]],Errors_Master[[Error Code]:[Functional Area]],2,FALSE),"NA")</f>
        <v>USBC1</v>
      </c>
      <c r="D983" s="10" t="str">
        <f>IFERROR(VLOOKUP(TPM[[#This Row],[Error Code]],Errors_Master[[Error Code]:[Error Code Name]],3,FALSE),"NA")</f>
        <v>[New Failure] USBC1</v>
      </c>
      <c r="E983" s="10">
        <f>COUNTIFS(Defect_Master[First Time],"&gt;0",Defect_Master[Error Code Name],TPM[[#This Row],[Error Code Name]],Defect_Master[Functional Area],TPM[[#This Row],[Functional Area]])</f>
        <v>0</v>
      </c>
      <c r="F983" s="10">
        <f>COUNTIFS(Defect_Master[Final],"&gt;0",Defect_Master[Error Code Name],TPM[[#This Row],[Error Code Name]],Defect_Master[Functional Area],TPM[[#This Row],[Functional Area]])</f>
        <v>0</v>
      </c>
      <c r="G98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84" spans="2:7" ht="15.75" customHeight="1">
      <c r="B984" s="12">
        <v>982</v>
      </c>
      <c r="C984" s="10" t="str">
        <f>IFERROR(VLOOKUP(TPM[[#This Row],[Error Code]],Errors_Master[[Error Code]:[Functional Area]],2,FALSE),"NA")</f>
        <v>USBC1</v>
      </c>
      <c r="D984" s="10" t="str">
        <f>IFERROR(VLOOKUP(TPM[[#This Row],[Error Code]],Errors_Master[[Error Code]:[Error Code Name]],3,FALSE),"NA")</f>
        <v>[New Failure] USBC1</v>
      </c>
      <c r="E984" s="10">
        <f>COUNTIFS(Defect_Master[First Time],"&gt;0",Defect_Master[Error Code Name],TPM[[#This Row],[Error Code Name]],Defect_Master[Functional Area],TPM[[#This Row],[Functional Area]])</f>
        <v>0</v>
      </c>
      <c r="F984" s="10">
        <f>COUNTIFS(Defect_Master[Final],"&gt;0",Defect_Master[Error Code Name],TPM[[#This Row],[Error Code Name]],Defect_Master[Functional Area],TPM[[#This Row],[Functional Area]])</f>
        <v>0</v>
      </c>
      <c r="G98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85" spans="2:7" ht="15.75" customHeight="1">
      <c r="B985" s="12">
        <v>983</v>
      </c>
      <c r="C985" s="10" t="str">
        <f>IFERROR(VLOOKUP(TPM[[#This Row],[Error Code]],Errors_Master[[Error Code]:[Functional Area]],2,FALSE),"NA")</f>
        <v>USBC1</v>
      </c>
      <c r="D985" s="10" t="str">
        <f>IFERROR(VLOOKUP(TPM[[#This Row],[Error Code]],Errors_Master[[Error Code]:[Error Code Name]],3,FALSE),"NA")</f>
        <v>[New Failure] USBC1</v>
      </c>
      <c r="E985" s="10">
        <f>COUNTIFS(Defect_Master[First Time],"&gt;0",Defect_Master[Error Code Name],TPM[[#This Row],[Error Code Name]],Defect_Master[Functional Area],TPM[[#This Row],[Functional Area]])</f>
        <v>0</v>
      </c>
      <c r="F985" s="10">
        <f>COUNTIFS(Defect_Master[Final],"&gt;0",Defect_Master[Error Code Name],TPM[[#This Row],[Error Code Name]],Defect_Master[Functional Area],TPM[[#This Row],[Functional Area]])</f>
        <v>0</v>
      </c>
      <c r="G98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86" spans="2:7" ht="15.75" customHeight="1">
      <c r="B986" s="12">
        <v>984</v>
      </c>
      <c r="C986" s="10" t="str">
        <f>IFERROR(VLOOKUP(TPM[[#This Row],[Error Code]],Errors_Master[[Error Code]:[Functional Area]],2,FALSE),"NA")</f>
        <v>USBC1</v>
      </c>
      <c r="D986" s="10" t="str">
        <f>IFERROR(VLOOKUP(TPM[[#This Row],[Error Code]],Errors_Master[[Error Code]:[Error Code Name]],3,FALSE),"NA")</f>
        <v>[New Failure] USBC1</v>
      </c>
      <c r="E986" s="10">
        <f>COUNTIFS(Defect_Master[First Time],"&gt;0",Defect_Master[Error Code Name],TPM[[#This Row],[Error Code Name]],Defect_Master[Functional Area],TPM[[#This Row],[Functional Area]])</f>
        <v>0</v>
      </c>
      <c r="F986" s="10">
        <f>COUNTIFS(Defect_Master[Final],"&gt;0",Defect_Master[Error Code Name],TPM[[#This Row],[Error Code Name]],Defect_Master[Functional Area],TPM[[#This Row],[Functional Area]])</f>
        <v>0</v>
      </c>
      <c r="G98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87" spans="2:7" ht="15.75" customHeight="1">
      <c r="B987" s="12">
        <v>985</v>
      </c>
      <c r="C987" s="10" t="str">
        <f>IFERROR(VLOOKUP(TPM[[#This Row],[Error Code]],Errors_Master[[Error Code]:[Functional Area]],2,FALSE),"NA")</f>
        <v>USBC1</v>
      </c>
      <c r="D987" s="10" t="str">
        <f>IFERROR(VLOOKUP(TPM[[#This Row],[Error Code]],Errors_Master[[Error Code]:[Error Code Name]],3,FALSE),"NA")</f>
        <v>[New Failure] USBC1</v>
      </c>
      <c r="E987" s="10">
        <f>COUNTIFS(Defect_Master[First Time],"&gt;0",Defect_Master[Error Code Name],TPM[[#This Row],[Error Code Name]],Defect_Master[Functional Area],TPM[[#This Row],[Functional Area]])</f>
        <v>0</v>
      </c>
      <c r="F987" s="10">
        <f>COUNTIFS(Defect_Master[Final],"&gt;0",Defect_Master[Error Code Name],TPM[[#This Row],[Error Code Name]],Defect_Master[Functional Area],TPM[[#This Row],[Functional Area]])</f>
        <v>0</v>
      </c>
      <c r="G98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88" spans="2:7" ht="15.75" customHeight="1">
      <c r="B988" s="12">
        <v>986</v>
      </c>
      <c r="C988" s="10" t="str">
        <f>IFERROR(VLOOKUP(TPM[[#This Row],[Error Code]],Errors_Master[[Error Code]:[Functional Area]],2,FALSE),"NA")</f>
        <v>USBC1</v>
      </c>
      <c r="D988" s="10" t="str">
        <f>IFERROR(VLOOKUP(TPM[[#This Row],[Error Code]],Errors_Master[[Error Code]:[Error Code Name]],3,FALSE),"NA")</f>
        <v>[New Failure] USBC1</v>
      </c>
      <c r="E988" s="10">
        <f>COUNTIFS(Defect_Master[First Time],"&gt;0",Defect_Master[Error Code Name],TPM[[#This Row],[Error Code Name]],Defect_Master[Functional Area],TPM[[#This Row],[Functional Area]])</f>
        <v>0</v>
      </c>
      <c r="F988" s="10">
        <f>COUNTIFS(Defect_Master[Final],"&gt;0",Defect_Master[Error Code Name],TPM[[#This Row],[Error Code Name]],Defect_Master[Functional Area],TPM[[#This Row],[Functional Area]])</f>
        <v>0</v>
      </c>
      <c r="G98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89" spans="2:7" ht="15.75" customHeight="1">
      <c r="B989" s="12">
        <v>987</v>
      </c>
      <c r="C989" s="10" t="str">
        <f>IFERROR(VLOOKUP(TPM[[#This Row],[Error Code]],Errors_Master[[Error Code]:[Functional Area]],2,FALSE),"NA")</f>
        <v>USBC1</v>
      </c>
      <c r="D989" s="10" t="str">
        <f>IFERROR(VLOOKUP(TPM[[#This Row],[Error Code]],Errors_Master[[Error Code]:[Error Code Name]],3,FALSE),"NA")</f>
        <v>[New Failure] USBC1</v>
      </c>
      <c r="E989" s="10">
        <f>COUNTIFS(Defect_Master[First Time],"&gt;0",Defect_Master[Error Code Name],TPM[[#This Row],[Error Code Name]],Defect_Master[Functional Area],TPM[[#This Row],[Functional Area]])</f>
        <v>0</v>
      </c>
      <c r="F989" s="10">
        <f>COUNTIFS(Defect_Master[Final],"&gt;0",Defect_Master[Error Code Name],TPM[[#This Row],[Error Code Name]],Defect_Master[Functional Area],TPM[[#This Row],[Functional Area]])</f>
        <v>0</v>
      </c>
      <c r="G98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90" spans="2:7" ht="15.75" customHeight="1">
      <c r="B990" s="12">
        <v>988</v>
      </c>
      <c r="C990" s="10" t="str">
        <f>IFERROR(VLOOKUP(TPM[[#This Row],[Error Code]],Errors_Master[[Error Code]:[Functional Area]],2,FALSE),"NA")</f>
        <v>USBC1</v>
      </c>
      <c r="D990" s="10" t="str">
        <f>IFERROR(VLOOKUP(TPM[[#This Row],[Error Code]],Errors_Master[[Error Code]:[Error Code Name]],3,FALSE),"NA")</f>
        <v>[New Failure] USBC1</v>
      </c>
      <c r="E990" s="10">
        <f>COUNTIFS(Defect_Master[First Time],"&gt;0",Defect_Master[Error Code Name],TPM[[#This Row],[Error Code Name]],Defect_Master[Functional Area],TPM[[#This Row],[Functional Area]])</f>
        <v>0</v>
      </c>
      <c r="F990" s="10">
        <f>COUNTIFS(Defect_Master[Final],"&gt;0",Defect_Master[Error Code Name],TPM[[#This Row],[Error Code Name]],Defect_Master[Functional Area],TPM[[#This Row],[Functional Area]])</f>
        <v>0</v>
      </c>
      <c r="G99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91" spans="2:7" ht="15.75" customHeight="1">
      <c r="B991" s="12">
        <v>989</v>
      </c>
      <c r="C991" s="10" t="str">
        <f>IFERROR(VLOOKUP(TPM[[#This Row],[Error Code]],Errors_Master[[Error Code]:[Functional Area]],2,FALSE),"NA")</f>
        <v>USBC1</v>
      </c>
      <c r="D991" s="10" t="str">
        <f>IFERROR(VLOOKUP(TPM[[#This Row],[Error Code]],Errors_Master[[Error Code]:[Error Code Name]],3,FALSE),"NA")</f>
        <v>[New Failure] USBC1</v>
      </c>
      <c r="E991" s="10">
        <f>COUNTIFS(Defect_Master[First Time],"&gt;0",Defect_Master[Error Code Name],TPM[[#This Row],[Error Code Name]],Defect_Master[Functional Area],TPM[[#This Row],[Functional Area]])</f>
        <v>0</v>
      </c>
      <c r="F991" s="10">
        <f>COUNTIFS(Defect_Master[Final],"&gt;0",Defect_Master[Error Code Name],TPM[[#This Row],[Error Code Name]],Defect_Master[Functional Area],TPM[[#This Row],[Functional Area]])</f>
        <v>0</v>
      </c>
      <c r="G99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92" spans="2:7" ht="15.75" customHeight="1">
      <c r="B992" s="12">
        <v>990</v>
      </c>
      <c r="C992" s="10" t="str">
        <f>IFERROR(VLOOKUP(TPM[[#This Row],[Error Code]],Errors_Master[[Error Code]:[Functional Area]],2,FALSE),"NA")</f>
        <v>USBC1</v>
      </c>
      <c r="D992" s="10" t="str">
        <f>IFERROR(VLOOKUP(TPM[[#This Row],[Error Code]],Errors_Master[[Error Code]:[Error Code Name]],3,FALSE),"NA")</f>
        <v>[New Failure] USBC1</v>
      </c>
      <c r="E992" s="10">
        <f>COUNTIFS(Defect_Master[First Time],"&gt;0",Defect_Master[Error Code Name],TPM[[#This Row],[Error Code Name]],Defect_Master[Functional Area],TPM[[#This Row],[Functional Area]])</f>
        <v>0</v>
      </c>
      <c r="F992" s="10">
        <f>COUNTIFS(Defect_Master[Final],"&gt;0",Defect_Master[Error Code Name],TPM[[#This Row],[Error Code Name]],Defect_Master[Functional Area],TPM[[#This Row],[Functional Area]])</f>
        <v>0</v>
      </c>
      <c r="G99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93" spans="2:7" ht="15.75" customHeight="1">
      <c r="B993" s="12">
        <v>991</v>
      </c>
      <c r="C993" s="10" t="str">
        <f>IFERROR(VLOOKUP(TPM[[#This Row],[Error Code]],Errors_Master[[Error Code]:[Functional Area]],2,FALSE),"NA")</f>
        <v>USBC1</v>
      </c>
      <c r="D993" s="10" t="str">
        <f>IFERROR(VLOOKUP(TPM[[#This Row],[Error Code]],Errors_Master[[Error Code]:[Error Code Name]],3,FALSE),"NA")</f>
        <v>[New Failure] USBC1</v>
      </c>
      <c r="E993" s="10">
        <f>COUNTIFS(Defect_Master[First Time],"&gt;0",Defect_Master[Error Code Name],TPM[[#This Row],[Error Code Name]],Defect_Master[Functional Area],TPM[[#This Row],[Functional Area]])</f>
        <v>0</v>
      </c>
      <c r="F993" s="10">
        <f>COUNTIFS(Defect_Master[Final],"&gt;0",Defect_Master[Error Code Name],TPM[[#This Row],[Error Code Name]],Defect_Master[Functional Area],TPM[[#This Row],[Functional Area]])</f>
        <v>0</v>
      </c>
      <c r="G99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94" spans="2:7" ht="15.75" customHeight="1">
      <c r="B994" s="12">
        <v>992</v>
      </c>
      <c r="C994" s="10" t="str">
        <f>IFERROR(VLOOKUP(TPM[[#This Row],[Error Code]],Errors_Master[[Error Code]:[Functional Area]],2,FALSE),"NA")</f>
        <v>USBC1</v>
      </c>
      <c r="D994" s="10" t="str">
        <f>IFERROR(VLOOKUP(TPM[[#This Row],[Error Code]],Errors_Master[[Error Code]:[Error Code Name]],3,FALSE),"NA")</f>
        <v>[New Failure] USBC1</v>
      </c>
      <c r="E994" s="10">
        <f>COUNTIFS(Defect_Master[First Time],"&gt;0",Defect_Master[Error Code Name],TPM[[#This Row],[Error Code Name]],Defect_Master[Functional Area],TPM[[#This Row],[Functional Area]])</f>
        <v>0</v>
      </c>
      <c r="F994" s="10">
        <f>COUNTIFS(Defect_Master[Final],"&gt;0",Defect_Master[Error Code Name],TPM[[#This Row],[Error Code Name]],Defect_Master[Functional Area],TPM[[#This Row],[Functional Area]])</f>
        <v>0</v>
      </c>
      <c r="G99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95" spans="2:7" ht="15.75" customHeight="1">
      <c r="B995" s="12">
        <v>993</v>
      </c>
      <c r="C995" s="10" t="str">
        <f>IFERROR(VLOOKUP(TPM[[#This Row],[Error Code]],Errors_Master[[Error Code]:[Functional Area]],2,FALSE),"NA")</f>
        <v>USBC1</v>
      </c>
      <c r="D995" s="10" t="str">
        <f>IFERROR(VLOOKUP(TPM[[#This Row],[Error Code]],Errors_Master[[Error Code]:[Error Code Name]],3,FALSE),"NA")</f>
        <v>[New Failure] USBC1</v>
      </c>
      <c r="E995" s="10">
        <f>COUNTIFS(Defect_Master[First Time],"&gt;0",Defect_Master[Error Code Name],TPM[[#This Row],[Error Code Name]],Defect_Master[Functional Area],TPM[[#This Row],[Functional Area]])</f>
        <v>0</v>
      </c>
      <c r="F995" s="10">
        <f>COUNTIFS(Defect_Master[Final],"&gt;0",Defect_Master[Error Code Name],TPM[[#This Row],[Error Code Name]],Defect_Master[Functional Area],TPM[[#This Row],[Functional Area]])</f>
        <v>0</v>
      </c>
      <c r="G99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96" spans="2:7" ht="15.75" customHeight="1">
      <c r="B996" s="12">
        <v>994</v>
      </c>
      <c r="C996" s="10" t="str">
        <f>IFERROR(VLOOKUP(TPM[[#This Row],[Error Code]],Errors_Master[[Error Code]:[Functional Area]],2,FALSE),"NA")</f>
        <v>USBC1</v>
      </c>
      <c r="D996" s="10" t="str">
        <f>IFERROR(VLOOKUP(TPM[[#This Row],[Error Code]],Errors_Master[[Error Code]:[Error Code Name]],3,FALSE),"NA")</f>
        <v>[New Failure] USBC1</v>
      </c>
      <c r="E996" s="10">
        <f>COUNTIFS(Defect_Master[First Time],"&gt;0",Defect_Master[Error Code Name],TPM[[#This Row],[Error Code Name]],Defect_Master[Functional Area],TPM[[#This Row],[Functional Area]])</f>
        <v>0</v>
      </c>
      <c r="F996" s="10">
        <f>COUNTIFS(Defect_Master[Final],"&gt;0",Defect_Master[Error Code Name],TPM[[#This Row],[Error Code Name]],Defect_Master[Functional Area],TPM[[#This Row],[Functional Area]])</f>
        <v>0</v>
      </c>
      <c r="G99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97" spans="2:7" ht="15.75" customHeight="1">
      <c r="B997" s="12">
        <v>995</v>
      </c>
      <c r="C997" s="10" t="str">
        <f>IFERROR(VLOOKUP(TPM[[#This Row],[Error Code]],Errors_Master[[Error Code]:[Functional Area]],2,FALSE),"NA")</f>
        <v>USBC1</v>
      </c>
      <c r="D997" s="10" t="str">
        <f>IFERROR(VLOOKUP(TPM[[#This Row],[Error Code]],Errors_Master[[Error Code]:[Error Code Name]],3,FALSE),"NA")</f>
        <v>[New Failure] USBC1</v>
      </c>
      <c r="E997" s="10">
        <f>COUNTIFS(Defect_Master[First Time],"&gt;0",Defect_Master[Error Code Name],TPM[[#This Row],[Error Code Name]],Defect_Master[Functional Area],TPM[[#This Row],[Functional Area]])</f>
        <v>0</v>
      </c>
      <c r="F997" s="10">
        <f>COUNTIFS(Defect_Master[Final],"&gt;0",Defect_Master[Error Code Name],TPM[[#This Row],[Error Code Name]],Defect_Master[Functional Area],TPM[[#This Row],[Functional Area]])</f>
        <v>0</v>
      </c>
      <c r="G99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98" spans="2:7" ht="15.75" customHeight="1">
      <c r="B998" s="12">
        <v>996</v>
      </c>
      <c r="C998" s="10" t="str">
        <f>IFERROR(VLOOKUP(TPM[[#This Row],[Error Code]],Errors_Master[[Error Code]:[Functional Area]],2,FALSE),"NA")</f>
        <v>USBC1</v>
      </c>
      <c r="D998" s="10" t="str">
        <f>IFERROR(VLOOKUP(TPM[[#This Row],[Error Code]],Errors_Master[[Error Code]:[Error Code Name]],3,FALSE),"NA")</f>
        <v>[New Failure] USBC1</v>
      </c>
      <c r="E998" s="10">
        <f>COUNTIFS(Defect_Master[First Time],"&gt;0",Defect_Master[Error Code Name],TPM[[#This Row],[Error Code Name]],Defect_Master[Functional Area],TPM[[#This Row],[Functional Area]])</f>
        <v>0</v>
      </c>
      <c r="F998" s="10">
        <f>COUNTIFS(Defect_Master[Final],"&gt;0",Defect_Master[Error Code Name],TPM[[#This Row],[Error Code Name]],Defect_Master[Functional Area],TPM[[#This Row],[Functional Area]])</f>
        <v>0</v>
      </c>
      <c r="G99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999" spans="2:7" ht="15.75" customHeight="1">
      <c r="B999" s="12">
        <v>997</v>
      </c>
      <c r="C999" s="10" t="str">
        <f>IFERROR(VLOOKUP(TPM[[#This Row],[Error Code]],Errors_Master[[Error Code]:[Functional Area]],2,FALSE),"NA")</f>
        <v>USBC1</v>
      </c>
      <c r="D999" s="10" t="str">
        <f>IFERROR(VLOOKUP(TPM[[#This Row],[Error Code]],Errors_Master[[Error Code]:[Error Code Name]],3,FALSE),"NA")</f>
        <v>[New Failure] USBC1</v>
      </c>
      <c r="E999" s="10">
        <f>COUNTIFS(Defect_Master[First Time],"&gt;0",Defect_Master[Error Code Name],TPM[[#This Row],[Error Code Name]],Defect_Master[Functional Area],TPM[[#This Row],[Functional Area]])</f>
        <v>0</v>
      </c>
      <c r="F999" s="10">
        <f>COUNTIFS(Defect_Master[Final],"&gt;0",Defect_Master[Error Code Name],TPM[[#This Row],[Error Code Name]],Defect_Master[Functional Area],TPM[[#This Row],[Functional Area]])</f>
        <v>0</v>
      </c>
      <c r="G99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00" spans="2:7" ht="15.75" customHeight="1">
      <c r="B1000" s="12">
        <v>998</v>
      </c>
      <c r="C1000" s="10" t="str">
        <f>IFERROR(VLOOKUP(TPM[[#This Row],[Error Code]],Errors_Master[[Error Code]:[Functional Area]],2,FALSE),"NA")</f>
        <v>USBC1</v>
      </c>
      <c r="D1000" s="10" t="str">
        <f>IFERROR(VLOOKUP(TPM[[#This Row],[Error Code]],Errors_Master[[Error Code]:[Error Code Name]],3,FALSE),"NA")</f>
        <v>[New Failure] USBC1</v>
      </c>
      <c r="E1000" s="10">
        <f>COUNTIFS(Defect_Master[First Time],"&gt;0",Defect_Master[Error Code Name],TPM[[#This Row],[Error Code Name]],Defect_Master[Functional Area],TPM[[#This Row],[Functional Area]])</f>
        <v>0</v>
      </c>
      <c r="F1000" s="10">
        <f>COUNTIFS(Defect_Master[Final],"&gt;0",Defect_Master[Error Code Name],TPM[[#This Row],[Error Code Name]],Defect_Master[Functional Area],TPM[[#This Row],[Functional Area]])</f>
        <v>0</v>
      </c>
      <c r="G100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01" spans="2:7" ht="15.75" customHeight="1">
      <c r="B1001" s="12">
        <v>999</v>
      </c>
      <c r="C1001" s="10" t="str">
        <f>IFERROR(VLOOKUP(TPM[[#This Row],[Error Code]],Errors_Master[[Error Code]:[Functional Area]],2,FALSE),"NA")</f>
        <v>USBC1</v>
      </c>
      <c r="D1001" s="10" t="str">
        <f>IFERROR(VLOOKUP(TPM[[#This Row],[Error Code]],Errors_Master[[Error Code]:[Error Code Name]],3,FALSE),"NA")</f>
        <v>[New Failure] USBC1</v>
      </c>
      <c r="E1001" s="10">
        <f>COUNTIFS(Defect_Master[First Time],"&gt;0",Defect_Master[Error Code Name],TPM[[#This Row],[Error Code Name]],Defect_Master[Functional Area],TPM[[#This Row],[Functional Area]])</f>
        <v>0</v>
      </c>
      <c r="F1001" s="10">
        <f>COUNTIFS(Defect_Master[Final],"&gt;0",Defect_Master[Error Code Name],TPM[[#This Row],[Error Code Name]],Defect_Master[Functional Area],TPM[[#This Row],[Functional Area]])</f>
        <v>0</v>
      </c>
      <c r="G100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02" spans="2:7" ht="15.75" customHeight="1">
      <c r="B1002" s="12">
        <v>1000</v>
      </c>
      <c r="C1002" s="10" t="str">
        <f>IFERROR(VLOOKUP(TPM[[#This Row],[Error Code]],Errors_Master[[Error Code]:[Functional Area]],2,FALSE),"NA")</f>
        <v>USBC1</v>
      </c>
      <c r="D1002" s="10" t="str">
        <f>IFERROR(VLOOKUP(TPM[[#This Row],[Error Code]],Errors_Master[[Error Code]:[Error Code Name]],3,FALSE),"NA")</f>
        <v>[New Failure] USBC1</v>
      </c>
      <c r="E1002" s="10">
        <f>COUNTIFS(Defect_Master[First Time],"&gt;0",Defect_Master[Error Code Name],TPM[[#This Row],[Error Code Name]],Defect_Master[Functional Area],TPM[[#This Row],[Functional Area]])</f>
        <v>0</v>
      </c>
      <c r="F1002" s="10">
        <f>COUNTIFS(Defect_Master[Final],"&gt;0",Defect_Master[Error Code Name],TPM[[#This Row],[Error Code Name]],Defect_Master[Functional Area],TPM[[#This Row],[Functional Area]])</f>
        <v>0</v>
      </c>
      <c r="G100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03" spans="2:7" ht="15.75" customHeight="1">
      <c r="B1003" s="12">
        <v>1001</v>
      </c>
      <c r="C1003" s="10" t="str">
        <f>IFERROR(VLOOKUP(TPM[[#This Row],[Error Code]],Errors_Master[[Error Code]:[Functional Area]],2,FALSE),"NA")</f>
        <v>USBC1</v>
      </c>
      <c r="D1003" s="10" t="str">
        <f>IFERROR(VLOOKUP(TPM[[#This Row],[Error Code]],Errors_Master[[Error Code]:[Error Code Name]],3,FALSE),"NA")</f>
        <v>[New Failure] USBC1</v>
      </c>
      <c r="E1003" s="10">
        <f>COUNTIFS(Defect_Master[First Time],"&gt;0",Defect_Master[Error Code Name],TPM[[#This Row],[Error Code Name]],Defect_Master[Functional Area],TPM[[#This Row],[Functional Area]])</f>
        <v>0</v>
      </c>
      <c r="F1003" s="10">
        <f>COUNTIFS(Defect_Master[Final],"&gt;0",Defect_Master[Error Code Name],TPM[[#This Row],[Error Code Name]],Defect_Master[Functional Area],TPM[[#This Row],[Functional Area]])</f>
        <v>0</v>
      </c>
      <c r="G100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04" spans="2:7" ht="15.75" customHeight="1">
      <c r="B1004" s="12">
        <v>1002</v>
      </c>
      <c r="C1004" s="10" t="str">
        <f>IFERROR(VLOOKUP(TPM[[#This Row],[Error Code]],Errors_Master[[Error Code]:[Functional Area]],2,FALSE),"NA")</f>
        <v>USBC1</v>
      </c>
      <c r="D1004" s="10" t="str">
        <f>IFERROR(VLOOKUP(TPM[[#This Row],[Error Code]],Errors_Master[[Error Code]:[Error Code Name]],3,FALSE),"NA")</f>
        <v>[New Failure] USBC1</v>
      </c>
      <c r="E1004" s="10">
        <f>COUNTIFS(Defect_Master[First Time],"&gt;0",Defect_Master[Error Code Name],TPM[[#This Row],[Error Code Name]],Defect_Master[Functional Area],TPM[[#This Row],[Functional Area]])</f>
        <v>0</v>
      </c>
      <c r="F1004" s="10">
        <f>COUNTIFS(Defect_Master[Final],"&gt;0",Defect_Master[Error Code Name],TPM[[#This Row],[Error Code Name]],Defect_Master[Functional Area],TPM[[#This Row],[Functional Area]])</f>
        <v>0</v>
      </c>
      <c r="G100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05" spans="2:7" ht="15.75" customHeight="1">
      <c r="B1005" s="12">
        <v>1003</v>
      </c>
      <c r="C1005" s="10" t="str">
        <f>IFERROR(VLOOKUP(TPM[[#This Row],[Error Code]],Errors_Master[[Error Code]:[Functional Area]],2,FALSE),"NA")</f>
        <v>USBC1</v>
      </c>
      <c r="D1005" s="10" t="str">
        <f>IFERROR(VLOOKUP(TPM[[#This Row],[Error Code]],Errors_Master[[Error Code]:[Error Code Name]],3,FALSE),"NA")</f>
        <v>[New Failure] USBC1</v>
      </c>
      <c r="E1005" s="10">
        <f>COUNTIFS(Defect_Master[First Time],"&gt;0",Defect_Master[Error Code Name],TPM[[#This Row],[Error Code Name]],Defect_Master[Functional Area],TPM[[#This Row],[Functional Area]])</f>
        <v>0</v>
      </c>
      <c r="F1005" s="10">
        <f>COUNTIFS(Defect_Master[Final],"&gt;0",Defect_Master[Error Code Name],TPM[[#This Row],[Error Code Name]],Defect_Master[Functional Area],TPM[[#This Row],[Functional Area]])</f>
        <v>0</v>
      </c>
      <c r="G100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06" spans="2:7" ht="15.75" customHeight="1">
      <c r="B1006" s="12">
        <v>1004</v>
      </c>
      <c r="C1006" s="10" t="str">
        <f>IFERROR(VLOOKUP(TPM[[#This Row],[Error Code]],Errors_Master[[Error Code]:[Functional Area]],2,FALSE),"NA")</f>
        <v>USBC1</v>
      </c>
      <c r="D1006" s="10" t="str">
        <f>IFERROR(VLOOKUP(TPM[[#This Row],[Error Code]],Errors_Master[[Error Code]:[Error Code Name]],3,FALSE),"NA")</f>
        <v>[New Failure] USBC1</v>
      </c>
      <c r="E1006" s="10">
        <f>COUNTIFS(Defect_Master[First Time],"&gt;0",Defect_Master[Error Code Name],TPM[[#This Row],[Error Code Name]],Defect_Master[Functional Area],TPM[[#This Row],[Functional Area]])</f>
        <v>0</v>
      </c>
      <c r="F1006" s="10">
        <f>COUNTIFS(Defect_Master[Final],"&gt;0",Defect_Master[Error Code Name],TPM[[#This Row],[Error Code Name]],Defect_Master[Functional Area],TPM[[#This Row],[Functional Area]])</f>
        <v>0</v>
      </c>
      <c r="G100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07" spans="2:7" ht="15.75" customHeight="1">
      <c r="B1007" s="12">
        <v>1005</v>
      </c>
      <c r="C1007" s="10" t="str">
        <f>IFERROR(VLOOKUP(TPM[[#This Row],[Error Code]],Errors_Master[[Error Code]:[Functional Area]],2,FALSE),"NA")</f>
        <v>USBC1</v>
      </c>
      <c r="D1007" s="10" t="str">
        <f>IFERROR(VLOOKUP(TPM[[#This Row],[Error Code]],Errors_Master[[Error Code]:[Error Code Name]],3,FALSE),"NA")</f>
        <v>[New Failure] USBC1</v>
      </c>
      <c r="E1007" s="10">
        <f>COUNTIFS(Defect_Master[First Time],"&gt;0",Defect_Master[Error Code Name],TPM[[#This Row],[Error Code Name]],Defect_Master[Functional Area],TPM[[#This Row],[Functional Area]])</f>
        <v>0</v>
      </c>
      <c r="F1007" s="10">
        <f>COUNTIFS(Defect_Master[Final],"&gt;0",Defect_Master[Error Code Name],TPM[[#This Row],[Error Code Name]],Defect_Master[Functional Area],TPM[[#This Row],[Functional Area]])</f>
        <v>0</v>
      </c>
      <c r="G100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08" spans="2:7" ht="15.75" customHeight="1">
      <c r="B1008" s="12">
        <v>1006</v>
      </c>
      <c r="C1008" s="10" t="str">
        <f>IFERROR(VLOOKUP(TPM[[#This Row],[Error Code]],Errors_Master[[Error Code]:[Functional Area]],2,FALSE),"NA")</f>
        <v>USBC1</v>
      </c>
      <c r="D1008" s="10" t="str">
        <f>IFERROR(VLOOKUP(TPM[[#This Row],[Error Code]],Errors_Master[[Error Code]:[Error Code Name]],3,FALSE),"NA")</f>
        <v>[New Failure] USBC1</v>
      </c>
      <c r="E1008" s="10">
        <f>COUNTIFS(Defect_Master[First Time],"&gt;0",Defect_Master[Error Code Name],TPM[[#This Row],[Error Code Name]],Defect_Master[Functional Area],TPM[[#This Row],[Functional Area]])</f>
        <v>0</v>
      </c>
      <c r="F1008" s="10">
        <f>COUNTIFS(Defect_Master[Final],"&gt;0",Defect_Master[Error Code Name],TPM[[#This Row],[Error Code Name]],Defect_Master[Functional Area],TPM[[#This Row],[Functional Area]])</f>
        <v>0</v>
      </c>
      <c r="G100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09" spans="2:7" ht="15.75" customHeight="1">
      <c r="B1009" s="12">
        <v>1007</v>
      </c>
      <c r="C1009" s="10" t="str">
        <f>IFERROR(VLOOKUP(TPM[[#This Row],[Error Code]],Errors_Master[[Error Code]:[Functional Area]],2,FALSE),"NA")</f>
        <v>USBC1</v>
      </c>
      <c r="D1009" s="10" t="str">
        <f>IFERROR(VLOOKUP(TPM[[#This Row],[Error Code]],Errors_Master[[Error Code]:[Error Code Name]],3,FALSE),"NA")</f>
        <v>[New Failure] USBC1</v>
      </c>
      <c r="E1009" s="10">
        <f>COUNTIFS(Defect_Master[First Time],"&gt;0",Defect_Master[Error Code Name],TPM[[#This Row],[Error Code Name]],Defect_Master[Functional Area],TPM[[#This Row],[Functional Area]])</f>
        <v>0</v>
      </c>
      <c r="F1009" s="10">
        <f>COUNTIFS(Defect_Master[Final],"&gt;0",Defect_Master[Error Code Name],TPM[[#This Row],[Error Code Name]],Defect_Master[Functional Area],TPM[[#This Row],[Functional Area]])</f>
        <v>0</v>
      </c>
      <c r="G100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10" spans="2:7" ht="15.75" customHeight="1">
      <c r="B1010" s="12">
        <v>1008</v>
      </c>
      <c r="C1010" s="10" t="str">
        <f>IFERROR(VLOOKUP(TPM[[#This Row],[Error Code]],Errors_Master[[Error Code]:[Functional Area]],2,FALSE),"NA")</f>
        <v>USBC1</v>
      </c>
      <c r="D1010" s="10" t="str">
        <f>IFERROR(VLOOKUP(TPM[[#This Row],[Error Code]],Errors_Master[[Error Code]:[Error Code Name]],3,FALSE),"NA")</f>
        <v>[New Failure] USBC1</v>
      </c>
      <c r="E1010" s="10">
        <f>COUNTIFS(Defect_Master[First Time],"&gt;0",Defect_Master[Error Code Name],TPM[[#This Row],[Error Code Name]],Defect_Master[Functional Area],TPM[[#This Row],[Functional Area]])</f>
        <v>0</v>
      </c>
      <c r="F1010" s="10">
        <f>COUNTIFS(Defect_Master[Final],"&gt;0",Defect_Master[Error Code Name],TPM[[#This Row],[Error Code Name]],Defect_Master[Functional Area],TPM[[#This Row],[Functional Area]])</f>
        <v>0</v>
      </c>
      <c r="G101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11" spans="2:7" ht="15.75" customHeight="1">
      <c r="B1011" s="12">
        <v>1009</v>
      </c>
      <c r="C1011" s="10" t="str">
        <f>IFERROR(VLOOKUP(TPM[[#This Row],[Error Code]],Errors_Master[[Error Code]:[Functional Area]],2,FALSE),"NA")</f>
        <v>USBC1</v>
      </c>
      <c r="D1011" s="10" t="str">
        <f>IFERROR(VLOOKUP(TPM[[#This Row],[Error Code]],Errors_Master[[Error Code]:[Error Code Name]],3,FALSE),"NA")</f>
        <v>[New Failure] USBC1</v>
      </c>
      <c r="E1011" s="10">
        <f>COUNTIFS(Defect_Master[First Time],"&gt;0",Defect_Master[Error Code Name],TPM[[#This Row],[Error Code Name]],Defect_Master[Functional Area],TPM[[#This Row],[Functional Area]])</f>
        <v>0</v>
      </c>
      <c r="F1011" s="10">
        <f>COUNTIFS(Defect_Master[Final],"&gt;0",Defect_Master[Error Code Name],TPM[[#This Row],[Error Code Name]],Defect_Master[Functional Area],TPM[[#This Row],[Functional Area]])</f>
        <v>0</v>
      </c>
      <c r="G101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12" spans="2:7" ht="15.75" customHeight="1">
      <c r="B1012" s="12">
        <v>1010</v>
      </c>
      <c r="C1012" s="10" t="str">
        <f>IFERROR(VLOOKUP(TPM[[#This Row],[Error Code]],Errors_Master[[Error Code]:[Functional Area]],2,FALSE),"NA")</f>
        <v>USBC1</v>
      </c>
      <c r="D1012" s="10" t="str">
        <f>IFERROR(VLOOKUP(TPM[[#This Row],[Error Code]],Errors_Master[[Error Code]:[Error Code Name]],3,FALSE),"NA")</f>
        <v>[New Failure] USBC1</v>
      </c>
      <c r="E1012" s="10">
        <f>COUNTIFS(Defect_Master[First Time],"&gt;0",Defect_Master[Error Code Name],TPM[[#This Row],[Error Code Name]],Defect_Master[Functional Area],TPM[[#This Row],[Functional Area]])</f>
        <v>0</v>
      </c>
      <c r="F1012" s="10">
        <f>COUNTIFS(Defect_Master[Final],"&gt;0",Defect_Master[Error Code Name],TPM[[#This Row],[Error Code Name]],Defect_Master[Functional Area],TPM[[#This Row],[Functional Area]])</f>
        <v>0</v>
      </c>
      <c r="G101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13" spans="2:7" ht="15.75" customHeight="1">
      <c r="B1013" s="12">
        <v>1011</v>
      </c>
      <c r="C1013" s="10" t="str">
        <f>IFERROR(VLOOKUP(TPM[[#This Row],[Error Code]],Errors_Master[[Error Code]:[Functional Area]],2,FALSE),"NA")</f>
        <v>USBC1</v>
      </c>
      <c r="D1013" s="10" t="str">
        <f>IFERROR(VLOOKUP(TPM[[#This Row],[Error Code]],Errors_Master[[Error Code]:[Error Code Name]],3,FALSE),"NA")</f>
        <v>[New Failure] USBC1</v>
      </c>
      <c r="E1013" s="10">
        <f>COUNTIFS(Defect_Master[First Time],"&gt;0",Defect_Master[Error Code Name],TPM[[#This Row],[Error Code Name]],Defect_Master[Functional Area],TPM[[#This Row],[Functional Area]])</f>
        <v>0</v>
      </c>
      <c r="F1013" s="10">
        <f>COUNTIFS(Defect_Master[Final],"&gt;0",Defect_Master[Error Code Name],TPM[[#This Row],[Error Code Name]],Defect_Master[Functional Area],TPM[[#This Row],[Functional Area]])</f>
        <v>0</v>
      </c>
      <c r="G101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14" spans="2:7" ht="15.75" customHeight="1">
      <c r="B1014" s="12">
        <v>1012</v>
      </c>
      <c r="C1014" s="10" t="str">
        <f>IFERROR(VLOOKUP(TPM[[#This Row],[Error Code]],Errors_Master[[Error Code]:[Functional Area]],2,FALSE),"NA")</f>
        <v>USBC2</v>
      </c>
      <c r="D1014" s="10" t="str">
        <f>IFERROR(VLOOKUP(TPM[[#This Row],[Error Code]],Errors_Master[[Error Code]:[Error Code Name]],3,FALSE),"NA")</f>
        <v>Hang at unplug DP cable</v>
      </c>
      <c r="E1014" s="10">
        <f>COUNTIFS(Defect_Master[First Time],"&gt;0",Defect_Master[Error Code Name],TPM[[#This Row],[Error Code Name]],Defect_Master[Functional Area],TPM[[#This Row],[Functional Area]])</f>
        <v>0</v>
      </c>
      <c r="F1014" s="10">
        <f>COUNTIFS(Defect_Master[Final],"&gt;0",Defect_Master[Error Code Name],TPM[[#This Row],[Error Code Name]],Defect_Master[Functional Area],TPM[[#This Row],[Functional Area]])</f>
        <v>0</v>
      </c>
      <c r="G101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15" spans="2:7" ht="15.75" customHeight="1">
      <c r="B1015" s="12">
        <v>1013</v>
      </c>
      <c r="C1015" s="10" t="str">
        <f>IFERROR(VLOOKUP(TPM[[#This Row],[Error Code]],Errors_Master[[Error Code]:[Functional Area]],2,FALSE),"NA")</f>
        <v>USBC2</v>
      </c>
      <c r="D1015" s="10" t="str">
        <f>IFERROR(VLOOKUP(TPM[[#This Row],[Error Code]],Errors_Master[[Error Code]:[Error Code Name]],3,FALSE),"NA")</f>
        <v>Verify no False PCH USBC2 Disconnect Test Rear right 4543</v>
      </c>
      <c r="E1015" s="10">
        <f>COUNTIFS(Defect_Master[First Time],"&gt;0",Defect_Master[Error Code Name],TPM[[#This Row],[Error Code Name]],Defect_Master[Functional Area],TPM[[#This Row],[Functional Area]])</f>
        <v>0</v>
      </c>
      <c r="F1015" s="10">
        <f>COUNTIFS(Defect_Master[Final],"&gt;0",Defect_Master[Error Code Name],TPM[[#This Row],[Error Code Name]],Defect_Master[Functional Area],TPM[[#This Row],[Functional Area]])</f>
        <v>0</v>
      </c>
      <c r="G101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16" spans="2:7" ht="15.75" customHeight="1">
      <c r="B1016" s="12">
        <v>1014</v>
      </c>
      <c r="C1016" s="10" t="str">
        <f>IFERROR(VLOOKUP(TPM[[#This Row],[Error Code]],Errors_Master[[Error Code]:[Functional Area]],2,FALSE),"NA")</f>
        <v>USBC2</v>
      </c>
      <c r="D1016" s="10" t="str">
        <f>IFERROR(VLOOKUP(TPM[[#This Row],[Error Code]],Errors_Master[[Error Code]:[Error Code Name]],3,FALSE),"NA")</f>
        <v>Display pattern Test Rear Right port 9106.9107.9108 fail</v>
      </c>
      <c r="E1016" s="10">
        <f>COUNTIFS(Defect_Master[First Time],"&gt;0",Defect_Master[Error Code Name],TPM[[#This Row],[Error Code Name]],Defect_Master[Functional Area],TPM[[#This Row],[Functional Area]])</f>
        <v>0</v>
      </c>
      <c r="F1016" s="10">
        <f>COUNTIFS(Defect_Master[Final],"&gt;0",Defect_Master[Error Code Name],TPM[[#This Row],[Error Code Name]],Defect_Master[Functional Area],TPM[[#This Row],[Functional Area]])</f>
        <v>0</v>
      </c>
      <c r="G101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17" spans="2:7" ht="15.75" customHeight="1">
      <c r="B1017" s="12">
        <v>1015</v>
      </c>
      <c r="C1017" s="10" t="str">
        <f>IFERROR(VLOOKUP(TPM[[#This Row],[Error Code]],Errors_Master[[Error Code]:[Functional Area]],2,FALSE),"NA")</f>
        <v>USBC2</v>
      </c>
      <c r="D1017" s="10" t="str">
        <f>IFERROR(VLOOKUP(TPM[[#This Row],[Error Code]],Errors_Master[[Error Code]:[Error Code Name]],3,FALSE),"NA")</f>
        <v>Display pattern Test Front Right port 9106.9107.9108 fail</v>
      </c>
      <c r="E1017" s="10">
        <f>COUNTIFS(Defect_Master[First Time],"&gt;0",Defect_Master[Error Code Name],TPM[[#This Row],[Error Code Name]],Defect_Master[Functional Area],TPM[[#This Row],[Functional Area]])</f>
        <v>0</v>
      </c>
      <c r="F1017" s="10">
        <f>COUNTIFS(Defect_Master[Final],"&gt;0",Defect_Master[Error Code Name],TPM[[#This Row],[Error Code Name]],Defect_Master[Functional Area],TPM[[#This Row],[Functional Area]])</f>
        <v>0</v>
      </c>
      <c r="G101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18" spans="2:7" ht="15.75" customHeight="1">
      <c r="B1018" s="12">
        <v>1016</v>
      </c>
      <c r="C1018" s="10" t="str">
        <f>IFERROR(VLOOKUP(TPM[[#This Row],[Error Code]],Errors_Master[[Error Code]:[Functional Area]],2,FALSE),"NA")</f>
        <v>USBC2</v>
      </c>
      <c r="D1018" s="10" t="str">
        <f>IFERROR(VLOOKUP(TPM[[#This Row],[Error Code]],Errors_Master[[Error Code]:[Error Code Name]],3,FALSE),"NA")</f>
        <v>Display pattern Test Rear Left port 9106.9107.9108 fail</v>
      </c>
      <c r="E1018" s="10">
        <f>COUNTIFS(Defect_Master[First Time],"&gt;0",Defect_Master[Error Code Name],TPM[[#This Row],[Error Code Name]],Defect_Master[Functional Area],TPM[[#This Row],[Functional Area]])</f>
        <v>0</v>
      </c>
      <c r="F1018" s="10">
        <f>COUNTIFS(Defect_Master[Final],"&gt;0",Defect_Master[Error Code Name],TPM[[#This Row],[Error Code Name]],Defect_Master[Functional Area],TPM[[#This Row],[Functional Area]])</f>
        <v>0</v>
      </c>
      <c r="G101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19" spans="2:7" ht="15.75" customHeight="1">
      <c r="B1019" s="12">
        <v>1017</v>
      </c>
      <c r="C1019" s="10" t="str">
        <f>IFERROR(VLOOKUP(TPM[[#This Row],[Error Code]],Errors_Master[[Error Code]:[Functional Area]],2,FALSE),"NA")</f>
        <v>USBC2</v>
      </c>
      <c r="D1019" s="10" t="str">
        <f>IFERROR(VLOOKUP(TPM[[#This Row],[Error Code]],Errors_Master[[Error Code]:[Error Code Name]],3,FALSE),"NA")</f>
        <v>Display pattern Test Front Left port 9106.9107.9108 fail</v>
      </c>
      <c r="E1019" s="10">
        <f>COUNTIFS(Defect_Master[First Time],"&gt;0",Defect_Master[Error Code Name],TPM[[#This Row],[Error Code Name]],Defect_Master[Functional Area],TPM[[#This Row],[Functional Area]])</f>
        <v>0</v>
      </c>
      <c r="F1019" s="10">
        <f>COUNTIFS(Defect_Master[Final],"&gt;0",Defect_Master[Error Code Name],TPM[[#This Row],[Error Code Name]],Defect_Master[Functional Area],TPM[[#This Row],[Functional Area]])</f>
        <v>0</v>
      </c>
      <c r="G101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20" spans="2:7" ht="15.75" customHeight="1">
      <c r="B1020" s="12">
        <v>1018</v>
      </c>
      <c r="C1020" s="10" t="str">
        <f>IFERROR(VLOOKUP(TPM[[#This Row],[Error Code]],Errors_Master[[Error Code]:[Functional Area]],2,FALSE),"NA")</f>
        <v>USBC2</v>
      </c>
      <c r="D1020" s="10" t="str">
        <f>IFERROR(VLOOKUP(TPM[[#This Row],[Error Code]],Errors_Master[[Error Code]:[Error Code Name]],3,FALSE),"NA")</f>
        <v>Hang at 9817</v>
      </c>
      <c r="E1020" s="10">
        <f>COUNTIFS(Defect_Master[First Time],"&gt;0",Defect_Master[Error Code Name],TPM[[#This Row],[Error Code Name]],Defect_Master[Functional Area],TPM[[#This Row],[Functional Area]])</f>
        <v>0</v>
      </c>
      <c r="F1020" s="10">
        <f>COUNTIFS(Defect_Master[Final],"&gt;0",Defect_Master[Error Code Name],TPM[[#This Row],[Error Code Name]],Defect_Master[Functional Area],TPM[[#This Row],[Functional Area]])</f>
        <v>0</v>
      </c>
      <c r="G102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21" spans="2:7" ht="15.75" customHeight="1">
      <c r="B1021" s="12">
        <v>1019</v>
      </c>
      <c r="C1021" s="10" t="str">
        <f>IFERROR(VLOOKUP(TPM[[#This Row],[Error Code]],Errors_Master[[Error Code]:[Functional Area]],2,FALSE),"NA")</f>
        <v>USBC2</v>
      </c>
      <c r="D1021" s="10" t="str">
        <f>IFERROR(VLOOKUP(TPM[[#This Row],[Error Code]],Errors_Master[[Error Code]:[Error Code Name]],3,FALSE),"NA")</f>
        <v>Front Right USBC port up orientation check 9007 fail</v>
      </c>
      <c r="E1021" s="10">
        <f>COUNTIFS(Defect_Master[First Time],"&gt;0",Defect_Master[Error Code Name],TPM[[#This Row],[Error Code Name]],Defect_Master[Functional Area],TPM[[#This Row],[Functional Area]])</f>
        <v>0</v>
      </c>
      <c r="F1021" s="10">
        <f>COUNTIFS(Defect_Master[Final],"&gt;0",Defect_Master[Error Code Name],TPM[[#This Row],[Error Code Name]],Defect_Master[Functional Area],TPM[[#This Row],[Functional Area]])</f>
        <v>0</v>
      </c>
      <c r="G102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22" spans="2:7" ht="15.75" customHeight="1">
      <c r="B1022" s="12">
        <v>1020</v>
      </c>
      <c r="C1022" s="10" t="str">
        <f>IFERROR(VLOOKUP(TPM[[#This Row],[Error Code]],Errors_Master[[Error Code]:[Functional Area]],2,FALSE),"NA")</f>
        <v>USBC2</v>
      </c>
      <c r="D1022" s="10" t="str">
        <f>IFERROR(VLOOKUP(TPM[[#This Row],[Error Code]],Errors_Master[[Error Code]:[Error Code Name]],3,FALSE),"NA")</f>
        <v>Rear Left USBC port up orientation check 9007 fail</v>
      </c>
      <c r="E1022" s="10">
        <f>COUNTIFS(Defect_Master[First Time],"&gt;0",Defect_Master[Error Code Name],TPM[[#This Row],[Error Code Name]],Defect_Master[Functional Area],TPM[[#This Row],[Functional Area]])</f>
        <v>0</v>
      </c>
      <c r="F1022" s="10">
        <f>COUNTIFS(Defect_Master[Final],"&gt;0",Defect_Master[Error Code Name],TPM[[#This Row],[Error Code Name]],Defect_Master[Functional Area],TPM[[#This Row],[Functional Area]])</f>
        <v>0</v>
      </c>
      <c r="G102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23" spans="2:7" ht="15.75" customHeight="1">
      <c r="B1023" s="12">
        <v>1021</v>
      </c>
      <c r="C1023" s="10" t="str">
        <f>IFERROR(VLOOKUP(TPM[[#This Row],[Error Code]],Errors_Master[[Error Code]:[Functional Area]],2,FALSE),"NA")</f>
        <v>USBC2</v>
      </c>
      <c r="D1023" s="10" t="str">
        <f>IFERROR(VLOOKUP(TPM[[#This Row],[Error Code]],Errors_Master[[Error Code]:[Error Code Name]],3,FALSE),"NA")</f>
        <v>Palladium up orientation check 9817 fail</v>
      </c>
      <c r="E1023" s="10">
        <f>COUNTIFS(Defect_Master[First Time],"&gt;0",Defect_Master[Error Code Name],TPM[[#This Row],[Error Code Name]],Defect_Master[Functional Area],TPM[[#This Row],[Functional Area]])</f>
        <v>0</v>
      </c>
      <c r="F1023" s="10">
        <f>COUNTIFS(Defect_Master[Final],"&gt;0",Defect_Master[Error Code Name],TPM[[#This Row],[Error Code Name]],Defect_Master[Functional Area],TPM[[#This Row],[Functional Area]])</f>
        <v>0</v>
      </c>
      <c r="G102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24" spans="2:7" ht="15.75" customHeight="1">
      <c r="B1024" s="12">
        <v>1022</v>
      </c>
      <c r="C1024" s="10" t="str">
        <f>IFERROR(VLOOKUP(TPM[[#This Row],[Error Code]],Errors_Master[[Error Code]:[Functional Area]],2,FALSE),"NA")</f>
        <v>USBC2</v>
      </c>
      <c r="D1024" s="10" t="str">
        <f>IFERROR(VLOOKUP(TPM[[#This Row],[Error Code]],Errors_Master[[Error Code]:[Error Code Name]],3,FALSE),"NA")</f>
        <v>Hang at unplug TBTA cable</v>
      </c>
      <c r="E1024" s="10">
        <f>COUNTIFS(Defect_Master[First Time],"&gt;0",Defect_Master[Error Code Name],TPM[[#This Row],[Error Code Name]],Defect_Master[Functional Area],TPM[[#This Row],[Functional Area]])</f>
        <v>0</v>
      </c>
      <c r="F1024" s="10">
        <f>COUNTIFS(Defect_Master[Final],"&gt;0",Defect_Master[Error Code Name],TPM[[#This Row],[Error Code Name]],Defect_Master[Functional Area],TPM[[#This Row],[Functional Area]])</f>
        <v>0</v>
      </c>
      <c r="G102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25" spans="2:7" ht="15.75" customHeight="1">
      <c r="B1025" s="12">
        <v>1023</v>
      </c>
      <c r="C1025" s="10" t="str">
        <f>IFERROR(VLOOKUP(TPM[[#This Row],[Error Code]],Errors_Master[[Error Code]:[Functional Area]],2,FALSE),"NA")</f>
        <v>USBC2</v>
      </c>
      <c r="D1025" s="10" t="str">
        <f>IFERROR(VLOOKUP(TPM[[#This Row],[Error Code]],Errors_Master[[Error Code]:[Error Code Name]],3,FALSE),"NA")</f>
        <v>Hang at back light</v>
      </c>
      <c r="E1025" s="10">
        <f>COUNTIFS(Defect_Master[First Time],"&gt;0",Defect_Master[Error Code Name],TPM[[#This Row],[Error Code Name]],Defect_Master[Functional Area],TPM[[#This Row],[Functional Area]])</f>
        <v>0</v>
      </c>
      <c r="F1025" s="10">
        <f>COUNTIFS(Defect_Master[Final],"&gt;0",Defect_Master[Error Code Name],TPM[[#This Row],[Error Code Name]],Defect_Master[Functional Area],TPM[[#This Row],[Functional Area]])</f>
        <v>0</v>
      </c>
      <c r="G102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26" spans="2:7" ht="15.75" customHeight="1">
      <c r="B1026" s="12">
        <v>1024</v>
      </c>
      <c r="C1026" s="10" t="str">
        <f>IFERROR(VLOOKUP(TPM[[#This Row],[Error Code]],Errors_Master[[Error Code]:[Functional Area]],2,FALSE),"NA")</f>
        <v>USBC2</v>
      </c>
      <c r="D1026" s="10" t="str">
        <f>IFERROR(VLOOKUP(TPM[[#This Row],[Error Code]],Errors_Master[[Error Code]:[Error Code Name]],3,FALSE),"NA")</f>
        <v>Hang at black screen</v>
      </c>
      <c r="E1026" s="10">
        <f>COUNTIFS(Defect_Master[First Time],"&gt;0",Defect_Master[Error Code Name],TPM[[#This Row],[Error Code Name]],Defect_Master[Functional Area],TPM[[#This Row],[Functional Area]])</f>
        <v>0</v>
      </c>
      <c r="F1026" s="10">
        <f>COUNTIFS(Defect_Master[Final],"&gt;0",Defect_Master[Error Code Name],TPM[[#This Row],[Error Code Name]],Defect_Master[Functional Area],TPM[[#This Row],[Functional Area]])</f>
        <v>0</v>
      </c>
      <c r="G102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27" spans="2:7" ht="15.75" customHeight="1">
      <c r="B1027" s="12">
        <v>1025</v>
      </c>
      <c r="C1027" s="10" t="str">
        <f>IFERROR(VLOOKUP(TPM[[#This Row],[Error Code]],Errors_Master[[Error Code]:[Functional Area]],2,FALSE),"NA")</f>
        <v>USBC2</v>
      </c>
      <c r="D1027" s="10" t="str">
        <f>IFERROR(VLOOKUP(TPM[[#This Row],[Error Code]],Errors_Master[[Error Code]:[Error Code Name]],3,FALSE),"NA")</f>
        <v>Rear Left port no function</v>
      </c>
      <c r="E1027" s="10">
        <f>COUNTIFS(Defect_Master[First Time],"&gt;0",Defect_Master[Error Code Name],TPM[[#This Row],[Error Code Name]],Defect_Master[Functional Area],TPM[[#This Row],[Functional Area]])</f>
        <v>0</v>
      </c>
      <c r="F1027" s="10">
        <f>COUNTIFS(Defect_Master[Final],"&gt;0",Defect_Master[Error Code Name],TPM[[#This Row],[Error Code Name]],Defect_Master[Functional Area],TPM[[#This Row],[Functional Area]])</f>
        <v>0</v>
      </c>
      <c r="G102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28" spans="2:7" ht="15.75" customHeight="1">
      <c r="B1028" s="12">
        <v>1026</v>
      </c>
      <c r="C1028" s="10" t="str">
        <f>IFERROR(VLOOKUP(TPM[[#This Row],[Error Code]],Errors_Master[[Error Code]:[Functional Area]],2,FALSE),"NA")</f>
        <v>USBC2</v>
      </c>
      <c r="D1028" s="10" t="str">
        <f>IFERROR(VLOOKUP(TPM[[#This Row],[Error Code]],Errors_Master[[Error Code]:[Error Code Name]],3,FALSE),"NA")</f>
        <v>Front Left Intel CID Eye Measurement 10Gbps up orientation 8057 fail</v>
      </c>
      <c r="E1028" s="10">
        <f>COUNTIFS(Defect_Master[First Time],"&gt;0",Defect_Master[Error Code Name],TPM[[#This Row],[Error Code Name]],Defect_Master[Functional Area],TPM[[#This Row],[Functional Area]])</f>
        <v>0</v>
      </c>
      <c r="F1028" s="10">
        <f>COUNTIFS(Defect_Master[Final],"&gt;0",Defect_Master[Error Code Name],TPM[[#This Row],[Error Code Name]],Defect_Master[Functional Area],TPM[[#This Row],[Functional Area]])</f>
        <v>0</v>
      </c>
      <c r="G102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29" spans="2:7" ht="15.75" customHeight="1">
      <c r="B1029" s="12">
        <v>1027</v>
      </c>
      <c r="C1029" s="10" t="str">
        <f>IFERROR(VLOOKUP(TPM[[#This Row],[Error Code]],Errors_Master[[Error Code]:[Functional Area]],2,FALSE),"NA")</f>
        <v>USBC2</v>
      </c>
      <c r="D1029" s="10" t="str">
        <f>IFERROR(VLOOKUP(TPM[[#This Row],[Error Code]],Errors_Master[[Error Code]:[Error Code Name]],3,FALSE),"NA")</f>
        <v>Rear Right Port No Function</v>
      </c>
      <c r="E1029" s="10">
        <f>COUNTIFS(Defect_Master[First Time],"&gt;0",Defect_Master[Error Code Name],TPM[[#This Row],[Error Code Name]],Defect_Master[Functional Area],TPM[[#This Row],[Functional Area]])</f>
        <v>0</v>
      </c>
      <c r="F1029" s="10">
        <f>COUNTIFS(Defect_Master[Final],"&gt;0",Defect_Master[Error Code Name],TPM[[#This Row],[Error Code Name]],Defect_Master[Functional Area],TPM[[#This Row],[Functional Area]])</f>
        <v>0</v>
      </c>
      <c r="G102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30" spans="2:7" ht="15.75" customHeight="1">
      <c r="B1030" s="12">
        <v>1028</v>
      </c>
      <c r="C1030" s="10" t="str">
        <f>IFERROR(VLOOKUP(TPM[[#This Row],[Error Code]],Errors_Master[[Error Code]:[Functional Area]],2,FALSE),"NA")</f>
        <v>USBC2</v>
      </c>
      <c r="D1030" s="10" t="str">
        <f>IFERROR(VLOOKUP(TPM[[#This Row],[Error Code]],Errors_Master[[Error Code]:[Error Code Name]],3,FALSE),"NA")</f>
        <v>Front Right 4544 Verify No False PCH USBC2 Disconnect Test (High Speed Down)</v>
      </c>
      <c r="E1030" s="10">
        <f>COUNTIFS(Defect_Master[First Time],"&gt;0",Defect_Master[Error Code Name],TPM[[#This Row],[Error Code Name]],Defect_Master[Functional Area],TPM[[#This Row],[Functional Area]])</f>
        <v>0</v>
      </c>
      <c r="F1030" s="10">
        <f>COUNTIFS(Defect_Master[Final],"&gt;0",Defect_Master[Error Code Name],TPM[[#This Row],[Error Code Name]],Defect_Master[Functional Area],TPM[[#This Row],[Functional Area]])</f>
        <v>0</v>
      </c>
      <c r="G103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31" spans="2:7" ht="15.75" customHeight="1">
      <c r="B1031" s="12">
        <v>1029</v>
      </c>
      <c r="C1031" s="10" t="str">
        <f>IFERROR(VLOOKUP(TPM[[#This Row],[Error Code]],Errors_Master[[Error Code]:[Functional Area]],2,FALSE),"NA")</f>
        <v>USBC2</v>
      </c>
      <c r="D1031" s="10" t="str">
        <f>IFERROR(VLOOKUP(TPM[[#This Row],[Error Code]],Errors_Master[[Error Code]:[Error Code Name]],3,FALSE),"NA")</f>
        <v>Front Left 4543 Verify no False PCH USBC2 Disconnect Test  (High Speed Up)</v>
      </c>
      <c r="E1031" s="10">
        <f>COUNTIFS(Defect_Master[First Time],"&gt;0",Defect_Master[Error Code Name],TPM[[#This Row],[Error Code Name]],Defect_Master[Functional Area],TPM[[#This Row],[Functional Area]])</f>
        <v>0</v>
      </c>
      <c r="F1031" s="10">
        <f>COUNTIFS(Defect_Master[Final],"&gt;0",Defect_Master[Error Code Name],TPM[[#This Row],[Error Code Name]],Defect_Master[Functional Area],TPM[[#This Row],[Functional Area]])</f>
        <v>0</v>
      </c>
      <c r="G103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32" spans="2:7" ht="15.75" customHeight="1">
      <c r="B1032" s="12">
        <v>1030</v>
      </c>
      <c r="C1032" s="10" t="str">
        <f>IFERROR(VLOOKUP(TPM[[#This Row],[Error Code]],Errors_Master[[Error Code]:[Functional Area]],2,FALSE),"NA")</f>
        <v>USBC2</v>
      </c>
      <c r="D1032" s="10" t="str">
        <f>IFERROR(VLOOKUP(TPM[[#This Row],[Error Code]],Errors_Master[[Error Code]:[Error Code Name]],3,FALSE),"NA")</f>
        <v>[New Failure] USBC2</v>
      </c>
      <c r="E1032" s="10">
        <f>COUNTIFS(Defect_Master[First Time],"&gt;0",Defect_Master[Error Code Name],TPM[[#This Row],[Error Code Name]],Defect_Master[Functional Area],TPM[[#This Row],[Functional Area]])</f>
        <v>0</v>
      </c>
      <c r="F1032" s="10">
        <f>COUNTIFS(Defect_Master[Final],"&gt;0",Defect_Master[Error Code Name],TPM[[#This Row],[Error Code Name]],Defect_Master[Functional Area],TPM[[#This Row],[Functional Area]])</f>
        <v>0</v>
      </c>
      <c r="G103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33" spans="2:7" ht="15.75" customHeight="1">
      <c r="B1033" s="12">
        <v>1031</v>
      </c>
      <c r="C1033" s="10" t="str">
        <f>IFERROR(VLOOKUP(TPM[[#This Row],[Error Code]],Errors_Master[[Error Code]:[Functional Area]],2,FALSE),"NA")</f>
        <v>USBC2</v>
      </c>
      <c r="D1033" s="10" t="str">
        <f>IFERROR(VLOOKUP(TPM[[#This Row],[Error Code]],Errors_Master[[Error Code]:[Error Code Name]],3,FALSE),"NA")</f>
        <v>[New Failure] USBC2</v>
      </c>
      <c r="E1033" s="10">
        <f>COUNTIFS(Defect_Master[First Time],"&gt;0",Defect_Master[Error Code Name],TPM[[#This Row],[Error Code Name]],Defect_Master[Functional Area],TPM[[#This Row],[Functional Area]])</f>
        <v>0</v>
      </c>
      <c r="F1033" s="10">
        <f>COUNTIFS(Defect_Master[Final],"&gt;0",Defect_Master[Error Code Name],TPM[[#This Row],[Error Code Name]],Defect_Master[Functional Area],TPM[[#This Row],[Functional Area]])</f>
        <v>0</v>
      </c>
      <c r="G103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34" spans="2:7" ht="15.75" customHeight="1">
      <c r="B1034" s="12">
        <v>1032</v>
      </c>
      <c r="C1034" s="10" t="str">
        <f>IFERROR(VLOOKUP(TPM[[#This Row],[Error Code]],Errors_Master[[Error Code]:[Functional Area]],2,FALSE),"NA")</f>
        <v>USBC2</v>
      </c>
      <c r="D1034" s="10" t="str">
        <f>IFERROR(VLOOKUP(TPM[[#This Row],[Error Code]],Errors_Master[[Error Code]:[Error Code Name]],3,FALSE),"NA")</f>
        <v>[New Failure] USBC2</v>
      </c>
      <c r="E1034" s="10">
        <f>COUNTIFS(Defect_Master[First Time],"&gt;0",Defect_Master[Error Code Name],TPM[[#This Row],[Error Code Name]],Defect_Master[Functional Area],TPM[[#This Row],[Functional Area]])</f>
        <v>0</v>
      </c>
      <c r="F1034" s="10">
        <f>COUNTIFS(Defect_Master[Final],"&gt;0",Defect_Master[Error Code Name],TPM[[#This Row],[Error Code Name]],Defect_Master[Functional Area],TPM[[#This Row],[Functional Area]])</f>
        <v>0</v>
      </c>
      <c r="G103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35" spans="2:7" ht="15.75" customHeight="1">
      <c r="B1035" s="12">
        <v>1033</v>
      </c>
      <c r="C1035" s="10" t="str">
        <f>IFERROR(VLOOKUP(TPM[[#This Row],[Error Code]],Errors_Master[[Error Code]:[Functional Area]],2,FALSE),"NA")</f>
        <v>USBC2</v>
      </c>
      <c r="D1035" s="10" t="str">
        <f>IFERROR(VLOOKUP(TPM[[#This Row],[Error Code]],Errors_Master[[Error Code]:[Error Code Name]],3,FALSE),"NA")</f>
        <v>[New Failure] USBC2</v>
      </c>
      <c r="E1035" s="10">
        <f>COUNTIFS(Defect_Master[First Time],"&gt;0",Defect_Master[Error Code Name],TPM[[#This Row],[Error Code Name]],Defect_Master[Functional Area],TPM[[#This Row],[Functional Area]])</f>
        <v>0</v>
      </c>
      <c r="F1035" s="10">
        <f>COUNTIFS(Defect_Master[Final],"&gt;0",Defect_Master[Error Code Name],TPM[[#This Row],[Error Code Name]],Defect_Master[Functional Area],TPM[[#This Row],[Functional Area]])</f>
        <v>0</v>
      </c>
      <c r="G103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36" spans="2:7" ht="15.75" customHeight="1">
      <c r="B1036" s="12">
        <v>1034</v>
      </c>
      <c r="C1036" s="10" t="str">
        <f>IFERROR(VLOOKUP(TPM[[#This Row],[Error Code]],Errors_Master[[Error Code]:[Functional Area]],2,FALSE),"NA")</f>
        <v>USBC2</v>
      </c>
      <c r="D1036" s="10" t="str">
        <f>IFERROR(VLOOKUP(TPM[[#This Row],[Error Code]],Errors_Master[[Error Code]:[Error Code Name]],3,FALSE),"NA")</f>
        <v>[New Failure] USBC2</v>
      </c>
      <c r="E1036" s="10">
        <f>COUNTIFS(Defect_Master[First Time],"&gt;0",Defect_Master[Error Code Name],TPM[[#This Row],[Error Code Name]],Defect_Master[Functional Area],TPM[[#This Row],[Functional Area]])</f>
        <v>0</v>
      </c>
      <c r="F1036" s="10">
        <f>COUNTIFS(Defect_Master[Final],"&gt;0",Defect_Master[Error Code Name],TPM[[#This Row],[Error Code Name]],Defect_Master[Functional Area],TPM[[#This Row],[Functional Area]])</f>
        <v>0</v>
      </c>
      <c r="G103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37" spans="2:7" ht="15.75" customHeight="1">
      <c r="B1037" s="12">
        <v>1035</v>
      </c>
      <c r="C1037" s="10" t="str">
        <f>IFERROR(VLOOKUP(TPM[[#This Row],[Error Code]],Errors_Master[[Error Code]:[Functional Area]],2,FALSE),"NA")</f>
        <v>USBC2</v>
      </c>
      <c r="D1037" s="10" t="str">
        <f>IFERROR(VLOOKUP(TPM[[#This Row],[Error Code]],Errors_Master[[Error Code]:[Error Code Name]],3,FALSE),"NA")</f>
        <v>[New Failure] USBC2</v>
      </c>
      <c r="E1037" s="10">
        <f>COUNTIFS(Defect_Master[First Time],"&gt;0",Defect_Master[Error Code Name],TPM[[#This Row],[Error Code Name]],Defect_Master[Functional Area],TPM[[#This Row],[Functional Area]])</f>
        <v>0</v>
      </c>
      <c r="F1037" s="10">
        <f>COUNTIFS(Defect_Master[Final],"&gt;0",Defect_Master[Error Code Name],TPM[[#This Row],[Error Code Name]],Defect_Master[Functional Area],TPM[[#This Row],[Functional Area]])</f>
        <v>0</v>
      </c>
      <c r="G103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38" spans="2:7" ht="15.75" customHeight="1">
      <c r="B1038" s="12">
        <v>1036</v>
      </c>
      <c r="C1038" s="10" t="str">
        <f>IFERROR(VLOOKUP(TPM[[#This Row],[Error Code]],Errors_Master[[Error Code]:[Functional Area]],2,FALSE),"NA")</f>
        <v>USBC2</v>
      </c>
      <c r="D1038" s="10" t="str">
        <f>IFERROR(VLOOKUP(TPM[[#This Row],[Error Code]],Errors_Master[[Error Code]:[Error Code Name]],3,FALSE),"NA")</f>
        <v>[New Failure] USBC2</v>
      </c>
      <c r="E1038" s="10">
        <f>COUNTIFS(Defect_Master[First Time],"&gt;0",Defect_Master[Error Code Name],TPM[[#This Row],[Error Code Name]],Defect_Master[Functional Area],TPM[[#This Row],[Functional Area]])</f>
        <v>0</v>
      </c>
      <c r="F1038" s="10">
        <f>COUNTIFS(Defect_Master[Final],"&gt;0",Defect_Master[Error Code Name],TPM[[#This Row],[Error Code Name]],Defect_Master[Functional Area],TPM[[#This Row],[Functional Area]])</f>
        <v>0</v>
      </c>
      <c r="G103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39" spans="2:7" ht="15.75" customHeight="1">
      <c r="B1039" s="12">
        <v>1037</v>
      </c>
      <c r="C1039" s="10" t="str">
        <f>IFERROR(VLOOKUP(TPM[[#This Row],[Error Code]],Errors_Master[[Error Code]:[Functional Area]],2,FALSE),"NA")</f>
        <v>USBC2</v>
      </c>
      <c r="D1039" s="10" t="str">
        <f>IFERROR(VLOOKUP(TPM[[#This Row],[Error Code]],Errors_Master[[Error Code]:[Error Code Name]],3,FALSE),"NA")</f>
        <v>[New Failure] USBC2</v>
      </c>
      <c r="E1039" s="10">
        <f>COUNTIFS(Defect_Master[First Time],"&gt;0",Defect_Master[Error Code Name],TPM[[#This Row],[Error Code Name]],Defect_Master[Functional Area],TPM[[#This Row],[Functional Area]])</f>
        <v>0</v>
      </c>
      <c r="F1039" s="10">
        <f>COUNTIFS(Defect_Master[Final],"&gt;0",Defect_Master[Error Code Name],TPM[[#This Row],[Error Code Name]],Defect_Master[Functional Area],TPM[[#This Row],[Functional Area]])</f>
        <v>0</v>
      </c>
      <c r="G103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40" spans="2:7" ht="15.75" customHeight="1">
      <c r="B1040" s="12">
        <v>1038</v>
      </c>
      <c r="C1040" s="10" t="str">
        <f>IFERROR(VLOOKUP(TPM[[#This Row],[Error Code]],Errors_Master[[Error Code]:[Functional Area]],2,FALSE),"NA")</f>
        <v>USBC2</v>
      </c>
      <c r="D1040" s="10" t="str">
        <f>IFERROR(VLOOKUP(TPM[[#This Row],[Error Code]],Errors_Master[[Error Code]:[Error Code Name]],3,FALSE),"NA")</f>
        <v>[New Failure] USBC2</v>
      </c>
      <c r="E1040" s="10">
        <f>COUNTIFS(Defect_Master[First Time],"&gt;0",Defect_Master[Error Code Name],TPM[[#This Row],[Error Code Name]],Defect_Master[Functional Area],TPM[[#This Row],[Functional Area]])</f>
        <v>0</v>
      </c>
      <c r="F1040" s="10">
        <f>COUNTIFS(Defect_Master[Final],"&gt;0",Defect_Master[Error Code Name],TPM[[#This Row],[Error Code Name]],Defect_Master[Functional Area],TPM[[#This Row],[Functional Area]])</f>
        <v>0</v>
      </c>
      <c r="G104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41" spans="2:7" ht="15.75" customHeight="1">
      <c r="B1041" s="12">
        <v>1039</v>
      </c>
      <c r="C1041" s="10" t="str">
        <f>IFERROR(VLOOKUP(TPM[[#This Row],[Error Code]],Errors_Master[[Error Code]:[Functional Area]],2,FALSE),"NA")</f>
        <v>USBC2</v>
      </c>
      <c r="D1041" s="10" t="str">
        <f>IFERROR(VLOOKUP(TPM[[#This Row],[Error Code]],Errors_Master[[Error Code]:[Error Code Name]],3,FALSE),"NA")</f>
        <v>[New Failure] USBC2</v>
      </c>
      <c r="E1041" s="10">
        <f>COUNTIFS(Defect_Master[First Time],"&gt;0",Defect_Master[Error Code Name],TPM[[#This Row],[Error Code Name]],Defect_Master[Functional Area],TPM[[#This Row],[Functional Area]])</f>
        <v>0</v>
      </c>
      <c r="F1041" s="10">
        <f>COUNTIFS(Defect_Master[Final],"&gt;0",Defect_Master[Error Code Name],TPM[[#This Row],[Error Code Name]],Defect_Master[Functional Area],TPM[[#This Row],[Functional Area]])</f>
        <v>0</v>
      </c>
      <c r="G104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42" spans="2:7" ht="15.75" customHeight="1">
      <c r="B1042" s="12">
        <v>1040</v>
      </c>
      <c r="C1042" s="10" t="str">
        <f>IFERROR(VLOOKUP(TPM[[#This Row],[Error Code]],Errors_Master[[Error Code]:[Functional Area]],2,FALSE),"NA")</f>
        <v>USBC2</v>
      </c>
      <c r="D1042" s="10" t="str">
        <f>IFERROR(VLOOKUP(TPM[[#This Row],[Error Code]],Errors_Master[[Error Code]:[Error Code Name]],3,FALSE),"NA")</f>
        <v>[New Failure] USBC2</v>
      </c>
      <c r="E1042" s="10">
        <f>COUNTIFS(Defect_Master[First Time],"&gt;0",Defect_Master[Error Code Name],TPM[[#This Row],[Error Code Name]],Defect_Master[Functional Area],TPM[[#This Row],[Functional Area]])</f>
        <v>0</v>
      </c>
      <c r="F1042" s="10">
        <f>COUNTIFS(Defect_Master[Final],"&gt;0",Defect_Master[Error Code Name],TPM[[#This Row],[Error Code Name]],Defect_Master[Functional Area],TPM[[#This Row],[Functional Area]])</f>
        <v>0</v>
      </c>
      <c r="G104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43" spans="2:7" ht="15.75" customHeight="1">
      <c r="B1043" s="12">
        <v>1041</v>
      </c>
      <c r="C1043" s="10" t="str">
        <f>IFERROR(VLOOKUP(TPM[[#This Row],[Error Code]],Errors_Master[[Error Code]:[Functional Area]],2,FALSE),"NA")</f>
        <v>USBC2</v>
      </c>
      <c r="D1043" s="10" t="str">
        <f>IFERROR(VLOOKUP(TPM[[#This Row],[Error Code]],Errors_Master[[Error Code]:[Error Code Name]],3,FALSE),"NA")</f>
        <v>[New Failure] USBC2</v>
      </c>
      <c r="E1043" s="10">
        <f>COUNTIFS(Defect_Master[First Time],"&gt;0",Defect_Master[Error Code Name],TPM[[#This Row],[Error Code Name]],Defect_Master[Functional Area],TPM[[#This Row],[Functional Area]])</f>
        <v>0</v>
      </c>
      <c r="F1043" s="10">
        <f>COUNTIFS(Defect_Master[Final],"&gt;0",Defect_Master[Error Code Name],TPM[[#This Row],[Error Code Name]],Defect_Master[Functional Area],TPM[[#This Row],[Functional Area]])</f>
        <v>0</v>
      </c>
      <c r="G104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44" spans="2:7" ht="15.75" customHeight="1">
      <c r="B1044" s="12">
        <v>1042</v>
      </c>
      <c r="C1044" s="10" t="str">
        <f>IFERROR(VLOOKUP(TPM[[#This Row],[Error Code]],Errors_Master[[Error Code]:[Functional Area]],2,FALSE),"NA")</f>
        <v>USBC2</v>
      </c>
      <c r="D1044" s="10" t="str">
        <f>IFERROR(VLOOKUP(TPM[[#This Row],[Error Code]],Errors_Master[[Error Code]:[Error Code Name]],3,FALSE),"NA")</f>
        <v>[New Failure] USBC2</v>
      </c>
      <c r="E1044" s="10">
        <f>COUNTIFS(Defect_Master[First Time],"&gt;0",Defect_Master[Error Code Name],TPM[[#This Row],[Error Code Name]],Defect_Master[Functional Area],TPM[[#This Row],[Functional Area]])</f>
        <v>0</v>
      </c>
      <c r="F1044" s="10">
        <f>COUNTIFS(Defect_Master[Final],"&gt;0",Defect_Master[Error Code Name],TPM[[#This Row],[Error Code Name]],Defect_Master[Functional Area],TPM[[#This Row],[Functional Area]])</f>
        <v>0</v>
      </c>
      <c r="G104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45" spans="2:7" ht="15.75" customHeight="1">
      <c r="B1045" s="12">
        <v>1043</v>
      </c>
      <c r="C1045" s="10" t="str">
        <f>IFERROR(VLOOKUP(TPM[[#This Row],[Error Code]],Errors_Master[[Error Code]:[Functional Area]],2,FALSE),"NA")</f>
        <v>USBC2</v>
      </c>
      <c r="D1045" s="10" t="str">
        <f>IFERROR(VLOOKUP(TPM[[#This Row],[Error Code]],Errors_Master[[Error Code]:[Error Code Name]],3,FALSE),"NA")</f>
        <v>[New Failure] USBC2</v>
      </c>
      <c r="E1045" s="10">
        <f>COUNTIFS(Defect_Master[First Time],"&gt;0",Defect_Master[Error Code Name],TPM[[#This Row],[Error Code Name]],Defect_Master[Functional Area],TPM[[#This Row],[Functional Area]])</f>
        <v>0</v>
      </c>
      <c r="F1045" s="10">
        <f>COUNTIFS(Defect_Master[Final],"&gt;0",Defect_Master[Error Code Name],TPM[[#This Row],[Error Code Name]],Defect_Master[Functional Area],TPM[[#This Row],[Functional Area]])</f>
        <v>0</v>
      </c>
      <c r="G104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46" spans="2:7" ht="15.75" customHeight="1">
      <c r="B1046" s="12">
        <v>1044</v>
      </c>
      <c r="C1046" s="10" t="str">
        <f>IFERROR(VLOOKUP(TPM[[#This Row],[Error Code]],Errors_Master[[Error Code]:[Functional Area]],2,FALSE),"NA")</f>
        <v>USBC2</v>
      </c>
      <c r="D1046" s="10" t="str">
        <f>IFERROR(VLOOKUP(TPM[[#This Row],[Error Code]],Errors_Master[[Error Code]:[Error Code Name]],3,FALSE),"NA")</f>
        <v>[New Failure] USBC2</v>
      </c>
      <c r="E1046" s="10">
        <f>COUNTIFS(Defect_Master[First Time],"&gt;0",Defect_Master[Error Code Name],TPM[[#This Row],[Error Code Name]],Defect_Master[Functional Area],TPM[[#This Row],[Functional Area]])</f>
        <v>0</v>
      </c>
      <c r="F1046" s="10">
        <f>COUNTIFS(Defect_Master[Final],"&gt;0",Defect_Master[Error Code Name],TPM[[#This Row],[Error Code Name]],Defect_Master[Functional Area],TPM[[#This Row],[Functional Area]])</f>
        <v>0</v>
      </c>
      <c r="G104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47" spans="2:7" ht="15.75" customHeight="1">
      <c r="B1047" s="12">
        <v>1045</v>
      </c>
      <c r="C1047" s="10" t="str">
        <f>IFERROR(VLOOKUP(TPM[[#This Row],[Error Code]],Errors_Master[[Error Code]:[Functional Area]],2,FALSE),"NA")</f>
        <v>USBC2</v>
      </c>
      <c r="D1047" s="10" t="str">
        <f>IFERROR(VLOOKUP(TPM[[#This Row],[Error Code]],Errors_Master[[Error Code]:[Error Code Name]],3,FALSE),"NA")</f>
        <v>[New Failure] USBC2</v>
      </c>
      <c r="E1047" s="10">
        <f>COUNTIFS(Defect_Master[First Time],"&gt;0",Defect_Master[Error Code Name],TPM[[#This Row],[Error Code Name]],Defect_Master[Functional Area],TPM[[#This Row],[Functional Area]])</f>
        <v>0</v>
      </c>
      <c r="F1047" s="10">
        <f>COUNTIFS(Defect_Master[Final],"&gt;0",Defect_Master[Error Code Name],TPM[[#This Row],[Error Code Name]],Defect_Master[Functional Area],TPM[[#This Row],[Functional Area]])</f>
        <v>0</v>
      </c>
      <c r="G104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48" spans="2:7" ht="15.75" customHeight="1">
      <c r="B1048" s="12">
        <v>1046</v>
      </c>
      <c r="C1048" s="10" t="str">
        <f>IFERROR(VLOOKUP(TPM[[#This Row],[Error Code]],Errors_Master[[Error Code]:[Functional Area]],2,FALSE),"NA")</f>
        <v>USBC2</v>
      </c>
      <c r="D1048" s="10" t="str">
        <f>IFERROR(VLOOKUP(TPM[[#This Row],[Error Code]],Errors_Master[[Error Code]:[Error Code Name]],3,FALSE),"NA")</f>
        <v>[New Failure] USBC2</v>
      </c>
      <c r="E1048" s="10">
        <f>COUNTIFS(Defect_Master[First Time],"&gt;0",Defect_Master[Error Code Name],TPM[[#This Row],[Error Code Name]],Defect_Master[Functional Area],TPM[[#This Row],[Functional Area]])</f>
        <v>0</v>
      </c>
      <c r="F1048" s="10">
        <f>COUNTIFS(Defect_Master[Final],"&gt;0",Defect_Master[Error Code Name],TPM[[#This Row],[Error Code Name]],Defect_Master[Functional Area],TPM[[#This Row],[Functional Area]])</f>
        <v>0</v>
      </c>
      <c r="G104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49" spans="2:7" ht="15.75" customHeight="1">
      <c r="B1049" s="12">
        <v>1047</v>
      </c>
      <c r="C1049" s="10" t="str">
        <f>IFERROR(VLOOKUP(TPM[[#This Row],[Error Code]],Errors_Master[[Error Code]:[Functional Area]],2,FALSE),"NA")</f>
        <v>USBC2</v>
      </c>
      <c r="D1049" s="10" t="str">
        <f>IFERROR(VLOOKUP(TPM[[#This Row],[Error Code]],Errors_Master[[Error Code]:[Error Code Name]],3,FALSE),"NA")</f>
        <v>[New Failure] USBC2</v>
      </c>
      <c r="E1049" s="10">
        <f>COUNTIFS(Defect_Master[First Time],"&gt;0",Defect_Master[Error Code Name],TPM[[#This Row],[Error Code Name]],Defect_Master[Functional Area],TPM[[#This Row],[Functional Area]])</f>
        <v>0</v>
      </c>
      <c r="F1049" s="10">
        <f>COUNTIFS(Defect_Master[Final],"&gt;0",Defect_Master[Error Code Name],TPM[[#This Row],[Error Code Name]],Defect_Master[Functional Area],TPM[[#This Row],[Functional Area]])</f>
        <v>0</v>
      </c>
      <c r="G104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50" spans="2:7" ht="15.75" customHeight="1">
      <c r="B1050" s="12">
        <v>1048</v>
      </c>
      <c r="C1050" s="10" t="str">
        <f>IFERROR(VLOOKUP(TPM[[#This Row],[Error Code]],Errors_Master[[Error Code]:[Functional Area]],2,FALSE),"NA")</f>
        <v>USBC2</v>
      </c>
      <c r="D1050" s="10" t="str">
        <f>IFERROR(VLOOKUP(TPM[[#This Row],[Error Code]],Errors_Master[[Error Code]:[Error Code Name]],3,FALSE),"NA")</f>
        <v>[New Failure] USBC2</v>
      </c>
      <c r="E1050" s="10">
        <f>COUNTIFS(Defect_Master[First Time],"&gt;0",Defect_Master[Error Code Name],TPM[[#This Row],[Error Code Name]],Defect_Master[Functional Area],TPM[[#This Row],[Functional Area]])</f>
        <v>0</v>
      </c>
      <c r="F1050" s="10">
        <f>COUNTIFS(Defect_Master[Final],"&gt;0",Defect_Master[Error Code Name],TPM[[#This Row],[Error Code Name]],Defect_Master[Functional Area],TPM[[#This Row],[Functional Area]])</f>
        <v>0</v>
      </c>
      <c r="G105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51" spans="2:7" ht="15.75" customHeight="1">
      <c r="B1051" s="12">
        <v>1049</v>
      </c>
      <c r="C1051" s="10" t="str">
        <f>IFERROR(VLOOKUP(TPM[[#This Row],[Error Code]],Errors_Master[[Error Code]:[Functional Area]],2,FALSE),"NA")</f>
        <v>USBC2</v>
      </c>
      <c r="D1051" s="10" t="str">
        <f>IFERROR(VLOOKUP(TPM[[#This Row],[Error Code]],Errors_Master[[Error Code]:[Error Code Name]],3,FALSE),"NA")</f>
        <v>[New Failure] USBC2</v>
      </c>
      <c r="E1051" s="10">
        <f>COUNTIFS(Defect_Master[First Time],"&gt;0",Defect_Master[Error Code Name],TPM[[#This Row],[Error Code Name]],Defect_Master[Functional Area],TPM[[#This Row],[Functional Area]])</f>
        <v>0</v>
      </c>
      <c r="F1051" s="10">
        <f>COUNTIFS(Defect_Master[Final],"&gt;0",Defect_Master[Error Code Name],TPM[[#This Row],[Error Code Name]],Defect_Master[Functional Area],TPM[[#This Row],[Functional Area]])</f>
        <v>0</v>
      </c>
      <c r="G105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52" spans="2:7" ht="15.75" customHeight="1">
      <c r="B1052" s="12">
        <v>1050</v>
      </c>
      <c r="C1052" s="10" t="str">
        <f>IFERROR(VLOOKUP(TPM[[#This Row],[Error Code]],Errors_Master[[Error Code]:[Functional Area]],2,FALSE),"NA")</f>
        <v>USBC2</v>
      </c>
      <c r="D1052" s="10" t="str">
        <f>IFERROR(VLOOKUP(TPM[[#This Row],[Error Code]],Errors_Master[[Error Code]:[Error Code Name]],3,FALSE),"NA")</f>
        <v>[New Failure] USBC2</v>
      </c>
      <c r="E1052" s="10">
        <f>COUNTIFS(Defect_Master[First Time],"&gt;0",Defect_Master[Error Code Name],TPM[[#This Row],[Error Code Name]],Defect_Master[Functional Area],TPM[[#This Row],[Functional Area]])</f>
        <v>0</v>
      </c>
      <c r="F1052" s="10">
        <f>COUNTIFS(Defect_Master[Final],"&gt;0",Defect_Master[Error Code Name],TPM[[#This Row],[Error Code Name]],Defect_Master[Functional Area],TPM[[#This Row],[Functional Area]])</f>
        <v>0</v>
      </c>
      <c r="G105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53" spans="2:7" ht="15.75" customHeight="1">
      <c r="B1053" s="12">
        <v>1051</v>
      </c>
      <c r="C1053" s="10" t="str">
        <f>IFERROR(VLOOKUP(TPM[[#This Row],[Error Code]],Errors_Master[[Error Code]:[Functional Area]],2,FALSE),"NA")</f>
        <v>USBC2</v>
      </c>
      <c r="D1053" s="10" t="str">
        <f>IFERROR(VLOOKUP(TPM[[#This Row],[Error Code]],Errors_Master[[Error Code]:[Error Code Name]],3,FALSE),"NA")</f>
        <v>[New Failure] USBC2</v>
      </c>
      <c r="E1053" s="10">
        <f>COUNTIFS(Defect_Master[First Time],"&gt;0",Defect_Master[Error Code Name],TPM[[#This Row],[Error Code Name]],Defect_Master[Functional Area],TPM[[#This Row],[Functional Area]])</f>
        <v>0</v>
      </c>
      <c r="F1053" s="10">
        <f>COUNTIFS(Defect_Master[Final],"&gt;0",Defect_Master[Error Code Name],TPM[[#This Row],[Error Code Name]],Defect_Master[Functional Area],TPM[[#This Row],[Functional Area]])</f>
        <v>0</v>
      </c>
      <c r="G105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54" spans="2:7" ht="15.75" customHeight="1">
      <c r="B1054" s="12">
        <v>1052</v>
      </c>
      <c r="C1054" s="10" t="str">
        <f>IFERROR(VLOOKUP(TPM[[#This Row],[Error Code]],Errors_Master[[Error Code]:[Functional Area]],2,FALSE),"NA")</f>
        <v>USBC2</v>
      </c>
      <c r="D1054" s="10" t="str">
        <f>IFERROR(VLOOKUP(TPM[[#This Row],[Error Code]],Errors_Master[[Error Code]:[Error Code Name]],3,FALSE),"NA")</f>
        <v>[New Failure] USBC2</v>
      </c>
      <c r="E1054" s="10">
        <f>COUNTIFS(Defect_Master[First Time],"&gt;0",Defect_Master[Error Code Name],TPM[[#This Row],[Error Code Name]],Defect_Master[Functional Area],TPM[[#This Row],[Functional Area]])</f>
        <v>0</v>
      </c>
      <c r="F1054" s="10">
        <f>COUNTIFS(Defect_Master[Final],"&gt;0",Defect_Master[Error Code Name],TPM[[#This Row],[Error Code Name]],Defect_Master[Functional Area],TPM[[#This Row],[Functional Area]])</f>
        <v>0</v>
      </c>
      <c r="G105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55" spans="2:7" ht="15.75" customHeight="1">
      <c r="B1055" s="12">
        <v>1053</v>
      </c>
      <c r="C1055" s="10" t="str">
        <f>IFERROR(VLOOKUP(TPM[[#This Row],[Error Code]],Errors_Master[[Error Code]:[Functional Area]],2,FALSE),"NA")</f>
        <v>USBC2</v>
      </c>
      <c r="D1055" s="10" t="str">
        <f>IFERROR(VLOOKUP(TPM[[#This Row],[Error Code]],Errors_Master[[Error Code]:[Error Code Name]],3,FALSE),"NA")</f>
        <v>[New Failure] USBC2</v>
      </c>
      <c r="E1055" s="10">
        <f>COUNTIFS(Defect_Master[First Time],"&gt;0",Defect_Master[Error Code Name],TPM[[#This Row],[Error Code Name]],Defect_Master[Functional Area],TPM[[#This Row],[Functional Area]])</f>
        <v>0</v>
      </c>
      <c r="F1055" s="10">
        <f>COUNTIFS(Defect_Master[Final],"&gt;0",Defect_Master[Error Code Name],TPM[[#This Row],[Error Code Name]],Defect_Master[Functional Area],TPM[[#This Row],[Functional Area]])</f>
        <v>0</v>
      </c>
      <c r="G105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56" spans="2:7" ht="15.75" customHeight="1">
      <c r="B1056" s="12">
        <v>1054</v>
      </c>
      <c r="C1056" s="10" t="str">
        <f>IFERROR(VLOOKUP(TPM[[#This Row],[Error Code]],Errors_Master[[Error Code]:[Functional Area]],2,FALSE),"NA")</f>
        <v>USBC2</v>
      </c>
      <c r="D1056" s="10" t="str">
        <f>IFERROR(VLOOKUP(TPM[[#This Row],[Error Code]],Errors_Master[[Error Code]:[Error Code Name]],3,FALSE),"NA")</f>
        <v>[New Failure] USBC2</v>
      </c>
      <c r="E1056" s="10">
        <f>COUNTIFS(Defect_Master[First Time],"&gt;0",Defect_Master[Error Code Name],TPM[[#This Row],[Error Code Name]],Defect_Master[Functional Area],TPM[[#This Row],[Functional Area]])</f>
        <v>0</v>
      </c>
      <c r="F1056" s="10">
        <f>COUNTIFS(Defect_Master[Final],"&gt;0",Defect_Master[Error Code Name],TPM[[#This Row],[Error Code Name]],Defect_Master[Functional Area],TPM[[#This Row],[Functional Area]])</f>
        <v>0</v>
      </c>
      <c r="G105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57" spans="2:7" ht="15.75" customHeight="1">
      <c r="B1057" s="12">
        <v>1055</v>
      </c>
      <c r="C1057" s="10" t="str">
        <f>IFERROR(VLOOKUP(TPM[[#This Row],[Error Code]],Errors_Master[[Error Code]:[Functional Area]],2,FALSE),"NA")</f>
        <v>USBC2</v>
      </c>
      <c r="D1057" s="10" t="str">
        <f>IFERROR(VLOOKUP(TPM[[#This Row],[Error Code]],Errors_Master[[Error Code]:[Error Code Name]],3,FALSE),"NA")</f>
        <v>[New Failure] USBC2</v>
      </c>
      <c r="E1057" s="10">
        <f>COUNTIFS(Defect_Master[First Time],"&gt;0",Defect_Master[Error Code Name],TPM[[#This Row],[Error Code Name]],Defect_Master[Functional Area],TPM[[#This Row],[Functional Area]])</f>
        <v>0</v>
      </c>
      <c r="F1057" s="10">
        <f>COUNTIFS(Defect_Master[Final],"&gt;0",Defect_Master[Error Code Name],TPM[[#This Row],[Error Code Name]],Defect_Master[Functional Area],TPM[[#This Row],[Functional Area]])</f>
        <v>0</v>
      </c>
      <c r="G105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58" spans="2:7" ht="15.75" customHeight="1">
      <c r="B1058" s="12">
        <v>1056</v>
      </c>
      <c r="C1058" s="10" t="str">
        <f>IFERROR(VLOOKUP(TPM[[#This Row],[Error Code]],Errors_Master[[Error Code]:[Functional Area]],2,FALSE),"NA")</f>
        <v>USBC2</v>
      </c>
      <c r="D1058" s="10" t="str">
        <f>IFERROR(VLOOKUP(TPM[[#This Row],[Error Code]],Errors_Master[[Error Code]:[Error Code Name]],3,FALSE),"NA")</f>
        <v>[New Failure] USBC2</v>
      </c>
      <c r="E1058" s="10">
        <f>COUNTIFS(Defect_Master[First Time],"&gt;0",Defect_Master[Error Code Name],TPM[[#This Row],[Error Code Name]],Defect_Master[Functional Area],TPM[[#This Row],[Functional Area]])</f>
        <v>0</v>
      </c>
      <c r="F1058" s="10">
        <f>COUNTIFS(Defect_Master[Final],"&gt;0",Defect_Master[Error Code Name],TPM[[#This Row],[Error Code Name]],Defect_Master[Functional Area],TPM[[#This Row],[Functional Area]])</f>
        <v>0</v>
      </c>
      <c r="G105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59" spans="2:7" ht="15.75" customHeight="1">
      <c r="B1059" s="12">
        <v>1057</v>
      </c>
      <c r="C1059" s="10" t="str">
        <f>IFERROR(VLOOKUP(TPM[[#This Row],[Error Code]],Errors_Master[[Error Code]:[Functional Area]],2,FALSE),"NA")</f>
        <v>USBC2</v>
      </c>
      <c r="D1059" s="10" t="str">
        <f>IFERROR(VLOOKUP(TPM[[#This Row],[Error Code]],Errors_Master[[Error Code]:[Error Code Name]],3,FALSE),"NA")</f>
        <v>[New Failure] USBC2</v>
      </c>
      <c r="E1059" s="10">
        <f>COUNTIFS(Defect_Master[First Time],"&gt;0",Defect_Master[Error Code Name],TPM[[#This Row],[Error Code Name]],Defect_Master[Functional Area],TPM[[#This Row],[Functional Area]])</f>
        <v>0</v>
      </c>
      <c r="F1059" s="10">
        <f>COUNTIFS(Defect_Master[Final],"&gt;0",Defect_Master[Error Code Name],TPM[[#This Row],[Error Code Name]],Defect_Master[Functional Area],TPM[[#This Row],[Functional Area]])</f>
        <v>0</v>
      </c>
      <c r="G105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60" spans="2:7" ht="15.75" customHeight="1">
      <c r="B1060" s="12">
        <v>1058</v>
      </c>
      <c r="C1060" s="10" t="str">
        <f>IFERROR(VLOOKUP(TPM[[#This Row],[Error Code]],Errors_Master[[Error Code]:[Functional Area]],2,FALSE),"NA")</f>
        <v>USBC2</v>
      </c>
      <c r="D1060" s="10" t="str">
        <f>IFERROR(VLOOKUP(TPM[[#This Row],[Error Code]],Errors_Master[[Error Code]:[Error Code Name]],3,FALSE),"NA")</f>
        <v>[New Failure] USBC2</v>
      </c>
      <c r="E1060" s="10">
        <f>COUNTIFS(Defect_Master[First Time],"&gt;0",Defect_Master[Error Code Name],TPM[[#This Row],[Error Code Name]],Defect_Master[Functional Area],TPM[[#This Row],[Functional Area]])</f>
        <v>0</v>
      </c>
      <c r="F1060" s="10">
        <f>COUNTIFS(Defect_Master[Final],"&gt;0",Defect_Master[Error Code Name],TPM[[#This Row],[Error Code Name]],Defect_Master[Functional Area],TPM[[#This Row],[Functional Area]])</f>
        <v>0</v>
      </c>
      <c r="G106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61" spans="2:7" ht="15.75" customHeight="1">
      <c r="B1061" s="12">
        <v>1059</v>
      </c>
      <c r="C1061" s="10" t="str">
        <f>IFERROR(VLOOKUP(TPM[[#This Row],[Error Code]],Errors_Master[[Error Code]:[Functional Area]],2,FALSE),"NA")</f>
        <v>USBC2</v>
      </c>
      <c r="D1061" s="10" t="str">
        <f>IFERROR(VLOOKUP(TPM[[#This Row],[Error Code]],Errors_Master[[Error Code]:[Error Code Name]],3,FALSE),"NA")</f>
        <v>[New Failure] USBC2</v>
      </c>
      <c r="E1061" s="10">
        <f>COUNTIFS(Defect_Master[First Time],"&gt;0",Defect_Master[Error Code Name],TPM[[#This Row],[Error Code Name]],Defect_Master[Functional Area],TPM[[#This Row],[Functional Area]])</f>
        <v>0</v>
      </c>
      <c r="F1061" s="10">
        <f>COUNTIFS(Defect_Master[Final],"&gt;0",Defect_Master[Error Code Name],TPM[[#This Row],[Error Code Name]],Defect_Master[Functional Area],TPM[[#This Row],[Functional Area]])</f>
        <v>0</v>
      </c>
      <c r="G106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62" spans="2:7" ht="15.75" customHeight="1">
      <c r="B1062" s="12">
        <v>1060</v>
      </c>
      <c r="C1062" s="10" t="str">
        <f>IFERROR(VLOOKUP(TPM[[#This Row],[Error Code]],Errors_Master[[Error Code]:[Functional Area]],2,FALSE),"NA")</f>
        <v>USBC2</v>
      </c>
      <c r="D1062" s="10" t="str">
        <f>IFERROR(VLOOKUP(TPM[[#This Row],[Error Code]],Errors_Master[[Error Code]:[Error Code Name]],3,FALSE),"NA")</f>
        <v>[New Failure] USBC2</v>
      </c>
      <c r="E1062" s="10">
        <f>COUNTIFS(Defect_Master[First Time],"&gt;0",Defect_Master[Error Code Name],TPM[[#This Row],[Error Code Name]],Defect_Master[Functional Area],TPM[[#This Row],[Functional Area]])</f>
        <v>0</v>
      </c>
      <c r="F1062" s="10">
        <f>COUNTIFS(Defect_Master[Final],"&gt;0",Defect_Master[Error Code Name],TPM[[#This Row],[Error Code Name]],Defect_Master[Functional Area],TPM[[#This Row],[Functional Area]])</f>
        <v>0</v>
      </c>
      <c r="G106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63" spans="2:7" ht="15.75" customHeight="1">
      <c r="B1063" s="12">
        <v>1061</v>
      </c>
      <c r="C1063" s="10" t="str">
        <f>IFERROR(VLOOKUP(TPM[[#This Row],[Error Code]],Errors_Master[[Error Code]:[Functional Area]],2,FALSE),"NA")</f>
        <v>USBC2</v>
      </c>
      <c r="D1063" s="10" t="str">
        <f>IFERROR(VLOOKUP(TPM[[#This Row],[Error Code]],Errors_Master[[Error Code]:[Error Code Name]],3,FALSE),"NA")</f>
        <v>[New Failure] USBC2</v>
      </c>
      <c r="E1063" s="10">
        <f>COUNTIFS(Defect_Master[First Time],"&gt;0",Defect_Master[Error Code Name],TPM[[#This Row],[Error Code Name]],Defect_Master[Functional Area],TPM[[#This Row],[Functional Area]])</f>
        <v>0</v>
      </c>
      <c r="F1063" s="10">
        <f>COUNTIFS(Defect_Master[Final],"&gt;0",Defect_Master[Error Code Name],TPM[[#This Row],[Error Code Name]],Defect_Master[Functional Area],TPM[[#This Row],[Functional Area]])</f>
        <v>0</v>
      </c>
      <c r="G106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64" spans="2:7" ht="15.75" customHeight="1">
      <c r="B1064" s="12">
        <v>1062</v>
      </c>
      <c r="C1064" s="10" t="str">
        <f>IFERROR(VLOOKUP(TPM[[#This Row],[Error Code]],Errors_Master[[Error Code]:[Functional Area]],2,FALSE),"NA")</f>
        <v>USBC2</v>
      </c>
      <c r="D1064" s="10" t="str">
        <f>IFERROR(VLOOKUP(TPM[[#This Row],[Error Code]],Errors_Master[[Error Code]:[Error Code Name]],3,FALSE),"NA")</f>
        <v>[New Failure] USBC2</v>
      </c>
      <c r="E1064" s="10">
        <f>COUNTIFS(Defect_Master[First Time],"&gt;0",Defect_Master[Error Code Name],TPM[[#This Row],[Error Code Name]],Defect_Master[Functional Area],TPM[[#This Row],[Functional Area]])</f>
        <v>0</v>
      </c>
      <c r="F1064" s="10">
        <f>COUNTIFS(Defect_Master[Final],"&gt;0",Defect_Master[Error Code Name],TPM[[#This Row],[Error Code Name]],Defect_Master[Functional Area],TPM[[#This Row],[Functional Area]])</f>
        <v>0</v>
      </c>
      <c r="G106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65" spans="2:7" ht="15.75" customHeight="1">
      <c r="B1065" s="12">
        <v>1063</v>
      </c>
      <c r="C1065" s="10" t="str">
        <f>IFERROR(VLOOKUP(TPM[[#This Row],[Error Code]],Errors_Master[[Error Code]:[Functional Area]],2,FALSE),"NA")</f>
        <v>USBC2</v>
      </c>
      <c r="D1065" s="10" t="str">
        <f>IFERROR(VLOOKUP(TPM[[#This Row],[Error Code]],Errors_Master[[Error Code]:[Error Code Name]],3,FALSE),"NA")</f>
        <v>[New Failure] USBC2</v>
      </c>
      <c r="E1065" s="10">
        <f>COUNTIFS(Defect_Master[First Time],"&gt;0",Defect_Master[Error Code Name],TPM[[#This Row],[Error Code Name]],Defect_Master[Functional Area],TPM[[#This Row],[Functional Area]])</f>
        <v>0</v>
      </c>
      <c r="F1065" s="10">
        <f>COUNTIFS(Defect_Master[Final],"&gt;0",Defect_Master[Error Code Name],TPM[[#This Row],[Error Code Name]],Defect_Master[Functional Area],TPM[[#This Row],[Functional Area]])</f>
        <v>0</v>
      </c>
      <c r="G106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66" spans="2:7" ht="15.75" customHeight="1">
      <c r="B1066" s="12">
        <v>1064</v>
      </c>
      <c r="C1066" s="10" t="str">
        <f>IFERROR(VLOOKUP(TPM[[#This Row],[Error Code]],Errors_Master[[Error Code]:[Functional Area]],2,FALSE),"NA")</f>
        <v>USBC2</v>
      </c>
      <c r="D1066" s="10" t="str">
        <f>IFERROR(VLOOKUP(TPM[[#This Row],[Error Code]],Errors_Master[[Error Code]:[Error Code Name]],3,FALSE),"NA")</f>
        <v>[New Failure] USBC2</v>
      </c>
      <c r="E1066" s="10">
        <f>COUNTIFS(Defect_Master[First Time],"&gt;0",Defect_Master[Error Code Name],TPM[[#This Row],[Error Code Name]],Defect_Master[Functional Area],TPM[[#This Row],[Functional Area]])</f>
        <v>0</v>
      </c>
      <c r="F1066" s="10">
        <f>COUNTIFS(Defect_Master[Final],"&gt;0",Defect_Master[Error Code Name],TPM[[#This Row],[Error Code Name]],Defect_Master[Functional Area],TPM[[#This Row],[Functional Area]])</f>
        <v>0</v>
      </c>
      <c r="G106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67" spans="2:7" ht="15.75" customHeight="1">
      <c r="B1067" s="12">
        <v>1065</v>
      </c>
      <c r="C1067" s="10" t="str">
        <f>IFERROR(VLOOKUP(TPM[[#This Row],[Error Code]],Errors_Master[[Error Code]:[Functional Area]],2,FALSE),"NA")</f>
        <v>USBC2</v>
      </c>
      <c r="D1067" s="10" t="str">
        <f>IFERROR(VLOOKUP(TPM[[#This Row],[Error Code]],Errors_Master[[Error Code]:[Error Code Name]],3,FALSE),"NA")</f>
        <v>[New Failure] USBC2</v>
      </c>
      <c r="E1067" s="10">
        <f>COUNTIFS(Defect_Master[First Time],"&gt;0",Defect_Master[Error Code Name],TPM[[#This Row],[Error Code Name]],Defect_Master[Functional Area],TPM[[#This Row],[Functional Area]])</f>
        <v>0</v>
      </c>
      <c r="F1067" s="10">
        <f>COUNTIFS(Defect_Master[Final],"&gt;0",Defect_Master[Error Code Name],TPM[[#This Row],[Error Code Name]],Defect_Master[Functional Area],TPM[[#This Row],[Functional Area]])</f>
        <v>0</v>
      </c>
      <c r="G106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68" spans="2:7" ht="15.75" customHeight="1">
      <c r="B1068" s="12">
        <v>1066</v>
      </c>
      <c r="C1068" s="10" t="str">
        <f>IFERROR(VLOOKUP(TPM[[#This Row],[Error Code]],Errors_Master[[Error Code]:[Functional Area]],2,FALSE),"NA")</f>
        <v>USBC2</v>
      </c>
      <c r="D1068" s="10" t="str">
        <f>IFERROR(VLOOKUP(TPM[[#This Row],[Error Code]],Errors_Master[[Error Code]:[Error Code Name]],3,FALSE),"NA")</f>
        <v>[New Failure] USBC2</v>
      </c>
      <c r="E1068" s="10">
        <f>COUNTIFS(Defect_Master[First Time],"&gt;0",Defect_Master[Error Code Name],TPM[[#This Row],[Error Code Name]],Defect_Master[Functional Area],TPM[[#This Row],[Functional Area]])</f>
        <v>0</v>
      </c>
      <c r="F1068" s="10">
        <f>COUNTIFS(Defect_Master[Final],"&gt;0",Defect_Master[Error Code Name],TPM[[#This Row],[Error Code Name]],Defect_Master[Functional Area],TPM[[#This Row],[Functional Area]])</f>
        <v>0</v>
      </c>
      <c r="G106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69" spans="2:7" ht="15.75" customHeight="1">
      <c r="B1069" s="12">
        <v>1067</v>
      </c>
      <c r="C1069" s="10" t="str">
        <f>IFERROR(VLOOKUP(TPM[[#This Row],[Error Code]],Errors_Master[[Error Code]:[Functional Area]],2,FALSE),"NA")</f>
        <v>USBC2</v>
      </c>
      <c r="D1069" s="10" t="str">
        <f>IFERROR(VLOOKUP(TPM[[#This Row],[Error Code]],Errors_Master[[Error Code]:[Error Code Name]],3,FALSE),"NA")</f>
        <v>[New Failure] USBC2</v>
      </c>
      <c r="E1069" s="10">
        <f>COUNTIFS(Defect_Master[First Time],"&gt;0",Defect_Master[Error Code Name],TPM[[#This Row],[Error Code Name]],Defect_Master[Functional Area],TPM[[#This Row],[Functional Area]])</f>
        <v>0</v>
      </c>
      <c r="F1069" s="10">
        <f>COUNTIFS(Defect_Master[Final],"&gt;0",Defect_Master[Error Code Name],TPM[[#This Row],[Error Code Name]],Defect_Master[Functional Area],TPM[[#This Row],[Functional Area]])</f>
        <v>0</v>
      </c>
      <c r="G106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70" spans="2:7" ht="15.75" customHeight="1">
      <c r="B1070" s="12">
        <v>1068</v>
      </c>
      <c r="C1070" s="10" t="str">
        <f>IFERROR(VLOOKUP(TPM[[#This Row],[Error Code]],Errors_Master[[Error Code]:[Functional Area]],2,FALSE),"NA")</f>
        <v>USBC2</v>
      </c>
      <c r="D1070" s="10" t="str">
        <f>IFERROR(VLOOKUP(TPM[[#This Row],[Error Code]],Errors_Master[[Error Code]:[Error Code Name]],3,FALSE),"NA")</f>
        <v>[New Failure] USBC2</v>
      </c>
      <c r="E1070" s="10">
        <f>COUNTIFS(Defect_Master[First Time],"&gt;0",Defect_Master[Error Code Name],TPM[[#This Row],[Error Code Name]],Defect_Master[Functional Area],TPM[[#This Row],[Functional Area]])</f>
        <v>0</v>
      </c>
      <c r="F1070" s="10">
        <f>COUNTIFS(Defect_Master[Final],"&gt;0",Defect_Master[Error Code Name],TPM[[#This Row],[Error Code Name]],Defect_Master[Functional Area],TPM[[#This Row],[Functional Area]])</f>
        <v>0</v>
      </c>
      <c r="G107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71" spans="2:7" ht="15.75" customHeight="1">
      <c r="B1071" s="12">
        <v>1069</v>
      </c>
      <c r="C1071" s="10" t="str">
        <f>IFERROR(VLOOKUP(TPM[[#This Row],[Error Code]],Errors_Master[[Error Code]:[Functional Area]],2,FALSE),"NA")</f>
        <v>USBC2</v>
      </c>
      <c r="D1071" s="10" t="str">
        <f>IFERROR(VLOOKUP(TPM[[#This Row],[Error Code]],Errors_Master[[Error Code]:[Error Code Name]],3,FALSE),"NA")</f>
        <v>[New Failure] USBC2</v>
      </c>
      <c r="E1071" s="10">
        <f>COUNTIFS(Defect_Master[First Time],"&gt;0",Defect_Master[Error Code Name],TPM[[#This Row],[Error Code Name]],Defect_Master[Functional Area],TPM[[#This Row],[Functional Area]])</f>
        <v>0</v>
      </c>
      <c r="F1071" s="10">
        <f>COUNTIFS(Defect_Master[Final],"&gt;0",Defect_Master[Error Code Name],TPM[[#This Row],[Error Code Name]],Defect_Master[Functional Area],TPM[[#This Row],[Functional Area]])</f>
        <v>0</v>
      </c>
      <c r="G107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72" spans="2:7" ht="15.75" customHeight="1">
      <c r="B1072" s="12">
        <v>1070</v>
      </c>
      <c r="C1072" s="10" t="str">
        <f>IFERROR(VLOOKUP(TPM[[#This Row],[Error Code]],Errors_Master[[Error Code]:[Functional Area]],2,FALSE),"NA")</f>
        <v>USBC2</v>
      </c>
      <c r="D1072" s="10" t="str">
        <f>IFERROR(VLOOKUP(TPM[[#This Row],[Error Code]],Errors_Master[[Error Code]:[Error Code Name]],3,FALSE),"NA")</f>
        <v>[New Failure] USBC2</v>
      </c>
      <c r="E1072" s="10">
        <f>COUNTIFS(Defect_Master[First Time],"&gt;0",Defect_Master[Error Code Name],TPM[[#This Row],[Error Code Name]],Defect_Master[Functional Area],TPM[[#This Row],[Functional Area]])</f>
        <v>0</v>
      </c>
      <c r="F1072" s="10">
        <f>COUNTIFS(Defect_Master[Final],"&gt;0",Defect_Master[Error Code Name],TPM[[#This Row],[Error Code Name]],Defect_Master[Functional Area],TPM[[#This Row],[Functional Area]])</f>
        <v>0</v>
      </c>
      <c r="G107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73" spans="2:7" ht="15.75" customHeight="1">
      <c r="B1073" s="12">
        <v>1071</v>
      </c>
      <c r="C1073" s="10" t="str">
        <f>IFERROR(VLOOKUP(TPM[[#This Row],[Error Code]],Errors_Master[[Error Code]:[Functional Area]],2,FALSE),"NA")</f>
        <v>USBC2</v>
      </c>
      <c r="D1073" s="10" t="str">
        <f>IFERROR(VLOOKUP(TPM[[#This Row],[Error Code]],Errors_Master[[Error Code]:[Error Code Name]],3,FALSE),"NA")</f>
        <v>[New Failure] USBC2</v>
      </c>
      <c r="E1073" s="10">
        <f>COUNTIFS(Defect_Master[First Time],"&gt;0",Defect_Master[Error Code Name],TPM[[#This Row],[Error Code Name]],Defect_Master[Functional Area],TPM[[#This Row],[Functional Area]])</f>
        <v>0</v>
      </c>
      <c r="F1073" s="10">
        <f>COUNTIFS(Defect_Master[Final],"&gt;0",Defect_Master[Error Code Name],TPM[[#This Row],[Error Code Name]],Defect_Master[Functional Area],TPM[[#This Row],[Functional Area]])</f>
        <v>0</v>
      </c>
      <c r="G107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74" spans="2:7" ht="15.75" customHeight="1">
      <c r="B1074" s="12">
        <v>1072</v>
      </c>
      <c r="C1074" s="10" t="str">
        <f>IFERROR(VLOOKUP(TPM[[#This Row],[Error Code]],Errors_Master[[Error Code]:[Functional Area]],2,FALSE),"NA")</f>
        <v>USBC2</v>
      </c>
      <c r="D1074" s="10" t="str">
        <f>IFERROR(VLOOKUP(TPM[[#This Row],[Error Code]],Errors_Master[[Error Code]:[Error Code Name]],3,FALSE),"NA")</f>
        <v>[New Failure] USBC2</v>
      </c>
      <c r="E1074" s="10">
        <f>COUNTIFS(Defect_Master[First Time],"&gt;0",Defect_Master[Error Code Name],TPM[[#This Row],[Error Code Name]],Defect_Master[Functional Area],TPM[[#This Row],[Functional Area]])</f>
        <v>0</v>
      </c>
      <c r="F1074" s="10">
        <f>COUNTIFS(Defect_Master[Final],"&gt;0",Defect_Master[Error Code Name],TPM[[#This Row],[Error Code Name]],Defect_Master[Functional Area],TPM[[#This Row],[Functional Area]])</f>
        <v>0</v>
      </c>
      <c r="G107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75" spans="2:7" ht="15.75" customHeight="1">
      <c r="B1075" s="12">
        <v>1073</v>
      </c>
      <c r="C1075" s="10" t="str">
        <f>IFERROR(VLOOKUP(TPM[[#This Row],[Error Code]],Errors_Master[[Error Code]:[Functional Area]],2,FALSE),"NA")</f>
        <v>USBC2</v>
      </c>
      <c r="D1075" s="10" t="str">
        <f>IFERROR(VLOOKUP(TPM[[#This Row],[Error Code]],Errors_Master[[Error Code]:[Error Code Name]],3,FALSE),"NA")</f>
        <v>[New Failure] USBC2</v>
      </c>
      <c r="E1075" s="10">
        <f>COUNTIFS(Defect_Master[First Time],"&gt;0",Defect_Master[Error Code Name],TPM[[#This Row],[Error Code Name]],Defect_Master[Functional Area],TPM[[#This Row],[Functional Area]])</f>
        <v>0</v>
      </c>
      <c r="F1075" s="10">
        <f>COUNTIFS(Defect_Master[Final],"&gt;0",Defect_Master[Error Code Name],TPM[[#This Row],[Error Code Name]],Defect_Master[Functional Area],TPM[[#This Row],[Functional Area]])</f>
        <v>0</v>
      </c>
      <c r="G107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76" spans="2:7" ht="15.75" customHeight="1">
      <c r="B1076" s="12">
        <v>1074</v>
      </c>
      <c r="C1076" s="10" t="str">
        <f>IFERROR(VLOOKUP(TPM[[#This Row],[Error Code]],Errors_Master[[Error Code]:[Functional Area]],2,FALSE),"NA")</f>
        <v>USBC2</v>
      </c>
      <c r="D1076" s="10" t="str">
        <f>IFERROR(VLOOKUP(TPM[[#This Row],[Error Code]],Errors_Master[[Error Code]:[Error Code Name]],3,FALSE),"NA")</f>
        <v>[New Failure] USBC2</v>
      </c>
      <c r="E1076" s="10">
        <f>COUNTIFS(Defect_Master[First Time],"&gt;0",Defect_Master[Error Code Name],TPM[[#This Row],[Error Code Name]],Defect_Master[Functional Area],TPM[[#This Row],[Functional Area]])</f>
        <v>0</v>
      </c>
      <c r="F1076" s="10">
        <f>COUNTIFS(Defect_Master[Final],"&gt;0",Defect_Master[Error Code Name],TPM[[#This Row],[Error Code Name]],Defect_Master[Functional Area],TPM[[#This Row],[Functional Area]])</f>
        <v>0</v>
      </c>
      <c r="G107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77" spans="2:7" ht="15.75" customHeight="1">
      <c r="B1077" s="12">
        <v>1075</v>
      </c>
      <c r="C1077" s="10" t="str">
        <f>IFERROR(VLOOKUP(TPM[[#This Row],[Error Code]],Errors_Master[[Error Code]:[Functional Area]],2,FALSE),"NA")</f>
        <v>USBC2</v>
      </c>
      <c r="D1077" s="10" t="str">
        <f>IFERROR(VLOOKUP(TPM[[#This Row],[Error Code]],Errors_Master[[Error Code]:[Error Code Name]],3,FALSE),"NA")</f>
        <v>[New Failure] USBC2</v>
      </c>
      <c r="E1077" s="10">
        <f>COUNTIFS(Defect_Master[First Time],"&gt;0",Defect_Master[Error Code Name],TPM[[#This Row],[Error Code Name]],Defect_Master[Functional Area],TPM[[#This Row],[Functional Area]])</f>
        <v>0</v>
      </c>
      <c r="F1077" s="10">
        <f>COUNTIFS(Defect_Master[Final],"&gt;0",Defect_Master[Error Code Name],TPM[[#This Row],[Error Code Name]],Defect_Master[Functional Area],TPM[[#This Row],[Functional Area]])</f>
        <v>0</v>
      </c>
      <c r="G107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78" spans="2:7" ht="15.75" customHeight="1">
      <c r="B1078" s="12">
        <v>1076</v>
      </c>
      <c r="C1078" s="10" t="str">
        <f>IFERROR(VLOOKUP(TPM[[#This Row],[Error Code]],Errors_Master[[Error Code]:[Functional Area]],2,FALSE),"NA")</f>
        <v>USBC2</v>
      </c>
      <c r="D1078" s="10" t="str">
        <f>IFERROR(VLOOKUP(TPM[[#This Row],[Error Code]],Errors_Master[[Error Code]:[Error Code Name]],3,FALSE),"NA")</f>
        <v>[New Failure] USBC2</v>
      </c>
      <c r="E1078" s="10">
        <f>COUNTIFS(Defect_Master[First Time],"&gt;0",Defect_Master[Error Code Name],TPM[[#This Row],[Error Code Name]],Defect_Master[Functional Area],TPM[[#This Row],[Functional Area]])</f>
        <v>0</v>
      </c>
      <c r="F1078" s="10">
        <f>COUNTIFS(Defect_Master[Final],"&gt;0",Defect_Master[Error Code Name],TPM[[#This Row],[Error Code Name]],Defect_Master[Functional Area],TPM[[#This Row],[Functional Area]])</f>
        <v>0</v>
      </c>
      <c r="G107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79" spans="2:7" ht="15.75" customHeight="1">
      <c r="B1079" s="12">
        <v>1077</v>
      </c>
      <c r="C1079" s="10" t="str">
        <f>IFERROR(VLOOKUP(TPM[[#This Row],[Error Code]],Errors_Master[[Error Code]:[Functional Area]],2,FALSE),"NA")</f>
        <v>USBC2</v>
      </c>
      <c r="D1079" s="10" t="str">
        <f>IFERROR(VLOOKUP(TPM[[#This Row],[Error Code]],Errors_Master[[Error Code]:[Error Code Name]],3,FALSE),"NA")</f>
        <v>[New Failure] USBC2</v>
      </c>
      <c r="E1079" s="10">
        <f>COUNTIFS(Defect_Master[First Time],"&gt;0",Defect_Master[Error Code Name],TPM[[#This Row],[Error Code Name]],Defect_Master[Functional Area],TPM[[#This Row],[Functional Area]])</f>
        <v>0</v>
      </c>
      <c r="F1079" s="10">
        <f>COUNTIFS(Defect_Master[Final],"&gt;0",Defect_Master[Error Code Name],TPM[[#This Row],[Error Code Name]],Defect_Master[Functional Area],TPM[[#This Row],[Functional Area]])</f>
        <v>0</v>
      </c>
      <c r="G107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80" spans="2:7" ht="15.75" customHeight="1">
      <c r="B1080" s="12">
        <v>1078</v>
      </c>
      <c r="C1080" s="10" t="str">
        <f>IFERROR(VLOOKUP(TPM[[#This Row],[Error Code]],Errors_Master[[Error Code]:[Functional Area]],2,FALSE),"NA")</f>
        <v>USBC2</v>
      </c>
      <c r="D1080" s="10" t="str">
        <f>IFERROR(VLOOKUP(TPM[[#This Row],[Error Code]],Errors_Master[[Error Code]:[Error Code Name]],3,FALSE),"NA")</f>
        <v>[New Failure] USBC2</v>
      </c>
      <c r="E1080" s="10">
        <f>COUNTIFS(Defect_Master[First Time],"&gt;0",Defect_Master[Error Code Name],TPM[[#This Row],[Error Code Name]],Defect_Master[Functional Area],TPM[[#This Row],[Functional Area]])</f>
        <v>0</v>
      </c>
      <c r="F1080" s="10">
        <f>COUNTIFS(Defect_Master[Final],"&gt;0",Defect_Master[Error Code Name],TPM[[#This Row],[Error Code Name]],Defect_Master[Functional Area],TPM[[#This Row],[Functional Area]])</f>
        <v>0</v>
      </c>
      <c r="G108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81" spans="2:7" ht="15.75" customHeight="1">
      <c r="B1081" s="12">
        <v>1079</v>
      </c>
      <c r="C1081" s="10" t="str">
        <f>IFERROR(VLOOKUP(TPM[[#This Row],[Error Code]],Errors_Master[[Error Code]:[Functional Area]],2,FALSE),"NA")</f>
        <v>USBC2</v>
      </c>
      <c r="D1081" s="10" t="str">
        <f>IFERROR(VLOOKUP(TPM[[#This Row],[Error Code]],Errors_Master[[Error Code]:[Error Code Name]],3,FALSE),"NA")</f>
        <v>[New Failure] USBC2</v>
      </c>
      <c r="E1081" s="10">
        <f>COUNTIFS(Defect_Master[First Time],"&gt;0",Defect_Master[Error Code Name],TPM[[#This Row],[Error Code Name]],Defect_Master[Functional Area],TPM[[#This Row],[Functional Area]])</f>
        <v>0</v>
      </c>
      <c r="F1081" s="10">
        <f>COUNTIFS(Defect_Master[Final],"&gt;0",Defect_Master[Error Code Name],TPM[[#This Row],[Error Code Name]],Defect_Master[Functional Area],TPM[[#This Row],[Functional Area]])</f>
        <v>0</v>
      </c>
      <c r="G108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82" spans="2:7" ht="15.75" customHeight="1">
      <c r="B1082" s="12">
        <v>1080</v>
      </c>
      <c r="C1082" s="10" t="str">
        <f>IFERROR(VLOOKUP(TPM[[#This Row],[Error Code]],Errors_Master[[Error Code]:[Functional Area]],2,FALSE),"NA")</f>
        <v>USBC2</v>
      </c>
      <c r="D1082" s="10" t="str">
        <f>IFERROR(VLOOKUP(TPM[[#This Row],[Error Code]],Errors_Master[[Error Code]:[Error Code Name]],3,FALSE),"NA")</f>
        <v>[New Failure] USBC2</v>
      </c>
      <c r="E1082" s="10">
        <f>COUNTIFS(Defect_Master[First Time],"&gt;0",Defect_Master[Error Code Name],TPM[[#This Row],[Error Code Name]],Defect_Master[Functional Area],TPM[[#This Row],[Functional Area]])</f>
        <v>0</v>
      </c>
      <c r="F1082" s="10">
        <f>COUNTIFS(Defect_Master[Final],"&gt;0",Defect_Master[Error Code Name],TPM[[#This Row],[Error Code Name]],Defect_Master[Functional Area],TPM[[#This Row],[Functional Area]])</f>
        <v>0</v>
      </c>
      <c r="G108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83" spans="2:7" ht="15.75" customHeight="1">
      <c r="B1083" s="12">
        <v>1081</v>
      </c>
      <c r="C1083" s="10" t="str">
        <f>IFERROR(VLOOKUP(TPM[[#This Row],[Error Code]],Errors_Master[[Error Code]:[Functional Area]],2,FALSE),"NA")</f>
        <v>USBC2</v>
      </c>
      <c r="D1083" s="10" t="str">
        <f>IFERROR(VLOOKUP(TPM[[#This Row],[Error Code]],Errors_Master[[Error Code]:[Error Code Name]],3,FALSE),"NA")</f>
        <v>[New Failure] USBC2</v>
      </c>
      <c r="E1083" s="10">
        <f>COUNTIFS(Defect_Master[First Time],"&gt;0",Defect_Master[Error Code Name],TPM[[#This Row],[Error Code Name]],Defect_Master[Functional Area],TPM[[#This Row],[Functional Area]])</f>
        <v>0</v>
      </c>
      <c r="F1083" s="10">
        <f>COUNTIFS(Defect_Master[Final],"&gt;0",Defect_Master[Error Code Name],TPM[[#This Row],[Error Code Name]],Defect_Master[Functional Area],TPM[[#This Row],[Functional Area]])</f>
        <v>0</v>
      </c>
      <c r="G108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84" spans="2:7" ht="15.75" customHeight="1">
      <c r="B1084" s="12">
        <v>1082</v>
      </c>
      <c r="C1084" s="10" t="str">
        <f>IFERROR(VLOOKUP(TPM[[#This Row],[Error Code]],Errors_Master[[Error Code]:[Functional Area]],2,FALSE),"NA")</f>
        <v>USBC2</v>
      </c>
      <c r="D1084" s="10" t="str">
        <f>IFERROR(VLOOKUP(TPM[[#This Row],[Error Code]],Errors_Master[[Error Code]:[Error Code Name]],3,FALSE),"NA")</f>
        <v>[New Failure] USBC2</v>
      </c>
      <c r="E1084" s="10">
        <f>COUNTIFS(Defect_Master[First Time],"&gt;0",Defect_Master[Error Code Name],TPM[[#This Row],[Error Code Name]],Defect_Master[Functional Area],TPM[[#This Row],[Functional Area]])</f>
        <v>0</v>
      </c>
      <c r="F1084" s="10">
        <f>COUNTIFS(Defect_Master[Final],"&gt;0",Defect_Master[Error Code Name],TPM[[#This Row],[Error Code Name]],Defect_Master[Functional Area],TPM[[#This Row],[Functional Area]])</f>
        <v>0</v>
      </c>
      <c r="G108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85" spans="2:7" ht="15.75" customHeight="1">
      <c r="B1085" s="12">
        <v>1083</v>
      </c>
      <c r="C1085" s="10" t="str">
        <f>IFERROR(VLOOKUP(TPM[[#This Row],[Error Code]],Errors_Master[[Error Code]:[Functional Area]],2,FALSE),"NA")</f>
        <v>USBC2</v>
      </c>
      <c r="D1085" s="10" t="str">
        <f>IFERROR(VLOOKUP(TPM[[#This Row],[Error Code]],Errors_Master[[Error Code]:[Error Code Name]],3,FALSE),"NA")</f>
        <v>[New Failure] USBC2</v>
      </c>
      <c r="E1085" s="10">
        <f>COUNTIFS(Defect_Master[First Time],"&gt;0",Defect_Master[Error Code Name],TPM[[#This Row],[Error Code Name]],Defect_Master[Functional Area],TPM[[#This Row],[Functional Area]])</f>
        <v>0</v>
      </c>
      <c r="F1085" s="10">
        <f>COUNTIFS(Defect_Master[Final],"&gt;0",Defect_Master[Error Code Name],TPM[[#This Row],[Error Code Name]],Defect_Master[Functional Area],TPM[[#This Row],[Functional Area]])</f>
        <v>0</v>
      </c>
      <c r="G108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86" spans="2:7" ht="15.75" customHeight="1">
      <c r="B1086" s="12">
        <v>1084</v>
      </c>
      <c r="C1086" s="10" t="str">
        <f>IFERROR(VLOOKUP(TPM[[#This Row],[Error Code]],Errors_Master[[Error Code]:[Functional Area]],2,FALSE),"NA")</f>
        <v>USBC2</v>
      </c>
      <c r="D1086" s="10" t="str">
        <f>IFERROR(VLOOKUP(TPM[[#This Row],[Error Code]],Errors_Master[[Error Code]:[Error Code Name]],3,FALSE),"NA")</f>
        <v>[New Failure] USBC2</v>
      </c>
      <c r="E1086" s="10">
        <f>COUNTIFS(Defect_Master[First Time],"&gt;0",Defect_Master[Error Code Name],TPM[[#This Row],[Error Code Name]],Defect_Master[Functional Area],TPM[[#This Row],[Functional Area]])</f>
        <v>0</v>
      </c>
      <c r="F1086" s="10">
        <f>COUNTIFS(Defect_Master[Final],"&gt;0",Defect_Master[Error Code Name],TPM[[#This Row],[Error Code Name]],Defect_Master[Functional Area],TPM[[#This Row],[Functional Area]])</f>
        <v>0</v>
      </c>
      <c r="G108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87" spans="2:7" ht="15.75" customHeight="1">
      <c r="B1087" s="12">
        <v>1085</v>
      </c>
      <c r="C1087" s="10" t="str">
        <f>IFERROR(VLOOKUP(TPM[[#This Row],[Error Code]],Errors_Master[[Error Code]:[Functional Area]],2,FALSE),"NA")</f>
        <v>USBC2</v>
      </c>
      <c r="D1087" s="10" t="str">
        <f>IFERROR(VLOOKUP(TPM[[#This Row],[Error Code]],Errors_Master[[Error Code]:[Error Code Name]],3,FALSE),"NA")</f>
        <v>[New Failure] USBC2</v>
      </c>
      <c r="E1087" s="10">
        <f>COUNTIFS(Defect_Master[First Time],"&gt;0",Defect_Master[Error Code Name],TPM[[#This Row],[Error Code Name]],Defect_Master[Functional Area],TPM[[#This Row],[Functional Area]])</f>
        <v>0</v>
      </c>
      <c r="F1087" s="10">
        <f>COUNTIFS(Defect_Master[Final],"&gt;0",Defect_Master[Error Code Name],TPM[[#This Row],[Error Code Name]],Defect_Master[Functional Area],TPM[[#This Row],[Functional Area]])</f>
        <v>0</v>
      </c>
      <c r="G108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88" spans="2:7" ht="15.75" customHeight="1">
      <c r="B1088" s="12">
        <v>1086</v>
      </c>
      <c r="C1088" s="10" t="str">
        <f>IFERROR(VLOOKUP(TPM[[#This Row],[Error Code]],Errors_Master[[Error Code]:[Functional Area]],2,FALSE),"NA")</f>
        <v>USBC2</v>
      </c>
      <c r="D1088" s="10" t="str">
        <f>IFERROR(VLOOKUP(TPM[[#This Row],[Error Code]],Errors_Master[[Error Code]:[Error Code Name]],3,FALSE),"NA")</f>
        <v>[New Failure] USBC2</v>
      </c>
      <c r="E1088" s="10">
        <f>COUNTIFS(Defect_Master[First Time],"&gt;0",Defect_Master[Error Code Name],TPM[[#This Row],[Error Code Name]],Defect_Master[Functional Area],TPM[[#This Row],[Functional Area]])</f>
        <v>0</v>
      </c>
      <c r="F1088" s="10">
        <f>COUNTIFS(Defect_Master[Final],"&gt;0",Defect_Master[Error Code Name],TPM[[#This Row],[Error Code Name]],Defect_Master[Functional Area],TPM[[#This Row],[Functional Area]])</f>
        <v>0</v>
      </c>
      <c r="G108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89" spans="2:7" ht="15.75" customHeight="1">
      <c r="B1089" s="12">
        <v>1087</v>
      </c>
      <c r="C1089" s="10" t="str">
        <f>IFERROR(VLOOKUP(TPM[[#This Row],[Error Code]],Errors_Master[[Error Code]:[Functional Area]],2,FALSE),"NA")</f>
        <v>USBC2</v>
      </c>
      <c r="D1089" s="10" t="str">
        <f>IFERROR(VLOOKUP(TPM[[#This Row],[Error Code]],Errors_Master[[Error Code]:[Error Code Name]],3,FALSE),"NA")</f>
        <v>[New Failure] USBC2</v>
      </c>
      <c r="E1089" s="10">
        <f>COUNTIFS(Defect_Master[First Time],"&gt;0",Defect_Master[Error Code Name],TPM[[#This Row],[Error Code Name]],Defect_Master[Functional Area],TPM[[#This Row],[Functional Area]])</f>
        <v>0</v>
      </c>
      <c r="F1089" s="10">
        <f>COUNTIFS(Defect_Master[Final],"&gt;0",Defect_Master[Error Code Name],TPM[[#This Row],[Error Code Name]],Defect_Master[Functional Area],TPM[[#This Row],[Functional Area]])</f>
        <v>0</v>
      </c>
      <c r="G108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90" spans="2:7" ht="15.75" customHeight="1">
      <c r="B1090" s="12">
        <v>1088</v>
      </c>
      <c r="C1090" s="10" t="str">
        <f>IFERROR(VLOOKUP(TPM[[#This Row],[Error Code]],Errors_Master[[Error Code]:[Functional Area]],2,FALSE),"NA")</f>
        <v>USBC2</v>
      </c>
      <c r="D1090" s="10" t="str">
        <f>IFERROR(VLOOKUP(TPM[[#This Row],[Error Code]],Errors_Master[[Error Code]:[Error Code Name]],3,FALSE),"NA")</f>
        <v>[New Failure] USBC2</v>
      </c>
      <c r="E1090" s="10">
        <f>COUNTIFS(Defect_Master[First Time],"&gt;0",Defect_Master[Error Code Name],TPM[[#This Row],[Error Code Name]],Defect_Master[Functional Area],TPM[[#This Row],[Functional Area]])</f>
        <v>0</v>
      </c>
      <c r="F1090" s="10">
        <f>COUNTIFS(Defect_Master[Final],"&gt;0",Defect_Master[Error Code Name],TPM[[#This Row],[Error Code Name]],Defect_Master[Functional Area],TPM[[#This Row],[Functional Area]])</f>
        <v>0</v>
      </c>
      <c r="G109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91" spans="2:7" ht="15.75" customHeight="1">
      <c r="B1091" s="12">
        <v>1089</v>
      </c>
      <c r="C1091" s="10" t="str">
        <f>IFERROR(VLOOKUP(TPM[[#This Row],[Error Code]],Errors_Master[[Error Code]:[Functional Area]],2,FALSE),"NA")</f>
        <v>USBC2</v>
      </c>
      <c r="D1091" s="10" t="str">
        <f>IFERROR(VLOOKUP(TPM[[#This Row],[Error Code]],Errors_Master[[Error Code]:[Error Code Name]],3,FALSE),"NA")</f>
        <v>[New Failure] USBC2</v>
      </c>
      <c r="E1091" s="10">
        <f>COUNTIFS(Defect_Master[First Time],"&gt;0",Defect_Master[Error Code Name],TPM[[#This Row],[Error Code Name]],Defect_Master[Functional Area],TPM[[#This Row],[Functional Area]])</f>
        <v>0</v>
      </c>
      <c r="F1091" s="10">
        <f>COUNTIFS(Defect_Master[Final],"&gt;0",Defect_Master[Error Code Name],TPM[[#This Row],[Error Code Name]],Defect_Master[Functional Area],TPM[[#This Row],[Functional Area]])</f>
        <v>0</v>
      </c>
      <c r="G109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92" spans="2:7" ht="15.75" customHeight="1">
      <c r="B1092" s="12">
        <v>1090</v>
      </c>
      <c r="C1092" s="10" t="str">
        <f>IFERROR(VLOOKUP(TPM[[#This Row],[Error Code]],Errors_Master[[Error Code]:[Functional Area]],2,FALSE),"NA")</f>
        <v>USBC2</v>
      </c>
      <c r="D1092" s="10" t="str">
        <f>IFERROR(VLOOKUP(TPM[[#This Row],[Error Code]],Errors_Master[[Error Code]:[Error Code Name]],3,FALSE),"NA")</f>
        <v>[New Failure] USBC2</v>
      </c>
      <c r="E1092" s="10">
        <f>COUNTIFS(Defect_Master[First Time],"&gt;0",Defect_Master[Error Code Name],TPM[[#This Row],[Error Code Name]],Defect_Master[Functional Area],TPM[[#This Row],[Functional Area]])</f>
        <v>0</v>
      </c>
      <c r="F1092" s="10">
        <f>COUNTIFS(Defect_Master[Final],"&gt;0",Defect_Master[Error Code Name],TPM[[#This Row],[Error Code Name]],Defect_Master[Functional Area],TPM[[#This Row],[Functional Area]])</f>
        <v>0</v>
      </c>
      <c r="G109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93" spans="2:7" ht="15.75" customHeight="1">
      <c r="B1093" s="12">
        <v>1091</v>
      </c>
      <c r="C1093" s="10" t="str">
        <f>IFERROR(VLOOKUP(TPM[[#This Row],[Error Code]],Errors_Master[[Error Code]:[Functional Area]],2,FALSE),"NA")</f>
        <v>USBC2</v>
      </c>
      <c r="D1093" s="10" t="str">
        <f>IFERROR(VLOOKUP(TPM[[#This Row],[Error Code]],Errors_Master[[Error Code]:[Error Code Name]],3,FALSE),"NA")</f>
        <v>[New Failure] USBC2</v>
      </c>
      <c r="E1093" s="10">
        <f>COUNTIFS(Defect_Master[First Time],"&gt;0",Defect_Master[Error Code Name],TPM[[#This Row],[Error Code Name]],Defect_Master[Functional Area],TPM[[#This Row],[Functional Area]])</f>
        <v>0</v>
      </c>
      <c r="F1093" s="10">
        <f>COUNTIFS(Defect_Master[Final],"&gt;0",Defect_Master[Error Code Name],TPM[[#This Row],[Error Code Name]],Defect_Master[Functional Area],TPM[[#This Row],[Functional Area]])</f>
        <v>0</v>
      </c>
      <c r="G109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94" spans="2:7" ht="15.75" customHeight="1">
      <c r="B1094" s="12">
        <v>1092</v>
      </c>
      <c r="C1094" s="10" t="str">
        <f>IFERROR(VLOOKUP(TPM[[#This Row],[Error Code]],Errors_Master[[Error Code]:[Functional Area]],2,FALSE),"NA")</f>
        <v>USBC2</v>
      </c>
      <c r="D1094" s="10" t="str">
        <f>IFERROR(VLOOKUP(TPM[[#This Row],[Error Code]],Errors_Master[[Error Code]:[Error Code Name]],3,FALSE),"NA")</f>
        <v>[New Failure] USBC2</v>
      </c>
      <c r="E1094" s="10">
        <f>COUNTIFS(Defect_Master[First Time],"&gt;0",Defect_Master[Error Code Name],TPM[[#This Row],[Error Code Name]],Defect_Master[Functional Area],TPM[[#This Row],[Functional Area]])</f>
        <v>0</v>
      </c>
      <c r="F1094" s="10">
        <f>COUNTIFS(Defect_Master[Final],"&gt;0",Defect_Master[Error Code Name],TPM[[#This Row],[Error Code Name]],Defect_Master[Functional Area],TPM[[#This Row],[Functional Area]])</f>
        <v>0</v>
      </c>
      <c r="G109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95" spans="2:7" ht="15.75" customHeight="1">
      <c r="B1095" s="12">
        <v>1093</v>
      </c>
      <c r="C1095" s="10" t="str">
        <f>IFERROR(VLOOKUP(TPM[[#This Row],[Error Code]],Errors_Master[[Error Code]:[Functional Area]],2,FALSE),"NA")</f>
        <v>USBC2</v>
      </c>
      <c r="D1095" s="10" t="str">
        <f>IFERROR(VLOOKUP(TPM[[#This Row],[Error Code]],Errors_Master[[Error Code]:[Error Code Name]],3,FALSE),"NA")</f>
        <v>[New Failure] USBC2</v>
      </c>
      <c r="E1095" s="10">
        <f>COUNTIFS(Defect_Master[First Time],"&gt;0",Defect_Master[Error Code Name],TPM[[#This Row],[Error Code Name]],Defect_Master[Functional Area],TPM[[#This Row],[Functional Area]])</f>
        <v>0</v>
      </c>
      <c r="F1095" s="10">
        <f>COUNTIFS(Defect_Master[Final],"&gt;0",Defect_Master[Error Code Name],TPM[[#This Row],[Error Code Name]],Defect_Master[Functional Area],TPM[[#This Row],[Functional Area]])</f>
        <v>0</v>
      </c>
      <c r="G109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96" spans="2:7" ht="15.75" customHeight="1">
      <c r="B1096" s="12">
        <v>1094</v>
      </c>
      <c r="C1096" s="10" t="str">
        <f>IFERROR(VLOOKUP(TPM[[#This Row],[Error Code]],Errors_Master[[Error Code]:[Functional Area]],2,FALSE),"NA")</f>
        <v>USBC2</v>
      </c>
      <c r="D1096" s="10" t="str">
        <f>IFERROR(VLOOKUP(TPM[[#This Row],[Error Code]],Errors_Master[[Error Code]:[Error Code Name]],3,FALSE),"NA")</f>
        <v>[New Failure] USBC2</v>
      </c>
      <c r="E1096" s="10">
        <f>COUNTIFS(Defect_Master[First Time],"&gt;0",Defect_Master[Error Code Name],TPM[[#This Row],[Error Code Name]],Defect_Master[Functional Area],TPM[[#This Row],[Functional Area]])</f>
        <v>0</v>
      </c>
      <c r="F1096" s="10">
        <f>COUNTIFS(Defect_Master[Final],"&gt;0",Defect_Master[Error Code Name],TPM[[#This Row],[Error Code Name]],Defect_Master[Functional Area],TPM[[#This Row],[Functional Area]])</f>
        <v>0</v>
      </c>
      <c r="G109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97" spans="2:7" ht="15.75" customHeight="1">
      <c r="B1097" s="12">
        <v>1095</v>
      </c>
      <c r="C1097" s="10" t="str">
        <f>IFERROR(VLOOKUP(TPM[[#This Row],[Error Code]],Errors_Master[[Error Code]:[Functional Area]],2,FALSE),"NA")</f>
        <v>USBC2</v>
      </c>
      <c r="D1097" s="10" t="str">
        <f>IFERROR(VLOOKUP(TPM[[#This Row],[Error Code]],Errors_Master[[Error Code]:[Error Code Name]],3,FALSE),"NA")</f>
        <v>[New Failure] USBC2</v>
      </c>
      <c r="E1097" s="10">
        <f>COUNTIFS(Defect_Master[First Time],"&gt;0",Defect_Master[Error Code Name],TPM[[#This Row],[Error Code Name]],Defect_Master[Functional Area],TPM[[#This Row],[Functional Area]])</f>
        <v>0</v>
      </c>
      <c r="F1097" s="10">
        <f>COUNTIFS(Defect_Master[Final],"&gt;0",Defect_Master[Error Code Name],TPM[[#This Row],[Error Code Name]],Defect_Master[Functional Area],TPM[[#This Row],[Functional Area]])</f>
        <v>0</v>
      </c>
      <c r="G109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98" spans="2:7" ht="15.75" customHeight="1">
      <c r="B1098" s="12">
        <v>1096</v>
      </c>
      <c r="C1098" s="10" t="str">
        <f>IFERROR(VLOOKUP(TPM[[#This Row],[Error Code]],Errors_Master[[Error Code]:[Functional Area]],2,FALSE),"NA")</f>
        <v>USBC2</v>
      </c>
      <c r="D1098" s="10" t="str">
        <f>IFERROR(VLOOKUP(TPM[[#This Row],[Error Code]],Errors_Master[[Error Code]:[Error Code Name]],3,FALSE),"NA")</f>
        <v>[New Failure] USBC2</v>
      </c>
      <c r="E1098" s="10">
        <f>COUNTIFS(Defect_Master[First Time],"&gt;0",Defect_Master[Error Code Name],TPM[[#This Row],[Error Code Name]],Defect_Master[Functional Area],TPM[[#This Row],[Functional Area]])</f>
        <v>0</v>
      </c>
      <c r="F1098" s="10">
        <f>COUNTIFS(Defect_Master[Final],"&gt;0",Defect_Master[Error Code Name],TPM[[#This Row],[Error Code Name]],Defect_Master[Functional Area],TPM[[#This Row],[Functional Area]])</f>
        <v>0</v>
      </c>
      <c r="G109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099" spans="2:7" ht="15.75" customHeight="1">
      <c r="B1099" s="12">
        <v>1097</v>
      </c>
      <c r="C1099" s="10" t="str">
        <f>IFERROR(VLOOKUP(TPM[[#This Row],[Error Code]],Errors_Master[[Error Code]:[Functional Area]],2,FALSE),"NA")</f>
        <v>USBC2</v>
      </c>
      <c r="D1099" s="10" t="str">
        <f>IFERROR(VLOOKUP(TPM[[#This Row],[Error Code]],Errors_Master[[Error Code]:[Error Code Name]],3,FALSE),"NA")</f>
        <v>[New Failure] USBC2</v>
      </c>
      <c r="E1099" s="10">
        <f>COUNTIFS(Defect_Master[First Time],"&gt;0",Defect_Master[Error Code Name],TPM[[#This Row],[Error Code Name]],Defect_Master[Functional Area],TPM[[#This Row],[Functional Area]])</f>
        <v>0</v>
      </c>
      <c r="F1099" s="10">
        <f>COUNTIFS(Defect_Master[Final],"&gt;0",Defect_Master[Error Code Name],TPM[[#This Row],[Error Code Name]],Defect_Master[Functional Area],TPM[[#This Row],[Functional Area]])</f>
        <v>0</v>
      </c>
      <c r="G109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00" spans="2:7" ht="15.75" customHeight="1">
      <c r="B1100" s="12">
        <v>1098</v>
      </c>
      <c r="C1100" s="10" t="str">
        <f>IFERROR(VLOOKUP(TPM[[#This Row],[Error Code]],Errors_Master[[Error Code]:[Functional Area]],2,FALSE),"NA")</f>
        <v>USBC2</v>
      </c>
      <c r="D1100" s="10" t="str">
        <f>IFERROR(VLOOKUP(TPM[[#This Row],[Error Code]],Errors_Master[[Error Code]:[Error Code Name]],3,FALSE),"NA")</f>
        <v>[New Failure] USBC2</v>
      </c>
      <c r="E1100" s="10">
        <f>COUNTIFS(Defect_Master[First Time],"&gt;0",Defect_Master[Error Code Name],TPM[[#This Row],[Error Code Name]],Defect_Master[Functional Area],TPM[[#This Row],[Functional Area]])</f>
        <v>0</v>
      </c>
      <c r="F1100" s="10">
        <f>COUNTIFS(Defect_Master[Final],"&gt;0",Defect_Master[Error Code Name],TPM[[#This Row],[Error Code Name]],Defect_Master[Functional Area],TPM[[#This Row],[Functional Area]])</f>
        <v>0</v>
      </c>
      <c r="G110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01" spans="2:7" ht="15.75" customHeight="1">
      <c r="B1101" s="12">
        <v>1099</v>
      </c>
      <c r="C1101" s="10" t="str">
        <f>IFERROR(VLOOKUP(TPM[[#This Row],[Error Code]],Errors_Master[[Error Code]:[Functional Area]],2,FALSE),"NA")</f>
        <v>USBC2</v>
      </c>
      <c r="D1101" s="10" t="str">
        <f>IFERROR(VLOOKUP(TPM[[#This Row],[Error Code]],Errors_Master[[Error Code]:[Error Code Name]],3,FALSE),"NA")</f>
        <v>[New Failure] USBC2</v>
      </c>
      <c r="E1101" s="10">
        <f>COUNTIFS(Defect_Master[First Time],"&gt;0",Defect_Master[Error Code Name],TPM[[#This Row],[Error Code Name]],Defect_Master[Functional Area],TPM[[#This Row],[Functional Area]])</f>
        <v>0</v>
      </c>
      <c r="F1101" s="10">
        <f>COUNTIFS(Defect_Master[Final],"&gt;0",Defect_Master[Error Code Name],TPM[[#This Row],[Error Code Name]],Defect_Master[Functional Area],TPM[[#This Row],[Functional Area]])</f>
        <v>0</v>
      </c>
      <c r="G110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02" spans="2:7" ht="15.75" customHeight="1">
      <c r="B1102" s="12">
        <v>1100</v>
      </c>
      <c r="C1102" s="10" t="str">
        <f>IFERROR(VLOOKUP(TPM[[#This Row],[Error Code]],Errors_Master[[Error Code]:[Functional Area]],2,FALSE),"NA")</f>
        <v>USBC2</v>
      </c>
      <c r="D1102" s="10" t="str">
        <f>IFERROR(VLOOKUP(TPM[[#This Row],[Error Code]],Errors_Master[[Error Code]:[Error Code Name]],3,FALSE),"NA")</f>
        <v>[New Failure] USBC2</v>
      </c>
      <c r="E1102" s="10">
        <f>COUNTIFS(Defect_Master[First Time],"&gt;0",Defect_Master[Error Code Name],TPM[[#This Row],[Error Code Name]],Defect_Master[Functional Area],TPM[[#This Row],[Functional Area]])</f>
        <v>0</v>
      </c>
      <c r="F1102" s="10">
        <f>COUNTIFS(Defect_Master[Final],"&gt;0",Defect_Master[Error Code Name],TPM[[#This Row],[Error Code Name]],Defect_Master[Functional Area],TPM[[#This Row],[Functional Area]])</f>
        <v>0</v>
      </c>
      <c r="G110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03" spans="2:7" ht="15.75" customHeight="1">
      <c r="B1103" s="12">
        <v>1101</v>
      </c>
      <c r="C1103" s="10" t="str">
        <f>IFERROR(VLOOKUP(TPM[[#This Row],[Error Code]],Errors_Master[[Error Code]:[Functional Area]],2,FALSE),"NA")</f>
        <v>USBC2</v>
      </c>
      <c r="D1103" s="10" t="str">
        <f>IFERROR(VLOOKUP(TPM[[#This Row],[Error Code]],Errors_Master[[Error Code]:[Error Code Name]],3,FALSE),"NA")</f>
        <v>[New Failure] USBC2</v>
      </c>
      <c r="E1103" s="10">
        <f>COUNTIFS(Defect_Master[First Time],"&gt;0",Defect_Master[Error Code Name],TPM[[#This Row],[Error Code Name]],Defect_Master[Functional Area],TPM[[#This Row],[Functional Area]])</f>
        <v>0</v>
      </c>
      <c r="F1103" s="10">
        <f>COUNTIFS(Defect_Master[Final],"&gt;0",Defect_Master[Error Code Name],TPM[[#This Row],[Error Code Name]],Defect_Master[Functional Area],TPM[[#This Row],[Functional Area]])</f>
        <v>0</v>
      </c>
      <c r="G110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04" spans="2:7" ht="15.75" customHeight="1">
      <c r="B1104" s="12">
        <v>1102</v>
      </c>
      <c r="C1104" s="10" t="str">
        <f>IFERROR(VLOOKUP(TPM[[#This Row],[Error Code]],Errors_Master[[Error Code]:[Functional Area]],2,FALSE),"NA")</f>
        <v>USBC2</v>
      </c>
      <c r="D1104" s="10" t="str">
        <f>IFERROR(VLOOKUP(TPM[[#This Row],[Error Code]],Errors_Master[[Error Code]:[Error Code Name]],3,FALSE),"NA")</f>
        <v>[New Failure] USBC2</v>
      </c>
      <c r="E1104" s="10">
        <f>COUNTIFS(Defect_Master[First Time],"&gt;0",Defect_Master[Error Code Name],TPM[[#This Row],[Error Code Name]],Defect_Master[Functional Area],TPM[[#This Row],[Functional Area]])</f>
        <v>0</v>
      </c>
      <c r="F1104" s="10">
        <f>COUNTIFS(Defect_Master[Final],"&gt;0",Defect_Master[Error Code Name],TPM[[#This Row],[Error Code Name]],Defect_Master[Functional Area],TPM[[#This Row],[Functional Area]])</f>
        <v>0</v>
      </c>
      <c r="G110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05" spans="2:7" ht="15.75" customHeight="1">
      <c r="B1105" s="12">
        <v>1103</v>
      </c>
      <c r="C1105" s="10" t="str">
        <f>IFERROR(VLOOKUP(TPM[[#This Row],[Error Code]],Errors_Master[[Error Code]:[Functional Area]],2,FALSE),"NA")</f>
        <v>USBC2</v>
      </c>
      <c r="D1105" s="10" t="str">
        <f>IFERROR(VLOOKUP(TPM[[#This Row],[Error Code]],Errors_Master[[Error Code]:[Error Code Name]],3,FALSE),"NA")</f>
        <v>[New Failure] USBC2</v>
      </c>
      <c r="E1105" s="10">
        <f>COUNTIFS(Defect_Master[First Time],"&gt;0",Defect_Master[Error Code Name],TPM[[#This Row],[Error Code Name]],Defect_Master[Functional Area],TPM[[#This Row],[Functional Area]])</f>
        <v>0</v>
      </c>
      <c r="F1105" s="10">
        <f>COUNTIFS(Defect_Master[Final],"&gt;0",Defect_Master[Error Code Name],TPM[[#This Row],[Error Code Name]],Defect_Master[Functional Area],TPM[[#This Row],[Functional Area]])</f>
        <v>0</v>
      </c>
      <c r="G110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06" spans="2:7" ht="15.75" customHeight="1">
      <c r="B1106" s="12">
        <v>1104</v>
      </c>
      <c r="C1106" s="10" t="str">
        <f>IFERROR(VLOOKUP(TPM[[#This Row],[Error Code]],Errors_Master[[Error Code]:[Functional Area]],2,FALSE),"NA")</f>
        <v>USBC2</v>
      </c>
      <c r="D1106" s="10" t="str">
        <f>IFERROR(VLOOKUP(TPM[[#This Row],[Error Code]],Errors_Master[[Error Code]:[Error Code Name]],3,FALSE),"NA")</f>
        <v>[New Failure] USBC2</v>
      </c>
      <c r="E1106" s="10">
        <f>COUNTIFS(Defect_Master[First Time],"&gt;0",Defect_Master[Error Code Name],TPM[[#This Row],[Error Code Name]],Defect_Master[Functional Area],TPM[[#This Row],[Functional Area]])</f>
        <v>0</v>
      </c>
      <c r="F1106" s="10">
        <f>COUNTIFS(Defect_Master[Final],"&gt;0",Defect_Master[Error Code Name],TPM[[#This Row],[Error Code Name]],Defect_Master[Functional Area],TPM[[#This Row],[Functional Area]])</f>
        <v>0</v>
      </c>
      <c r="G110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07" spans="2:7" ht="15.75" customHeight="1">
      <c r="B1107" s="12">
        <v>1105</v>
      </c>
      <c r="C1107" s="10" t="str">
        <f>IFERROR(VLOOKUP(TPM[[#This Row],[Error Code]],Errors_Master[[Error Code]:[Functional Area]],2,FALSE),"NA")</f>
        <v>USBC2</v>
      </c>
      <c r="D1107" s="10" t="str">
        <f>IFERROR(VLOOKUP(TPM[[#This Row],[Error Code]],Errors_Master[[Error Code]:[Error Code Name]],3,FALSE),"NA")</f>
        <v>[New Failure] USBC2</v>
      </c>
      <c r="E1107" s="10">
        <f>COUNTIFS(Defect_Master[First Time],"&gt;0",Defect_Master[Error Code Name],TPM[[#This Row],[Error Code Name]],Defect_Master[Functional Area],TPM[[#This Row],[Functional Area]])</f>
        <v>0</v>
      </c>
      <c r="F1107" s="10">
        <f>COUNTIFS(Defect_Master[Final],"&gt;0",Defect_Master[Error Code Name],TPM[[#This Row],[Error Code Name]],Defect_Master[Functional Area],TPM[[#This Row],[Functional Area]])</f>
        <v>0</v>
      </c>
      <c r="G110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08" spans="2:7" ht="15.75" customHeight="1">
      <c r="B1108" s="12">
        <v>1106</v>
      </c>
      <c r="C1108" s="10" t="str">
        <f>IFERROR(VLOOKUP(TPM[[#This Row],[Error Code]],Errors_Master[[Error Code]:[Functional Area]],2,FALSE),"NA")</f>
        <v>USBC2</v>
      </c>
      <c r="D1108" s="10" t="str">
        <f>IFERROR(VLOOKUP(TPM[[#This Row],[Error Code]],Errors_Master[[Error Code]:[Error Code Name]],3,FALSE),"NA")</f>
        <v>[New Failure] USBC2</v>
      </c>
      <c r="E1108" s="10">
        <f>COUNTIFS(Defect_Master[First Time],"&gt;0",Defect_Master[Error Code Name],TPM[[#This Row],[Error Code Name]],Defect_Master[Functional Area],TPM[[#This Row],[Functional Area]])</f>
        <v>0</v>
      </c>
      <c r="F1108" s="10">
        <f>COUNTIFS(Defect_Master[Final],"&gt;0",Defect_Master[Error Code Name],TPM[[#This Row],[Error Code Name]],Defect_Master[Functional Area],TPM[[#This Row],[Functional Area]])</f>
        <v>0</v>
      </c>
      <c r="G110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09" spans="2:7" ht="15.75" customHeight="1">
      <c r="B1109" s="12">
        <v>1107</v>
      </c>
      <c r="C1109" s="10" t="str">
        <f>IFERROR(VLOOKUP(TPM[[#This Row],[Error Code]],Errors_Master[[Error Code]:[Functional Area]],2,FALSE),"NA")</f>
        <v>USBC2</v>
      </c>
      <c r="D1109" s="10" t="str">
        <f>IFERROR(VLOOKUP(TPM[[#This Row],[Error Code]],Errors_Master[[Error Code]:[Error Code Name]],3,FALSE),"NA")</f>
        <v>[New Failure] USBC2</v>
      </c>
      <c r="E1109" s="10">
        <f>COUNTIFS(Defect_Master[First Time],"&gt;0",Defect_Master[Error Code Name],TPM[[#This Row],[Error Code Name]],Defect_Master[Functional Area],TPM[[#This Row],[Functional Area]])</f>
        <v>0</v>
      </c>
      <c r="F1109" s="10">
        <f>COUNTIFS(Defect_Master[Final],"&gt;0",Defect_Master[Error Code Name],TPM[[#This Row],[Error Code Name]],Defect_Master[Functional Area],TPM[[#This Row],[Functional Area]])</f>
        <v>0</v>
      </c>
      <c r="G110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10" spans="2:7" ht="15.75" customHeight="1">
      <c r="B1110" s="12">
        <v>1108</v>
      </c>
      <c r="C1110" s="10" t="str">
        <f>IFERROR(VLOOKUP(TPM[[#This Row],[Error Code]],Errors_Master[[Error Code]:[Functional Area]],2,FALSE),"NA")</f>
        <v>USBC2</v>
      </c>
      <c r="D1110" s="10" t="str">
        <f>IFERROR(VLOOKUP(TPM[[#This Row],[Error Code]],Errors_Master[[Error Code]:[Error Code Name]],3,FALSE),"NA")</f>
        <v>[New Failure] USBC2</v>
      </c>
      <c r="E1110" s="10">
        <f>COUNTIFS(Defect_Master[First Time],"&gt;0",Defect_Master[Error Code Name],TPM[[#This Row],[Error Code Name]],Defect_Master[Functional Area],TPM[[#This Row],[Functional Area]])</f>
        <v>0</v>
      </c>
      <c r="F1110" s="10">
        <f>COUNTIFS(Defect_Master[Final],"&gt;0",Defect_Master[Error Code Name],TPM[[#This Row],[Error Code Name]],Defect_Master[Functional Area],TPM[[#This Row],[Functional Area]])</f>
        <v>0</v>
      </c>
      <c r="G111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11" spans="2:7" ht="15.75" customHeight="1">
      <c r="B1111" s="12">
        <v>1109</v>
      </c>
      <c r="C1111" s="10" t="str">
        <f>IFERROR(VLOOKUP(TPM[[#This Row],[Error Code]],Errors_Master[[Error Code]:[Functional Area]],2,FALSE),"NA")</f>
        <v>USBC2</v>
      </c>
      <c r="D1111" s="10" t="str">
        <f>IFERROR(VLOOKUP(TPM[[#This Row],[Error Code]],Errors_Master[[Error Code]:[Error Code Name]],3,FALSE),"NA")</f>
        <v>[New Failure] USBC2</v>
      </c>
      <c r="E1111" s="10">
        <f>COUNTIFS(Defect_Master[First Time],"&gt;0",Defect_Master[Error Code Name],TPM[[#This Row],[Error Code Name]],Defect_Master[Functional Area],TPM[[#This Row],[Functional Area]])</f>
        <v>0</v>
      </c>
      <c r="F1111" s="10">
        <f>COUNTIFS(Defect_Master[Final],"&gt;0",Defect_Master[Error Code Name],TPM[[#This Row],[Error Code Name]],Defect_Master[Functional Area],TPM[[#This Row],[Functional Area]])</f>
        <v>0</v>
      </c>
      <c r="G111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12" spans="2:7" ht="15.75" customHeight="1">
      <c r="B1112" s="12">
        <v>1110</v>
      </c>
      <c r="C1112" s="10" t="str">
        <f>IFERROR(VLOOKUP(TPM[[#This Row],[Error Code]],Errors_Master[[Error Code]:[Functional Area]],2,FALSE),"NA")</f>
        <v>USBC2</v>
      </c>
      <c r="D1112" s="10" t="str">
        <f>IFERROR(VLOOKUP(TPM[[#This Row],[Error Code]],Errors_Master[[Error Code]:[Error Code Name]],3,FALSE),"NA")</f>
        <v>[New Failure] USBC2</v>
      </c>
      <c r="E1112" s="10">
        <f>COUNTIFS(Defect_Master[First Time],"&gt;0",Defect_Master[Error Code Name],TPM[[#This Row],[Error Code Name]],Defect_Master[Functional Area],TPM[[#This Row],[Functional Area]])</f>
        <v>0</v>
      </c>
      <c r="F1112" s="10">
        <f>COUNTIFS(Defect_Master[Final],"&gt;0",Defect_Master[Error Code Name],TPM[[#This Row],[Error Code Name]],Defect_Master[Functional Area],TPM[[#This Row],[Functional Area]])</f>
        <v>0</v>
      </c>
      <c r="G111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13" spans="2:7" ht="15.75" customHeight="1">
      <c r="B1113" s="12">
        <v>1111</v>
      </c>
      <c r="C1113" s="10" t="str">
        <f>IFERROR(VLOOKUP(TPM[[#This Row],[Error Code]],Errors_Master[[Error Code]:[Functional Area]],2,FALSE),"NA")</f>
        <v>USBC2</v>
      </c>
      <c r="D1113" s="10" t="str">
        <f>IFERROR(VLOOKUP(TPM[[#This Row],[Error Code]],Errors_Master[[Error Code]:[Error Code Name]],3,FALSE),"NA")</f>
        <v>[New Failure] USBC2</v>
      </c>
      <c r="E1113" s="10">
        <f>COUNTIFS(Defect_Master[First Time],"&gt;0",Defect_Master[Error Code Name],TPM[[#This Row],[Error Code Name]],Defect_Master[Functional Area],TPM[[#This Row],[Functional Area]])</f>
        <v>0</v>
      </c>
      <c r="F1113" s="10">
        <f>COUNTIFS(Defect_Master[Final],"&gt;0",Defect_Master[Error Code Name],TPM[[#This Row],[Error Code Name]],Defect_Master[Functional Area],TPM[[#This Row],[Functional Area]])</f>
        <v>0</v>
      </c>
      <c r="G111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14" spans="2:7" ht="15.75" customHeight="1">
      <c r="B1114" s="12">
        <v>1112</v>
      </c>
      <c r="C1114" s="10" t="str">
        <f>IFERROR(VLOOKUP(TPM[[#This Row],[Error Code]],Errors_Master[[Error Code]:[Functional Area]],2,FALSE),"NA")</f>
        <v>USBC2</v>
      </c>
      <c r="D1114" s="10" t="str">
        <f>IFERROR(VLOOKUP(TPM[[#This Row],[Error Code]],Errors_Master[[Error Code]:[Error Code Name]],3,FALSE),"NA")</f>
        <v>[New Failure] USBC2</v>
      </c>
      <c r="E1114" s="10">
        <f>COUNTIFS(Defect_Master[First Time],"&gt;0",Defect_Master[Error Code Name],TPM[[#This Row],[Error Code Name]],Defect_Master[Functional Area],TPM[[#This Row],[Functional Area]])</f>
        <v>0</v>
      </c>
      <c r="F1114" s="10">
        <f>COUNTIFS(Defect_Master[Final],"&gt;0",Defect_Master[Error Code Name],TPM[[#This Row],[Error Code Name]],Defect_Master[Functional Area],TPM[[#This Row],[Functional Area]])</f>
        <v>0</v>
      </c>
      <c r="G111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15" spans="2:7" ht="15.75" customHeight="1">
      <c r="B1115" s="12">
        <v>1113</v>
      </c>
      <c r="C1115" s="10" t="str">
        <f>IFERROR(VLOOKUP(TPM[[#This Row],[Error Code]],Errors_Master[[Error Code]:[Functional Area]],2,FALSE),"NA")</f>
        <v>USBC2</v>
      </c>
      <c r="D1115" s="10" t="str">
        <f>IFERROR(VLOOKUP(TPM[[#This Row],[Error Code]],Errors_Master[[Error Code]:[Error Code Name]],3,FALSE),"NA")</f>
        <v>[New Failure] USBC2</v>
      </c>
      <c r="E1115" s="10">
        <f>COUNTIFS(Defect_Master[First Time],"&gt;0",Defect_Master[Error Code Name],TPM[[#This Row],[Error Code Name]],Defect_Master[Functional Area],TPM[[#This Row],[Functional Area]])</f>
        <v>0</v>
      </c>
      <c r="F1115" s="10">
        <f>COUNTIFS(Defect_Master[Final],"&gt;0",Defect_Master[Error Code Name],TPM[[#This Row],[Error Code Name]],Defect_Master[Functional Area],TPM[[#This Row],[Functional Area]])</f>
        <v>0</v>
      </c>
      <c r="G111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16" spans="2:7" ht="15.75" customHeight="1">
      <c r="B1116" s="12">
        <v>1114</v>
      </c>
      <c r="C1116" s="10" t="str">
        <f>IFERROR(VLOOKUP(TPM[[#This Row],[Error Code]],Errors_Master[[Error Code]:[Functional Area]],2,FALSE),"NA")</f>
        <v>USBC2</v>
      </c>
      <c r="D1116" s="10" t="str">
        <f>IFERROR(VLOOKUP(TPM[[#This Row],[Error Code]],Errors_Master[[Error Code]:[Error Code Name]],3,FALSE),"NA")</f>
        <v>[New Failure] USBC2</v>
      </c>
      <c r="E1116" s="10">
        <f>COUNTIFS(Defect_Master[First Time],"&gt;0",Defect_Master[Error Code Name],TPM[[#This Row],[Error Code Name]],Defect_Master[Functional Area],TPM[[#This Row],[Functional Area]])</f>
        <v>0</v>
      </c>
      <c r="F1116" s="10">
        <f>COUNTIFS(Defect_Master[Final],"&gt;0",Defect_Master[Error Code Name],TPM[[#This Row],[Error Code Name]],Defect_Master[Functional Area],TPM[[#This Row],[Functional Area]])</f>
        <v>0</v>
      </c>
      <c r="G111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17" spans="2:7" ht="15.75" customHeight="1">
      <c r="B1117" s="12">
        <v>1115</v>
      </c>
      <c r="C1117" s="10" t="str">
        <f>IFERROR(VLOOKUP(TPM[[#This Row],[Error Code]],Errors_Master[[Error Code]:[Functional Area]],2,FALSE),"NA")</f>
        <v>USBC2</v>
      </c>
      <c r="D1117" s="10" t="str">
        <f>IFERROR(VLOOKUP(TPM[[#This Row],[Error Code]],Errors_Master[[Error Code]:[Error Code Name]],3,FALSE),"NA")</f>
        <v>[New Failure] USBC2</v>
      </c>
      <c r="E1117" s="10">
        <f>COUNTIFS(Defect_Master[First Time],"&gt;0",Defect_Master[Error Code Name],TPM[[#This Row],[Error Code Name]],Defect_Master[Functional Area],TPM[[#This Row],[Functional Area]])</f>
        <v>0</v>
      </c>
      <c r="F1117" s="10">
        <f>COUNTIFS(Defect_Master[Final],"&gt;0",Defect_Master[Error Code Name],TPM[[#This Row],[Error Code Name]],Defect_Master[Functional Area],TPM[[#This Row],[Functional Area]])</f>
        <v>0</v>
      </c>
      <c r="G111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18" spans="2:7" ht="15.75" customHeight="1">
      <c r="B1118" s="12">
        <v>1116</v>
      </c>
      <c r="C1118" s="10" t="str">
        <f>IFERROR(VLOOKUP(TPM[[#This Row],[Error Code]],Errors_Master[[Error Code]:[Functional Area]],2,FALSE),"NA")</f>
        <v>USBC2</v>
      </c>
      <c r="D1118" s="10" t="str">
        <f>IFERROR(VLOOKUP(TPM[[#This Row],[Error Code]],Errors_Master[[Error Code]:[Error Code Name]],3,FALSE),"NA")</f>
        <v>[New Failure] USBC2</v>
      </c>
      <c r="E1118" s="10">
        <f>COUNTIFS(Defect_Master[First Time],"&gt;0",Defect_Master[Error Code Name],TPM[[#This Row],[Error Code Name]],Defect_Master[Functional Area],TPM[[#This Row],[Functional Area]])</f>
        <v>0</v>
      </c>
      <c r="F1118" s="10">
        <f>COUNTIFS(Defect_Master[Final],"&gt;0",Defect_Master[Error Code Name],TPM[[#This Row],[Error Code Name]],Defect_Master[Functional Area],TPM[[#This Row],[Functional Area]])</f>
        <v>0</v>
      </c>
      <c r="G111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19" spans="2:7" ht="15.75" customHeight="1">
      <c r="B1119" s="12">
        <v>1117</v>
      </c>
      <c r="C1119" s="10" t="str">
        <f>IFERROR(VLOOKUP(TPM[[#This Row],[Error Code]],Errors_Master[[Error Code]:[Functional Area]],2,FALSE),"NA")</f>
        <v>USBC2</v>
      </c>
      <c r="D1119" s="10" t="str">
        <f>IFERROR(VLOOKUP(TPM[[#This Row],[Error Code]],Errors_Master[[Error Code]:[Error Code Name]],3,FALSE),"NA")</f>
        <v>[New Failure] USBC2</v>
      </c>
      <c r="E1119" s="10">
        <f>COUNTIFS(Defect_Master[First Time],"&gt;0",Defect_Master[Error Code Name],TPM[[#This Row],[Error Code Name]],Defect_Master[Functional Area],TPM[[#This Row],[Functional Area]])</f>
        <v>0</v>
      </c>
      <c r="F1119" s="10">
        <f>COUNTIFS(Defect_Master[Final],"&gt;0",Defect_Master[Error Code Name],TPM[[#This Row],[Error Code Name]],Defect_Master[Functional Area],TPM[[#This Row],[Functional Area]])</f>
        <v>0</v>
      </c>
      <c r="G111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20" spans="2:7" ht="15.75" customHeight="1">
      <c r="B1120" s="12">
        <v>1118</v>
      </c>
      <c r="C1120" s="10" t="str">
        <f>IFERROR(VLOOKUP(TPM[[#This Row],[Error Code]],Errors_Master[[Error Code]:[Functional Area]],2,FALSE),"NA")</f>
        <v>USBC2</v>
      </c>
      <c r="D1120" s="10" t="str">
        <f>IFERROR(VLOOKUP(TPM[[#This Row],[Error Code]],Errors_Master[[Error Code]:[Error Code Name]],3,FALSE),"NA")</f>
        <v>[New Failure] USBC2</v>
      </c>
      <c r="E1120" s="10">
        <f>COUNTIFS(Defect_Master[First Time],"&gt;0",Defect_Master[Error Code Name],TPM[[#This Row],[Error Code Name]],Defect_Master[Functional Area],TPM[[#This Row],[Functional Area]])</f>
        <v>0</v>
      </c>
      <c r="F1120" s="10">
        <f>COUNTIFS(Defect_Master[Final],"&gt;0",Defect_Master[Error Code Name],TPM[[#This Row],[Error Code Name]],Defect_Master[Functional Area],TPM[[#This Row],[Functional Area]])</f>
        <v>0</v>
      </c>
      <c r="G112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21" spans="2:7" ht="15.75" customHeight="1">
      <c r="B1121" s="12">
        <v>1119</v>
      </c>
      <c r="C1121" s="10" t="str">
        <f>IFERROR(VLOOKUP(TPM[[#This Row],[Error Code]],Errors_Master[[Error Code]:[Functional Area]],2,FALSE),"NA")</f>
        <v>USBC2</v>
      </c>
      <c r="D1121" s="10" t="str">
        <f>IFERROR(VLOOKUP(TPM[[#This Row],[Error Code]],Errors_Master[[Error Code]:[Error Code Name]],3,FALSE),"NA")</f>
        <v>[New Failure] USBC2</v>
      </c>
      <c r="E1121" s="10">
        <f>COUNTIFS(Defect_Master[First Time],"&gt;0",Defect_Master[Error Code Name],TPM[[#This Row],[Error Code Name]],Defect_Master[Functional Area],TPM[[#This Row],[Functional Area]])</f>
        <v>0</v>
      </c>
      <c r="F1121" s="10">
        <f>COUNTIFS(Defect_Master[Final],"&gt;0",Defect_Master[Error Code Name],TPM[[#This Row],[Error Code Name]],Defect_Master[Functional Area],TPM[[#This Row],[Functional Area]])</f>
        <v>0</v>
      </c>
      <c r="G112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22" spans="2:7" ht="15.75" customHeight="1">
      <c r="B1122" s="12">
        <v>1120</v>
      </c>
      <c r="C1122" s="10" t="str">
        <f>IFERROR(VLOOKUP(TPM[[#This Row],[Error Code]],Errors_Master[[Error Code]:[Functional Area]],2,FALSE),"NA")</f>
        <v>USBC2</v>
      </c>
      <c r="D1122" s="10" t="str">
        <f>IFERROR(VLOOKUP(TPM[[#This Row],[Error Code]],Errors_Master[[Error Code]:[Error Code Name]],3,FALSE),"NA")</f>
        <v>[New Failure] USBC2</v>
      </c>
      <c r="E1122" s="10">
        <f>COUNTIFS(Defect_Master[First Time],"&gt;0",Defect_Master[Error Code Name],TPM[[#This Row],[Error Code Name]],Defect_Master[Functional Area],TPM[[#This Row],[Functional Area]])</f>
        <v>0</v>
      </c>
      <c r="F1122" s="10">
        <f>COUNTIFS(Defect_Master[Final],"&gt;0",Defect_Master[Error Code Name],TPM[[#This Row],[Error Code Name]],Defect_Master[Functional Area],TPM[[#This Row],[Functional Area]])</f>
        <v>0</v>
      </c>
      <c r="G112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23" spans="2:7" ht="15.75" customHeight="1">
      <c r="B1123" s="12">
        <v>1121</v>
      </c>
      <c r="C1123" s="10" t="str">
        <f>IFERROR(VLOOKUP(TPM[[#This Row],[Error Code]],Errors_Master[[Error Code]:[Functional Area]],2,FALSE),"NA")</f>
        <v>USBC2</v>
      </c>
      <c r="D1123" s="10" t="str">
        <f>IFERROR(VLOOKUP(TPM[[#This Row],[Error Code]],Errors_Master[[Error Code]:[Error Code Name]],3,FALSE),"NA")</f>
        <v>[New Failure] USBC2</v>
      </c>
      <c r="E1123" s="10">
        <f>COUNTIFS(Defect_Master[First Time],"&gt;0",Defect_Master[Error Code Name],TPM[[#This Row],[Error Code Name]],Defect_Master[Functional Area],TPM[[#This Row],[Functional Area]])</f>
        <v>0</v>
      </c>
      <c r="F1123" s="10">
        <f>COUNTIFS(Defect_Master[Final],"&gt;0",Defect_Master[Error Code Name],TPM[[#This Row],[Error Code Name]],Defect_Master[Functional Area],TPM[[#This Row],[Functional Area]])</f>
        <v>0</v>
      </c>
      <c r="G112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24" spans="2:7" ht="15.75" customHeight="1">
      <c r="B1124" s="12">
        <v>1122</v>
      </c>
      <c r="C1124" s="10" t="str">
        <f>IFERROR(VLOOKUP(TPM[[#This Row],[Error Code]],Errors_Master[[Error Code]:[Functional Area]],2,FALSE),"NA")</f>
        <v>USBC2</v>
      </c>
      <c r="D1124" s="10" t="str">
        <f>IFERROR(VLOOKUP(TPM[[#This Row],[Error Code]],Errors_Master[[Error Code]:[Error Code Name]],3,FALSE),"NA")</f>
        <v>[New Failure] USBC2</v>
      </c>
      <c r="E1124" s="10">
        <f>COUNTIFS(Defect_Master[First Time],"&gt;0",Defect_Master[Error Code Name],TPM[[#This Row],[Error Code Name]],Defect_Master[Functional Area],TPM[[#This Row],[Functional Area]])</f>
        <v>0</v>
      </c>
      <c r="F1124" s="10">
        <f>COUNTIFS(Defect_Master[Final],"&gt;0",Defect_Master[Error Code Name],TPM[[#This Row],[Error Code Name]],Defect_Master[Functional Area],TPM[[#This Row],[Functional Area]])</f>
        <v>0</v>
      </c>
      <c r="G112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25" spans="2:7" ht="15.75" customHeight="1">
      <c r="B1125" s="12">
        <v>1123</v>
      </c>
      <c r="C1125" s="10" t="str">
        <f>IFERROR(VLOOKUP(TPM[[#This Row],[Error Code]],Errors_Master[[Error Code]:[Functional Area]],2,FALSE),"NA")</f>
        <v>USBC2</v>
      </c>
      <c r="D1125" s="10" t="str">
        <f>IFERROR(VLOOKUP(TPM[[#This Row],[Error Code]],Errors_Master[[Error Code]:[Error Code Name]],3,FALSE),"NA")</f>
        <v>[New Failure] USBC2</v>
      </c>
      <c r="E1125" s="10">
        <f>COUNTIFS(Defect_Master[First Time],"&gt;0",Defect_Master[Error Code Name],TPM[[#This Row],[Error Code Name]],Defect_Master[Functional Area],TPM[[#This Row],[Functional Area]])</f>
        <v>0</v>
      </c>
      <c r="F1125" s="10">
        <f>COUNTIFS(Defect_Master[Final],"&gt;0",Defect_Master[Error Code Name],TPM[[#This Row],[Error Code Name]],Defect_Master[Functional Area],TPM[[#This Row],[Functional Area]])</f>
        <v>0</v>
      </c>
      <c r="G112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26" spans="2:7" ht="15.75" customHeight="1">
      <c r="B1126" s="12">
        <v>1124</v>
      </c>
      <c r="C1126" s="10" t="str">
        <f>IFERROR(VLOOKUP(TPM[[#This Row],[Error Code]],Errors_Master[[Error Code]:[Functional Area]],2,FALSE),"NA")</f>
        <v>USBC2</v>
      </c>
      <c r="D1126" s="10" t="str">
        <f>IFERROR(VLOOKUP(TPM[[#This Row],[Error Code]],Errors_Master[[Error Code]:[Error Code Name]],3,FALSE),"NA")</f>
        <v>[New Failure] USBC2</v>
      </c>
      <c r="E1126" s="10">
        <f>COUNTIFS(Defect_Master[First Time],"&gt;0",Defect_Master[Error Code Name],TPM[[#This Row],[Error Code Name]],Defect_Master[Functional Area],TPM[[#This Row],[Functional Area]])</f>
        <v>0</v>
      </c>
      <c r="F1126" s="10">
        <f>COUNTIFS(Defect_Master[Final],"&gt;0",Defect_Master[Error Code Name],TPM[[#This Row],[Error Code Name]],Defect_Master[Functional Area],TPM[[#This Row],[Functional Area]])</f>
        <v>0</v>
      </c>
      <c r="G112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27" spans="2:7" ht="15.75" customHeight="1">
      <c r="B1127" s="12">
        <v>1125</v>
      </c>
      <c r="C1127" s="10" t="str">
        <f>IFERROR(VLOOKUP(TPM[[#This Row],[Error Code]],Errors_Master[[Error Code]:[Functional Area]],2,FALSE),"NA")</f>
        <v>USBC2</v>
      </c>
      <c r="D1127" s="10" t="str">
        <f>IFERROR(VLOOKUP(TPM[[#This Row],[Error Code]],Errors_Master[[Error Code]:[Error Code Name]],3,FALSE),"NA")</f>
        <v>[New Failure] USBC2</v>
      </c>
      <c r="E1127" s="10">
        <f>COUNTIFS(Defect_Master[First Time],"&gt;0",Defect_Master[Error Code Name],TPM[[#This Row],[Error Code Name]],Defect_Master[Functional Area],TPM[[#This Row],[Functional Area]])</f>
        <v>0</v>
      </c>
      <c r="F1127" s="10">
        <f>COUNTIFS(Defect_Master[Final],"&gt;0",Defect_Master[Error Code Name],TPM[[#This Row],[Error Code Name]],Defect_Master[Functional Area],TPM[[#This Row],[Functional Area]])</f>
        <v>0</v>
      </c>
      <c r="G112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28" spans="2:7" ht="15.75" customHeight="1">
      <c r="B1128" s="12">
        <v>1126</v>
      </c>
      <c r="C1128" s="10" t="str">
        <f>IFERROR(VLOOKUP(TPM[[#This Row],[Error Code]],Errors_Master[[Error Code]:[Functional Area]],2,FALSE),"NA")</f>
        <v>USBC2</v>
      </c>
      <c r="D1128" s="10" t="str">
        <f>IFERROR(VLOOKUP(TPM[[#This Row],[Error Code]],Errors_Master[[Error Code]:[Error Code Name]],3,FALSE),"NA")</f>
        <v>[New Failure] USBC2</v>
      </c>
      <c r="E1128" s="10">
        <f>COUNTIFS(Defect_Master[First Time],"&gt;0",Defect_Master[Error Code Name],TPM[[#This Row],[Error Code Name]],Defect_Master[Functional Area],TPM[[#This Row],[Functional Area]])</f>
        <v>0</v>
      </c>
      <c r="F1128" s="10">
        <f>COUNTIFS(Defect_Master[Final],"&gt;0",Defect_Master[Error Code Name],TPM[[#This Row],[Error Code Name]],Defect_Master[Functional Area],TPM[[#This Row],[Functional Area]])</f>
        <v>0</v>
      </c>
      <c r="G112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29" spans="2:7" ht="15.75" customHeight="1">
      <c r="B1129" s="12">
        <v>1127</v>
      </c>
      <c r="C1129" s="10" t="str">
        <f>IFERROR(VLOOKUP(TPM[[#This Row],[Error Code]],Errors_Master[[Error Code]:[Functional Area]],2,FALSE),"NA")</f>
        <v>USBC2</v>
      </c>
      <c r="D1129" s="10" t="str">
        <f>IFERROR(VLOOKUP(TPM[[#This Row],[Error Code]],Errors_Master[[Error Code]:[Error Code Name]],3,FALSE),"NA")</f>
        <v>[New Failure] USBC2</v>
      </c>
      <c r="E1129" s="10">
        <f>COUNTIFS(Defect_Master[First Time],"&gt;0",Defect_Master[Error Code Name],TPM[[#This Row],[Error Code Name]],Defect_Master[Functional Area],TPM[[#This Row],[Functional Area]])</f>
        <v>0</v>
      </c>
      <c r="F1129" s="10">
        <f>COUNTIFS(Defect_Master[Final],"&gt;0",Defect_Master[Error Code Name],TPM[[#This Row],[Error Code Name]],Defect_Master[Functional Area],TPM[[#This Row],[Functional Area]])</f>
        <v>0</v>
      </c>
      <c r="G112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30" spans="2:7" ht="15.75" customHeight="1">
      <c r="B1130" s="12">
        <v>1128</v>
      </c>
      <c r="C1130" s="10" t="str">
        <f>IFERROR(VLOOKUP(TPM[[#This Row],[Error Code]],Errors_Master[[Error Code]:[Functional Area]],2,FALSE),"NA")</f>
        <v>USBC2</v>
      </c>
      <c r="D1130" s="10" t="str">
        <f>IFERROR(VLOOKUP(TPM[[#This Row],[Error Code]],Errors_Master[[Error Code]:[Error Code Name]],3,FALSE),"NA")</f>
        <v>[New Failure] USBC2</v>
      </c>
      <c r="E1130" s="10">
        <f>COUNTIFS(Defect_Master[First Time],"&gt;0",Defect_Master[Error Code Name],TPM[[#This Row],[Error Code Name]],Defect_Master[Functional Area],TPM[[#This Row],[Functional Area]])</f>
        <v>0</v>
      </c>
      <c r="F1130" s="10">
        <f>COUNTIFS(Defect_Master[Final],"&gt;0",Defect_Master[Error Code Name],TPM[[#This Row],[Error Code Name]],Defect_Master[Functional Area],TPM[[#This Row],[Functional Area]])</f>
        <v>0</v>
      </c>
      <c r="G113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31" spans="2:7" ht="15.75" customHeight="1">
      <c r="B1131" s="12">
        <v>1129</v>
      </c>
      <c r="C1131" s="10" t="str">
        <f>IFERROR(VLOOKUP(TPM[[#This Row],[Error Code]],Errors_Master[[Error Code]:[Functional Area]],2,FALSE),"NA")</f>
        <v>USBC2</v>
      </c>
      <c r="D1131" s="10" t="str">
        <f>IFERROR(VLOOKUP(TPM[[#This Row],[Error Code]],Errors_Master[[Error Code]:[Error Code Name]],3,FALSE),"NA")</f>
        <v>[New Failure] USBC2</v>
      </c>
      <c r="E1131" s="10">
        <f>COUNTIFS(Defect_Master[First Time],"&gt;0",Defect_Master[Error Code Name],TPM[[#This Row],[Error Code Name]],Defect_Master[Functional Area],TPM[[#This Row],[Functional Area]])</f>
        <v>0</v>
      </c>
      <c r="F1131" s="10">
        <f>COUNTIFS(Defect_Master[Final],"&gt;0",Defect_Master[Error Code Name],TPM[[#This Row],[Error Code Name]],Defect_Master[Functional Area],TPM[[#This Row],[Functional Area]])</f>
        <v>0</v>
      </c>
      <c r="G113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32" spans="2:7" ht="15.75" customHeight="1">
      <c r="B1132" s="12">
        <v>1130</v>
      </c>
      <c r="C1132" s="10" t="str">
        <f>IFERROR(VLOOKUP(TPM[[#This Row],[Error Code]],Errors_Master[[Error Code]:[Functional Area]],2,FALSE),"NA")</f>
        <v>USBC2</v>
      </c>
      <c r="D1132" s="10" t="str">
        <f>IFERROR(VLOOKUP(TPM[[#This Row],[Error Code]],Errors_Master[[Error Code]:[Error Code Name]],3,FALSE),"NA")</f>
        <v>[New Failure] USBC2</v>
      </c>
      <c r="E1132" s="10">
        <f>COUNTIFS(Defect_Master[First Time],"&gt;0",Defect_Master[Error Code Name],TPM[[#This Row],[Error Code Name]],Defect_Master[Functional Area],TPM[[#This Row],[Functional Area]])</f>
        <v>0</v>
      </c>
      <c r="F1132" s="10">
        <f>COUNTIFS(Defect_Master[Final],"&gt;0",Defect_Master[Error Code Name],TPM[[#This Row],[Error Code Name]],Defect_Master[Functional Area],TPM[[#This Row],[Functional Area]])</f>
        <v>0</v>
      </c>
      <c r="G113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33" spans="2:7" ht="15.75" customHeight="1">
      <c r="B1133" s="12">
        <v>1131</v>
      </c>
      <c r="C1133" s="10" t="str">
        <f>IFERROR(VLOOKUP(TPM[[#This Row],[Error Code]],Errors_Master[[Error Code]:[Functional Area]],2,FALSE),"NA")</f>
        <v>USBC2</v>
      </c>
      <c r="D1133" s="10" t="str">
        <f>IFERROR(VLOOKUP(TPM[[#This Row],[Error Code]],Errors_Master[[Error Code]:[Error Code Name]],3,FALSE),"NA")</f>
        <v>[New Failure] USBC2</v>
      </c>
      <c r="E1133" s="10">
        <f>COUNTIFS(Defect_Master[First Time],"&gt;0",Defect_Master[Error Code Name],TPM[[#This Row],[Error Code Name]],Defect_Master[Functional Area],TPM[[#This Row],[Functional Area]])</f>
        <v>0</v>
      </c>
      <c r="F1133" s="10">
        <f>COUNTIFS(Defect_Master[Final],"&gt;0",Defect_Master[Error Code Name],TPM[[#This Row],[Error Code Name]],Defect_Master[Functional Area],TPM[[#This Row],[Functional Area]])</f>
        <v>0</v>
      </c>
      <c r="G113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34" spans="2:7" ht="15.75" customHeight="1">
      <c r="B1134" s="12">
        <v>1132</v>
      </c>
      <c r="C1134" s="10" t="str">
        <f>IFERROR(VLOOKUP(TPM[[#This Row],[Error Code]],Errors_Master[[Error Code]:[Functional Area]],2,FALSE),"NA")</f>
        <v>Impedance_Test_Pre-burn</v>
      </c>
      <c r="D1134" s="10" t="str">
        <f>IFERROR(VLOOKUP(TPM[[#This Row],[Error Code]],Errors_Master[[Error Code]:[Error Code Name]],3,FALSE),"NA")</f>
        <v>LeftRear/a01-a02 test fail</v>
      </c>
      <c r="E1134" s="10">
        <f>COUNTIFS(Defect_Master[First Time],"&gt;0",Defect_Master[Error Code Name],TPM[[#This Row],[Error Code Name]],Defect_Master[Functional Area],TPM[[#This Row],[Functional Area]])</f>
        <v>0</v>
      </c>
      <c r="F1134" s="10">
        <f>COUNTIFS(Defect_Master[Final],"&gt;0",Defect_Master[Error Code Name],TPM[[#This Row],[Error Code Name]],Defect_Master[Functional Area],TPM[[#This Row],[Functional Area]])</f>
        <v>0</v>
      </c>
      <c r="G113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35" spans="2:7" ht="15.75" customHeight="1">
      <c r="B1135" s="12">
        <v>1133</v>
      </c>
      <c r="C1135" s="10" t="str">
        <f>IFERROR(VLOOKUP(TPM[[#This Row],[Error Code]],Errors_Master[[Error Code]:[Functional Area]],2,FALSE),"NA")</f>
        <v>Impedance_Test_Pre-burn</v>
      </c>
      <c r="D1135" s="10" t="str">
        <f>IFERROR(VLOOKUP(TPM[[#This Row],[Error Code]],Errors_Master[[Error Code]:[Error Code Name]],3,FALSE),"NA")</f>
        <v>LeftRear/a02-a03 test fail</v>
      </c>
      <c r="E1135" s="10">
        <f>COUNTIFS(Defect_Master[First Time],"&gt;0",Defect_Master[Error Code Name],TPM[[#This Row],[Error Code Name]],Defect_Master[Functional Area],TPM[[#This Row],[Functional Area]])</f>
        <v>0</v>
      </c>
      <c r="F1135" s="10">
        <f>COUNTIFS(Defect_Master[Final],"&gt;0",Defect_Master[Error Code Name],TPM[[#This Row],[Error Code Name]],Defect_Master[Functional Area],TPM[[#This Row],[Functional Area]])</f>
        <v>0</v>
      </c>
      <c r="G113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36" spans="2:7" ht="15.75" customHeight="1">
      <c r="B1136" s="12">
        <v>1134</v>
      </c>
      <c r="C1136" s="10" t="str">
        <f>IFERROR(VLOOKUP(TPM[[#This Row],[Error Code]],Errors_Master[[Error Code]:[Functional Area]],2,FALSE),"NA")</f>
        <v>Impedance_Test_Pre-burn</v>
      </c>
      <c r="D1136" s="10" t="str">
        <f>IFERROR(VLOOKUP(TPM[[#This Row],[Error Code]],Errors_Master[[Error Code]:[Error Code Name]],3,FALSE),"NA")</f>
        <v>LeftRear/a03-a04 test fail</v>
      </c>
      <c r="E1136" s="10">
        <f>COUNTIFS(Defect_Master[First Time],"&gt;0",Defect_Master[Error Code Name],TPM[[#This Row],[Error Code Name]],Defect_Master[Functional Area],TPM[[#This Row],[Functional Area]])</f>
        <v>0</v>
      </c>
      <c r="F1136" s="10">
        <f>COUNTIFS(Defect_Master[Final],"&gt;0",Defect_Master[Error Code Name],TPM[[#This Row],[Error Code Name]],Defect_Master[Functional Area],TPM[[#This Row],[Functional Area]])</f>
        <v>0</v>
      </c>
      <c r="G113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37" spans="2:7" ht="15.75" customHeight="1">
      <c r="B1137" s="12">
        <v>1135</v>
      </c>
      <c r="C1137" s="10" t="str">
        <f>IFERROR(VLOOKUP(TPM[[#This Row],[Error Code]],Errors_Master[[Error Code]:[Functional Area]],2,FALSE),"NA")</f>
        <v>Impedance_Test_Pre-burn</v>
      </c>
      <c r="D1137" s="10" t="str">
        <f>IFERROR(VLOOKUP(TPM[[#This Row],[Error Code]],Errors_Master[[Error Code]:[Error Code Name]],3,FALSE),"NA")</f>
        <v>LeftRear/a04-a05 test fail</v>
      </c>
      <c r="E1137" s="10">
        <f>COUNTIFS(Defect_Master[First Time],"&gt;0",Defect_Master[Error Code Name],TPM[[#This Row],[Error Code Name]],Defect_Master[Functional Area],TPM[[#This Row],[Functional Area]])</f>
        <v>0</v>
      </c>
      <c r="F1137" s="10">
        <f>COUNTIFS(Defect_Master[Final],"&gt;0",Defect_Master[Error Code Name],TPM[[#This Row],[Error Code Name]],Defect_Master[Functional Area],TPM[[#This Row],[Functional Area]])</f>
        <v>0</v>
      </c>
      <c r="G113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38" spans="2:7" ht="15.75" customHeight="1">
      <c r="B1138" s="12">
        <v>1136</v>
      </c>
      <c r="C1138" s="10" t="str">
        <f>IFERROR(VLOOKUP(TPM[[#This Row],[Error Code]],Errors_Master[[Error Code]:[Functional Area]],2,FALSE),"NA")</f>
        <v>Impedance_Test_Pre-burn</v>
      </c>
      <c r="D1138" s="10" t="str">
        <f>IFERROR(VLOOKUP(TPM[[#This Row],[Error Code]],Errors_Master[[Error Code]:[Error Code Name]],3,FALSE),"NA")</f>
        <v>LeftRear/a05-a06 test fail</v>
      </c>
      <c r="E1138" s="10">
        <f>COUNTIFS(Defect_Master[First Time],"&gt;0",Defect_Master[Error Code Name],TPM[[#This Row],[Error Code Name]],Defect_Master[Functional Area],TPM[[#This Row],[Functional Area]])</f>
        <v>0</v>
      </c>
      <c r="F1138" s="10">
        <f>COUNTIFS(Defect_Master[Final],"&gt;0",Defect_Master[Error Code Name],TPM[[#This Row],[Error Code Name]],Defect_Master[Functional Area],TPM[[#This Row],[Functional Area]])</f>
        <v>0</v>
      </c>
      <c r="G113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39" spans="2:7" ht="15.75" customHeight="1">
      <c r="B1139" s="12">
        <v>1137</v>
      </c>
      <c r="C1139" s="10" t="str">
        <f>IFERROR(VLOOKUP(TPM[[#This Row],[Error Code]],Errors_Master[[Error Code]:[Functional Area]],2,FALSE),"NA")</f>
        <v>Impedance_Test_Pre-burn</v>
      </c>
      <c r="D1139" s="10" t="str">
        <f>IFERROR(VLOOKUP(TPM[[#This Row],[Error Code]],Errors_Master[[Error Code]:[Error Code Name]],3,FALSE),"NA")</f>
        <v>LeftRear/a06-a07 test fail</v>
      </c>
      <c r="E1139" s="10">
        <f>COUNTIFS(Defect_Master[First Time],"&gt;0",Defect_Master[Error Code Name],TPM[[#This Row],[Error Code Name]],Defect_Master[Functional Area],TPM[[#This Row],[Functional Area]])</f>
        <v>0</v>
      </c>
      <c r="F1139" s="10">
        <f>COUNTIFS(Defect_Master[Final],"&gt;0",Defect_Master[Error Code Name],TPM[[#This Row],[Error Code Name]],Defect_Master[Functional Area],TPM[[#This Row],[Functional Area]])</f>
        <v>0</v>
      </c>
      <c r="G113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40" spans="2:7" ht="15.75" customHeight="1">
      <c r="B1140" s="12">
        <v>1138</v>
      </c>
      <c r="C1140" s="10" t="str">
        <f>IFERROR(VLOOKUP(TPM[[#This Row],[Error Code]],Errors_Master[[Error Code]:[Functional Area]],2,FALSE),"NA")</f>
        <v>Impedance_Test_Pre-burn</v>
      </c>
      <c r="D1140" s="10" t="str">
        <f>IFERROR(VLOOKUP(TPM[[#This Row],[Error Code]],Errors_Master[[Error Code]:[Error Code Name]],3,FALSE),"NA")</f>
        <v>LeftRear/a07-a08 test fail</v>
      </c>
      <c r="E1140" s="10">
        <f>COUNTIFS(Defect_Master[First Time],"&gt;0",Defect_Master[Error Code Name],TPM[[#This Row],[Error Code Name]],Defect_Master[Functional Area],TPM[[#This Row],[Functional Area]])</f>
        <v>0</v>
      </c>
      <c r="F1140" s="10">
        <f>COUNTIFS(Defect_Master[Final],"&gt;0",Defect_Master[Error Code Name],TPM[[#This Row],[Error Code Name]],Defect_Master[Functional Area],TPM[[#This Row],[Functional Area]])</f>
        <v>0</v>
      </c>
      <c r="G114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41" spans="2:7" ht="15.75" customHeight="1">
      <c r="B1141" s="12">
        <v>1139</v>
      </c>
      <c r="C1141" s="10" t="str">
        <f>IFERROR(VLOOKUP(TPM[[#This Row],[Error Code]],Errors_Master[[Error Code]:[Functional Area]],2,FALSE),"NA")</f>
        <v>Impedance_Test_Pre-burn</v>
      </c>
      <c r="D1141" s="10" t="str">
        <f>IFERROR(VLOOKUP(TPM[[#This Row],[Error Code]],Errors_Master[[Error Code]:[Error Code Name]],3,FALSE),"NA")</f>
        <v>LeftRear/a08-a09 test fail</v>
      </c>
      <c r="E1141" s="10">
        <f>COUNTIFS(Defect_Master[First Time],"&gt;0",Defect_Master[Error Code Name],TPM[[#This Row],[Error Code Name]],Defect_Master[Functional Area],TPM[[#This Row],[Functional Area]])</f>
        <v>0</v>
      </c>
      <c r="F1141" s="10">
        <f>COUNTIFS(Defect_Master[Final],"&gt;0",Defect_Master[Error Code Name],TPM[[#This Row],[Error Code Name]],Defect_Master[Functional Area],TPM[[#This Row],[Functional Area]])</f>
        <v>0</v>
      </c>
      <c r="G114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42" spans="2:7" ht="15.75" customHeight="1">
      <c r="B1142" s="12">
        <v>1140</v>
      </c>
      <c r="C1142" s="10" t="str">
        <f>IFERROR(VLOOKUP(TPM[[#This Row],[Error Code]],Errors_Master[[Error Code]:[Functional Area]],2,FALSE),"NA")</f>
        <v>Impedance_Test_Pre-burn</v>
      </c>
      <c r="D1142" s="10" t="str">
        <f>IFERROR(VLOOKUP(TPM[[#This Row],[Error Code]],Errors_Master[[Error Code]:[Error Code Name]],3,FALSE),"NA")</f>
        <v>LeftRear/a09-a10 test fail</v>
      </c>
      <c r="E1142" s="10">
        <f>COUNTIFS(Defect_Master[First Time],"&gt;0",Defect_Master[Error Code Name],TPM[[#This Row],[Error Code Name]],Defect_Master[Functional Area],TPM[[#This Row],[Functional Area]])</f>
        <v>0</v>
      </c>
      <c r="F1142" s="10">
        <f>COUNTIFS(Defect_Master[Final],"&gt;0",Defect_Master[Error Code Name],TPM[[#This Row],[Error Code Name]],Defect_Master[Functional Area],TPM[[#This Row],[Functional Area]])</f>
        <v>0</v>
      </c>
      <c r="G114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43" spans="2:7" ht="15.75" customHeight="1">
      <c r="B1143" s="12">
        <v>1141</v>
      </c>
      <c r="C1143" s="10" t="str">
        <f>IFERROR(VLOOKUP(TPM[[#This Row],[Error Code]],Errors_Master[[Error Code]:[Functional Area]],2,FALSE),"NA")</f>
        <v>Impedance_Test_Pre-burn</v>
      </c>
      <c r="D1143" s="10" t="str">
        <f>IFERROR(VLOOKUP(TPM[[#This Row],[Error Code]],Errors_Master[[Error Code]:[Error Code Name]],3,FALSE),"NA")</f>
        <v>LeftRear/a10-a11 test fail</v>
      </c>
      <c r="E1143" s="10">
        <f>COUNTIFS(Defect_Master[First Time],"&gt;0",Defect_Master[Error Code Name],TPM[[#This Row],[Error Code Name]],Defect_Master[Functional Area],TPM[[#This Row],[Functional Area]])</f>
        <v>0</v>
      </c>
      <c r="F1143" s="10">
        <f>COUNTIFS(Defect_Master[Final],"&gt;0",Defect_Master[Error Code Name],TPM[[#This Row],[Error Code Name]],Defect_Master[Functional Area],TPM[[#This Row],[Functional Area]])</f>
        <v>0</v>
      </c>
      <c r="G114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44" spans="2:7" ht="15.75" customHeight="1">
      <c r="B1144" s="12">
        <v>1142</v>
      </c>
      <c r="C1144" s="10" t="str">
        <f>IFERROR(VLOOKUP(TPM[[#This Row],[Error Code]],Errors_Master[[Error Code]:[Functional Area]],2,FALSE),"NA")</f>
        <v>Impedance_Test_Pre-burn</v>
      </c>
      <c r="D1144" s="10" t="str">
        <f>IFERROR(VLOOKUP(TPM[[#This Row],[Error Code]],Errors_Master[[Error Code]:[Error Code Name]],3,FALSE),"NA")</f>
        <v>LeftRear/a11-a12 test fail</v>
      </c>
      <c r="E1144" s="10">
        <f>COUNTIFS(Defect_Master[First Time],"&gt;0",Defect_Master[Error Code Name],TPM[[#This Row],[Error Code Name]],Defect_Master[Functional Area],TPM[[#This Row],[Functional Area]])</f>
        <v>0</v>
      </c>
      <c r="F1144" s="10">
        <f>COUNTIFS(Defect_Master[Final],"&gt;0",Defect_Master[Error Code Name],TPM[[#This Row],[Error Code Name]],Defect_Master[Functional Area],TPM[[#This Row],[Functional Area]])</f>
        <v>0</v>
      </c>
      <c r="G114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45" spans="2:7" ht="15.75" customHeight="1">
      <c r="B1145" s="12">
        <v>1143</v>
      </c>
      <c r="C1145" s="10" t="str">
        <f>IFERROR(VLOOKUP(TPM[[#This Row],[Error Code]],Errors_Master[[Error Code]:[Functional Area]],2,FALSE),"NA")</f>
        <v>Impedance_Test_Pre-burn</v>
      </c>
      <c r="D1145" s="10" t="str">
        <f>IFERROR(VLOOKUP(TPM[[#This Row],[Error Code]],Errors_Master[[Error Code]:[Error Code Name]],3,FALSE),"NA")</f>
        <v>LeftRear/b01-b02 test fail</v>
      </c>
      <c r="E1145" s="10">
        <f>COUNTIFS(Defect_Master[First Time],"&gt;0",Defect_Master[Error Code Name],TPM[[#This Row],[Error Code Name]],Defect_Master[Functional Area],TPM[[#This Row],[Functional Area]])</f>
        <v>0</v>
      </c>
      <c r="F1145" s="10">
        <f>COUNTIFS(Defect_Master[Final],"&gt;0",Defect_Master[Error Code Name],TPM[[#This Row],[Error Code Name]],Defect_Master[Functional Area],TPM[[#This Row],[Functional Area]])</f>
        <v>0</v>
      </c>
      <c r="G114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46" spans="2:7" ht="15.75" customHeight="1">
      <c r="B1146" s="12">
        <v>1144</v>
      </c>
      <c r="C1146" s="10" t="str">
        <f>IFERROR(VLOOKUP(TPM[[#This Row],[Error Code]],Errors_Master[[Error Code]:[Functional Area]],2,FALSE),"NA")</f>
        <v>Impedance_Test_Pre-burn</v>
      </c>
      <c r="D1146" s="10" t="str">
        <f>IFERROR(VLOOKUP(TPM[[#This Row],[Error Code]],Errors_Master[[Error Code]:[Error Code Name]],3,FALSE),"NA")</f>
        <v>LeftRear/b02-b03 test fail</v>
      </c>
      <c r="E1146" s="10">
        <f>COUNTIFS(Defect_Master[First Time],"&gt;0",Defect_Master[Error Code Name],TPM[[#This Row],[Error Code Name]],Defect_Master[Functional Area],TPM[[#This Row],[Functional Area]])</f>
        <v>0</v>
      </c>
      <c r="F1146" s="10">
        <f>COUNTIFS(Defect_Master[Final],"&gt;0",Defect_Master[Error Code Name],TPM[[#This Row],[Error Code Name]],Defect_Master[Functional Area],TPM[[#This Row],[Functional Area]])</f>
        <v>0</v>
      </c>
      <c r="G114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47" spans="2:7" ht="15.75" customHeight="1">
      <c r="B1147" s="12">
        <v>1145</v>
      </c>
      <c r="C1147" s="10" t="str">
        <f>IFERROR(VLOOKUP(TPM[[#This Row],[Error Code]],Errors_Master[[Error Code]:[Functional Area]],2,FALSE),"NA")</f>
        <v>Impedance_Test_Pre-burn</v>
      </c>
      <c r="D1147" s="10" t="str">
        <f>IFERROR(VLOOKUP(TPM[[#This Row],[Error Code]],Errors_Master[[Error Code]:[Error Code Name]],3,FALSE),"NA")</f>
        <v>LeftRear/b03-b04 test fail</v>
      </c>
      <c r="E1147" s="10">
        <f>COUNTIFS(Defect_Master[First Time],"&gt;0",Defect_Master[Error Code Name],TPM[[#This Row],[Error Code Name]],Defect_Master[Functional Area],TPM[[#This Row],[Functional Area]])</f>
        <v>0</v>
      </c>
      <c r="F1147" s="10">
        <f>COUNTIFS(Defect_Master[Final],"&gt;0",Defect_Master[Error Code Name],TPM[[#This Row],[Error Code Name]],Defect_Master[Functional Area],TPM[[#This Row],[Functional Area]])</f>
        <v>0</v>
      </c>
      <c r="G114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48" spans="2:7" ht="15.75" customHeight="1">
      <c r="B1148" s="12">
        <v>1146</v>
      </c>
      <c r="C1148" s="10" t="str">
        <f>IFERROR(VLOOKUP(TPM[[#This Row],[Error Code]],Errors_Master[[Error Code]:[Functional Area]],2,FALSE),"NA")</f>
        <v>Impedance_Test_Pre-burn</v>
      </c>
      <c r="D1148" s="10" t="str">
        <f>IFERROR(VLOOKUP(TPM[[#This Row],[Error Code]],Errors_Master[[Error Code]:[Error Code Name]],3,FALSE),"NA")</f>
        <v>LeftRear/b04-b05 test fail</v>
      </c>
      <c r="E1148" s="10">
        <f>COUNTIFS(Defect_Master[First Time],"&gt;0",Defect_Master[Error Code Name],TPM[[#This Row],[Error Code Name]],Defect_Master[Functional Area],TPM[[#This Row],[Functional Area]])</f>
        <v>0</v>
      </c>
      <c r="F1148" s="10">
        <f>COUNTIFS(Defect_Master[Final],"&gt;0",Defect_Master[Error Code Name],TPM[[#This Row],[Error Code Name]],Defect_Master[Functional Area],TPM[[#This Row],[Functional Area]])</f>
        <v>0</v>
      </c>
      <c r="G114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49" spans="2:7" ht="15.75" customHeight="1">
      <c r="B1149" s="12">
        <v>1147</v>
      </c>
      <c r="C1149" s="10" t="str">
        <f>IFERROR(VLOOKUP(TPM[[#This Row],[Error Code]],Errors_Master[[Error Code]:[Functional Area]],2,FALSE),"NA")</f>
        <v>Impedance_Test_Pre-burn</v>
      </c>
      <c r="D1149" s="10" t="str">
        <f>IFERROR(VLOOKUP(TPM[[#This Row],[Error Code]],Errors_Master[[Error Code]:[Error Code Name]],3,FALSE),"NA")</f>
        <v>LeftRear/b05-b06 test fail</v>
      </c>
      <c r="E1149" s="10">
        <f>COUNTIFS(Defect_Master[First Time],"&gt;0",Defect_Master[Error Code Name],TPM[[#This Row],[Error Code Name]],Defect_Master[Functional Area],TPM[[#This Row],[Functional Area]])</f>
        <v>0</v>
      </c>
      <c r="F1149" s="10">
        <f>COUNTIFS(Defect_Master[Final],"&gt;0",Defect_Master[Error Code Name],TPM[[#This Row],[Error Code Name]],Defect_Master[Functional Area],TPM[[#This Row],[Functional Area]])</f>
        <v>0</v>
      </c>
      <c r="G114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50" spans="2:7" ht="15.75" customHeight="1">
      <c r="B1150" s="12">
        <v>1148</v>
      </c>
      <c r="C1150" s="10" t="str">
        <f>IFERROR(VLOOKUP(TPM[[#This Row],[Error Code]],Errors_Master[[Error Code]:[Functional Area]],2,FALSE),"NA")</f>
        <v>Impedance_Test_Pre-burn</v>
      </c>
      <c r="D1150" s="10" t="str">
        <f>IFERROR(VLOOKUP(TPM[[#This Row],[Error Code]],Errors_Master[[Error Code]:[Error Code Name]],3,FALSE),"NA")</f>
        <v>LeftRear/b06-b07 test fail</v>
      </c>
      <c r="E1150" s="10">
        <f>COUNTIFS(Defect_Master[First Time],"&gt;0",Defect_Master[Error Code Name],TPM[[#This Row],[Error Code Name]],Defect_Master[Functional Area],TPM[[#This Row],[Functional Area]])</f>
        <v>0</v>
      </c>
      <c r="F1150" s="10">
        <f>COUNTIFS(Defect_Master[Final],"&gt;0",Defect_Master[Error Code Name],TPM[[#This Row],[Error Code Name]],Defect_Master[Functional Area],TPM[[#This Row],[Functional Area]])</f>
        <v>0</v>
      </c>
      <c r="G115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51" spans="2:7" ht="15.75" customHeight="1">
      <c r="B1151" s="12">
        <v>1149</v>
      </c>
      <c r="C1151" s="10" t="str">
        <f>IFERROR(VLOOKUP(TPM[[#This Row],[Error Code]],Errors_Master[[Error Code]:[Functional Area]],2,FALSE),"NA")</f>
        <v>Impedance_Test_Pre-burn</v>
      </c>
      <c r="D1151" s="10" t="str">
        <f>IFERROR(VLOOKUP(TPM[[#This Row],[Error Code]],Errors_Master[[Error Code]:[Error Code Name]],3,FALSE),"NA")</f>
        <v>LeftRear/b07-b08 test fail</v>
      </c>
      <c r="E1151" s="10">
        <f>COUNTIFS(Defect_Master[First Time],"&gt;0",Defect_Master[Error Code Name],TPM[[#This Row],[Error Code Name]],Defect_Master[Functional Area],TPM[[#This Row],[Functional Area]])</f>
        <v>0</v>
      </c>
      <c r="F1151" s="10">
        <f>COUNTIFS(Defect_Master[Final],"&gt;0",Defect_Master[Error Code Name],TPM[[#This Row],[Error Code Name]],Defect_Master[Functional Area],TPM[[#This Row],[Functional Area]])</f>
        <v>0</v>
      </c>
      <c r="G115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52" spans="2:7" ht="15.75" customHeight="1">
      <c r="B1152" s="12">
        <v>1150</v>
      </c>
      <c r="C1152" s="10" t="str">
        <f>IFERROR(VLOOKUP(TPM[[#This Row],[Error Code]],Errors_Master[[Error Code]:[Functional Area]],2,FALSE),"NA")</f>
        <v>Impedance_Test_Pre-burn</v>
      </c>
      <c r="D1152" s="10" t="str">
        <f>IFERROR(VLOOKUP(TPM[[#This Row],[Error Code]],Errors_Master[[Error Code]:[Error Code Name]],3,FALSE),"NA")</f>
        <v>LeftRear/b08-b09 test fail</v>
      </c>
      <c r="E1152" s="10">
        <f>COUNTIFS(Defect_Master[First Time],"&gt;0",Defect_Master[Error Code Name],TPM[[#This Row],[Error Code Name]],Defect_Master[Functional Area],TPM[[#This Row],[Functional Area]])</f>
        <v>0</v>
      </c>
      <c r="F1152" s="10">
        <f>COUNTIFS(Defect_Master[Final],"&gt;0",Defect_Master[Error Code Name],TPM[[#This Row],[Error Code Name]],Defect_Master[Functional Area],TPM[[#This Row],[Functional Area]])</f>
        <v>0</v>
      </c>
      <c r="G115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53" spans="2:7" ht="15.75" customHeight="1">
      <c r="B1153" s="12">
        <v>1151</v>
      </c>
      <c r="C1153" s="10" t="str">
        <f>IFERROR(VLOOKUP(TPM[[#This Row],[Error Code]],Errors_Master[[Error Code]:[Functional Area]],2,FALSE),"NA")</f>
        <v>Impedance_Test_Pre-burn</v>
      </c>
      <c r="D1153" s="10" t="str">
        <f>IFERROR(VLOOKUP(TPM[[#This Row],[Error Code]],Errors_Master[[Error Code]:[Error Code Name]],3,FALSE),"NA")</f>
        <v>LeftRear/b09-b10 test fail</v>
      </c>
      <c r="E1153" s="10">
        <f>COUNTIFS(Defect_Master[First Time],"&gt;0",Defect_Master[Error Code Name],TPM[[#This Row],[Error Code Name]],Defect_Master[Functional Area],TPM[[#This Row],[Functional Area]])</f>
        <v>0</v>
      </c>
      <c r="F1153" s="10">
        <f>COUNTIFS(Defect_Master[Final],"&gt;0",Defect_Master[Error Code Name],TPM[[#This Row],[Error Code Name]],Defect_Master[Functional Area],TPM[[#This Row],[Functional Area]])</f>
        <v>0</v>
      </c>
      <c r="G115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54" spans="2:7" ht="15.75" customHeight="1">
      <c r="B1154" s="12">
        <v>1152</v>
      </c>
      <c r="C1154" s="10" t="str">
        <f>IFERROR(VLOOKUP(TPM[[#This Row],[Error Code]],Errors_Master[[Error Code]:[Functional Area]],2,FALSE),"NA")</f>
        <v>Impedance_Test_Pre-burn</v>
      </c>
      <c r="D1154" s="10" t="str">
        <f>IFERROR(VLOOKUP(TPM[[#This Row],[Error Code]],Errors_Master[[Error Code]:[Error Code Name]],3,FALSE),"NA")</f>
        <v>LeftRear/b10-b11 test fail</v>
      </c>
      <c r="E1154" s="10">
        <f>COUNTIFS(Defect_Master[First Time],"&gt;0",Defect_Master[Error Code Name],TPM[[#This Row],[Error Code Name]],Defect_Master[Functional Area],TPM[[#This Row],[Functional Area]])</f>
        <v>0</v>
      </c>
      <c r="F1154" s="10">
        <f>COUNTIFS(Defect_Master[Final],"&gt;0",Defect_Master[Error Code Name],TPM[[#This Row],[Error Code Name]],Defect_Master[Functional Area],TPM[[#This Row],[Functional Area]])</f>
        <v>0</v>
      </c>
      <c r="G115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55" spans="2:7" ht="15.75" customHeight="1">
      <c r="B1155" s="12">
        <v>1153</v>
      </c>
      <c r="C1155" s="10" t="str">
        <f>IFERROR(VLOOKUP(TPM[[#This Row],[Error Code]],Errors_Master[[Error Code]:[Functional Area]],2,FALSE),"NA")</f>
        <v>Impedance_Test_Pre-burn</v>
      </c>
      <c r="D1155" s="10" t="str">
        <f>IFERROR(VLOOKUP(TPM[[#This Row],[Error Code]],Errors_Master[[Error Code]:[Error Code Name]],3,FALSE),"NA")</f>
        <v>LeftRear/b11-b12 test fail</v>
      </c>
      <c r="E1155" s="10">
        <f>COUNTIFS(Defect_Master[First Time],"&gt;0",Defect_Master[Error Code Name],TPM[[#This Row],[Error Code Name]],Defect_Master[Functional Area],TPM[[#This Row],[Functional Area]])</f>
        <v>0</v>
      </c>
      <c r="F1155" s="10">
        <f>COUNTIFS(Defect_Master[Final],"&gt;0",Defect_Master[Error Code Name],TPM[[#This Row],[Error Code Name]],Defect_Master[Functional Area],TPM[[#This Row],[Functional Area]])</f>
        <v>0</v>
      </c>
      <c r="G115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56" spans="2:7" ht="15.75" customHeight="1">
      <c r="B1156" s="12">
        <v>1154</v>
      </c>
      <c r="C1156" s="10" t="str">
        <f>IFERROR(VLOOKUP(TPM[[#This Row],[Error Code]],Errors_Master[[Error Code]:[Functional Area]],2,FALSE),"NA")</f>
        <v>Impedance_Test_Pre-burn</v>
      </c>
      <c r="D1156" s="10" t="str">
        <f>IFERROR(VLOOKUP(TPM[[#This Row],[Error Code]],Errors_Master[[Error Code]:[Error Code Name]],3,FALSE),"NA")</f>
        <v>LeftRear/a02-b11 test fail</v>
      </c>
      <c r="E1156" s="10">
        <f>COUNTIFS(Defect_Master[First Time],"&gt;0",Defect_Master[Error Code Name],TPM[[#This Row],[Error Code Name]],Defect_Master[Functional Area],TPM[[#This Row],[Functional Area]])</f>
        <v>0</v>
      </c>
      <c r="F1156" s="10">
        <f>COUNTIFS(Defect_Master[Final],"&gt;0",Defect_Master[Error Code Name],TPM[[#This Row],[Error Code Name]],Defect_Master[Functional Area],TPM[[#This Row],[Functional Area]])</f>
        <v>0</v>
      </c>
      <c r="G115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57" spans="2:7" ht="15.75" customHeight="1">
      <c r="B1157" s="12">
        <v>1155</v>
      </c>
      <c r="C1157" s="10" t="str">
        <f>IFERROR(VLOOKUP(TPM[[#This Row],[Error Code]],Errors_Master[[Error Code]:[Functional Area]],2,FALSE),"NA")</f>
        <v>Impedance_Test_Pre-burn</v>
      </c>
      <c r="D1157" s="10" t="str">
        <f>IFERROR(VLOOKUP(TPM[[#This Row],[Error Code]],Errors_Master[[Error Code]:[Error Code Name]],3,FALSE),"NA")</f>
        <v>LeftRear/a03-b10 test fail</v>
      </c>
      <c r="E1157" s="10">
        <f>COUNTIFS(Defect_Master[First Time],"&gt;0",Defect_Master[Error Code Name],TPM[[#This Row],[Error Code Name]],Defect_Master[Functional Area],TPM[[#This Row],[Functional Area]])</f>
        <v>0</v>
      </c>
      <c r="F1157" s="10">
        <f>COUNTIFS(Defect_Master[Final],"&gt;0",Defect_Master[Error Code Name],TPM[[#This Row],[Error Code Name]],Defect_Master[Functional Area],TPM[[#This Row],[Functional Area]])</f>
        <v>0</v>
      </c>
      <c r="G115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58" spans="2:7" ht="15.75" customHeight="1">
      <c r="B1158" s="12">
        <v>1156</v>
      </c>
      <c r="C1158" s="10" t="str">
        <f>IFERROR(VLOOKUP(TPM[[#This Row],[Error Code]],Errors_Master[[Error Code]:[Functional Area]],2,FALSE),"NA")</f>
        <v>Impedance_Test_Pre-burn</v>
      </c>
      <c r="D1158" s="10" t="str">
        <f>IFERROR(VLOOKUP(TPM[[#This Row],[Error Code]],Errors_Master[[Error Code]:[Error Code Name]],3,FALSE),"NA")</f>
        <v>LeftRear/a05-b08 test fail</v>
      </c>
      <c r="E1158" s="10">
        <f>COUNTIFS(Defect_Master[First Time],"&gt;0",Defect_Master[Error Code Name],TPM[[#This Row],[Error Code Name]],Defect_Master[Functional Area],TPM[[#This Row],[Functional Area]])</f>
        <v>0</v>
      </c>
      <c r="F1158" s="10">
        <f>COUNTIFS(Defect_Master[Final],"&gt;0",Defect_Master[Error Code Name],TPM[[#This Row],[Error Code Name]],Defect_Master[Functional Area],TPM[[#This Row],[Functional Area]])</f>
        <v>0</v>
      </c>
      <c r="G115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59" spans="2:7" ht="15.75" customHeight="1">
      <c r="B1159" s="12">
        <v>1157</v>
      </c>
      <c r="C1159" s="10" t="str">
        <f>IFERROR(VLOOKUP(TPM[[#This Row],[Error Code]],Errors_Master[[Error Code]:[Functional Area]],2,FALSE),"NA")</f>
        <v>Impedance_Test_Pre-burn</v>
      </c>
      <c r="D1159" s="10" t="str">
        <f>IFERROR(VLOOKUP(TPM[[#This Row],[Error Code]],Errors_Master[[Error Code]:[Error Code Name]],3,FALSE),"NA")</f>
        <v>LeftRear/a06-b07 test fail</v>
      </c>
      <c r="E1159" s="10">
        <f>COUNTIFS(Defect_Master[First Time],"&gt;0",Defect_Master[Error Code Name],TPM[[#This Row],[Error Code Name]],Defect_Master[Functional Area],TPM[[#This Row],[Functional Area]])</f>
        <v>0</v>
      </c>
      <c r="F1159" s="10">
        <f>COUNTIFS(Defect_Master[Final],"&gt;0",Defect_Master[Error Code Name],TPM[[#This Row],[Error Code Name]],Defect_Master[Functional Area],TPM[[#This Row],[Functional Area]])</f>
        <v>0</v>
      </c>
      <c r="G115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60" spans="2:7" ht="15.75" customHeight="1">
      <c r="B1160" s="12">
        <v>1158</v>
      </c>
      <c r="C1160" s="10" t="str">
        <f>IFERROR(VLOOKUP(TPM[[#This Row],[Error Code]],Errors_Master[[Error Code]:[Functional Area]],2,FALSE),"NA")</f>
        <v>Impedance_Test_Pre-burn</v>
      </c>
      <c r="D1160" s="10" t="str">
        <f>IFERROR(VLOOKUP(TPM[[#This Row],[Error Code]],Errors_Master[[Error Code]:[Error Code Name]],3,FALSE),"NA")</f>
        <v>LeftRear/a07-b06 test fail</v>
      </c>
      <c r="E1160" s="10">
        <f>COUNTIFS(Defect_Master[First Time],"&gt;0",Defect_Master[Error Code Name],TPM[[#This Row],[Error Code Name]],Defect_Master[Functional Area],TPM[[#This Row],[Functional Area]])</f>
        <v>0</v>
      </c>
      <c r="F1160" s="10">
        <f>COUNTIFS(Defect_Master[Final],"&gt;0",Defect_Master[Error Code Name],TPM[[#This Row],[Error Code Name]],Defect_Master[Functional Area],TPM[[#This Row],[Functional Area]])</f>
        <v>0</v>
      </c>
      <c r="G116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61" spans="2:7" ht="15.75" customHeight="1">
      <c r="B1161" s="12">
        <v>1159</v>
      </c>
      <c r="C1161" s="10" t="str">
        <f>IFERROR(VLOOKUP(TPM[[#This Row],[Error Code]],Errors_Master[[Error Code]:[Functional Area]],2,FALSE),"NA")</f>
        <v>Impedance_Test_Pre-burn</v>
      </c>
      <c r="D1161" s="10" t="str">
        <f>IFERROR(VLOOKUP(TPM[[#This Row],[Error Code]],Errors_Master[[Error Code]:[Error Code Name]],3,FALSE),"NA")</f>
        <v>LeftRear/a08-b05 test fail</v>
      </c>
      <c r="E1161" s="10">
        <f>COUNTIFS(Defect_Master[First Time],"&gt;0",Defect_Master[Error Code Name],TPM[[#This Row],[Error Code Name]],Defect_Master[Functional Area],TPM[[#This Row],[Functional Area]])</f>
        <v>0</v>
      </c>
      <c r="F1161" s="10">
        <f>COUNTIFS(Defect_Master[Final],"&gt;0",Defect_Master[Error Code Name],TPM[[#This Row],[Error Code Name]],Defect_Master[Functional Area],TPM[[#This Row],[Functional Area]])</f>
        <v>0</v>
      </c>
      <c r="G116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62" spans="2:7" ht="15.75" customHeight="1">
      <c r="B1162" s="12">
        <v>1160</v>
      </c>
      <c r="C1162" s="10" t="str">
        <f>IFERROR(VLOOKUP(TPM[[#This Row],[Error Code]],Errors_Master[[Error Code]:[Functional Area]],2,FALSE),"NA")</f>
        <v>Impedance_Test_Pre-burn</v>
      </c>
      <c r="D1162" s="10" t="str">
        <f>IFERROR(VLOOKUP(TPM[[#This Row],[Error Code]],Errors_Master[[Error Code]:[Error Code Name]],3,FALSE),"NA")</f>
        <v>LeftRear/a10-b03 test fail</v>
      </c>
      <c r="E1162" s="10">
        <f>COUNTIFS(Defect_Master[First Time],"&gt;0",Defect_Master[Error Code Name],TPM[[#This Row],[Error Code Name]],Defect_Master[Functional Area],TPM[[#This Row],[Functional Area]])</f>
        <v>0</v>
      </c>
      <c r="F1162" s="10">
        <f>COUNTIFS(Defect_Master[Final],"&gt;0",Defect_Master[Error Code Name],TPM[[#This Row],[Error Code Name]],Defect_Master[Functional Area],TPM[[#This Row],[Functional Area]])</f>
        <v>0</v>
      </c>
      <c r="G116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63" spans="2:7" ht="15.75" customHeight="1">
      <c r="B1163" s="12">
        <v>1161</v>
      </c>
      <c r="C1163" s="10" t="str">
        <f>IFERROR(VLOOKUP(TPM[[#This Row],[Error Code]],Errors_Master[[Error Code]:[Functional Area]],2,FALSE),"NA")</f>
        <v>Impedance_Test_Pre-burn</v>
      </c>
      <c r="D1163" s="10" t="str">
        <f>IFERROR(VLOOKUP(TPM[[#This Row],[Error Code]],Errors_Master[[Error Code]:[Error Code Name]],3,FALSE),"NA")</f>
        <v>LeftRear/a11-b02 test fail</v>
      </c>
      <c r="E1163" s="10">
        <f>COUNTIFS(Defect_Master[First Time],"&gt;0",Defect_Master[Error Code Name],TPM[[#This Row],[Error Code Name]],Defect_Master[Functional Area],TPM[[#This Row],[Functional Area]])</f>
        <v>0</v>
      </c>
      <c r="F1163" s="10">
        <f>COUNTIFS(Defect_Master[Final],"&gt;0",Defect_Master[Error Code Name],TPM[[#This Row],[Error Code Name]],Defect_Master[Functional Area],TPM[[#This Row],[Functional Area]])</f>
        <v>0</v>
      </c>
      <c r="G116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64" spans="2:7" ht="15.75" customHeight="1">
      <c r="B1164" s="12">
        <v>1162</v>
      </c>
      <c r="C1164" s="10" t="str">
        <f>IFERROR(VLOOKUP(TPM[[#This Row],[Error Code]],Errors_Master[[Error Code]:[Functional Area]],2,FALSE),"NA")</f>
        <v>Impedance_Test_Pre-burn</v>
      </c>
      <c r="D1164" s="10" t="str">
        <f>IFERROR(VLOOKUP(TPM[[#This Row],[Error Code]],Errors_Master[[Error Code]:[Error Code Name]],3,FALSE),"NA")</f>
        <v>LeftRear/B11_RX1 test fail</v>
      </c>
      <c r="E1164" s="10">
        <f>COUNTIFS(Defect_Master[First Time],"&gt;0",Defect_Master[Error Code Name],TPM[[#This Row],[Error Code Name]],Defect_Master[Functional Area],TPM[[#This Row],[Functional Area]])</f>
        <v>0</v>
      </c>
      <c r="F1164" s="10">
        <f>COUNTIFS(Defect_Master[Final],"&gt;0",Defect_Master[Error Code Name],TPM[[#This Row],[Error Code Name]],Defect_Master[Functional Area],TPM[[#This Row],[Functional Area]])</f>
        <v>0</v>
      </c>
      <c r="G116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65" spans="2:7" ht="15.75" customHeight="1">
      <c r="B1165" s="12">
        <v>1163</v>
      </c>
      <c r="C1165" s="10" t="str">
        <f>IFERROR(VLOOKUP(TPM[[#This Row],[Error Code]],Errors_Master[[Error Code]:[Functional Area]],2,FALSE),"NA")</f>
        <v>Impedance_Test_Pre-burn</v>
      </c>
      <c r="D1165" s="10" t="str">
        <f>IFERROR(VLOOKUP(TPM[[#This Row],[Error Code]],Errors_Master[[Error Code]:[Error Code Name]],3,FALSE),"NA")</f>
        <v>NA/B11_RX1 test fail</v>
      </c>
      <c r="E1165" s="10">
        <f>COUNTIFS(Defect_Master[First Time],"&gt;0",Defect_Master[Error Code Name],TPM[[#This Row],[Error Code Name]],Defect_Master[Functional Area],TPM[[#This Row],[Functional Area]])</f>
        <v>0</v>
      </c>
      <c r="F1165" s="10">
        <f>COUNTIFS(Defect_Master[Final],"&gt;0",Defect_Master[Error Code Name],TPM[[#This Row],[Error Code Name]],Defect_Master[Functional Area],TPM[[#This Row],[Functional Area]])</f>
        <v>0</v>
      </c>
      <c r="G116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66" spans="2:7" ht="15.75" customHeight="1">
      <c r="B1166" s="12">
        <v>1164</v>
      </c>
      <c r="C1166" s="10" t="str">
        <f>IFERROR(VLOOKUP(TPM[[#This Row],[Error Code]],Errors_Master[[Error Code]:[Functional Area]],2,FALSE),"NA")</f>
        <v>Impedance_Test_Pre-burn</v>
      </c>
      <c r="D1166" s="10" t="str">
        <f>IFERROR(VLOOKUP(TPM[[#This Row],[Error Code]],Errors_Master[[Error Code]:[Error Code Name]],3,FALSE),"NA")</f>
        <v>LeftRear/B10_RX1-testfail</v>
      </c>
      <c r="E1166" s="10">
        <f>COUNTIFS(Defect_Master[First Time],"&gt;0",Defect_Master[Error Code Name],TPM[[#This Row],[Error Code Name]],Defect_Master[Functional Area],TPM[[#This Row],[Functional Area]])</f>
        <v>0</v>
      </c>
      <c r="F1166" s="10">
        <f>COUNTIFS(Defect_Master[Final],"&gt;0",Defect_Master[Error Code Name],TPM[[#This Row],[Error Code Name]],Defect_Master[Functional Area],TPM[[#This Row],[Functional Area]])</f>
        <v>0</v>
      </c>
      <c r="G116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67" spans="2:7" ht="15.75" customHeight="1">
      <c r="B1167" s="12">
        <v>1165</v>
      </c>
      <c r="C1167" s="10" t="str">
        <f>IFERROR(VLOOKUP(TPM[[#This Row],[Error Code]],Errors_Master[[Error Code]:[Functional Area]],2,FALSE),"NA")</f>
        <v>Impedance_Test_Pre-burn</v>
      </c>
      <c r="D1167" s="10" t="str">
        <f>IFERROR(VLOOKUP(TPM[[#This Row],[Error Code]],Errors_Master[[Error Code]:[Error Code Name]],3,FALSE),"NA")</f>
        <v>NA/B10_RX1-testfail</v>
      </c>
      <c r="E1167" s="10">
        <f>COUNTIFS(Defect_Master[First Time],"&gt;0",Defect_Master[Error Code Name],TPM[[#This Row],[Error Code Name]],Defect_Master[Functional Area],TPM[[#This Row],[Functional Area]])</f>
        <v>0</v>
      </c>
      <c r="F1167" s="10">
        <f>COUNTIFS(Defect_Master[Final],"&gt;0",Defect_Master[Error Code Name],TPM[[#This Row],[Error Code Name]],Defect_Master[Functional Area],TPM[[#This Row],[Functional Area]])</f>
        <v>0</v>
      </c>
      <c r="G116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68" spans="2:7" ht="15.75" customHeight="1">
      <c r="B1168" s="12">
        <v>1166</v>
      </c>
      <c r="C1168" s="10" t="str">
        <f>IFERROR(VLOOKUP(TPM[[#This Row],[Error Code]],Errors_Master[[Error Code]:[Functional Area]],2,FALSE),"NA")</f>
        <v>Impedance_Test_Pre-burn</v>
      </c>
      <c r="D1168" s="10" t="str">
        <f>IFERROR(VLOOKUP(TPM[[#This Row],[Error Code]],Errors_Master[[Error Code]:[Error Code Name]],3,FALSE),"NA")</f>
        <v>LeftRear/A04_Vbustestfail</v>
      </c>
      <c r="E1168" s="10">
        <f>COUNTIFS(Defect_Master[First Time],"&gt;0",Defect_Master[Error Code Name],TPM[[#This Row],[Error Code Name]],Defect_Master[Functional Area],TPM[[#This Row],[Functional Area]])</f>
        <v>0</v>
      </c>
      <c r="F1168" s="10">
        <f>COUNTIFS(Defect_Master[Final],"&gt;0",Defect_Master[Error Code Name],TPM[[#This Row],[Error Code Name]],Defect_Master[Functional Area],TPM[[#This Row],[Functional Area]])</f>
        <v>0</v>
      </c>
      <c r="G116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69" spans="2:7" ht="15.75" customHeight="1">
      <c r="B1169" s="12">
        <v>1167</v>
      </c>
      <c r="C1169" s="10" t="str">
        <f>IFERROR(VLOOKUP(TPM[[#This Row],[Error Code]],Errors_Master[[Error Code]:[Functional Area]],2,FALSE),"NA")</f>
        <v>Impedance_Test_Pre-burn</v>
      </c>
      <c r="D1169" s="10" t="str">
        <f>IFERROR(VLOOKUP(TPM[[#This Row],[Error Code]],Errors_Master[[Error Code]:[Error Code Name]],3,FALSE),"NA")</f>
        <v>LeftRear/A05_CC1testfail</v>
      </c>
      <c r="E1169" s="10">
        <f>COUNTIFS(Defect_Master[First Time],"&gt;0",Defect_Master[Error Code Name],TPM[[#This Row],[Error Code Name]],Defect_Master[Functional Area],TPM[[#This Row],[Functional Area]])</f>
        <v>0</v>
      </c>
      <c r="F1169" s="10">
        <f>COUNTIFS(Defect_Master[Final],"&gt;0",Defect_Master[Error Code Name],TPM[[#This Row],[Error Code Name]],Defect_Master[Functional Area],TPM[[#This Row],[Functional Area]])</f>
        <v>0</v>
      </c>
      <c r="G116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70" spans="2:7" ht="15.75" customHeight="1">
      <c r="B1170" s="12">
        <v>1168</v>
      </c>
      <c r="C1170" s="10" t="str">
        <f>IFERROR(VLOOKUP(TPM[[#This Row],[Error Code]],Errors_Master[[Error Code]:[Functional Area]],2,FALSE),"NA")</f>
        <v>Impedance_Test_Pre-burn</v>
      </c>
      <c r="D1170" s="10" t="str">
        <f>IFERROR(VLOOKUP(TPM[[#This Row],[Error Code]],Errors_Master[[Error Code]:[Error Code Name]],3,FALSE),"NA")</f>
        <v>LeftRear/A06_D test fail</v>
      </c>
      <c r="E1170" s="10">
        <f>COUNTIFS(Defect_Master[First Time],"&gt;0",Defect_Master[Error Code Name],TPM[[#This Row],[Error Code Name]],Defect_Master[Functional Area],TPM[[#This Row],[Functional Area]])</f>
        <v>0</v>
      </c>
      <c r="F1170" s="10">
        <f>COUNTIFS(Defect_Master[Final],"&gt;0",Defect_Master[Error Code Name],TPM[[#This Row],[Error Code Name]],Defect_Master[Functional Area],TPM[[#This Row],[Functional Area]])</f>
        <v>0</v>
      </c>
      <c r="G117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71" spans="2:7" ht="15.75" customHeight="1">
      <c r="B1171" s="12">
        <v>1169</v>
      </c>
      <c r="C1171" s="10" t="str">
        <f>IFERROR(VLOOKUP(TPM[[#This Row],[Error Code]],Errors_Master[[Error Code]:[Functional Area]],2,FALSE),"NA")</f>
        <v>Impedance_Test_Pre-burn</v>
      </c>
      <c r="D1171" s="10" t="str">
        <f>IFERROR(VLOOKUP(TPM[[#This Row],[Error Code]],Errors_Master[[Error Code]:[Error Code Name]],3,FALSE),"NA")</f>
        <v>LeftRear/A07_D-testfail</v>
      </c>
      <c r="E1171" s="10">
        <f>COUNTIFS(Defect_Master[First Time],"&gt;0",Defect_Master[Error Code Name],TPM[[#This Row],[Error Code Name]],Defect_Master[Functional Area],TPM[[#This Row],[Functional Area]])</f>
        <v>0</v>
      </c>
      <c r="F1171" s="10">
        <f>COUNTIFS(Defect_Master[Final],"&gt;0",Defect_Master[Error Code Name],TPM[[#This Row],[Error Code Name]],Defect_Master[Functional Area],TPM[[#This Row],[Functional Area]])</f>
        <v>0</v>
      </c>
      <c r="G117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72" spans="2:7" ht="15.75" customHeight="1">
      <c r="B1172" s="12">
        <v>1170</v>
      </c>
      <c r="C1172" s="10" t="str">
        <f>IFERROR(VLOOKUP(TPM[[#This Row],[Error Code]],Errors_Master[[Error Code]:[Functional Area]],2,FALSE),"NA")</f>
        <v>Impedance_Test_Pre-burn</v>
      </c>
      <c r="D1172" s="10" t="str">
        <f>IFERROR(VLOOKUP(TPM[[#This Row],[Error Code]],Errors_Master[[Error Code]:[Error Code Name]],3,FALSE),"NA")</f>
        <v>LeftRear/B08_SBU2testfail</v>
      </c>
      <c r="E1172" s="10">
        <f>COUNTIFS(Defect_Master[First Time],"&gt;0",Defect_Master[Error Code Name],TPM[[#This Row],[Error Code Name]],Defect_Master[Functional Area],TPM[[#This Row],[Functional Area]])</f>
        <v>0</v>
      </c>
      <c r="F1172" s="10">
        <f>COUNTIFS(Defect_Master[Final],"&gt;0",Defect_Master[Error Code Name],TPM[[#This Row],[Error Code Name]],Defect_Master[Functional Area],TPM[[#This Row],[Functional Area]])</f>
        <v>0</v>
      </c>
      <c r="G117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73" spans="2:7" ht="15.75" customHeight="1">
      <c r="B1173" s="12">
        <v>1171</v>
      </c>
      <c r="C1173" s="10" t="str">
        <f>IFERROR(VLOOKUP(TPM[[#This Row],[Error Code]],Errors_Master[[Error Code]:[Functional Area]],2,FALSE),"NA")</f>
        <v>Impedance_Test_Pre-burn</v>
      </c>
      <c r="D1173" s="10" t="str">
        <f>IFERROR(VLOOKUP(TPM[[#This Row],[Error Code]],Errors_Master[[Error Code]:[Error Code Name]],3,FALSE),"NA")</f>
        <v>LeftRear/A09_Vbustestfail</v>
      </c>
      <c r="E1173" s="10">
        <f>COUNTIFS(Defect_Master[First Time],"&gt;0",Defect_Master[Error Code Name],TPM[[#This Row],[Error Code Name]],Defect_Master[Functional Area],TPM[[#This Row],[Functional Area]])</f>
        <v>0</v>
      </c>
      <c r="F1173" s="10">
        <f>COUNTIFS(Defect_Master[Final],"&gt;0",Defect_Master[Error Code Name],TPM[[#This Row],[Error Code Name]],Defect_Master[Functional Area],TPM[[#This Row],[Functional Area]])</f>
        <v>0</v>
      </c>
      <c r="G117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74" spans="2:7" ht="15.75" customHeight="1">
      <c r="B1174" s="12">
        <v>1172</v>
      </c>
      <c r="C1174" s="10" t="str">
        <f>IFERROR(VLOOKUP(TPM[[#This Row],[Error Code]],Errors_Master[[Error Code]:[Functional Area]],2,FALSE),"NA")</f>
        <v>Impedance_Test_Pre-burn</v>
      </c>
      <c r="D1174" s="10" t="str">
        <f>IFERROR(VLOOKUP(TPM[[#This Row],[Error Code]],Errors_Master[[Error Code]:[Error Code Name]],3,FALSE),"NA")</f>
        <v>LeftRear/B03_TX2-testfail</v>
      </c>
      <c r="E1174" s="10">
        <f>COUNTIFS(Defect_Master[First Time],"&gt;0",Defect_Master[Error Code Name],TPM[[#This Row],[Error Code Name]],Defect_Master[Functional Area],TPM[[#This Row],[Functional Area]])</f>
        <v>0</v>
      </c>
      <c r="F1174" s="10">
        <f>COUNTIFS(Defect_Master[Final],"&gt;0",Defect_Master[Error Code Name],TPM[[#This Row],[Error Code Name]],Defect_Master[Functional Area],TPM[[#This Row],[Functional Area]])</f>
        <v>0</v>
      </c>
      <c r="G117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75" spans="2:7" ht="15.75" customHeight="1">
      <c r="B1175" s="12">
        <v>1173</v>
      </c>
      <c r="C1175" s="10" t="str">
        <f>IFERROR(VLOOKUP(TPM[[#This Row],[Error Code]],Errors_Master[[Error Code]:[Functional Area]],2,FALSE),"NA")</f>
        <v>Impedance_Test_Pre-burn</v>
      </c>
      <c r="D1175" s="10" t="str">
        <f>IFERROR(VLOOKUP(TPM[[#This Row],[Error Code]],Errors_Master[[Error Code]:[Error Code Name]],3,FALSE),"NA")</f>
        <v>NA/B03_TX2-testfail</v>
      </c>
      <c r="E1175" s="10">
        <f>COUNTIFS(Defect_Master[First Time],"&gt;0",Defect_Master[Error Code Name],TPM[[#This Row],[Error Code Name]],Defect_Master[Functional Area],TPM[[#This Row],[Functional Area]])</f>
        <v>0</v>
      </c>
      <c r="F1175" s="10">
        <f>COUNTIFS(Defect_Master[Final],"&gt;0",Defect_Master[Error Code Name],TPM[[#This Row],[Error Code Name]],Defect_Master[Functional Area],TPM[[#This Row],[Functional Area]])</f>
        <v>0</v>
      </c>
      <c r="G117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76" spans="2:7" ht="15.75" customHeight="1">
      <c r="B1176" s="12">
        <v>1174</v>
      </c>
      <c r="C1176" s="10" t="str">
        <f>IFERROR(VLOOKUP(TPM[[#This Row],[Error Code]],Errors_Master[[Error Code]:[Functional Area]],2,FALSE),"NA")</f>
        <v>Impedance_Test_Pre-burn</v>
      </c>
      <c r="D1176" s="10" t="str">
        <f>IFERROR(VLOOKUP(TPM[[#This Row],[Error Code]],Errors_Master[[Error Code]:[Error Code Name]],3,FALSE),"NA")</f>
        <v>LeftRear/B02_TX2 test fail</v>
      </c>
      <c r="E1176" s="10">
        <f>COUNTIFS(Defect_Master[First Time],"&gt;0",Defect_Master[Error Code Name],TPM[[#This Row],[Error Code Name]],Defect_Master[Functional Area],TPM[[#This Row],[Functional Area]])</f>
        <v>0</v>
      </c>
      <c r="F1176" s="10">
        <f>COUNTIFS(Defect_Master[Final],"&gt;0",Defect_Master[Error Code Name],TPM[[#This Row],[Error Code Name]],Defect_Master[Functional Area],TPM[[#This Row],[Functional Area]])</f>
        <v>0</v>
      </c>
      <c r="G117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77" spans="2:7" ht="15.75" customHeight="1">
      <c r="B1177" s="12">
        <v>1175</v>
      </c>
      <c r="C1177" s="10" t="str">
        <f>IFERROR(VLOOKUP(TPM[[#This Row],[Error Code]],Errors_Master[[Error Code]:[Functional Area]],2,FALSE),"NA")</f>
        <v>Impedance_Test_Pre-burn</v>
      </c>
      <c r="D1177" s="10" t="str">
        <f>IFERROR(VLOOKUP(TPM[[#This Row],[Error Code]],Errors_Master[[Error Code]:[Error Code Name]],3,FALSE),"NA")</f>
        <v>NA/B02_TX2 test fail</v>
      </c>
      <c r="E1177" s="10">
        <f>COUNTIFS(Defect_Master[First Time],"&gt;0",Defect_Master[Error Code Name],TPM[[#This Row],[Error Code Name]],Defect_Master[Functional Area],TPM[[#This Row],[Functional Area]])</f>
        <v>0</v>
      </c>
      <c r="F1177" s="10">
        <f>COUNTIFS(Defect_Master[Final],"&gt;0",Defect_Master[Error Code Name],TPM[[#This Row],[Error Code Name]],Defect_Master[Functional Area],TPM[[#This Row],[Functional Area]])</f>
        <v>0</v>
      </c>
      <c r="G117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78" spans="2:7" ht="15.75" customHeight="1">
      <c r="B1178" s="12">
        <v>1176</v>
      </c>
      <c r="C1178" s="10" t="str">
        <f>IFERROR(VLOOKUP(TPM[[#This Row],[Error Code]],Errors_Master[[Error Code]:[Functional Area]],2,FALSE),"NA")</f>
        <v>Impedance_Test_Pre-burn</v>
      </c>
      <c r="D1178" s="10" t="str">
        <f>IFERROR(VLOOKUP(TPM[[#This Row],[Error Code]],Errors_Master[[Error Code]:[Error Code Name]],3,FALSE),"NA")</f>
        <v>LeftRear/A11_RX2 test fail</v>
      </c>
      <c r="E1178" s="10">
        <f>COUNTIFS(Defect_Master[First Time],"&gt;0",Defect_Master[Error Code Name],TPM[[#This Row],[Error Code Name]],Defect_Master[Functional Area],TPM[[#This Row],[Functional Area]])</f>
        <v>0</v>
      </c>
      <c r="F1178" s="10">
        <f>COUNTIFS(Defect_Master[Final],"&gt;0",Defect_Master[Error Code Name],TPM[[#This Row],[Error Code Name]],Defect_Master[Functional Area],TPM[[#This Row],[Functional Area]])</f>
        <v>0</v>
      </c>
      <c r="G117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79" spans="2:7" ht="15.75" customHeight="1">
      <c r="B1179" s="12">
        <v>1177</v>
      </c>
      <c r="C1179" s="10" t="str">
        <f>IFERROR(VLOOKUP(TPM[[#This Row],[Error Code]],Errors_Master[[Error Code]:[Functional Area]],2,FALSE),"NA")</f>
        <v>Impedance_Test_Pre-burn</v>
      </c>
      <c r="D1179" s="10" t="str">
        <f>IFERROR(VLOOKUP(TPM[[#This Row],[Error Code]],Errors_Master[[Error Code]:[Error Code Name]],3,FALSE),"NA")</f>
        <v>NA/A11_RX2 test fail</v>
      </c>
      <c r="E1179" s="10">
        <f>COUNTIFS(Defect_Master[First Time],"&gt;0",Defect_Master[Error Code Name],TPM[[#This Row],[Error Code Name]],Defect_Master[Functional Area],TPM[[#This Row],[Functional Area]])</f>
        <v>0</v>
      </c>
      <c r="F1179" s="10">
        <f>COUNTIFS(Defect_Master[Final],"&gt;0",Defect_Master[Error Code Name],TPM[[#This Row],[Error Code Name]],Defect_Master[Functional Area],TPM[[#This Row],[Functional Area]])</f>
        <v>0</v>
      </c>
      <c r="G117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80" spans="2:7" ht="15.75" customHeight="1">
      <c r="B1180" s="12">
        <v>1178</v>
      </c>
      <c r="C1180" s="10" t="str">
        <f>IFERROR(VLOOKUP(TPM[[#This Row],[Error Code]],Errors_Master[[Error Code]:[Functional Area]],2,FALSE),"NA")</f>
        <v>Impedance_Test_Pre-burn</v>
      </c>
      <c r="D1180" s="10" t="str">
        <f>IFERROR(VLOOKUP(TPM[[#This Row],[Error Code]],Errors_Master[[Error Code]:[Error Code Name]],3,FALSE),"NA")</f>
        <v>LeftRear/A10_RX2-testfail</v>
      </c>
      <c r="E1180" s="10">
        <f>COUNTIFS(Defect_Master[First Time],"&gt;0",Defect_Master[Error Code Name],TPM[[#This Row],[Error Code Name]],Defect_Master[Functional Area],TPM[[#This Row],[Functional Area]])</f>
        <v>0</v>
      </c>
      <c r="F1180" s="10">
        <f>COUNTIFS(Defect_Master[Final],"&gt;0",Defect_Master[Error Code Name],TPM[[#This Row],[Error Code Name]],Defect_Master[Functional Area],TPM[[#This Row],[Functional Area]])</f>
        <v>0</v>
      </c>
      <c r="G118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81" spans="2:7" ht="15.75" customHeight="1">
      <c r="B1181" s="12">
        <v>1179</v>
      </c>
      <c r="C1181" s="10" t="str">
        <f>IFERROR(VLOOKUP(TPM[[#This Row],[Error Code]],Errors_Master[[Error Code]:[Functional Area]],2,FALSE),"NA")</f>
        <v>Impedance_Test_Pre-burn</v>
      </c>
      <c r="D1181" s="10" t="str">
        <f>IFERROR(VLOOKUP(TPM[[#This Row],[Error Code]],Errors_Master[[Error Code]:[Error Code Name]],3,FALSE),"NA")</f>
        <v>NA/A10_RX2-testfail</v>
      </c>
      <c r="E1181" s="10">
        <f>COUNTIFS(Defect_Master[First Time],"&gt;0",Defect_Master[Error Code Name],TPM[[#This Row],[Error Code Name]],Defect_Master[Functional Area],TPM[[#This Row],[Functional Area]])</f>
        <v>0</v>
      </c>
      <c r="F1181" s="10">
        <f>COUNTIFS(Defect_Master[Final],"&gt;0",Defect_Master[Error Code Name],TPM[[#This Row],[Error Code Name]],Defect_Master[Functional Area],TPM[[#This Row],[Functional Area]])</f>
        <v>0</v>
      </c>
      <c r="G118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82" spans="2:7" ht="15.75" customHeight="1">
      <c r="B1182" s="12">
        <v>1180</v>
      </c>
      <c r="C1182" s="10" t="str">
        <f>IFERROR(VLOOKUP(TPM[[#This Row],[Error Code]],Errors_Master[[Error Code]:[Functional Area]],2,FALSE),"NA")</f>
        <v>Impedance_Test_Pre-burn</v>
      </c>
      <c r="D1182" s="10" t="str">
        <f>IFERROR(VLOOKUP(TPM[[#This Row],[Error Code]],Errors_Master[[Error Code]:[Error Code Name]],3,FALSE),"NA")</f>
        <v>LeftRear/B04_Vbustestfail</v>
      </c>
      <c r="E1182" s="10">
        <f>COUNTIFS(Defect_Master[First Time],"&gt;0",Defect_Master[Error Code Name],TPM[[#This Row],[Error Code Name]],Defect_Master[Functional Area],TPM[[#This Row],[Functional Area]])</f>
        <v>0</v>
      </c>
      <c r="F1182" s="10">
        <f>COUNTIFS(Defect_Master[Final],"&gt;0",Defect_Master[Error Code Name],TPM[[#This Row],[Error Code Name]],Defect_Master[Functional Area],TPM[[#This Row],[Functional Area]])</f>
        <v>0</v>
      </c>
      <c r="G118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83" spans="2:7" ht="15.75" customHeight="1">
      <c r="B1183" s="12">
        <v>1181</v>
      </c>
      <c r="C1183" s="10" t="str">
        <f>IFERROR(VLOOKUP(TPM[[#This Row],[Error Code]],Errors_Master[[Error Code]:[Functional Area]],2,FALSE),"NA")</f>
        <v>Impedance_Test_Pre-burn</v>
      </c>
      <c r="D1183" s="10" t="str">
        <f>IFERROR(VLOOKUP(TPM[[#This Row],[Error Code]],Errors_Master[[Error Code]:[Error Code Name]],3,FALSE),"NA")</f>
        <v>LeftRear/B05_CC2testfail</v>
      </c>
      <c r="E1183" s="10">
        <f>COUNTIFS(Defect_Master[First Time],"&gt;0",Defect_Master[Error Code Name],TPM[[#This Row],[Error Code Name]],Defect_Master[Functional Area],TPM[[#This Row],[Functional Area]])</f>
        <v>0</v>
      </c>
      <c r="F1183" s="10">
        <f>COUNTIFS(Defect_Master[Final],"&gt;0",Defect_Master[Error Code Name],TPM[[#This Row],[Error Code Name]],Defect_Master[Functional Area],TPM[[#This Row],[Functional Area]])</f>
        <v>0</v>
      </c>
      <c r="G118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84" spans="2:7" ht="15.75" customHeight="1">
      <c r="B1184" s="12">
        <v>1182</v>
      </c>
      <c r="C1184" s="10" t="str">
        <f>IFERROR(VLOOKUP(TPM[[#This Row],[Error Code]],Errors_Master[[Error Code]:[Functional Area]],2,FALSE),"NA")</f>
        <v>Impedance_Test_Pre-burn</v>
      </c>
      <c r="D1184" s="10" t="str">
        <f>IFERROR(VLOOKUP(TPM[[#This Row],[Error Code]],Errors_Master[[Error Code]:[Error Code Name]],3,FALSE),"NA")</f>
        <v>LeftRear/B06_D test fail</v>
      </c>
      <c r="E1184" s="10">
        <f>COUNTIFS(Defect_Master[First Time],"&gt;0",Defect_Master[Error Code Name],TPM[[#This Row],[Error Code Name]],Defect_Master[Functional Area],TPM[[#This Row],[Functional Area]])</f>
        <v>0</v>
      </c>
      <c r="F1184" s="10">
        <f>COUNTIFS(Defect_Master[Final],"&gt;0",Defect_Master[Error Code Name],TPM[[#This Row],[Error Code Name]],Defect_Master[Functional Area],TPM[[#This Row],[Functional Area]])</f>
        <v>0</v>
      </c>
      <c r="G118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85" spans="2:7" ht="15.75" customHeight="1">
      <c r="B1185" s="12">
        <v>1183</v>
      </c>
      <c r="C1185" s="10" t="str">
        <f>IFERROR(VLOOKUP(TPM[[#This Row],[Error Code]],Errors_Master[[Error Code]:[Functional Area]],2,FALSE),"NA")</f>
        <v>Impedance_Test_Pre-burn</v>
      </c>
      <c r="D1185" s="10" t="str">
        <f>IFERROR(VLOOKUP(TPM[[#This Row],[Error Code]],Errors_Master[[Error Code]:[Error Code Name]],3,FALSE),"NA")</f>
        <v>LeftRear/B07_D-testfail</v>
      </c>
      <c r="E1185" s="10">
        <f>COUNTIFS(Defect_Master[First Time],"&gt;0",Defect_Master[Error Code Name],TPM[[#This Row],[Error Code Name]],Defect_Master[Functional Area],TPM[[#This Row],[Functional Area]])</f>
        <v>0</v>
      </c>
      <c r="F1185" s="10">
        <f>COUNTIFS(Defect_Master[Final],"&gt;0",Defect_Master[Error Code Name],TPM[[#This Row],[Error Code Name]],Defect_Master[Functional Area],TPM[[#This Row],[Functional Area]])</f>
        <v>0</v>
      </c>
      <c r="G118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86" spans="2:7" ht="15.75" customHeight="1">
      <c r="B1186" s="12">
        <v>1184</v>
      </c>
      <c r="C1186" s="10" t="str">
        <f>IFERROR(VLOOKUP(TPM[[#This Row],[Error Code]],Errors_Master[[Error Code]:[Functional Area]],2,FALSE),"NA")</f>
        <v>Impedance_Test_Pre-burn</v>
      </c>
      <c r="D1186" s="10" t="str">
        <f>IFERROR(VLOOKUP(TPM[[#This Row],[Error Code]],Errors_Master[[Error Code]:[Error Code Name]],3,FALSE),"NA")</f>
        <v>LeftRear/A08_SBU1testfail</v>
      </c>
      <c r="E1186" s="10">
        <f>COUNTIFS(Defect_Master[First Time],"&gt;0",Defect_Master[Error Code Name],TPM[[#This Row],[Error Code Name]],Defect_Master[Functional Area],TPM[[#This Row],[Functional Area]])</f>
        <v>0</v>
      </c>
      <c r="F1186" s="10">
        <f>COUNTIFS(Defect_Master[Final],"&gt;0",Defect_Master[Error Code Name],TPM[[#This Row],[Error Code Name]],Defect_Master[Functional Area],TPM[[#This Row],[Functional Area]])</f>
        <v>0</v>
      </c>
      <c r="G118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87" spans="2:7" ht="15.75" customHeight="1">
      <c r="B1187" s="12">
        <v>1185</v>
      </c>
      <c r="C1187" s="10" t="str">
        <f>IFERROR(VLOOKUP(TPM[[#This Row],[Error Code]],Errors_Master[[Error Code]:[Functional Area]],2,FALSE),"NA")</f>
        <v>Impedance_Test_Pre-burn</v>
      </c>
      <c r="D1187" s="10" t="str">
        <f>IFERROR(VLOOKUP(TPM[[#This Row],[Error Code]],Errors_Master[[Error Code]:[Error Code Name]],3,FALSE),"NA")</f>
        <v>LeftRear/B09_Vbustestfail</v>
      </c>
      <c r="E1187" s="10">
        <f>COUNTIFS(Defect_Master[First Time],"&gt;0",Defect_Master[Error Code Name],TPM[[#This Row],[Error Code Name]],Defect_Master[Functional Area],TPM[[#This Row],[Functional Area]])</f>
        <v>0</v>
      </c>
      <c r="F1187" s="10">
        <f>COUNTIFS(Defect_Master[Final],"&gt;0",Defect_Master[Error Code Name],TPM[[#This Row],[Error Code Name]],Defect_Master[Functional Area],TPM[[#This Row],[Functional Area]])</f>
        <v>0</v>
      </c>
      <c r="G118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88" spans="2:7" ht="15.75" customHeight="1">
      <c r="B1188" s="12">
        <v>1186</v>
      </c>
      <c r="C1188" s="10" t="str">
        <f>IFERROR(VLOOKUP(TPM[[#This Row],[Error Code]],Errors_Master[[Error Code]:[Functional Area]],2,FALSE),"NA")</f>
        <v>Impedance_Test_Pre-burn</v>
      </c>
      <c r="D1188" s="10" t="str">
        <f>IFERROR(VLOOKUP(TPM[[#This Row],[Error Code]],Errors_Master[[Error Code]:[Error Code Name]],3,FALSE),"NA")</f>
        <v>LeftRear/A03_TX1-testfail</v>
      </c>
      <c r="E1188" s="10">
        <f>COUNTIFS(Defect_Master[First Time],"&gt;0",Defect_Master[Error Code Name],TPM[[#This Row],[Error Code Name]],Defect_Master[Functional Area],TPM[[#This Row],[Functional Area]])</f>
        <v>0</v>
      </c>
      <c r="F1188" s="10">
        <f>COUNTIFS(Defect_Master[Final],"&gt;0",Defect_Master[Error Code Name],TPM[[#This Row],[Error Code Name]],Defect_Master[Functional Area],TPM[[#This Row],[Functional Area]])</f>
        <v>0</v>
      </c>
      <c r="G118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89" spans="2:7" ht="15.75" customHeight="1">
      <c r="B1189" s="12">
        <v>1187</v>
      </c>
      <c r="C1189" s="10" t="str">
        <f>IFERROR(VLOOKUP(TPM[[#This Row],[Error Code]],Errors_Master[[Error Code]:[Functional Area]],2,FALSE),"NA")</f>
        <v>Impedance_Test_Pre-burn</v>
      </c>
      <c r="D1189" s="10" t="str">
        <f>IFERROR(VLOOKUP(TPM[[#This Row],[Error Code]],Errors_Master[[Error Code]:[Error Code Name]],3,FALSE),"NA")</f>
        <v>NA/A03_TX1-testfail</v>
      </c>
      <c r="E1189" s="10">
        <f>COUNTIFS(Defect_Master[First Time],"&gt;0",Defect_Master[Error Code Name],TPM[[#This Row],[Error Code Name]],Defect_Master[Functional Area],TPM[[#This Row],[Functional Area]])</f>
        <v>0</v>
      </c>
      <c r="F1189" s="10">
        <f>COUNTIFS(Defect_Master[Final],"&gt;0",Defect_Master[Error Code Name],TPM[[#This Row],[Error Code Name]],Defect_Master[Functional Area],TPM[[#This Row],[Functional Area]])</f>
        <v>0</v>
      </c>
      <c r="G118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90" spans="2:7" ht="15.75" customHeight="1">
      <c r="B1190" s="12">
        <v>1188</v>
      </c>
      <c r="C1190" s="10" t="str">
        <f>IFERROR(VLOOKUP(TPM[[#This Row],[Error Code]],Errors_Master[[Error Code]:[Functional Area]],2,FALSE),"NA")</f>
        <v>Impedance_Test_Pre-burn</v>
      </c>
      <c r="D1190" s="10" t="str">
        <f>IFERROR(VLOOKUP(TPM[[#This Row],[Error Code]],Errors_Master[[Error Code]:[Error Code Name]],3,FALSE),"NA")</f>
        <v>LeftRear/A02_TX1 test fail</v>
      </c>
      <c r="E1190" s="10">
        <f>COUNTIFS(Defect_Master[First Time],"&gt;0",Defect_Master[Error Code Name],TPM[[#This Row],[Error Code Name]],Defect_Master[Functional Area],TPM[[#This Row],[Functional Area]])</f>
        <v>0</v>
      </c>
      <c r="F1190" s="10">
        <f>COUNTIFS(Defect_Master[Final],"&gt;0",Defect_Master[Error Code Name],TPM[[#This Row],[Error Code Name]],Defect_Master[Functional Area],TPM[[#This Row],[Functional Area]])</f>
        <v>0</v>
      </c>
      <c r="G119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91" spans="2:7" ht="15.75" customHeight="1">
      <c r="B1191" s="12">
        <v>1189</v>
      </c>
      <c r="C1191" s="10" t="str">
        <f>IFERROR(VLOOKUP(TPM[[#This Row],[Error Code]],Errors_Master[[Error Code]:[Functional Area]],2,FALSE),"NA")</f>
        <v>Impedance_Test_Pre-burn</v>
      </c>
      <c r="D1191" s="10" t="str">
        <f>IFERROR(VLOOKUP(TPM[[#This Row],[Error Code]],Errors_Master[[Error Code]:[Error Code Name]],3,FALSE),"NA")</f>
        <v>NA/A02_TX1 test fail</v>
      </c>
      <c r="E1191" s="10">
        <f>COUNTIFS(Defect_Master[First Time],"&gt;0",Defect_Master[Error Code Name],TPM[[#This Row],[Error Code Name]],Defect_Master[Functional Area],TPM[[#This Row],[Functional Area]])</f>
        <v>0</v>
      </c>
      <c r="F1191" s="10">
        <f>COUNTIFS(Defect_Master[Final],"&gt;0",Defect_Master[Error Code Name],TPM[[#This Row],[Error Code Name]],Defect_Master[Functional Area],TPM[[#This Row],[Functional Area]])</f>
        <v>0</v>
      </c>
      <c r="G119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92" spans="2:7" ht="15.75" customHeight="1">
      <c r="B1192" s="12">
        <v>1190</v>
      </c>
      <c r="C1192" s="10" t="str">
        <f>IFERROR(VLOOKUP(TPM[[#This Row],[Error Code]],Errors_Master[[Error Code]:[Functional Area]],2,FALSE),"NA")</f>
        <v>Impedance_Test_Pre-burn</v>
      </c>
      <c r="D1192" s="10" t="str">
        <f>IFERROR(VLOOKUP(TPM[[#This Row],[Error Code]],Errors_Master[[Error Code]:[Error Code Name]],3,FALSE),"NA")</f>
        <v>LeftFront/a01-a02 test fail</v>
      </c>
      <c r="E1192" s="10">
        <f>COUNTIFS(Defect_Master[First Time],"&gt;0",Defect_Master[Error Code Name],TPM[[#This Row],[Error Code Name]],Defect_Master[Functional Area],TPM[[#This Row],[Functional Area]])</f>
        <v>0</v>
      </c>
      <c r="F1192" s="10">
        <f>COUNTIFS(Defect_Master[Final],"&gt;0",Defect_Master[Error Code Name],TPM[[#This Row],[Error Code Name]],Defect_Master[Functional Area],TPM[[#This Row],[Functional Area]])</f>
        <v>0</v>
      </c>
      <c r="G119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93" spans="2:7" ht="15.75" customHeight="1">
      <c r="B1193" s="12">
        <v>1191</v>
      </c>
      <c r="C1193" s="10" t="str">
        <f>IFERROR(VLOOKUP(TPM[[#This Row],[Error Code]],Errors_Master[[Error Code]:[Functional Area]],2,FALSE),"NA")</f>
        <v>Impedance_Test_Pre-burn</v>
      </c>
      <c r="D1193" s="10" t="str">
        <f>IFERROR(VLOOKUP(TPM[[#This Row],[Error Code]],Errors_Master[[Error Code]:[Error Code Name]],3,FALSE),"NA")</f>
        <v>LeftFront/a02-a03 test fail</v>
      </c>
      <c r="E1193" s="10">
        <f>COUNTIFS(Defect_Master[First Time],"&gt;0",Defect_Master[Error Code Name],TPM[[#This Row],[Error Code Name]],Defect_Master[Functional Area],TPM[[#This Row],[Functional Area]])</f>
        <v>0</v>
      </c>
      <c r="F1193" s="10">
        <f>COUNTIFS(Defect_Master[Final],"&gt;0",Defect_Master[Error Code Name],TPM[[#This Row],[Error Code Name]],Defect_Master[Functional Area],TPM[[#This Row],[Functional Area]])</f>
        <v>0</v>
      </c>
      <c r="G119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94" spans="2:7" ht="15.75" customHeight="1">
      <c r="B1194" s="12">
        <v>1192</v>
      </c>
      <c r="C1194" s="10" t="str">
        <f>IFERROR(VLOOKUP(TPM[[#This Row],[Error Code]],Errors_Master[[Error Code]:[Functional Area]],2,FALSE),"NA")</f>
        <v>Impedance_Test_Pre-burn</v>
      </c>
      <c r="D1194" s="10" t="str">
        <f>IFERROR(VLOOKUP(TPM[[#This Row],[Error Code]],Errors_Master[[Error Code]:[Error Code Name]],3,FALSE),"NA")</f>
        <v>LeftFront/a03-a04 test fail</v>
      </c>
      <c r="E1194" s="10">
        <f>COUNTIFS(Defect_Master[First Time],"&gt;0",Defect_Master[Error Code Name],TPM[[#This Row],[Error Code Name]],Defect_Master[Functional Area],TPM[[#This Row],[Functional Area]])</f>
        <v>0</v>
      </c>
      <c r="F1194" s="10">
        <f>COUNTIFS(Defect_Master[Final],"&gt;0",Defect_Master[Error Code Name],TPM[[#This Row],[Error Code Name]],Defect_Master[Functional Area],TPM[[#This Row],[Functional Area]])</f>
        <v>0</v>
      </c>
      <c r="G119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95" spans="2:7" ht="15.75" customHeight="1">
      <c r="B1195" s="12">
        <v>1193</v>
      </c>
      <c r="C1195" s="10" t="str">
        <f>IFERROR(VLOOKUP(TPM[[#This Row],[Error Code]],Errors_Master[[Error Code]:[Functional Area]],2,FALSE),"NA")</f>
        <v>Impedance_Test_Pre-burn</v>
      </c>
      <c r="D1195" s="10" t="str">
        <f>IFERROR(VLOOKUP(TPM[[#This Row],[Error Code]],Errors_Master[[Error Code]:[Error Code Name]],3,FALSE),"NA")</f>
        <v>LeftFront/a04-a05 test fail</v>
      </c>
      <c r="E1195" s="10">
        <f>COUNTIFS(Defect_Master[First Time],"&gt;0",Defect_Master[Error Code Name],TPM[[#This Row],[Error Code Name]],Defect_Master[Functional Area],TPM[[#This Row],[Functional Area]])</f>
        <v>0</v>
      </c>
      <c r="F1195" s="10">
        <f>COUNTIFS(Defect_Master[Final],"&gt;0",Defect_Master[Error Code Name],TPM[[#This Row],[Error Code Name]],Defect_Master[Functional Area],TPM[[#This Row],[Functional Area]])</f>
        <v>0</v>
      </c>
      <c r="G119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96" spans="2:7" ht="15.75" customHeight="1">
      <c r="B1196" s="12">
        <v>1194</v>
      </c>
      <c r="C1196" s="10" t="str">
        <f>IFERROR(VLOOKUP(TPM[[#This Row],[Error Code]],Errors_Master[[Error Code]:[Functional Area]],2,FALSE),"NA")</f>
        <v>Impedance_Test_Pre-burn</v>
      </c>
      <c r="D1196" s="10" t="str">
        <f>IFERROR(VLOOKUP(TPM[[#This Row],[Error Code]],Errors_Master[[Error Code]:[Error Code Name]],3,FALSE),"NA")</f>
        <v>LeftFront/a05-a06 test fail</v>
      </c>
      <c r="E1196" s="10">
        <f>COUNTIFS(Defect_Master[First Time],"&gt;0",Defect_Master[Error Code Name],TPM[[#This Row],[Error Code Name]],Defect_Master[Functional Area],TPM[[#This Row],[Functional Area]])</f>
        <v>0</v>
      </c>
      <c r="F1196" s="10">
        <f>COUNTIFS(Defect_Master[Final],"&gt;0",Defect_Master[Error Code Name],TPM[[#This Row],[Error Code Name]],Defect_Master[Functional Area],TPM[[#This Row],[Functional Area]])</f>
        <v>0</v>
      </c>
      <c r="G119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97" spans="2:7" ht="15.75" customHeight="1">
      <c r="B1197" s="12">
        <v>1195</v>
      </c>
      <c r="C1197" s="10" t="str">
        <f>IFERROR(VLOOKUP(TPM[[#This Row],[Error Code]],Errors_Master[[Error Code]:[Functional Area]],2,FALSE),"NA")</f>
        <v>Impedance_Test_Pre-burn</v>
      </c>
      <c r="D1197" s="10" t="str">
        <f>IFERROR(VLOOKUP(TPM[[#This Row],[Error Code]],Errors_Master[[Error Code]:[Error Code Name]],3,FALSE),"NA")</f>
        <v>LeftFront/a06-a07 test fail</v>
      </c>
      <c r="E1197" s="10">
        <f>COUNTIFS(Defect_Master[First Time],"&gt;0",Defect_Master[Error Code Name],TPM[[#This Row],[Error Code Name]],Defect_Master[Functional Area],TPM[[#This Row],[Functional Area]])</f>
        <v>0</v>
      </c>
      <c r="F1197" s="10">
        <f>COUNTIFS(Defect_Master[Final],"&gt;0",Defect_Master[Error Code Name],TPM[[#This Row],[Error Code Name]],Defect_Master[Functional Area],TPM[[#This Row],[Functional Area]])</f>
        <v>0</v>
      </c>
      <c r="G119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98" spans="2:7" ht="15.75" customHeight="1">
      <c r="B1198" s="12">
        <v>1196</v>
      </c>
      <c r="C1198" s="10" t="str">
        <f>IFERROR(VLOOKUP(TPM[[#This Row],[Error Code]],Errors_Master[[Error Code]:[Functional Area]],2,FALSE),"NA")</f>
        <v>Impedance_Test_Pre-burn</v>
      </c>
      <c r="D1198" s="10" t="str">
        <f>IFERROR(VLOOKUP(TPM[[#This Row],[Error Code]],Errors_Master[[Error Code]:[Error Code Name]],3,FALSE),"NA")</f>
        <v>LeftFront/a07-a08 test fail</v>
      </c>
      <c r="E1198" s="10">
        <f>COUNTIFS(Defect_Master[First Time],"&gt;0",Defect_Master[Error Code Name],TPM[[#This Row],[Error Code Name]],Defect_Master[Functional Area],TPM[[#This Row],[Functional Area]])</f>
        <v>0</v>
      </c>
      <c r="F1198" s="10">
        <f>COUNTIFS(Defect_Master[Final],"&gt;0",Defect_Master[Error Code Name],TPM[[#This Row],[Error Code Name]],Defect_Master[Functional Area],TPM[[#This Row],[Functional Area]])</f>
        <v>0</v>
      </c>
      <c r="G119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199" spans="2:7" ht="15.75" customHeight="1">
      <c r="B1199" s="12">
        <v>1197</v>
      </c>
      <c r="C1199" s="10" t="str">
        <f>IFERROR(VLOOKUP(TPM[[#This Row],[Error Code]],Errors_Master[[Error Code]:[Functional Area]],2,FALSE),"NA")</f>
        <v>Impedance_Test_Pre-burn</v>
      </c>
      <c r="D1199" s="10" t="str">
        <f>IFERROR(VLOOKUP(TPM[[#This Row],[Error Code]],Errors_Master[[Error Code]:[Error Code Name]],3,FALSE),"NA")</f>
        <v>LeftFront/a08-a09 test fail</v>
      </c>
      <c r="E1199" s="10">
        <f>COUNTIFS(Defect_Master[First Time],"&gt;0",Defect_Master[Error Code Name],TPM[[#This Row],[Error Code Name]],Defect_Master[Functional Area],TPM[[#This Row],[Functional Area]])</f>
        <v>0</v>
      </c>
      <c r="F1199" s="10">
        <f>COUNTIFS(Defect_Master[Final],"&gt;0",Defect_Master[Error Code Name],TPM[[#This Row],[Error Code Name]],Defect_Master[Functional Area],TPM[[#This Row],[Functional Area]])</f>
        <v>0</v>
      </c>
      <c r="G119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00" spans="2:7" ht="15.75" customHeight="1">
      <c r="B1200" s="12">
        <v>1198</v>
      </c>
      <c r="C1200" s="10" t="str">
        <f>IFERROR(VLOOKUP(TPM[[#This Row],[Error Code]],Errors_Master[[Error Code]:[Functional Area]],2,FALSE),"NA")</f>
        <v>Impedance_Test_Pre-burn</v>
      </c>
      <c r="D1200" s="10" t="str">
        <f>IFERROR(VLOOKUP(TPM[[#This Row],[Error Code]],Errors_Master[[Error Code]:[Error Code Name]],3,FALSE),"NA")</f>
        <v>LeftFront/a09-a10 test fail</v>
      </c>
      <c r="E1200" s="10">
        <f>COUNTIFS(Defect_Master[First Time],"&gt;0",Defect_Master[Error Code Name],TPM[[#This Row],[Error Code Name]],Defect_Master[Functional Area],TPM[[#This Row],[Functional Area]])</f>
        <v>0</v>
      </c>
      <c r="F1200" s="10">
        <f>COUNTIFS(Defect_Master[Final],"&gt;0",Defect_Master[Error Code Name],TPM[[#This Row],[Error Code Name]],Defect_Master[Functional Area],TPM[[#This Row],[Functional Area]])</f>
        <v>0</v>
      </c>
      <c r="G120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01" spans="2:7" ht="15.75" customHeight="1">
      <c r="B1201" s="12">
        <v>1199</v>
      </c>
      <c r="C1201" s="10" t="str">
        <f>IFERROR(VLOOKUP(TPM[[#This Row],[Error Code]],Errors_Master[[Error Code]:[Functional Area]],2,FALSE),"NA")</f>
        <v>Impedance_Test_Pre-burn</v>
      </c>
      <c r="D1201" s="10" t="str">
        <f>IFERROR(VLOOKUP(TPM[[#This Row],[Error Code]],Errors_Master[[Error Code]:[Error Code Name]],3,FALSE),"NA")</f>
        <v>LeftFront/a10-a11 test fail</v>
      </c>
      <c r="E1201" s="10">
        <f>COUNTIFS(Defect_Master[First Time],"&gt;0",Defect_Master[Error Code Name],TPM[[#This Row],[Error Code Name]],Defect_Master[Functional Area],TPM[[#This Row],[Functional Area]])</f>
        <v>0</v>
      </c>
      <c r="F1201" s="10">
        <f>COUNTIFS(Defect_Master[Final],"&gt;0",Defect_Master[Error Code Name],TPM[[#This Row],[Error Code Name]],Defect_Master[Functional Area],TPM[[#This Row],[Functional Area]])</f>
        <v>0</v>
      </c>
      <c r="G120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02" spans="2:7" ht="15.75" customHeight="1">
      <c r="B1202" s="12">
        <v>1200</v>
      </c>
      <c r="C1202" s="10" t="str">
        <f>IFERROR(VLOOKUP(TPM[[#This Row],[Error Code]],Errors_Master[[Error Code]:[Functional Area]],2,FALSE),"NA")</f>
        <v>Impedance_Test_Pre-burn</v>
      </c>
      <c r="D1202" s="10" t="str">
        <f>IFERROR(VLOOKUP(TPM[[#This Row],[Error Code]],Errors_Master[[Error Code]:[Error Code Name]],3,FALSE),"NA")</f>
        <v>LeftFront/a11-a12 test fail</v>
      </c>
      <c r="E1202" s="10">
        <f>COUNTIFS(Defect_Master[First Time],"&gt;0",Defect_Master[Error Code Name],TPM[[#This Row],[Error Code Name]],Defect_Master[Functional Area],TPM[[#This Row],[Functional Area]])</f>
        <v>0</v>
      </c>
      <c r="F1202" s="10">
        <f>COUNTIFS(Defect_Master[Final],"&gt;0",Defect_Master[Error Code Name],TPM[[#This Row],[Error Code Name]],Defect_Master[Functional Area],TPM[[#This Row],[Functional Area]])</f>
        <v>0</v>
      </c>
      <c r="G120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03" spans="2:7" ht="15.75" customHeight="1">
      <c r="B1203" s="12">
        <v>1201</v>
      </c>
      <c r="C1203" s="10" t="str">
        <f>IFERROR(VLOOKUP(TPM[[#This Row],[Error Code]],Errors_Master[[Error Code]:[Functional Area]],2,FALSE),"NA")</f>
        <v>Impedance_Test_Pre-burn</v>
      </c>
      <c r="D1203" s="10" t="str">
        <f>IFERROR(VLOOKUP(TPM[[#This Row],[Error Code]],Errors_Master[[Error Code]:[Error Code Name]],3,FALSE),"NA")</f>
        <v>LeftFront/b01-b02 test fail</v>
      </c>
      <c r="E1203" s="10">
        <f>COUNTIFS(Defect_Master[First Time],"&gt;0",Defect_Master[Error Code Name],TPM[[#This Row],[Error Code Name]],Defect_Master[Functional Area],TPM[[#This Row],[Functional Area]])</f>
        <v>0</v>
      </c>
      <c r="F1203" s="10">
        <f>COUNTIFS(Defect_Master[Final],"&gt;0",Defect_Master[Error Code Name],TPM[[#This Row],[Error Code Name]],Defect_Master[Functional Area],TPM[[#This Row],[Functional Area]])</f>
        <v>0</v>
      </c>
      <c r="G120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04" spans="2:7" ht="15.75" customHeight="1">
      <c r="B1204" s="12">
        <v>1202</v>
      </c>
      <c r="C1204" s="10" t="str">
        <f>IFERROR(VLOOKUP(TPM[[#This Row],[Error Code]],Errors_Master[[Error Code]:[Functional Area]],2,FALSE),"NA")</f>
        <v>Impedance_Test_Pre-burn</v>
      </c>
      <c r="D1204" s="10" t="str">
        <f>IFERROR(VLOOKUP(TPM[[#This Row],[Error Code]],Errors_Master[[Error Code]:[Error Code Name]],3,FALSE),"NA")</f>
        <v>LeftFront/b02-b03 test fail</v>
      </c>
      <c r="E1204" s="10">
        <f>COUNTIFS(Defect_Master[First Time],"&gt;0",Defect_Master[Error Code Name],TPM[[#This Row],[Error Code Name]],Defect_Master[Functional Area],TPM[[#This Row],[Functional Area]])</f>
        <v>0</v>
      </c>
      <c r="F1204" s="10">
        <f>COUNTIFS(Defect_Master[Final],"&gt;0",Defect_Master[Error Code Name],TPM[[#This Row],[Error Code Name]],Defect_Master[Functional Area],TPM[[#This Row],[Functional Area]])</f>
        <v>0</v>
      </c>
      <c r="G120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05" spans="2:7" ht="15.75" customHeight="1">
      <c r="B1205" s="12">
        <v>1203</v>
      </c>
      <c r="C1205" s="10" t="str">
        <f>IFERROR(VLOOKUP(TPM[[#This Row],[Error Code]],Errors_Master[[Error Code]:[Functional Area]],2,FALSE),"NA")</f>
        <v>Impedance_Test_Pre-burn</v>
      </c>
      <c r="D1205" s="10" t="str">
        <f>IFERROR(VLOOKUP(TPM[[#This Row],[Error Code]],Errors_Master[[Error Code]:[Error Code Name]],3,FALSE),"NA")</f>
        <v>LeftFront/b03-b04 test fail</v>
      </c>
      <c r="E1205" s="10">
        <f>COUNTIFS(Defect_Master[First Time],"&gt;0",Defect_Master[Error Code Name],TPM[[#This Row],[Error Code Name]],Defect_Master[Functional Area],TPM[[#This Row],[Functional Area]])</f>
        <v>0</v>
      </c>
      <c r="F1205" s="10">
        <f>COUNTIFS(Defect_Master[Final],"&gt;0",Defect_Master[Error Code Name],TPM[[#This Row],[Error Code Name]],Defect_Master[Functional Area],TPM[[#This Row],[Functional Area]])</f>
        <v>0</v>
      </c>
      <c r="G120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06" spans="2:7" ht="15.75" customHeight="1">
      <c r="B1206" s="12">
        <v>1204</v>
      </c>
      <c r="C1206" s="10" t="str">
        <f>IFERROR(VLOOKUP(TPM[[#This Row],[Error Code]],Errors_Master[[Error Code]:[Functional Area]],2,FALSE),"NA")</f>
        <v>Impedance_Test_Pre-burn</v>
      </c>
      <c r="D1206" s="10" t="str">
        <f>IFERROR(VLOOKUP(TPM[[#This Row],[Error Code]],Errors_Master[[Error Code]:[Error Code Name]],3,FALSE),"NA")</f>
        <v>LeftFront/b04-b05 test fail</v>
      </c>
      <c r="E1206" s="10">
        <f>COUNTIFS(Defect_Master[First Time],"&gt;0",Defect_Master[Error Code Name],TPM[[#This Row],[Error Code Name]],Defect_Master[Functional Area],TPM[[#This Row],[Functional Area]])</f>
        <v>0</v>
      </c>
      <c r="F1206" s="10">
        <f>COUNTIFS(Defect_Master[Final],"&gt;0",Defect_Master[Error Code Name],TPM[[#This Row],[Error Code Name]],Defect_Master[Functional Area],TPM[[#This Row],[Functional Area]])</f>
        <v>0</v>
      </c>
      <c r="G120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07" spans="2:7" ht="15.75" customHeight="1">
      <c r="B1207" s="12">
        <v>1205</v>
      </c>
      <c r="C1207" s="10" t="str">
        <f>IFERROR(VLOOKUP(TPM[[#This Row],[Error Code]],Errors_Master[[Error Code]:[Functional Area]],2,FALSE),"NA")</f>
        <v>Impedance_Test_Pre-burn</v>
      </c>
      <c r="D1207" s="10" t="str">
        <f>IFERROR(VLOOKUP(TPM[[#This Row],[Error Code]],Errors_Master[[Error Code]:[Error Code Name]],3,FALSE),"NA")</f>
        <v>LeftFront/b05-b06 test fail</v>
      </c>
      <c r="E1207" s="10">
        <f>COUNTIFS(Defect_Master[First Time],"&gt;0",Defect_Master[Error Code Name],TPM[[#This Row],[Error Code Name]],Defect_Master[Functional Area],TPM[[#This Row],[Functional Area]])</f>
        <v>0</v>
      </c>
      <c r="F1207" s="10">
        <f>COUNTIFS(Defect_Master[Final],"&gt;0",Defect_Master[Error Code Name],TPM[[#This Row],[Error Code Name]],Defect_Master[Functional Area],TPM[[#This Row],[Functional Area]])</f>
        <v>0</v>
      </c>
      <c r="G120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08" spans="2:7" ht="15.75" customHeight="1">
      <c r="B1208" s="12">
        <v>1206</v>
      </c>
      <c r="C1208" s="10" t="str">
        <f>IFERROR(VLOOKUP(TPM[[#This Row],[Error Code]],Errors_Master[[Error Code]:[Functional Area]],2,FALSE),"NA")</f>
        <v>Impedance_Test_Pre-burn</v>
      </c>
      <c r="D1208" s="10" t="str">
        <f>IFERROR(VLOOKUP(TPM[[#This Row],[Error Code]],Errors_Master[[Error Code]:[Error Code Name]],3,FALSE),"NA")</f>
        <v>LeftFront/b06-b07 test fail</v>
      </c>
      <c r="E1208" s="10">
        <f>COUNTIFS(Defect_Master[First Time],"&gt;0",Defect_Master[Error Code Name],TPM[[#This Row],[Error Code Name]],Defect_Master[Functional Area],TPM[[#This Row],[Functional Area]])</f>
        <v>0</v>
      </c>
      <c r="F1208" s="10">
        <f>COUNTIFS(Defect_Master[Final],"&gt;0",Defect_Master[Error Code Name],TPM[[#This Row],[Error Code Name]],Defect_Master[Functional Area],TPM[[#This Row],[Functional Area]])</f>
        <v>0</v>
      </c>
      <c r="G120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09" spans="2:7" ht="15.75" customHeight="1">
      <c r="B1209" s="12">
        <v>1207</v>
      </c>
      <c r="C1209" s="10" t="str">
        <f>IFERROR(VLOOKUP(TPM[[#This Row],[Error Code]],Errors_Master[[Error Code]:[Functional Area]],2,FALSE),"NA")</f>
        <v>Impedance_Test_Pre-burn</v>
      </c>
      <c r="D1209" s="10" t="str">
        <f>IFERROR(VLOOKUP(TPM[[#This Row],[Error Code]],Errors_Master[[Error Code]:[Error Code Name]],3,FALSE),"NA")</f>
        <v>LeftFront/b07-b08 test fail</v>
      </c>
      <c r="E1209" s="10">
        <f>COUNTIFS(Defect_Master[First Time],"&gt;0",Defect_Master[Error Code Name],TPM[[#This Row],[Error Code Name]],Defect_Master[Functional Area],TPM[[#This Row],[Functional Area]])</f>
        <v>0</v>
      </c>
      <c r="F1209" s="10">
        <f>COUNTIFS(Defect_Master[Final],"&gt;0",Defect_Master[Error Code Name],TPM[[#This Row],[Error Code Name]],Defect_Master[Functional Area],TPM[[#This Row],[Functional Area]])</f>
        <v>0</v>
      </c>
      <c r="G120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10" spans="2:7" ht="15.75" customHeight="1">
      <c r="B1210" s="12">
        <v>1208</v>
      </c>
      <c r="C1210" s="10" t="str">
        <f>IFERROR(VLOOKUP(TPM[[#This Row],[Error Code]],Errors_Master[[Error Code]:[Functional Area]],2,FALSE),"NA")</f>
        <v>Impedance_Test_Pre-burn</v>
      </c>
      <c r="D1210" s="10" t="str">
        <f>IFERROR(VLOOKUP(TPM[[#This Row],[Error Code]],Errors_Master[[Error Code]:[Error Code Name]],3,FALSE),"NA")</f>
        <v>LeftFront/b08-b09 test fail</v>
      </c>
      <c r="E1210" s="10">
        <f>COUNTIFS(Defect_Master[First Time],"&gt;0",Defect_Master[Error Code Name],TPM[[#This Row],[Error Code Name]],Defect_Master[Functional Area],TPM[[#This Row],[Functional Area]])</f>
        <v>0</v>
      </c>
      <c r="F1210" s="10">
        <f>COUNTIFS(Defect_Master[Final],"&gt;0",Defect_Master[Error Code Name],TPM[[#This Row],[Error Code Name]],Defect_Master[Functional Area],TPM[[#This Row],[Functional Area]])</f>
        <v>0</v>
      </c>
      <c r="G121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11" spans="2:7" ht="15.75" customHeight="1">
      <c r="B1211" s="12">
        <v>1209</v>
      </c>
      <c r="C1211" s="10" t="str">
        <f>IFERROR(VLOOKUP(TPM[[#This Row],[Error Code]],Errors_Master[[Error Code]:[Functional Area]],2,FALSE),"NA")</f>
        <v>Impedance_Test_Pre-burn</v>
      </c>
      <c r="D1211" s="10" t="str">
        <f>IFERROR(VLOOKUP(TPM[[#This Row],[Error Code]],Errors_Master[[Error Code]:[Error Code Name]],3,FALSE),"NA")</f>
        <v>LeftFront/b09-b10 test fail</v>
      </c>
      <c r="E1211" s="10">
        <f>COUNTIFS(Defect_Master[First Time],"&gt;0",Defect_Master[Error Code Name],TPM[[#This Row],[Error Code Name]],Defect_Master[Functional Area],TPM[[#This Row],[Functional Area]])</f>
        <v>0</v>
      </c>
      <c r="F1211" s="10">
        <f>COUNTIFS(Defect_Master[Final],"&gt;0",Defect_Master[Error Code Name],TPM[[#This Row],[Error Code Name]],Defect_Master[Functional Area],TPM[[#This Row],[Functional Area]])</f>
        <v>0</v>
      </c>
      <c r="G121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12" spans="2:7" ht="15.75" customHeight="1">
      <c r="B1212" s="12">
        <v>1210</v>
      </c>
      <c r="C1212" s="10" t="str">
        <f>IFERROR(VLOOKUP(TPM[[#This Row],[Error Code]],Errors_Master[[Error Code]:[Functional Area]],2,FALSE),"NA")</f>
        <v>Impedance_Test_Pre-burn</v>
      </c>
      <c r="D1212" s="10" t="str">
        <f>IFERROR(VLOOKUP(TPM[[#This Row],[Error Code]],Errors_Master[[Error Code]:[Error Code Name]],3,FALSE),"NA")</f>
        <v>LeftFront/b10-b11 test fail</v>
      </c>
      <c r="E1212" s="10">
        <f>COUNTIFS(Defect_Master[First Time],"&gt;0",Defect_Master[Error Code Name],TPM[[#This Row],[Error Code Name]],Defect_Master[Functional Area],TPM[[#This Row],[Functional Area]])</f>
        <v>0</v>
      </c>
      <c r="F1212" s="10">
        <f>COUNTIFS(Defect_Master[Final],"&gt;0",Defect_Master[Error Code Name],TPM[[#This Row],[Error Code Name]],Defect_Master[Functional Area],TPM[[#This Row],[Functional Area]])</f>
        <v>0</v>
      </c>
      <c r="G121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13" spans="2:7" ht="15.75" customHeight="1">
      <c r="B1213" s="12">
        <v>1211</v>
      </c>
      <c r="C1213" s="10" t="str">
        <f>IFERROR(VLOOKUP(TPM[[#This Row],[Error Code]],Errors_Master[[Error Code]:[Functional Area]],2,FALSE),"NA")</f>
        <v>Impedance_Test_Pre-burn</v>
      </c>
      <c r="D1213" s="10" t="str">
        <f>IFERROR(VLOOKUP(TPM[[#This Row],[Error Code]],Errors_Master[[Error Code]:[Error Code Name]],3,FALSE),"NA")</f>
        <v>LeftFront/b11-b12 test fail</v>
      </c>
      <c r="E1213" s="10">
        <f>COUNTIFS(Defect_Master[First Time],"&gt;0",Defect_Master[Error Code Name],TPM[[#This Row],[Error Code Name]],Defect_Master[Functional Area],TPM[[#This Row],[Functional Area]])</f>
        <v>0</v>
      </c>
      <c r="F1213" s="10">
        <f>COUNTIFS(Defect_Master[Final],"&gt;0",Defect_Master[Error Code Name],TPM[[#This Row],[Error Code Name]],Defect_Master[Functional Area],TPM[[#This Row],[Functional Area]])</f>
        <v>0</v>
      </c>
      <c r="G121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14" spans="2:7" ht="15.75" customHeight="1">
      <c r="B1214" s="12">
        <v>1212</v>
      </c>
      <c r="C1214" s="10" t="str">
        <f>IFERROR(VLOOKUP(TPM[[#This Row],[Error Code]],Errors_Master[[Error Code]:[Functional Area]],2,FALSE),"NA")</f>
        <v>Impedance_Test_Pre-burn</v>
      </c>
      <c r="D1214" s="10" t="str">
        <f>IFERROR(VLOOKUP(TPM[[#This Row],[Error Code]],Errors_Master[[Error Code]:[Error Code Name]],3,FALSE),"NA")</f>
        <v>LeftFront/a02-b11 test fail</v>
      </c>
      <c r="E1214" s="10">
        <f>COUNTIFS(Defect_Master[First Time],"&gt;0",Defect_Master[Error Code Name],TPM[[#This Row],[Error Code Name]],Defect_Master[Functional Area],TPM[[#This Row],[Functional Area]])</f>
        <v>0</v>
      </c>
      <c r="F1214" s="10">
        <f>COUNTIFS(Defect_Master[Final],"&gt;0",Defect_Master[Error Code Name],TPM[[#This Row],[Error Code Name]],Defect_Master[Functional Area],TPM[[#This Row],[Functional Area]])</f>
        <v>0</v>
      </c>
      <c r="G121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15" spans="2:7" ht="15.75" customHeight="1">
      <c r="B1215" s="12">
        <v>1213</v>
      </c>
      <c r="C1215" s="10" t="str">
        <f>IFERROR(VLOOKUP(TPM[[#This Row],[Error Code]],Errors_Master[[Error Code]:[Functional Area]],2,FALSE),"NA")</f>
        <v>Impedance_Test_Pre-burn</v>
      </c>
      <c r="D1215" s="10" t="str">
        <f>IFERROR(VLOOKUP(TPM[[#This Row],[Error Code]],Errors_Master[[Error Code]:[Error Code Name]],3,FALSE),"NA")</f>
        <v>LeftFront/a03-b10 test fail</v>
      </c>
      <c r="E1215" s="10">
        <f>COUNTIFS(Defect_Master[First Time],"&gt;0",Defect_Master[Error Code Name],TPM[[#This Row],[Error Code Name]],Defect_Master[Functional Area],TPM[[#This Row],[Functional Area]])</f>
        <v>0</v>
      </c>
      <c r="F1215" s="10">
        <f>COUNTIFS(Defect_Master[Final],"&gt;0",Defect_Master[Error Code Name],TPM[[#This Row],[Error Code Name]],Defect_Master[Functional Area],TPM[[#This Row],[Functional Area]])</f>
        <v>0</v>
      </c>
      <c r="G121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16" spans="2:7" ht="15.75" customHeight="1">
      <c r="B1216" s="12">
        <v>1214</v>
      </c>
      <c r="C1216" s="10" t="str">
        <f>IFERROR(VLOOKUP(TPM[[#This Row],[Error Code]],Errors_Master[[Error Code]:[Functional Area]],2,FALSE),"NA")</f>
        <v>Impedance_Test_Pre-burn</v>
      </c>
      <c r="D1216" s="10" t="str">
        <f>IFERROR(VLOOKUP(TPM[[#This Row],[Error Code]],Errors_Master[[Error Code]:[Error Code Name]],3,FALSE),"NA")</f>
        <v>LeftFront/a05-b08 test fail</v>
      </c>
      <c r="E1216" s="10">
        <f>COUNTIFS(Defect_Master[First Time],"&gt;0",Defect_Master[Error Code Name],TPM[[#This Row],[Error Code Name]],Defect_Master[Functional Area],TPM[[#This Row],[Functional Area]])</f>
        <v>0</v>
      </c>
      <c r="F1216" s="10">
        <f>COUNTIFS(Defect_Master[Final],"&gt;0",Defect_Master[Error Code Name],TPM[[#This Row],[Error Code Name]],Defect_Master[Functional Area],TPM[[#This Row],[Functional Area]])</f>
        <v>0</v>
      </c>
      <c r="G121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17" spans="2:7" ht="15.75" customHeight="1">
      <c r="B1217" s="12">
        <v>1215</v>
      </c>
      <c r="C1217" s="10" t="str">
        <f>IFERROR(VLOOKUP(TPM[[#This Row],[Error Code]],Errors_Master[[Error Code]:[Functional Area]],2,FALSE),"NA")</f>
        <v>Impedance_Test_Pre-burn</v>
      </c>
      <c r="D1217" s="10" t="str">
        <f>IFERROR(VLOOKUP(TPM[[#This Row],[Error Code]],Errors_Master[[Error Code]:[Error Code Name]],3,FALSE),"NA")</f>
        <v>LeftFront/a06-b07 test fail</v>
      </c>
      <c r="E1217" s="10">
        <f>COUNTIFS(Defect_Master[First Time],"&gt;0",Defect_Master[Error Code Name],TPM[[#This Row],[Error Code Name]],Defect_Master[Functional Area],TPM[[#This Row],[Functional Area]])</f>
        <v>0</v>
      </c>
      <c r="F1217" s="10">
        <f>COUNTIFS(Defect_Master[Final],"&gt;0",Defect_Master[Error Code Name],TPM[[#This Row],[Error Code Name]],Defect_Master[Functional Area],TPM[[#This Row],[Functional Area]])</f>
        <v>0</v>
      </c>
      <c r="G121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18" spans="2:7" ht="15.75" customHeight="1">
      <c r="B1218" s="12">
        <v>1216</v>
      </c>
      <c r="C1218" s="10" t="str">
        <f>IFERROR(VLOOKUP(TPM[[#This Row],[Error Code]],Errors_Master[[Error Code]:[Functional Area]],2,FALSE),"NA")</f>
        <v>Impedance_Test_Pre-burn</v>
      </c>
      <c r="D1218" s="10" t="str">
        <f>IFERROR(VLOOKUP(TPM[[#This Row],[Error Code]],Errors_Master[[Error Code]:[Error Code Name]],3,FALSE),"NA")</f>
        <v>LeftFront/a07-b06 test fail</v>
      </c>
      <c r="E1218" s="10">
        <f>COUNTIFS(Defect_Master[First Time],"&gt;0",Defect_Master[Error Code Name],TPM[[#This Row],[Error Code Name]],Defect_Master[Functional Area],TPM[[#This Row],[Functional Area]])</f>
        <v>0</v>
      </c>
      <c r="F1218" s="10">
        <f>COUNTIFS(Defect_Master[Final],"&gt;0",Defect_Master[Error Code Name],TPM[[#This Row],[Error Code Name]],Defect_Master[Functional Area],TPM[[#This Row],[Functional Area]])</f>
        <v>0</v>
      </c>
      <c r="G121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19" spans="2:7" ht="15.75" customHeight="1">
      <c r="B1219" s="12">
        <v>1217</v>
      </c>
      <c r="C1219" s="10" t="str">
        <f>IFERROR(VLOOKUP(TPM[[#This Row],[Error Code]],Errors_Master[[Error Code]:[Functional Area]],2,FALSE),"NA")</f>
        <v>Impedance_Test_Pre-burn</v>
      </c>
      <c r="D1219" s="10" t="str">
        <f>IFERROR(VLOOKUP(TPM[[#This Row],[Error Code]],Errors_Master[[Error Code]:[Error Code Name]],3,FALSE),"NA")</f>
        <v>LeftFront/a08-b05 test fail</v>
      </c>
      <c r="E1219" s="10">
        <f>COUNTIFS(Defect_Master[First Time],"&gt;0",Defect_Master[Error Code Name],TPM[[#This Row],[Error Code Name]],Defect_Master[Functional Area],TPM[[#This Row],[Functional Area]])</f>
        <v>0</v>
      </c>
      <c r="F1219" s="10">
        <f>COUNTIFS(Defect_Master[Final],"&gt;0",Defect_Master[Error Code Name],TPM[[#This Row],[Error Code Name]],Defect_Master[Functional Area],TPM[[#This Row],[Functional Area]])</f>
        <v>0</v>
      </c>
      <c r="G121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20" spans="2:7" ht="15.75" customHeight="1">
      <c r="B1220" s="12">
        <v>1218</v>
      </c>
      <c r="C1220" s="10" t="str">
        <f>IFERROR(VLOOKUP(TPM[[#This Row],[Error Code]],Errors_Master[[Error Code]:[Functional Area]],2,FALSE),"NA")</f>
        <v>Impedance_Test_Pre-burn</v>
      </c>
      <c r="D1220" s="10" t="str">
        <f>IFERROR(VLOOKUP(TPM[[#This Row],[Error Code]],Errors_Master[[Error Code]:[Error Code Name]],3,FALSE),"NA")</f>
        <v>LeftFront/a10-b03 test fail</v>
      </c>
      <c r="E1220" s="10">
        <f>COUNTIFS(Defect_Master[First Time],"&gt;0",Defect_Master[Error Code Name],TPM[[#This Row],[Error Code Name]],Defect_Master[Functional Area],TPM[[#This Row],[Functional Area]])</f>
        <v>0</v>
      </c>
      <c r="F1220" s="10">
        <f>COUNTIFS(Defect_Master[Final],"&gt;0",Defect_Master[Error Code Name],TPM[[#This Row],[Error Code Name]],Defect_Master[Functional Area],TPM[[#This Row],[Functional Area]])</f>
        <v>0</v>
      </c>
      <c r="G122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21" spans="2:7" ht="15.75" customHeight="1">
      <c r="B1221" s="12">
        <v>1219</v>
      </c>
      <c r="C1221" s="10" t="str">
        <f>IFERROR(VLOOKUP(TPM[[#This Row],[Error Code]],Errors_Master[[Error Code]:[Functional Area]],2,FALSE),"NA")</f>
        <v>Impedance_Test_Pre-burn</v>
      </c>
      <c r="D1221" s="10" t="str">
        <f>IFERROR(VLOOKUP(TPM[[#This Row],[Error Code]],Errors_Master[[Error Code]:[Error Code Name]],3,FALSE),"NA")</f>
        <v>LeftFront/a11-b02 test fail</v>
      </c>
      <c r="E1221" s="10">
        <f>COUNTIFS(Defect_Master[First Time],"&gt;0",Defect_Master[Error Code Name],TPM[[#This Row],[Error Code Name]],Defect_Master[Functional Area],TPM[[#This Row],[Functional Area]])</f>
        <v>0</v>
      </c>
      <c r="F1221" s="10">
        <f>COUNTIFS(Defect_Master[Final],"&gt;0",Defect_Master[Error Code Name],TPM[[#This Row],[Error Code Name]],Defect_Master[Functional Area],TPM[[#This Row],[Functional Area]])</f>
        <v>0</v>
      </c>
      <c r="G122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22" spans="2:7" ht="15.75" customHeight="1">
      <c r="B1222" s="12">
        <v>1220</v>
      </c>
      <c r="C1222" s="10" t="str">
        <f>IFERROR(VLOOKUP(TPM[[#This Row],[Error Code]],Errors_Master[[Error Code]:[Functional Area]],2,FALSE),"NA")</f>
        <v>Impedance_Test_Pre-burn</v>
      </c>
      <c r="D1222" s="10" t="str">
        <f>IFERROR(VLOOKUP(TPM[[#This Row],[Error Code]],Errors_Master[[Error Code]:[Error Code Name]],3,FALSE),"NA")</f>
        <v>LeftFront/B11_RX1 test fail</v>
      </c>
      <c r="E1222" s="10">
        <f>COUNTIFS(Defect_Master[First Time],"&gt;0",Defect_Master[Error Code Name],TPM[[#This Row],[Error Code Name]],Defect_Master[Functional Area],TPM[[#This Row],[Functional Area]])</f>
        <v>0</v>
      </c>
      <c r="F1222" s="10">
        <f>COUNTIFS(Defect_Master[Final],"&gt;0",Defect_Master[Error Code Name],TPM[[#This Row],[Error Code Name]],Defect_Master[Functional Area],TPM[[#This Row],[Functional Area]])</f>
        <v>0</v>
      </c>
      <c r="G122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23" spans="2:7" ht="15.75" customHeight="1">
      <c r="B1223" s="12">
        <v>1221</v>
      </c>
      <c r="C1223" s="10" t="str">
        <f>IFERROR(VLOOKUP(TPM[[#This Row],[Error Code]],Errors_Master[[Error Code]:[Functional Area]],2,FALSE),"NA")</f>
        <v>Impedance_Test_Pre-burn</v>
      </c>
      <c r="D1223" s="10" t="str">
        <f>IFERROR(VLOOKUP(TPM[[#This Row],[Error Code]],Errors_Master[[Error Code]:[Error Code Name]],3,FALSE),"NA")</f>
        <v>LeftFront/B10_RX1-testfail</v>
      </c>
      <c r="E1223" s="10">
        <f>COUNTIFS(Defect_Master[First Time],"&gt;0",Defect_Master[Error Code Name],TPM[[#This Row],[Error Code Name]],Defect_Master[Functional Area],TPM[[#This Row],[Functional Area]])</f>
        <v>0</v>
      </c>
      <c r="F1223" s="10">
        <f>COUNTIFS(Defect_Master[Final],"&gt;0",Defect_Master[Error Code Name],TPM[[#This Row],[Error Code Name]],Defect_Master[Functional Area],TPM[[#This Row],[Functional Area]])</f>
        <v>0</v>
      </c>
      <c r="G122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24" spans="2:7" ht="15.75" customHeight="1">
      <c r="B1224" s="12">
        <v>1222</v>
      </c>
      <c r="C1224" s="10" t="str">
        <f>IFERROR(VLOOKUP(TPM[[#This Row],[Error Code]],Errors_Master[[Error Code]:[Functional Area]],2,FALSE),"NA")</f>
        <v>Impedance_Test_Pre-burn</v>
      </c>
      <c r="D1224" s="10" t="str">
        <f>IFERROR(VLOOKUP(TPM[[#This Row],[Error Code]],Errors_Master[[Error Code]:[Error Code Name]],3,FALSE),"NA")</f>
        <v>LeftFront/A04_Vbustestfail</v>
      </c>
      <c r="E1224" s="10">
        <f>COUNTIFS(Defect_Master[First Time],"&gt;0",Defect_Master[Error Code Name],TPM[[#This Row],[Error Code Name]],Defect_Master[Functional Area],TPM[[#This Row],[Functional Area]])</f>
        <v>0</v>
      </c>
      <c r="F1224" s="10">
        <f>COUNTIFS(Defect_Master[Final],"&gt;0",Defect_Master[Error Code Name],TPM[[#This Row],[Error Code Name]],Defect_Master[Functional Area],TPM[[#This Row],[Functional Area]])</f>
        <v>0</v>
      </c>
      <c r="G122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25" spans="2:7" ht="15.75" customHeight="1">
      <c r="B1225" s="12">
        <v>1223</v>
      </c>
      <c r="C1225" s="10" t="str">
        <f>IFERROR(VLOOKUP(TPM[[#This Row],[Error Code]],Errors_Master[[Error Code]:[Functional Area]],2,FALSE),"NA")</f>
        <v>Impedance_Test_Pre-burn</v>
      </c>
      <c r="D1225" s="10" t="str">
        <f>IFERROR(VLOOKUP(TPM[[#This Row],[Error Code]],Errors_Master[[Error Code]:[Error Code Name]],3,FALSE),"NA")</f>
        <v>LeftFront/A05_CC1testfail</v>
      </c>
      <c r="E1225" s="10">
        <f>COUNTIFS(Defect_Master[First Time],"&gt;0",Defect_Master[Error Code Name],TPM[[#This Row],[Error Code Name]],Defect_Master[Functional Area],TPM[[#This Row],[Functional Area]])</f>
        <v>0</v>
      </c>
      <c r="F1225" s="10">
        <f>COUNTIFS(Defect_Master[Final],"&gt;0",Defect_Master[Error Code Name],TPM[[#This Row],[Error Code Name]],Defect_Master[Functional Area],TPM[[#This Row],[Functional Area]])</f>
        <v>0</v>
      </c>
      <c r="G122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26" spans="2:7" ht="15.75" customHeight="1">
      <c r="B1226" s="12">
        <v>1224</v>
      </c>
      <c r="C1226" s="10" t="str">
        <f>IFERROR(VLOOKUP(TPM[[#This Row],[Error Code]],Errors_Master[[Error Code]:[Functional Area]],2,FALSE),"NA")</f>
        <v>Impedance_Test_Pre-burn</v>
      </c>
      <c r="D1226" s="10" t="str">
        <f>IFERROR(VLOOKUP(TPM[[#This Row],[Error Code]],Errors_Master[[Error Code]:[Error Code Name]],3,FALSE),"NA")</f>
        <v>LeftFront/A06_D test fail</v>
      </c>
      <c r="E1226" s="10">
        <f>COUNTIFS(Defect_Master[First Time],"&gt;0",Defect_Master[Error Code Name],TPM[[#This Row],[Error Code Name]],Defect_Master[Functional Area],TPM[[#This Row],[Functional Area]])</f>
        <v>0</v>
      </c>
      <c r="F1226" s="10">
        <f>COUNTIFS(Defect_Master[Final],"&gt;0",Defect_Master[Error Code Name],TPM[[#This Row],[Error Code Name]],Defect_Master[Functional Area],TPM[[#This Row],[Functional Area]])</f>
        <v>0</v>
      </c>
      <c r="G122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27" spans="2:7" ht="15.75" customHeight="1">
      <c r="B1227" s="12">
        <v>1225</v>
      </c>
      <c r="C1227" s="10" t="str">
        <f>IFERROR(VLOOKUP(TPM[[#This Row],[Error Code]],Errors_Master[[Error Code]:[Functional Area]],2,FALSE),"NA")</f>
        <v>Impedance_Test_Pre-burn</v>
      </c>
      <c r="D1227" s="10" t="str">
        <f>IFERROR(VLOOKUP(TPM[[#This Row],[Error Code]],Errors_Master[[Error Code]:[Error Code Name]],3,FALSE),"NA")</f>
        <v>LeftFront/A07_D-testfail</v>
      </c>
      <c r="E1227" s="10">
        <f>COUNTIFS(Defect_Master[First Time],"&gt;0",Defect_Master[Error Code Name],TPM[[#This Row],[Error Code Name]],Defect_Master[Functional Area],TPM[[#This Row],[Functional Area]])</f>
        <v>0</v>
      </c>
      <c r="F1227" s="10">
        <f>COUNTIFS(Defect_Master[Final],"&gt;0",Defect_Master[Error Code Name],TPM[[#This Row],[Error Code Name]],Defect_Master[Functional Area],TPM[[#This Row],[Functional Area]])</f>
        <v>0</v>
      </c>
      <c r="G122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28" spans="2:7" ht="15.75" customHeight="1">
      <c r="B1228" s="12">
        <v>1226</v>
      </c>
      <c r="C1228" s="10" t="str">
        <f>IFERROR(VLOOKUP(TPM[[#This Row],[Error Code]],Errors_Master[[Error Code]:[Functional Area]],2,FALSE),"NA")</f>
        <v>Impedance_Test_Pre-burn</v>
      </c>
      <c r="D1228" s="10" t="str">
        <f>IFERROR(VLOOKUP(TPM[[#This Row],[Error Code]],Errors_Master[[Error Code]:[Error Code Name]],3,FALSE),"NA")</f>
        <v>LeftFront/B08_SBU2testfail</v>
      </c>
      <c r="E1228" s="10">
        <f>COUNTIFS(Defect_Master[First Time],"&gt;0",Defect_Master[Error Code Name],TPM[[#This Row],[Error Code Name]],Defect_Master[Functional Area],TPM[[#This Row],[Functional Area]])</f>
        <v>0</v>
      </c>
      <c r="F1228" s="10">
        <f>COUNTIFS(Defect_Master[Final],"&gt;0",Defect_Master[Error Code Name],TPM[[#This Row],[Error Code Name]],Defect_Master[Functional Area],TPM[[#This Row],[Functional Area]])</f>
        <v>0</v>
      </c>
      <c r="G122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29" spans="2:7" ht="15.75" customHeight="1">
      <c r="B1229" s="12">
        <v>1227</v>
      </c>
      <c r="C1229" s="10" t="str">
        <f>IFERROR(VLOOKUP(TPM[[#This Row],[Error Code]],Errors_Master[[Error Code]:[Functional Area]],2,FALSE),"NA")</f>
        <v>Impedance_Test_Pre-burn</v>
      </c>
      <c r="D1229" s="10" t="str">
        <f>IFERROR(VLOOKUP(TPM[[#This Row],[Error Code]],Errors_Master[[Error Code]:[Error Code Name]],3,FALSE),"NA")</f>
        <v>LeftFront/A09_Vbustestfail</v>
      </c>
      <c r="E1229" s="10">
        <f>COUNTIFS(Defect_Master[First Time],"&gt;0",Defect_Master[Error Code Name],TPM[[#This Row],[Error Code Name]],Defect_Master[Functional Area],TPM[[#This Row],[Functional Area]])</f>
        <v>0</v>
      </c>
      <c r="F1229" s="10">
        <f>COUNTIFS(Defect_Master[Final],"&gt;0",Defect_Master[Error Code Name],TPM[[#This Row],[Error Code Name]],Defect_Master[Functional Area],TPM[[#This Row],[Functional Area]])</f>
        <v>0</v>
      </c>
      <c r="G122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30" spans="2:7" ht="15.75" customHeight="1">
      <c r="B1230" s="12">
        <v>1228</v>
      </c>
      <c r="C1230" s="10" t="str">
        <f>IFERROR(VLOOKUP(TPM[[#This Row],[Error Code]],Errors_Master[[Error Code]:[Functional Area]],2,FALSE),"NA")</f>
        <v>Impedance_Test_Pre-burn</v>
      </c>
      <c r="D1230" s="10" t="str">
        <f>IFERROR(VLOOKUP(TPM[[#This Row],[Error Code]],Errors_Master[[Error Code]:[Error Code Name]],3,FALSE),"NA")</f>
        <v>LeftFront/B03_TX2-testfail</v>
      </c>
      <c r="E1230" s="10">
        <f>COUNTIFS(Defect_Master[First Time],"&gt;0",Defect_Master[Error Code Name],TPM[[#This Row],[Error Code Name]],Defect_Master[Functional Area],TPM[[#This Row],[Functional Area]])</f>
        <v>0</v>
      </c>
      <c r="F1230" s="10">
        <f>COUNTIFS(Defect_Master[Final],"&gt;0",Defect_Master[Error Code Name],TPM[[#This Row],[Error Code Name]],Defect_Master[Functional Area],TPM[[#This Row],[Functional Area]])</f>
        <v>0</v>
      </c>
      <c r="G123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31" spans="2:7" ht="15.75" customHeight="1">
      <c r="B1231" s="12">
        <v>1229</v>
      </c>
      <c r="C1231" s="10" t="str">
        <f>IFERROR(VLOOKUP(TPM[[#This Row],[Error Code]],Errors_Master[[Error Code]:[Functional Area]],2,FALSE),"NA")</f>
        <v>Impedance_Test_Pre-burn</v>
      </c>
      <c r="D1231" s="10" t="str">
        <f>IFERROR(VLOOKUP(TPM[[#This Row],[Error Code]],Errors_Master[[Error Code]:[Error Code Name]],3,FALSE),"NA")</f>
        <v>LeftFront/B02_TX2 test fail</v>
      </c>
      <c r="E1231" s="10">
        <f>COUNTIFS(Defect_Master[First Time],"&gt;0",Defect_Master[Error Code Name],TPM[[#This Row],[Error Code Name]],Defect_Master[Functional Area],TPM[[#This Row],[Functional Area]])</f>
        <v>0</v>
      </c>
      <c r="F1231" s="10">
        <f>COUNTIFS(Defect_Master[Final],"&gt;0",Defect_Master[Error Code Name],TPM[[#This Row],[Error Code Name]],Defect_Master[Functional Area],TPM[[#This Row],[Functional Area]])</f>
        <v>0</v>
      </c>
      <c r="G123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32" spans="2:7" ht="15.75" customHeight="1">
      <c r="B1232" s="12">
        <v>1230</v>
      </c>
      <c r="C1232" s="10" t="str">
        <f>IFERROR(VLOOKUP(TPM[[#This Row],[Error Code]],Errors_Master[[Error Code]:[Functional Area]],2,FALSE),"NA")</f>
        <v>Impedance_Test_Pre-burn</v>
      </c>
      <c r="D1232" s="10" t="str">
        <f>IFERROR(VLOOKUP(TPM[[#This Row],[Error Code]],Errors_Master[[Error Code]:[Error Code Name]],3,FALSE),"NA")</f>
        <v>LeftFront/A11_RX2 test fail</v>
      </c>
      <c r="E1232" s="10">
        <f>COUNTIFS(Defect_Master[First Time],"&gt;0",Defect_Master[Error Code Name],TPM[[#This Row],[Error Code Name]],Defect_Master[Functional Area],TPM[[#This Row],[Functional Area]])</f>
        <v>0</v>
      </c>
      <c r="F1232" s="10">
        <f>COUNTIFS(Defect_Master[Final],"&gt;0",Defect_Master[Error Code Name],TPM[[#This Row],[Error Code Name]],Defect_Master[Functional Area],TPM[[#This Row],[Functional Area]])</f>
        <v>0</v>
      </c>
      <c r="G123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33" spans="2:7" ht="15.75" customHeight="1">
      <c r="B1233" s="12">
        <v>1231</v>
      </c>
      <c r="C1233" s="10" t="str">
        <f>IFERROR(VLOOKUP(TPM[[#This Row],[Error Code]],Errors_Master[[Error Code]:[Functional Area]],2,FALSE),"NA")</f>
        <v>Impedance_Test_Pre-burn</v>
      </c>
      <c r="D1233" s="10" t="str">
        <f>IFERROR(VLOOKUP(TPM[[#This Row],[Error Code]],Errors_Master[[Error Code]:[Error Code Name]],3,FALSE),"NA")</f>
        <v>LeftFront/A10_RX2-testfail</v>
      </c>
      <c r="E1233" s="10">
        <f>COUNTIFS(Defect_Master[First Time],"&gt;0",Defect_Master[Error Code Name],TPM[[#This Row],[Error Code Name]],Defect_Master[Functional Area],TPM[[#This Row],[Functional Area]])</f>
        <v>0</v>
      </c>
      <c r="F1233" s="10">
        <f>COUNTIFS(Defect_Master[Final],"&gt;0",Defect_Master[Error Code Name],TPM[[#This Row],[Error Code Name]],Defect_Master[Functional Area],TPM[[#This Row],[Functional Area]])</f>
        <v>0</v>
      </c>
      <c r="G123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34" spans="2:7" ht="15.75" customHeight="1">
      <c r="B1234" s="12">
        <v>1232</v>
      </c>
      <c r="C1234" s="10" t="str">
        <f>IFERROR(VLOOKUP(TPM[[#This Row],[Error Code]],Errors_Master[[Error Code]:[Functional Area]],2,FALSE),"NA")</f>
        <v>Impedance_Test_Pre-burn</v>
      </c>
      <c r="D1234" s="10" t="str">
        <f>IFERROR(VLOOKUP(TPM[[#This Row],[Error Code]],Errors_Master[[Error Code]:[Error Code Name]],3,FALSE),"NA")</f>
        <v>LeftFront/B04_Vbustestfail</v>
      </c>
      <c r="E1234" s="10">
        <f>COUNTIFS(Defect_Master[First Time],"&gt;0",Defect_Master[Error Code Name],TPM[[#This Row],[Error Code Name]],Defect_Master[Functional Area],TPM[[#This Row],[Functional Area]])</f>
        <v>0</v>
      </c>
      <c r="F1234" s="10">
        <f>COUNTIFS(Defect_Master[Final],"&gt;0",Defect_Master[Error Code Name],TPM[[#This Row],[Error Code Name]],Defect_Master[Functional Area],TPM[[#This Row],[Functional Area]])</f>
        <v>0</v>
      </c>
      <c r="G123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35" spans="2:7" ht="15.75" customHeight="1">
      <c r="B1235" s="12">
        <v>1233</v>
      </c>
      <c r="C1235" s="10" t="str">
        <f>IFERROR(VLOOKUP(TPM[[#This Row],[Error Code]],Errors_Master[[Error Code]:[Functional Area]],2,FALSE),"NA")</f>
        <v>Impedance_Test_Pre-burn</v>
      </c>
      <c r="D1235" s="10" t="str">
        <f>IFERROR(VLOOKUP(TPM[[#This Row],[Error Code]],Errors_Master[[Error Code]:[Error Code Name]],3,FALSE),"NA")</f>
        <v>LeftFront/B05_CC2testfail</v>
      </c>
      <c r="E1235" s="10">
        <f>COUNTIFS(Defect_Master[First Time],"&gt;0",Defect_Master[Error Code Name],TPM[[#This Row],[Error Code Name]],Defect_Master[Functional Area],TPM[[#This Row],[Functional Area]])</f>
        <v>0</v>
      </c>
      <c r="F1235" s="10">
        <f>COUNTIFS(Defect_Master[Final],"&gt;0",Defect_Master[Error Code Name],TPM[[#This Row],[Error Code Name]],Defect_Master[Functional Area],TPM[[#This Row],[Functional Area]])</f>
        <v>0</v>
      </c>
      <c r="G123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36" spans="2:7" ht="15.75" customHeight="1">
      <c r="B1236" s="12">
        <v>1234</v>
      </c>
      <c r="C1236" s="10" t="str">
        <f>IFERROR(VLOOKUP(TPM[[#This Row],[Error Code]],Errors_Master[[Error Code]:[Functional Area]],2,FALSE),"NA")</f>
        <v>Impedance_Test_Pre-burn</v>
      </c>
      <c r="D1236" s="10" t="str">
        <f>IFERROR(VLOOKUP(TPM[[#This Row],[Error Code]],Errors_Master[[Error Code]:[Error Code Name]],3,FALSE),"NA")</f>
        <v>LeftFront/B06_D test fail</v>
      </c>
      <c r="E1236" s="10">
        <f>COUNTIFS(Defect_Master[First Time],"&gt;0",Defect_Master[Error Code Name],TPM[[#This Row],[Error Code Name]],Defect_Master[Functional Area],TPM[[#This Row],[Functional Area]])</f>
        <v>0</v>
      </c>
      <c r="F1236" s="10">
        <f>COUNTIFS(Defect_Master[Final],"&gt;0",Defect_Master[Error Code Name],TPM[[#This Row],[Error Code Name]],Defect_Master[Functional Area],TPM[[#This Row],[Functional Area]])</f>
        <v>0</v>
      </c>
      <c r="G123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37" spans="2:7" ht="15.75" customHeight="1">
      <c r="B1237" s="12">
        <v>1235</v>
      </c>
      <c r="C1237" s="10" t="str">
        <f>IFERROR(VLOOKUP(TPM[[#This Row],[Error Code]],Errors_Master[[Error Code]:[Functional Area]],2,FALSE),"NA")</f>
        <v>Impedance_Test_Pre-burn</v>
      </c>
      <c r="D1237" s="10" t="str">
        <f>IFERROR(VLOOKUP(TPM[[#This Row],[Error Code]],Errors_Master[[Error Code]:[Error Code Name]],3,FALSE),"NA")</f>
        <v>LeftFront/B07_D-testfail</v>
      </c>
      <c r="E1237" s="10">
        <f>COUNTIFS(Defect_Master[First Time],"&gt;0",Defect_Master[Error Code Name],TPM[[#This Row],[Error Code Name]],Defect_Master[Functional Area],TPM[[#This Row],[Functional Area]])</f>
        <v>0</v>
      </c>
      <c r="F1237" s="10">
        <f>COUNTIFS(Defect_Master[Final],"&gt;0",Defect_Master[Error Code Name],TPM[[#This Row],[Error Code Name]],Defect_Master[Functional Area],TPM[[#This Row],[Functional Area]])</f>
        <v>0</v>
      </c>
      <c r="G123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38" spans="2:7" ht="15.75" customHeight="1">
      <c r="B1238" s="12">
        <v>1236</v>
      </c>
      <c r="C1238" s="10" t="str">
        <f>IFERROR(VLOOKUP(TPM[[#This Row],[Error Code]],Errors_Master[[Error Code]:[Functional Area]],2,FALSE),"NA")</f>
        <v>Impedance_Test_Pre-burn</v>
      </c>
      <c r="D1238" s="10" t="str">
        <f>IFERROR(VLOOKUP(TPM[[#This Row],[Error Code]],Errors_Master[[Error Code]:[Error Code Name]],3,FALSE),"NA")</f>
        <v>LeftFront/A08_SBU1testfail</v>
      </c>
      <c r="E1238" s="10">
        <f>COUNTIFS(Defect_Master[First Time],"&gt;0",Defect_Master[Error Code Name],TPM[[#This Row],[Error Code Name]],Defect_Master[Functional Area],TPM[[#This Row],[Functional Area]])</f>
        <v>0</v>
      </c>
      <c r="F1238" s="10">
        <f>COUNTIFS(Defect_Master[Final],"&gt;0",Defect_Master[Error Code Name],TPM[[#This Row],[Error Code Name]],Defect_Master[Functional Area],TPM[[#This Row],[Functional Area]])</f>
        <v>0</v>
      </c>
      <c r="G123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39" spans="2:7" ht="15.75" customHeight="1">
      <c r="B1239" s="12">
        <v>1237</v>
      </c>
      <c r="C1239" s="10" t="str">
        <f>IFERROR(VLOOKUP(TPM[[#This Row],[Error Code]],Errors_Master[[Error Code]:[Functional Area]],2,FALSE),"NA")</f>
        <v>Impedance_Test_Pre-burn</v>
      </c>
      <c r="D1239" s="10" t="str">
        <f>IFERROR(VLOOKUP(TPM[[#This Row],[Error Code]],Errors_Master[[Error Code]:[Error Code Name]],3,FALSE),"NA")</f>
        <v>LeftFront/B09_Vbustestfail</v>
      </c>
      <c r="E1239" s="10">
        <f>COUNTIFS(Defect_Master[First Time],"&gt;0",Defect_Master[Error Code Name],TPM[[#This Row],[Error Code Name]],Defect_Master[Functional Area],TPM[[#This Row],[Functional Area]])</f>
        <v>0</v>
      </c>
      <c r="F1239" s="10">
        <f>COUNTIFS(Defect_Master[Final],"&gt;0",Defect_Master[Error Code Name],TPM[[#This Row],[Error Code Name]],Defect_Master[Functional Area],TPM[[#This Row],[Functional Area]])</f>
        <v>0</v>
      </c>
      <c r="G123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40" spans="2:7" ht="15.75" customHeight="1">
      <c r="B1240" s="12">
        <v>1238</v>
      </c>
      <c r="C1240" s="10" t="str">
        <f>IFERROR(VLOOKUP(TPM[[#This Row],[Error Code]],Errors_Master[[Error Code]:[Functional Area]],2,FALSE),"NA")</f>
        <v>Impedance_Test_Pre-burn</v>
      </c>
      <c r="D1240" s="10" t="str">
        <f>IFERROR(VLOOKUP(TPM[[#This Row],[Error Code]],Errors_Master[[Error Code]:[Error Code Name]],3,FALSE),"NA")</f>
        <v>LeftFront/A03_TX1-testfail</v>
      </c>
      <c r="E1240" s="10">
        <f>COUNTIFS(Defect_Master[First Time],"&gt;0",Defect_Master[Error Code Name],TPM[[#This Row],[Error Code Name]],Defect_Master[Functional Area],TPM[[#This Row],[Functional Area]])</f>
        <v>0</v>
      </c>
      <c r="F1240" s="10">
        <f>COUNTIFS(Defect_Master[Final],"&gt;0",Defect_Master[Error Code Name],TPM[[#This Row],[Error Code Name]],Defect_Master[Functional Area],TPM[[#This Row],[Functional Area]])</f>
        <v>0</v>
      </c>
      <c r="G124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41" spans="2:7" ht="15.75" customHeight="1">
      <c r="B1241" s="12">
        <v>1239</v>
      </c>
      <c r="C1241" s="10" t="str">
        <f>IFERROR(VLOOKUP(TPM[[#This Row],[Error Code]],Errors_Master[[Error Code]:[Functional Area]],2,FALSE),"NA")</f>
        <v>Impedance_Test_Pre-burn</v>
      </c>
      <c r="D1241" s="10" t="str">
        <f>IFERROR(VLOOKUP(TPM[[#This Row],[Error Code]],Errors_Master[[Error Code]:[Error Code Name]],3,FALSE),"NA")</f>
        <v>LeftFront/A02_TX1 test fail</v>
      </c>
      <c r="E1241" s="10">
        <f>COUNTIFS(Defect_Master[First Time],"&gt;0",Defect_Master[Error Code Name],TPM[[#This Row],[Error Code Name]],Defect_Master[Functional Area],TPM[[#This Row],[Functional Area]])</f>
        <v>0</v>
      </c>
      <c r="F1241" s="10">
        <f>COUNTIFS(Defect_Master[Final],"&gt;0",Defect_Master[Error Code Name],TPM[[#This Row],[Error Code Name]],Defect_Master[Functional Area],TPM[[#This Row],[Functional Area]])</f>
        <v>0</v>
      </c>
      <c r="G124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42" spans="2:7" ht="15.75" customHeight="1">
      <c r="B1242" s="12">
        <v>1240</v>
      </c>
      <c r="C1242" s="10" t="str">
        <f>IFERROR(VLOOKUP(TPM[[#This Row],[Error Code]],Errors_Master[[Error Code]:[Functional Area]],2,FALSE),"NA")</f>
        <v>Impedance_Test_Pre-burn</v>
      </c>
      <c r="D1242" s="10" t="str">
        <f>IFERROR(VLOOKUP(TPM[[#This Row],[Error Code]],Errors_Master[[Error Code]:[Error Code Name]],3,FALSE),"NA")</f>
        <v>RightFront/a01-a02 test fail</v>
      </c>
      <c r="E1242" s="10">
        <f>COUNTIFS(Defect_Master[First Time],"&gt;0",Defect_Master[Error Code Name],TPM[[#This Row],[Error Code Name]],Defect_Master[Functional Area],TPM[[#This Row],[Functional Area]])</f>
        <v>0</v>
      </c>
      <c r="F1242" s="10">
        <f>COUNTIFS(Defect_Master[Final],"&gt;0",Defect_Master[Error Code Name],TPM[[#This Row],[Error Code Name]],Defect_Master[Functional Area],TPM[[#This Row],[Functional Area]])</f>
        <v>0</v>
      </c>
      <c r="G124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43" spans="2:7" ht="15.75" customHeight="1">
      <c r="B1243" s="12">
        <v>1241</v>
      </c>
      <c r="C1243" s="10" t="str">
        <f>IFERROR(VLOOKUP(TPM[[#This Row],[Error Code]],Errors_Master[[Error Code]:[Functional Area]],2,FALSE),"NA")</f>
        <v>Impedance_Test_Pre-burn</v>
      </c>
      <c r="D1243" s="10" t="str">
        <f>IFERROR(VLOOKUP(TPM[[#This Row],[Error Code]],Errors_Master[[Error Code]:[Error Code Name]],3,FALSE),"NA")</f>
        <v>RightFront/a02-a03 test fail</v>
      </c>
      <c r="E1243" s="10">
        <f>COUNTIFS(Defect_Master[First Time],"&gt;0",Defect_Master[Error Code Name],TPM[[#This Row],[Error Code Name]],Defect_Master[Functional Area],TPM[[#This Row],[Functional Area]])</f>
        <v>0</v>
      </c>
      <c r="F1243" s="10">
        <f>COUNTIFS(Defect_Master[Final],"&gt;0",Defect_Master[Error Code Name],TPM[[#This Row],[Error Code Name]],Defect_Master[Functional Area],TPM[[#This Row],[Functional Area]])</f>
        <v>0</v>
      </c>
      <c r="G124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44" spans="2:7" ht="15.75" customHeight="1">
      <c r="B1244" s="12">
        <v>1242</v>
      </c>
      <c r="C1244" s="10" t="str">
        <f>IFERROR(VLOOKUP(TPM[[#This Row],[Error Code]],Errors_Master[[Error Code]:[Functional Area]],2,FALSE),"NA")</f>
        <v>Impedance_Test_Pre-burn</v>
      </c>
      <c r="D1244" s="10" t="str">
        <f>IFERROR(VLOOKUP(TPM[[#This Row],[Error Code]],Errors_Master[[Error Code]:[Error Code Name]],3,FALSE),"NA")</f>
        <v>RightFront/a03-a04 test fail</v>
      </c>
      <c r="E1244" s="10">
        <f>COUNTIFS(Defect_Master[First Time],"&gt;0",Defect_Master[Error Code Name],TPM[[#This Row],[Error Code Name]],Defect_Master[Functional Area],TPM[[#This Row],[Functional Area]])</f>
        <v>0</v>
      </c>
      <c r="F1244" s="10">
        <f>COUNTIFS(Defect_Master[Final],"&gt;0",Defect_Master[Error Code Name],TPM[[#This Row],[Error Code Name]],Defect_Master[Functional Area],TPM[[#This Row],[Functional Area]])</f>
        <v>0</v>
      </c>
      <c r="G124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45" spans="2:7" ht="15.75" customHeight="1">
      <c r="B1245" s="12">
        <v>1243</v>
      </c>
      <c r="C1245" s="10" t="str">
        <f>IFERROR(VLOOKUP(TPM[[#This Row],[Error Code]],Errors_Master[[Error Code]:[Functional Area]],2,FALSE),"NA")</f>
        <v>Impedance_Test_Pre-burn</v>
      </c>
      <c r="D1245" s="10" t="str">
        <f>IFERROR(VLOOKUP(TPM[[#This Row],[Error Code]],Errors_Master[[Error Code]:[Error Code Name]],3,FALSE),"NA")</f>
        <v>RightFront/a04-a05 test fail</v>
      </c>
      <c r="E1245" s="10">
        <f>COUNTIFS(Defect_Master[First Time],"&gt;0",Defect_Master[Error Code Name],TPM[[#This Row],[Error Code Name]],Defect_Master[Functional Area],TPM[[#This Row],[Functional Area]])</f>
        <v>0</v>
      </c>
      <c r="F1245" s="10">
        <f>COUNTIFS(Defect_Master[Final],"&gt;0",Defect_Master[Error Code Name],TPM[[#This Row],[Error Code Name]],Defect_Master[Functional Area],TPM[[#This Row],[Functional Area]])</f>
        <v>0</v>
      </c>
      <c r="G124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46" spans="2:7" ht="15.75" customHeight="1">
      <c r="B1246" s="12">
        <v>1244</v>
      </c>
      <c r="C1246" s="10" t="str">
        <f>IFERROR(VLOOKUP(TPM[[#This Row],[Error Code]],Errors_Master[[Error Code]:[Functional Area]],2,FALSE),"NA")</f>
        <v>Impedance_Test_Pre-burn</v>
      </c>
      <c r="D1246" s="10" t="str">
        <f>IFERROR(VLOOKUP(TPM[[#This Row],[Error Code]],Errors_Master[[Error Code]:[Error Code Name]],3,FALSE),"NA")</f>
        <v>RightFront/a05-a06 test fail</v>
      </c>
      <c r="E1246" s="10">
        <f>COUNTIFS(Defect_Master[First Time],"&gt;0",Defect_Master[Error Code Name],TPM[[#This Row],[Error Code Name]],Defect_Master[Functional Area],TPM[[#This Row],[Functional Area]])</f>
        <v>0</v>
      </c>
      <c r="F1246" s="10">
        <f>COUNTIFS(Defect_Master[Final],"&gt;0",Defect_Master[Error Code Name],TPM[[#This Row],[Error Code Name]],Defect_Master[Functional Area],TPM[[#This Row],[Functional Area]])</f>
        <v>0</v>
      </c>
      <c r="G124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47" spans="2:7" ht="15.75" customHeight="1">
      <c r="B1247" s="12">
        <v>1245</v>
      </c>
      <c r="C1247" s="10" t="str">
        <f>IFERROR(VLOOKUP(TPM[[#This Row],[Error Code]],Errors_Master[[Error Code]:[Functional Area]],2,FALSE),"NA")</f>
        <v>Impedance_Test_Pre-burn</v>
      </c>
      <c r="D1247" s="10" t="str">
        <f>IFERROR(VLOOKUP(TPM[[#This Row],[Error Code]],Errors_Master[[Error Code]:[Error Code Name]],3,FALSE),"NA")</f>
        <v>RightFront/a06-a07 test fail</v>
      </c>
      <c r="E1247" s="10">
        <f>COUNTIFS(Defect_Master[First Time],"&gt;0",Defect_Master[Error Code Name],TPM[[#This Row],[Error Code Name]],Defect_Master[Functional Area],TPM[[#This Row],[Functional Area]])</f>
        <v>0</v>
      </c>
      <c r="F1247" s="10">
        <f>COUNTIFS(Defect_Master[Final],"&gt;0",Defect_Master[Error Code Name],TPM[[#This Row],[Error Code Name]],Defect_Master[Functional Area],TPM[[#This Row],[Functional Area]])</f>
        <v>0</v>
      </c>
      <c r="G124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48" spans="2:7" ht="15.75" customHeight="1">
      <c r="B1248" s="12">
        <v>1246</v>
      </c>
      <c r="C1248" s="10" t="str">
        <f>IFERROR(VLOOKUP(TPM[[#This Row],[Error Code]],Errors_Master[[Error Code]:[Functional Area]],2,FALSE),"NA")</f>
        <v>Impedance_Test_Pre-burn</v>
      </c>
      <c r="D1248" s="10" t="str">
        <f>IFERROR(VLOOKUP(TPM[[#This Row],[Error Code]],Errors_Master[[Error Code]:[Error Code Name]],3,FALSE),"NA")</f>
        <v>RightFront/a07-a08 test fail</v>
      </c>
      <c r="E1248" s="10">
        <f>COUNTIFS(Defect_Master[First Time],"&gt;0",Defect_Master[Error Code Name],TPM[[#This Row],[Error Code Name]],Defect_Master[Functional Area],TPM[[#This Row],[Functional Area]])</f>
        <v>0</v>
      </c>
      <c r="F1248" s="10">
        <f>COUNTIFS(Defect_Master[Final],"&gt;0",Defect_Master[Error Code Name],TPM[[#This Row],[Error Code Name]],Defect_Master[Functional Area],TPM[[#This Row],[Functional Area]])</f>
        <v>0</v>
      </c>
      <c r="G124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49" spans="2:7" ht="15.75" customHeight="1">
      <c r="B1249" s="12">
        <v>1247</v>
      </c>
      <c r="C1249" s="10" t="str">
        <f>IFERROR(VLOOKUP(TPM[[#This Row],[Error Code]],Errors_Master[[Error Code]:[Functional Area]],2,FALSE),"NA")</f>
        <v>Impedance_Test_Pre-burn</v>
      </c>
      <c r="D1249" s="10" t="str">
        <f>IFERROR(VLOOKUP(TPM[[#This Row],[Error Code]],Errors_Master[[Error Code]:[Error Code Name]],3,FALSE),"NA")</f>
        <v>RightFront/a08-a09 test fail</v>
      </c>
      <c r="E1249" s="10">
        <f>COUNTIFS(Defect_Master[First Time],"&gt;0",Defect_Master[Error Code Name],TPM[[#This Row],[Error Code Name]],Defect_Master[Functional Area],TPM[[#This Row],[Functional Area]])</f>
        <v>0</v>
      </c>
      <c r="F1249" s="10">
        <f>COUNTIFS(Defect_Master[Final],"&gt;0",Defect_Master[Error Code Name],TPM[[#This Row],[Error Code Name]],Defect_Master[Functional Area],TPM[[#This Row],[Functional Area]])</f>
        <v>0</v>
      </c>
      <c r="G124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50" spans="2:7" ht="15.75" customHeight="1">
      <c r="B1250" s="12">
        <v>1248</v>
      </c>
      <c r="C1250" s="10" t="str">
        <f>IFERROR(VLOOKUP(TPM[[#This Row],[Error Code]],Errors_Master[[Error Code]:[Functional Area]],2,FALSE),"NA")</f>
        <v>Impedance_Test_Pre-burn</v>
      </c>
      <c r="D1250" s="10" t="str">
        <f>IFERROR(VLOOKUP(TPM[[#This Row],[Error Code]],Errors_Master[[Error Code]:[Error Code Name]],3,FALSE),"NA")</f>
        <v>RightFront/a09-a10 test fail</v>
      </c>
      <c r="E1250" s="10">
        <f>COUNTIFS(Defect_Master[First Time],"&gt;0",Defect_Master[Error Code Name],TPM[[#This Row],[Error Code Name]],Defect_Master[Functional Area],TPM[[#This Row],[Functional Area]])</f>
        <v>0</v>
      </c>
      <c r="F1250" s="10">
        <f>COUNTIFS(Defect_Master[Final],"&gt;0",Defect_Master[Error Code Name],TPM[[#This Row],[Error Code Name]],Defect_Master[Functional Area],TPM[[#This Row],[Functional Area]])</f>
        <v>0</v>
      </c>
      <c r="G125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51" spans="2:7" ht="15.75" customHeight="1">
      <c r="B1251" s="12">
        <v>1249</v>
      </c>
      <c r="C1251" s="10" t="str">
        <f>IFERROR(VLOOKUP(TPM[[#This Row],[Error Code]],Errors_Master[[Error Code]:[Functional Area]],2,FALSE),"NA")</f>
        <v>Impedance_Test_Pre-burn</v>
      </c>
      <c r="D1251" s="10" t="str">
        <f>IFERROR(VLOOKUP(TPM[[#This Row],[Error Code]],Errors_Master[[Error Code]:[Error Code Name]],3,FALSE),"NA")</f>
        <v>RightFront/a10-a11 test fail</v>
      </c>
      <c r="E1251" s="10">
        <f>COUNTIFS(Defect_Master[First Time],"&gt;0",Defect_Master[Error Code Name],TPM[[#This Row],[Error Code Name]],Defect_Master[Functional Area],TPM[[#This Row],[Functional Area]])</f>
        <v>0</v>
      </c>
      <c r="F1251" s="10">
        <f>COUNTIFS(Defect_Master[Final],"&gt;0",Defect_Master[Error Code Name],TPM[[#This Row],[Error Code Name]],Defect_Master[Functional Area],TPM[[#This Row],[Functional Area]])</f>
        <v>0</v>
      </c>
      <c r="G125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52" spans="2:7" ht="15.75" customHeight="1">
      <c r="B1252" s="12">
        <v>1250</v>
      </c>
      <c r="C1252" s="10" t="str">
        <f>IFERROR(VLOOKUP(TPM[[#This Row],[Error Code]],Errors_Master[[Error Code]:[Functional Area]],2,FALSE),"NA")</f>
        <v>Impedance_Test_Pre-burn</v>
      </c>
      <c r="D1252" s="10" t="str">
        <f>IFERROR(VLOOKUP(TPM[[#This Row],[Error Code]],Errors_Master[[Error Code]:[Error Code Name]],3,FALSE),"NA")</f>
        <v>RightFront/a11-a12 test fail</v>
      </c>
      <c r="E1252" s="10">
        <f>COUNTIFS(Defect_Master[First Time],"&gt;0",Defect_Master[Error Code Name],TPM[[#This Row],[Error Code Name]],Defect_Master[Functional Area],TPM[[#This Row],[Functional Area]])</f>
        <v>0</v>
      </c>
      <c r="F1252" s="10">
        <f>COUNTIFS(Defect_Master[Final],"&gt;0",Defect_Master[Error Code Name],TPM[[#This Row],[Error Code Name]],Defect_Master[Functional Area],TPM[[#This Row],[Functional Area]])</f>
        <v>0</v>
      </c>
      <c r="G125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53" spans="2:7" ht="15.75" customHeight="1">
      <c r="B1253" s="12">
        <v>1251</v>
      </c>
      <c r="C1253" s="10" t="str">
        <f>IFERROR(VLOOKUP(TPM[[#This Row],[Error Code]],Errors_Master[[Error Code]:[Functional Area]],2,FALSE),"NA")</f>
        <v>Impedance_Test_Pre-burn</v>
      </c>
      <c r="D1253" s="10" t="str">
        <f>IFERROR(VLOOKUP(TPM[[#This Row],[Error Code]],Errors_Master[[Error Code]:[Error Code Name]],3,FALSE),"NA")</f>
        <v>RightFront/b01-b02 test fail</v>
      </c>
      <c r="E1253" s="10">
        <f>COUNTIFS(Defect_Master[First Time],"&gt;0",Defect_Master[Error Code Name],TPM[[#This Row],[Error Code Name]],Defect_Master[Functional Area],TPM[[#This Row],[Functional Area]])</f>
        <v>0</v>
      </c>
      <c r="F1253" s="10">
        <f>COUNTIFS(Defect_Master[Final],"&gt;0",Defect_Master[Error Code Name],TPM[[#This Row],[Error Code Name]],Defect_Master[Functional Area],TPM[[#This Row],[Functional Area]])</f>
        <v>0</v>
      </c>
      <c r="G125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54" spans="2:7" ht="15.75" customHeight="1">
      <c r="B1254" s="12">
        <v>1252</v>
      </c>
      <c r="C1254" s="10" t="str">
        <f>IFERROR(VLOOKUP(TPM[[#This Row],[Error Code]],Errors_Master[[Error Code]:[Functional Area]],2,FALSE),"NA")</f>
        <v>Impedance_Test_Pre-burn</v>
      </c>
      <c r="D1254" s="10" t="str">
        <f>IFERROR(VLOOKUP(TPM[[#This Row],[Error Code]],Errors_Master[[Error Code]:[Error Code Name]],3,FALSE),"NA")</f>
        <v>RightFront/b02-b03 test fail</v>
      </c>
      <c r="E1254" s="10">
        <f>COUNTIFS(Defect_Master[First Time],"&gt;0",Defect_Master[Error Code Name],TPM[[#This Row],[Error Code Name]],Defect_Master[Functional Area],TPM[[#This Row],[Functional Area]])</f>
        <v>0</v>
      </c>
      <c r="F1254" s="10">
        <f>COUNTIFS(Defect_Master[Final],"&gt;0",Defect_Master[Error Code Name],TPM[[#This Row],[Error Code Name]],Defect_Master[Functional Area],TPM[[#This Row],[Functional Area]])</f>
        <v>0</v>
      </c>
      <c r="G125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55" spans="2:7" ht="15.75" customHeight="1">
      <c r="B1255" s="12">
        <v>1253</v>
      </c>
      <c r="C1255" s="10" t="str">
        <f>IFERROR(VLOOKUP(TPM[[#This Row],[Error Code]],Errors_Master[[Error Code]:[Functional Area]],2,FALSE),"NA")</f>
        <v>Impedance_Test_Pre-burn</v>
      </c>
      <c r="D1255" s="10" t="str">
        <f>IFERROR(VLOOKUP(TPM[[#This Row],[Error Code]],Errors_Master[[Error Code]:[Error Code Name]],3,FALSE),"NA")</f>
        <v>RightFront/b03-b04 test fail</v>
      </c>
      <c r="E1255" s="10">
        <f>COUNTIFS(Defect_Master[First Time],"&gt;0",Defect_Master[Error Code Name],TPM[[#This Row],[Error Code Name]],Defect_Master[Functional Area],TPM[[#This Row],[Functional Area]])</f>
        <v>0</v>
      </c>
      <c r="F1255" s="10">
        <f>COUNTIFS(Defect_Master[Final],"&gt;0",Defect_Master[Error Code Name],TPM[[#This Row],[Error Code Name]],Defect_Master[Functional Area],TPM[[#This Row],[Functional Area]])</f>
        <v>0</v>
      </c>
      <c r="G125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56" spans="2:7" ht="15.75" customHeight="1">
      <c r="B1256" s="12">
        <v>1254</v>
      </c>
      <c r="C1256" s="10" t="str">
        <f>IFERROR(VLOOKUP(TPM[[#This Row],[Error Code]],Errors_Master[[Error Code]:[Functional Area]],2,FALSE),"NA")</f>
        <v>Impedance_Test_Pre-burn</v>
      </c>
      <c r="D1256" s="10" t="str">
        <f>IFERROR(VLOOKUP(TPM[[#This Row],[Error Code]],Errors_Master[[Error Code]:[Error Code Name]],3,FALSE),"NA")</f>
        <v>RightFront/b04-b05 test fail</v>
      </c>
      <c r="E1256" s="10">
        <f>COUNTIFS(Defect_Master[First Time],"&gt;0",Defect_Master[Error Code Name],TPM[[#This Row],[Error Code Name]],Defect_Master[Functional Area],TPM[[#This Row],[Functional Area]])</f>
        <v>0</v>
      </c>
      <c r="F1256" s="10">
        <f>COUNTIFS(Defect_Master[Final],"&gt;0",Defect_Master[Error Code Name],TPM[[#This Row],[Error Code Name]],Defect_Master[Functional Area],TPM[[#This Row],[Functional Area]])</f>
        <v>0</v>
      </c>
      <c r="G125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57" spans="2:7" ht="15.75" customHeight="1">
      <c r="B1257" s="12">
        <v>1255</v>
      </c>
      <c r="C1257" s="10" t="str">
        <f>IFERROR(VLOOKUP(TPM[[#This Row],[Error Code]],Errors_Master[[Error Code]:[Functional Area]],2,FALSE),"NA")</f>
        <v>Impedance_Test_Pre-burn</v>
      </c>
      <c r="D1257" s="10" t="str">
        <f>IFERROR(VLOOKUP(TPM[[#This Row],[Error Code]],Errors_Master[[Error Code]:[Error Code Name]],3,FALSE),"NA")</f>
        <v>RightFront/b05-b06 test fail</v>
      </c>
      <c r="E1257" s="10">
        <f>COUNTIFS(Defect_Master[First Time],"&gt;0",Defect_Master[Error Code Name],TPM[[#This Row],[Error Code Name]],Defect_Master[Functional Area],TPM[[#This Row],[Functional Area]])</f>
        <v>0</v>
      </c>
      <c r="F1257" s="10">
        <f>COUNTIFS(Defect_Master[Final],"&gt;0",Defect_Master[Error Code Name],TPM[[#This Row],[Error Code Name]],Defect_Master[Functional Area],TPM[[#This Row],[Functional Area]])</f>
        <v>0</v>
      </c>
      <c r="G125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58" spans="2:7" ht="15.75" customHeight="1">
      <c r="B1258" s="12">
        <v>1256</v>
      </c>
      <c r="C1258" s="10" t="str">
        <f>IFERROR(VLOOKUP(TPM[[#This Row],[Error Code]],Errors_Master[[Error Code]:[Functional Area]],2,FALSE),"NA")</f>
        <v>Impedance_Test_Pre-burn</v>
      </c>
      <c r="D1258" s="10" t="str">
        <f>IFERROR(VLOOKUP(TPM[[#This Row],[Error Code]],Errors_Master[[Error Code]:[Error Code Name]],3,FALSE),"NA")</f>
        <v>RightFront/b06-b07 test fail</v>
      </c>
      <c r="E1258" s="10">
        <f>COUNTIFS(Defect_Master[First Time],"&gt;0",Defect_Master[Error Code Name],TPM[[#This Row],[Error Code Name]],Defect_Master[Functional Area],TPM[[#This Row],[Functional Area]])</f>
        <v>0</v>
      </c>
      <c r="F1258" s="10">
        <f>COUNTIFS(Defect_Master[Final],"&gt;0",Defect_Master[Error Code Name],TPM[[#This Row],[Error Code Name]],Defect_Master[Functional Area],TPM[[#This Row],[Functional Area]])</f>
        <v>0</v>
      </c>
      <c r="G125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59" spans="2:7" ht="15.75" customHeight="1">
      <c r="B1259" s="12">
        <v>1257</v>
      </c>
      <c r="C1259" s="10" t="str">
        <f>IFERROR(VLOOKUP(TPM[[#This Row],[Error Code]],Errors_Master[[Error Code]:[Functional Area]],2,FALSE),"NA")</f>
        <v>Impedance_Test_Pre-burn</v>
      </c>
      <c r="D1259" s="10" t="str">
        <f>IFERROR(VLOOKUP(TPM[[#This Row],[Error Code]],Errors_Master[[Error Code]:[Error Code Name]],3,FALSE),"NA")</f>
        <v>RightFront/b07-b08 test fail</v>
      </c>
      <c r="E1259" s="10">
        <f>COUNTIFS(Defect_Master[First Time],"&gt;0",Defect_Master[Error Code Name],TPM[[#This Row],[Error Code Name]],Defect_Master[Functional Area],TPM[[#This Row],[Functional Area]])</f>
        <v>0</v>
      </c>
      <c r="F1259" s="10">
        <f>COUNTIFS(Defect_Master[Final],"&gt;0",Defect_Master[Error Code Name],TPM[[#This Row],[Error Code Name]],Defect_Master[Functional Area],TPM[[#This Row],[Functional Area]])</f>
        <v>0</v>
      </c>
      <c r="G125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60" spans="2:7" ht="15.75" customHeight="1">
      <c r="B1260" s="12">
        <v>1258</v>
      </c>
      <c r="C1260" s="10" t="str">
        <f>IFERROR(VLOOKUP(TPM[[#This Row],[Error Code]],Errors_Master[[Error Code]:[Functional Area]],2,FALSE),"NA")</f>
        <v>Impedance_Test_Pre-burn</v>
      </c>
      <c r="D1260" s="10" t="str">
        <f>IFERROR(VLOOKUP(TPM[[#This Row],[Error Code]],Errors_Master[[Error Code]:[Error Code Name]],3,FALSE),"NA")</f>
        <v>RightFront/b08-b09 test fail</v>
      </c>
      <c r="E1260" s="10">
        <f>COUNTIFS(Defect_Master[First Time],"&gt;0",Defect_Master[Error Code Name],TPM[[#This Row],[Error Code Name]],Defect_Master[Functional Area],TPM[[#This Row],[Functional Area]])</f>
        <v>0</v>
      </c>
      <c r="F1260" s="10">
        <f>COUNTIFS(Defect_Master[Final],"&gt;0",Defect_Master[Error Code Name],TPM[[#This Row],[Error Code Name]],Defect_Master[Functional Area],TPM[[#This Row],[Functional Area]])</f>
        <v>0</v>
      </c>
      <c r="G126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61" spans="2:7" ht="15.75" customHeight="1">
      <c r="B1261" s="12">
        <v>1259</v>
      </c>
      <c r="C1261" s="10" t="str">
        <f>IFERROR(VLOOKUP(TPM[[#This Row],[Error Code]],Errors_Master[[Error Code]:[Functional Area]],2,FALSE),"NA")</f>
        <v>Impedance_Test_Pre-burn</v>
      </c>
      <c r="D1261" s="10" t="str">
        <f>IFERROR(VLOOKUP(TPM[[#This Row],[Error Code]],Errors_Master[[Error Code]:[Error Code Name]],3,FALSE),"NA")</f>
        <v>RightFront/b09-b10 test fail</v>
      </c>
      <c r="E1261" s="10">
        <f>COUNTIFS(Defect_Master[First Time],"&gt;0",Defect_Master[Error Code Name],TPM[[#This Row],[Error Code Name]],Defect_Master[Functional Area],TPM[[#This Row],[Functional Area]])</f>
        <v>0</v>
      </c>
      <c r="F1261" s="10">
        <f>COUNTIFS(Defect_Master[Final],"&gt;0",Defect_Master[Error Code Name],TPM[[#This Row],[Error Code Name]],Defect_Master[Functional Area],TPM[[#This Row],[Functional Area]])</f>
        <v>0</v>
      </c>
      <c r="G126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62" spans="2:7" ht="15.75" customHeight="1">
      <c r="B1262" s="12">
        <v>1260</v>
      </c>
      <c r="C1262" s="10" t="str">
        <f>IFERROR(VLOOKUP(TPM[[#This Row],[Error Code]],Errors_Master[[Error Code]:[Functional Area]],2,FALSE),"NA")</f>
        <v>Impedance_Test_Pre-burn</v>
      </c>
      <c r="D1262" s="10" t="str">
        <f>IFERROR(VLOOKUP(TPM[[#This Row],[Error Code]],Errors_Master[[Error Code]:[Error Code Name]],3,FALSE),"NA")</f>
        <v>RightFront/b10-b11 test fail</v>
      </c>
      <c r="E1262" s="10">
        <f>COUNTIFS(Defect_Master[First Time],"&gt;0",Defect_Master[Error Code Name],TPM[[#This Row],[Error Code Name]],Defect_Master[Functional Area],TPM[[#This Row],[Functional Area]])</f>
        <v>0</v>
      </c>
      <c r="F1262" s="10">
        <f>COUNTIFS(Defect_Master[Final],"&gt;0",Defect_Master[Error Code Name],TPM[[#This Row],[Error Code Name]],Defect_Master[Functional Area],TPM[[#This Row],[Functional Area]])</f>
        <v>0</v>
      </c>
      <c r="G126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63" spans="2:7" ht="15.75" customHeight="1">
      <c r="B1263" s="12">
        <v>1261</v>
      </c>
      <c r="C1263" s="10" t="str">
        <f>IFERROR(VLOOKUP(TPM[[#This Row],[Error Code]],Errors_Master[[Error Code]:[Functional Area]],2,FALSE),"NA")</f>
        <v>Impedance_Test_Pre-burn</v>
      </c>
      <c r="D1263" s="10" t="str">
        <f>IFERROR(VLOOKUP(TPM[[#This Row],[Error Code]],Errors_Master[[Error Code]:[Error Code Name]],3,FALSE),"NA")</f>
        <v>RightFront/b11-b12 test fail</v>
      </c>
      <c r="E1263" s="10">
        <f>COUNTIFS(Defect_Master[First Time],"&gt;0",Defect_Master[Error Code Name],TPM[[#This Row],[Error Code Name]],Defect_Master[Functional Area],TPM[[#This Row],[Functional Area]])</f>
        <v>0</v>
      </c>
      <c r="F1263" s="10">
        <f>COUNTIFS(Defect_Master[Final],"&gt;0",Defect_Master[Error Code Name],TPM[[#This Row],[Error Code Name]],Defect_Master[Functional Area],TPM[[#This Row],[Functional Area]])</f>
        <v>0</v>
      </c>
      <c r="G126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64" spans="2:7" ht="15.75" customHeight="1">
      <c r="B1264" s="12">
        <v>1262</v>
      </c>
      <c r="C1264" s="10" t="str">
        <f>IFERROR(VLOOKUP(TPM[[#This Row],[Error Code]],Errors_Master[[Error Code]:[Functional Area]],2,FALSE),"NA")</f>
        <v>Impedance_Test_Pre-burn</v>
      </c>
      <c r="D1264" s="10" t="str">
        <f>IFERROR(VLOOKUP(TPM[[#This Row],[Error Code]],Errors_Master[[Error Code]:[Error Code Name]],3,FALSE),"NA")</f>
        <v>RightFront/a02-b11 test fail</v>
      </c>
      <c r="E1264" s="10">
        <f>COUNTIFS(Defect_Master[First Time],"&gt;0",Defect_Master[Error Code Name],TPM[[#This Row],[Error Code Name]],Defect_Master[Functional Area],TPM[[#This Row],[Functional Area]])</f>
        <v>0</v>
      </c>
      <c r="F1264" s="10">
        <f>COUNTIFS(Defect_Master[Final],"&gt;0",Defect_Master[Error Code Name],TPM[[#This Row],[Error Code Name]],Defect_Master[Functional Area],TPM[[#This Row],[Functional Area]])</f>
        <v>0</v>
      </c>
      <c r="G126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65" spans="2:7" ht="15.75" customHeight="1">
      <c r="B1265" s="12">
        <v>1263</v>
      </c>
      <c r="C1265" s="10" t="str">
        <f>IFERROR(VLOOKUP(TPM[[#This Row],[Error Code]],Errors_Master[[Error Code]:[Functional Area]],2,FALSE),"NA")</f>
        <v>Impedance_Test_Pre-burn</v>
      </c>
      <c r="D1265" s="10" t="str">
        <f>IFERROR(VLOOKUP(TPM[[#This Row],[Error Code]],Errors_Master[[Error Code]:[Error Code Name]],3,FALSE),"NA")</f>
        <v>RightFront/a03-b10 test fail</v>
      </c>
      <c r="E1265" s="10">
        <f>COUNTIFS(Defect_Master[First Time],"&gt;0",Defect_Master[Error Code Name],TPM[[#This Row],[Error Code Name]],Defect_Master[Functional Area],TPM[[#This Row],[Functional Area]])</f>
        <v>0</v>
      </c>
      <c r="F1265" s="10">
        <f>COUNTIFS(Defect_Master[Final],"&gt;0",Defect_Master[Error Code Name],TPM[[#This Row],[Error Code Name]],Defect_Master[Functional Area],TPM[[#This Row],[Functional Area]])</f>
        <v>0</v>
      </c>
      <c r="G126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66" spans="2:7" ht="15.75" customHeight="1">
      <c r="B1266" s="12">
        <v>1264</v>
      </c>
      <c r="C1266" s="10" t="str">
        <f>IFERROR(VLOOKUP(TPM[[#This Row],[Error Code]],Errors_Master[[Error Code]:[Functional Area]],2,FALSE),"NA")</f>
        <v>Impedance_Test_Pre-burn</v>
      </c>
      <c r="D1266" s="10" t="str">
        <f>IFERROR(VLOOKUP(TPM[[#This Row],[Error Code]],Errors_Master[[Error Code]:[Error Code Name]],3,FALSE),"NA")</f>
        <v>RightFront/a05-b08 test fail</v>
      </c>
      <c r="E1266" s="10">
        <f>COUNTIFS(Defect_Master[First Time],"&gt;0",Defect_Master[Error Code Name],TPM[[#This Row],[Error Code Name]],Defect_Master[Functional Area],TPM[[#This Row],[Functional Area]])</f>
        <v>0</v>
      </c>
      <c r="F1266" s="10">
        <f>COUNTIFS(Defect_Master[Final],"&gt;0",Defect_Master[Error Code Name],TPM[[#This Row],[Error Code Name]],Defect_Master[Functional Area],TPM[[#This Row],[Functional Area]])</f>
        <v>0</v>
      </c>
      <c r="G126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67" spans="2:7" ht="15.75" customHeight="1">
      <c r="B1267" s="12">
        <v>1265</v>
      </c>
      <c r="C1267" s="10" t="str">
        <f>IFERROR(VLOOKUP(TPM[[#This Row],[Error Code]],Errors_Master[[Error Code]:[Functional Area]],2,FALSE),"NA")</f>
        <v>Impedance_Test_Pre-burn</v>
      </c>
      <c r="D1267" s="10" t="str">
        <f>IFERROR(VLOOKUP(TPM[[#This Row],[Error Code]],Errors_Master[[Error Code]:[Error Code Name]],3,FALSE),"NA")</f>
        <v>RightFront/a06-b07 test fail</v>
      </c>
      <c r="E1267" s="10">
        <f>COUNTIFS(Defect_Master[First Time],"&gt;0",Defect_Master[Error Code Name],TPM[[#This Row],[Error Code Name]],Defect_Master[Functional Area],TPM[[#This Row],[Functional Area]])</f>
        <v>0</v>
      </c>
      <c r="F1267" s="10">
        <f>COUNTIFS(Defect_Master[Final],"&gt;0",Defect_Master[Error Code Name],TPM[[#This Row],[Error Code Name]],Defect_Master[Functional Area],TPM[[#This Row],[Functional Area]])</f>
        <v>0</v>
      </c>
      <c r="G126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68" spans="2:7" ht="15.75" customHeight="1">
      <c r="B1268" s="12">
        <v>1266</v>
      </c>
      <c r="C1268" s="10" t="str">
        <f>IFERROR(VLOOKUP(TPM[[#This Row],[Error Code]],Errors_Master[[Error Code]:[Functional Area]],2,FALSE),"NA")</f>
        <v>Impedance_Test_Pre-burn</v>
      </c>
      <c r="D1268" s="10" t="str">
        <f>IFERROR(VLOOKUP(TPM[[#This Row],[Error Code]],Errors_Master[[Error Code]:[Error Code Name]],3,FALSE),"NA")</f>
        <v>RightFront/a07-b06 test fail</v>
      </c>
      <c r="E1268" s="10">
        <f>COUNTIFS(Defect_Master[First Time],"&gt;0",Defect_Master[Error Code Name],TPM[[#This Row],[Error Code Name]],Defect_Master[Functional Area],TPM[[#This Row],[Functional Area]])</f>
        <v>0</v>
      </c>
      <c r="F1268" s="10">
        <f>COUNTIFS(Defect_Master[Final],"&gt;0",Defect_Master[Error Code Name],TPM[[#This Row],[Error Code Name]],Defect_Master[Functional Area],TPM[[#This Row],[Functional Area]])</f>
        <v>0</v>
      </c>
      <c r="G126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69" spans="2:7" ht="15.75" customHeight="1">
      <c r="B1269" s="12">
        <v>1267</v>
      </c>
      <c r="C1269" s="10" t="str">
        <f>IFERROR(VLOOKUP(TPM[[#This Row],[Error Code]],Errors_Master[[Error Code]:[Functional Area]],2,FALSE),"NA")</f>
        <v>Impedance_Test_Pre-burn</v>
      </c>
      <c r="D1269" s="10" t="str">
        <f>IFERROR(VLOOKUP(TPM[[#This Row],[Error Code]],Errors_Master[[Error Code]:[Error Code Name]],3,FALSE),"NA")</f>
        <v>RightFront/a08-b05 test fail</v>
      </c>
      <c r="E1269" s="10">
        <f>COUNTIFS(Defect_Master[First Time],"&gt;0",Defect_Master[Error Code Name],TPM[[#This Row],[Error Code Name]],Defect_Master[Functional Area],TPM[[#This Row],[Functional Area]])</f>
        <v>0</v>
      </c>
      <c r="F1269" s="10">
        <f>COUNTIFS(Defect_Master[Final],"&gt;0",Defect_Master[Error Code Name],TPM[[#This Row],[Error Code Name]],Defect_Master[Functional Area],TPM[[#This Row],[Functional Area]])</f>
        <v>0</v>
      </c>
      <c r="G126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70" spans="2:7" ht="15.75" customHeight="1">
      <c r="B1270" s="12">
        <v>1268</v>
      </c>
      <c r="C1270" s="10" t="str">
        <f>IFERROR(VLOOKUP(TPM[[#This Row],[Error Code]],Errors_Master[[Error Code]:[Functional Area]],2,FALSE),"NA")</f>
        <v>Impedance_Test_Pre-burn</v>
      </c>
      <c r="D1270" s="10" t="str">
        <f>IFERROR(VLOOKUP(TPM[[#This Row],[Error Code]],Errors_Master[[Error Code]:[Error Code Name]],3,FALSE),"NA")</f>
        <v>RightFront/a10-b03 test fail</v>
      </c>
      <c r="E1270" s="10">
        <f>COUNTIFS(Defect_Master[First Time],"&gt;0",Defect_Master[Error Code Name],TPM[[#This Row],[Error Code Name]],Defect_Master[Functional Area],TPM[[#This Row],[Functional Area]])</f>
        <v>0</v>
      </c>
      <c r="F1270" s="10">
        <f>COUNTIFS(Defect_Master[Final],"&gt;0",Defect_Master[Error Code Name],TPM[[#This Row],[Error Code Name]],Defect_Master[Functional Area],TPM[[#This Row],[Functional Area]])</f>
        <v>0</v>
      </c>
      <c r="G127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71" spans="2:7" ht="15.75" customHeight="1">
      <c r="B1271" s="12">
        <v>1269</v>
      </c>
      <c r="C1271" s="10" t="str">
        <f>IFERROR(VLOOKUP(TPM[[#This Row],[Error Code]],Errors_Master[[Error Code]:[Functional Area]],2,FALSE),"NA")</f>
        <v>Impedance_Test_Pre-burn</v>
      </c>
      <c r="D1271" s="10" t="str">
        <f>IFERROR(VLOOKUP(TPM[[#This Row],[Error Code]],Errors_Master[[Error Code]:[Error Code Name]],3,FALSE),"NA")</f>
        <v>RightFront/a11-b02 test fail</v>
      </c>
      <c r="E1271" s="10">
        <f>COUNTIFS(Defect_Master[First Time],"&gt;0",Defect_Master[Error Code Name],TPM[[#This Row],[Error Code Name]],Defect_Master[Functional Area],TPM[[#This Row],[Functional Area]])</f>
        <v>0</v>
      </c>
      <c r="F1271" s="10">
        <f>COUNTIFS(Defect_Master[Final],"&gt;0",Defect_Master[Error Code Name],TPM[[#This Row],[Error Code Name]],Defect_Master[Functional Area],TPM[[#This Row],[Functional Area]])</f>
        <v>0</v>
      </c>
      <c r="G127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72" spans="2:7" ht="15.75" customHeight="1">
      <c r="B1272" s="12">
        <v>1270</v>
      </c>
      <c r="C1272" s="10" t="str">
        <f>IFERROR(VLOOKUP(TPM[[#This Row],[Error Code]],Errors_Master[[Error Code]:[Functional Area]],2,FALSE),"NA")</f>
        <v>Impedance_Test_Pre-burn</v>
      </c>
      <c r="D1272" s="10" t="str">
        <f>IFERROR(VLOOKUP(TPM[[#This Row],[Error Code]],Errors_Master[[Error Code]:[Error Code Name]],3,FALSE),"NA")</f>
        <v>RightFront/B11_RX1 test fail</v>
      </c>
      <c r="E1272" s="10">
        <f>COUNTIFS(Defect_Master[First Time],"&gt;0",Defect_Master[Error Code Name],TPM[[#This Row],[Error Code Name]],Defect_Master[Functional Area],TPM[[#This Row],[Functional Area]])</f>
        <v>0</v>
      </c>
      <c r="F1272" s="10">
        <f>COUNTIFS(Defect_Master[Final],"&gt;0",Defect_Master[Error Code Name],TPM[[#This Row],[Error Code Name]],Defect_Master[Functional Area],TPM[[#This Row],[Functional Area]])</f>
        <v>0</v>
      </c>
      <c r="G127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73" spans="2:7" ht="15.75" customHeight="1">
      <c r="B1273" s="12">
        <v>1271</v>
      </c>
      <c r="C1273" s="10" t="str">
        <f>IFERROR(VLOOKUP(TPM[[#This Row],[Error Code]],Errors_Master[[Error Code]:[Functional Area]],2,FALSE),"NA")</f>
        <v>Impedance_Test_Pre-burn</v>
      </c>
      <c r="D1273" s="10" t="str">
        <f>IFERROR(VLOOKUP(TPM[[#This Row],[Error Code]],Errors_Master[[Error Code]:[Error Code Name]],3,FALSE),"NA")</f>
        <v>RightFront/B10_RX1-testfail</v>
      </c>
      <c r="E1273" s="10">
        <f>COUNTIFS(Defect_Master[First Time],"&gt;0",Defect_Master[Error Code Name],TPM[[#This Row],[Error Code Name]],Defect_Master[Functional Area],TPM[[#This Row],[Functional Area]])</f>
        <v>0</v>
      </c>
      <c r="F1273" s="10">
        <f>COUNTIFS(Defect_Master[Final],"&gt;0",Defect_Master[Error Code Name],TPM[[#This Row],[Error Code Name]],Defect_Master[Functional Area],TPM[[#This Row],[Functional Area]])</f>
        <v>0</v>
      </c>
      <c r="G127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74" spans="2:7" ht="15.75" customHeight="1">
      <c r="B1274" s="12">
        <v>1272</v>
      </c>
      <c r="C1274" s="10" t="str">
        <f>IFERROR(VLOOKUP(TPM[[#This Row],[Error Code]],Errors_Master[[Error Code]:[Functional Area]],2,FALSE),"NA")</f>
        <v>Impedance_Test_Pre-burn</v>
      </c>
      <c r="D1274" s="10" t="str">
        <f>IFERROR(VLOOKUP(TPM[[#This Row],[Error Code]],Errors_Master[[Error Code]:[Error Code Name]],3,FALSE),"NA")</f>
        <v>RightFront/A04_Vbustestfail</v>
      </c>
      <c r="E1274" s="10">
        <f>COUNTIFS(Defect_Master[First Time],"&gt;0",Defect_Master[Error Code Name],TPM[[#This Row],[Error Code Name]],Defect_Master[Functional Area],TPM[[#This Row],[Functional Area]])</f>
        <v>0</v>
      </c>
      <c r="F1274" s="10">
        <f>COUNTIFS(Defect_Master[Final],"&gt;0",Defect_Master[Error Code Name],TPM[[#This Row],[Error Code Name]],Defect_Master[Functional Area],TPM[[#This Row],[Functional Area]])</f>
        <v>0</v>
      </c>
      <c r="G127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75" spans="2:7" ht="15.75" customHeight="1">
      <c r="B1275" s="12">
        <v>1273</v>
      </c>
      <c r="C1275" s="10" t="str">
        <f>IFERROR(VLOOKUP(TPM[[#This Row],[Error Code]],Errors_Master[[Error Code]:[Functional Area]],2,FALSE),"NA")</f>
        <v>Impedance_Test_Pre-burn</v>
      </c>
      <c r="D1275" s="10" t="str">
        <f>IFERROR(VLOOKUP(TPM[[#This Row],[Error Code]],Errors_Master[[Error Code]:[Error Code Name]],3,FALSE),"NA")</f>
        <v>RightFront/A05_CC1testfail</v>
      </c>
      <c r="E1275" s="10">
        <f>COUNTIFS(Defect_Master[First Time],"&gt;0",Defect_Master[Error Code Name],TPM[[#This Row],[Error Code Name]],Defect_Master[Functional Area],TPM[[#This Row],[Functional Area]])</f>
        <v>0</v>
      </c>
      <c r="F1275" s="10">
        <f>COUNTIFS(Defect_Master[Final],"&gt;0",Defect_Master[Error Code Name],TPM[[#This Row],[Error Code Name]],Defect_Master[Functional Area],TPM[[#This Row],[Functional Area]])</f>
        <v>0</v>
      </c>
      <c r="G127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76" spans="2:7" ht="15.75" customHeight="1">
      <c r="B1276" s="12">
        <v>1274</v>
      </c>
      <c r="C1276" s="10" t="str">
        <f>IFERROR(VLOOKUP(TPM[[#This Row],[Error Code]],Errors_Master[[Error Code]:[Functional Area]],2,FALSE),"NA")</f>
        <v>Impedance_Test_Pre-burn</v>
      </c>
      <c r="D1276" s="10" t="str">
        <f>IFERROR(VLOOKUP(TPM[[#This Row],[Error Code]],Errors_Master[[Error Code]:[Error Code Name]],3,FALSE),"NA")</f>
        <v>RightFront/A06_D test fail</v>
      </c>
      <c r="E1276" s="10">
        <f>COUNTIFS(Defect_Master[First Time],"&gt;0",Defect_Master[Error Code Name],TPM[[#This Row],[Error Code Name]],Defect_Master[Functional Area],TPM[[#This Row],[Functional Area]])</f>
        <v>0</v>
      </c>
      <c r="F1276" s="10">
        <f>COUNTIFS(Defect_Master[Final],"&gt;0",Defect_Master[Error Code Name],TPM[[#This Row],[Error Code Name]],Defect_Master[Functional Area],TPM[[#This Row],[Functional Area]])</f>
        <v>0</v>
      </c>
      <c r="G127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77" spans="2:7" ht="15.75" customHeight="1">
      <c r="B1277" s="12">
        <v>1275</v>
      </c>
      <c r="C1277" s="10" t="str">
        <f>IFERROR(VLOOKUP(TPM[[#This Row],[Error Code]],Errors_Master[[Error Code]:[Functional Area]],2,FALSE),"NA")</f>
        <v>Impedance_Test_Pre-burn</v>
      </c>
      <c r="D1277" s="10" t="str">
        <f>IFERROR(VLOOKUP(TPM[[#This Row],[Error Code]],Errors_Master[[Error Code]:[Error Code Name]],3,FALSE),"NA")</f>
        <v>RightFront/A07_D-testfail</v>
      </c>
      <c r="E1277" s="10">
        <f>COUNTIFS(Defect_Master[First Time],"&gt;0",Defect_Master[Error Code Name],TPM[[#This Row],[Error Code Name]],Defect_Master[Functional Area],TPM[[#This Row],[Functional Area]])</f>
        <v>0</v>
      </c>
      <c r="F1277" s="10">
        <f>COUNTIFS(Defect_Master[Final],"&gt;0",Defect_Master[Error Code Name],TPM[[#This Row],[Error Code Name]],Defect_Master[Functional Area],TPM[[#This Row],[Functional Area]])</f>
        <v>0</v>
      </c>
      <c r="G127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78" spans="2:7" ht="15.75" customHeight="1">
      <c r="B1278" s="12">
        <v>1276</v>
      </c>
      <c r="C1278" s="10" t="str">
        <f>IFERROR(VLOOKUP(TPM[[#This Row],[Error Code]],Errors_Master[[Error Code]:[Functional Area]],2,FALSE),"NA")</f>
        <v>Impedance_Test_Pre-burn</v>
      </c>
      <c r="D1278" s="10" t="str">
        <f>IFERROR(VLOOKUP(TPM[[#This Row],[Error Code]],Errors_Master[[Error Code]:[Error Code Name]],3,FALSE),"NA")</f>
        <v>RightFront/B08_SBU2testfail</v>
      </c>
      <c r="E1278" s="10">
        <f>COUNTIFS(Defect_Master[First Time],"&gt;0",Defect_Master[Error Code Name],TPM[[#This Row],[Error Code Name]],Defect_Master[Functional Area],TPM[[#This Row],[Functional Area]])</f>
        <v>0</v>
      </c>
      <c r="F1278" s="10">
        <f>COUNTIFS(Defect_Master[Final],"&gt;0",Defect_Master[Error Code Name],TPM[[#This Row],[Error Code Name]],Defect_Master[Functional Area],TPM[[#This Row],[Functional Area]])</f>
        <v>0</v>
      </c>
      <c r="G127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79" spans="2:7" ht="15.75" customHeight="1">
      <c r="B1279" s="12">
        <v>1277</v>
      </c>
      <c r="C1279" s="10" t="str">
        <f>IFERROR(VLOOKUP(TPM[[#This Row],[Error Code]],Errors_Master[[Error Code]:[Functional Area]],2,FALSE),"NA")</f>
        <v>Impedance_Test_Pre-burn</v>
      </c>
      <c r="D1279" s="10" t="str">
        <f>IFERROR(VLOOKUP(TPM[[#This Row],[Error Code]],Errors_Master[[Error Code]:[Error Code Name]],3,FALSE),"NA")</f>
        <v>RightFront/A09_Vbustestfail</v>
      </c>
      <c r="E1279" s="10">
        <f>COUNTIFS(Defect_Master[First Time],"&gt;0",Defect_Master[Error Code Name],TPM[[#This Row],[Error Code Name]],Defect_Master[Functional Area],TPM[[#This Row],[Functional Area]])</f>
        <v>0</v>
      </c>
      <c r="F1279" s="10">
        <f>COUNTIFS(Defect_Master[Final],"&gt;0",Defect_Master[Error Code Name],TPM[[#This Row],[Error Code Name]],Defect_Master[Functional Area],TPM[[#This Row],[Functional Area]])</f>
        <v>0</v>
      </c>
      <c r="G127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80" spans="2:7" ht="15.75" customHeight="1">
      <c r="B1280" s="12">
        <v>1278</v>
      </c>
      <c r="C1280" s="10" t="str">
        <f>IFERROR(VLOOKUP(TPM[[#This Row],[Error Code]],Errors_Master[[Error Code]:[Functional Area]],2,FALSE),"NA")</f>
        <v>Impedance_Test_Pre-burn</v>
      </c>
      <c r="D1280" s="10" t="str">
        <f>IFERROR(VLOOKUP(TPM[[#This Row],[Error Code]],Errors_Master[[Error Code]:[Error Code Name]],3,FALSE),"NA")</f>
        <v>RightFront/B03_TX2-testfail</v>
      </c>
      <c r="E1280" s="10">
        <f>COUNTIFS(Defect_Master[First Time],"&gt;0",Defect_Master[Error Code Name],TPM[[#This Row],[Error Code Name]],Defect_Master[Functional Area],TPM[[#This Row],[Functional Area]])</f>
        <v>0</v>
      </c>
      <c r="F1280" s="10">
        <f>COUNTIFS(Defect_Master[Final],"&gt;0",Defect_Master[Error Code Name],TPM[[#This Row],[Error Code Name]],Defect_Master[Functional Area],TPM[[#This Row],[Functional Area]])</f>
        <v>0</v>
      </c>
      <c r="G128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81" spans="2:7" ht="15.75" customHeight="1">
      <c r="B1281" s="12">
        <v>1279</v>
      </c>
      <c r="C1281" s="10" t="str">
        <f>IFERROR(VLOOKUP(TPM[[#This Row],[Error Code]],Errors_Master[[Error Code]:[Functional Area]],2,FALSE),"NA")</f>
        <v>Impedance_Test_Pre-burn</v>
      </c>
      <c r="D1281" s="10" t="str">
        <f>IFERROR(VLOOKUP(TPM[[#This Row],[Error Code]],Errors_Master[[Error Code]:[Error Code Name]],3,FALSE),"NA")</f>
        <v>RightFront/B02_TX2 test fail</v>
      </c>
      <c r="E1281" s="10">
        <f>COUNTIFS(Defect_Master[First Time],"&gt;0",Defect_Master[Error Code Name],TPM[[#This Row],[Error Code Name]],Defect_Master[Functional Area],TPM[[#This Row],[Functional Area]])</f>
        <v>0</v>
      </c>
      <c r="F1281" s="10">
        <f>COUNTIFS(Defect_Master[Final],"&gt;0",Defect_Master[Error Code Name],TPM[[#This Row],[Error Code Name]],Defect_Master[Functional Area],TPM[[#This Row],[Functional Area]])</f>
        <v>0</v>
      </c>
      <c r="G128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82" spans="2:7" ht="15.75" customHeight="1">
      <c r="B1282" s="12">
        <v>1280</v>
      </c>
      <c r="C1282" s="10" t="str">
        <f>IFERROR(VLOOKUP(TPM[[#This Row],[Error Code]],Errors_Master[[Error Code]:[Functional Area]],2,FALSE),"NA")</f>
        <v>Impedance_Test_Pre-burn</v>
      </c>
      <c r="D1282" s="10" t="str">
        <f>IFERROR(VLOOKUP(TPM[[#This Row],[Error Code]],Errors_Master[[Error Code]:[Error Code Name]],3,FALSE),"NA")</f>
        <v>RightFront/A11_RX2 test fail</v>
      </c>
      <c r="E1282" s="10">
        <f>COUNTIFS(Defect_Master[First Time],"&gt;0",Defect_Master[Error Code Name],TPM[[#This Row],[Error Code Name]],Defect_Master[Functional Area],TPM[[#This Row],[Functional Area]])</f>
        <v>0</v>
      </c>
      <c r="F1282" s="10">
        <f>COUNTIFS(Defect_Master[Final],"&gt;0",Defect_Master[Error Code Name],TPM[[#This Row],[Error Code Name]],Defect_Master[Functional Area],TPM[[#This Row],[Functional Area]])</f>
        <v>0</v>
      </c>
      <c r="G128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83" spans="2:7" ht="15.75" customHeight="1">
      <c r="B1283" s="12">
        <v>1281</v>
      </c>
      <c r="C1283" s="10" t="str">
        <f>IFERROR(VLOOKUP(TPM[[#This Row],[Error Code]],Errors_Master[[Error Code]:[Functional Area]],2,FALSE),"NA")</f>
        <v>Impedance_Test_Pre-burn</v>
      </c>
      <c r="D1283" s="10" t="str">
        <f>IFERROR(VLOOKUP(TPM[[#This Row],[Error Code]],Errors_Master[[Error Code]:[Error Code Name]],3,FALSE),"NA")</f>
        <v>RightFront/A10_RX2-testfail</v>
      </c>
      <c r="E1283" s="10">
        <f>COUNTIFS(Defect_Master[First Time],"&gt;0",Defect_Master[Error Code Name],TPM[[#This Row],[Error Code Name]],Defect_Master[Functional Area],TPM[[#This Row],[Functional Area]])</f>
        <v>0</v>
      </c>
      <c r="F1283" s="10">
        <f>COUNTIFS(Defect_Master[Final],"&gt;0",Defect_Master[Error Code Name],TPM[[#This Row],[Error Code Name]],Defect_Master[Functional Area],TPM[[#This Row],[Functional Area]])</f>
        <v>0</v>
      </c>
      <c r="G128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84" spans="2:7" ht="15.75" customHeight="1">
      <c r="B1284" s="12">
        <v>1282</v>
      </c>
      <c r="C1284" s="10" t="str">
        <f>IFERROR(VLOOKUP(TPM[[#This Row],[Error Code]],Errors_Master[[Error Code]:[Functional Area]],2,FALSE),"NA")</f>
        <v>Impedance_Test_Pre-burn</v>
      </c>
      <c r="D1284" s="10" t="str">
        <f>IFERROR(VLOOKUP(TPM[[#This Row],[Error Code]],Errors_Master[[Error Code]:[Error Code Name]],3,FALSE),"NA")</f>
        <v>RightFront/B04_Vbustestfail</v>
      </c>
      <c r="E1284" s="10">
        <f>COUNTIFS(Defect_Master[First Time],"&gt;0",Defect_Master[Error Code Name],TPM[[#This Row],[Error Code Name]],Defect_Master[Functional Area],TPM[[#This Row],[Functional Area]])</f>
        <v>0</v>
      </c>
      <c r="F1284" s="10">
        <f>COUNTIFS(Defect_Master[Final],"&gt;0",Defect_Master[Error Code Name],TPM[[#This Row],[Error Code Name]],Defect_Master[Functional Area],TPM[[#This Row],[Functional Area]])</f>
        <v>0</v>
      </c>
      <c r="G128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85" spans="2:7" ht="15.75" customHeight="1">
      <c r="B1285" s="12">
        <v>1283</v>
      </c>
      <c r="C1285" s="10" t="str">
        <f>IFERROR(VLOOKUP(TPM[[#This Row],[Error Code]],Errors_Master[[Error Code]:[Functional Area]],2,FALSE),"NA")</f>
        <v>Impedance_Test_Pre-burn</v>
      </c>
      <c r="D1285" s="10" t="str">
        <f>IFERROR(VLOOKUP(TPM[[#This Row],[Error Code]],Errors_Master[[Error Code]:[Error Code Name]],3,FALSE),"NA")</f>
        <v>RightFront/B05_CC2testfail</v>
      </c>
      <c r="E1285" s="10">
        <f>COUNTIFS(Defect_Master[First Time],"&gt;0",Defect_Master[Error Code Name],TPM[[#This Row],[Error Code Name]],Defect_Master[Functional Area],TPM[[#This Row],[Functional Area]])</f>
        <v>0</v>
      </c>
      <c r="F1285" s="10">
        <f>COUNTIFS(Defect_Master[Final],"&gt;0",Defect_Master[Error Code Name],TPM[[#This Row],[Error Code Name]],Defect_Master[Functional Area],TPM[[#This Row],[Functional Area]])</f>
        <v>0</v>
      </c>
      <c r="G128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86" spans="2:7" ht="15.75" customHeight="1">
      <c r="B1286" s="12">
        <v>1284</v>
      </c>
      <c r="C1286" s="10" t="str">
        <f>IFERROR(VLOOKUP(TPM[[#This Row],[Error Code]],Errors_Master[[Error Code]:[Functional Area]],2,FALSE),"NA")</f>
        <v>Impedance_Test_Pre-burn</v>
      </c>
      <c r="D1286" s="10" t="str">
        <f>IFERROR(VLOOKUP(TPM[[#This Row],[Error Code]],Errors_Master[[Error Code]:[Error Code Name]],3,FALSE),"NA")</f>
        <v>RightFront/B06_D test fail</v>
      </c>
      <c r="E1286" s="10">
        <f>COUNTIFS(Defect_Master[First Time],"&gt;0",Defect_Master[Error Code Name],TPM[[#This Row],[Error Code Name]],Defect_Master[Functional Area],TPM[[#This Row],[Functional Area]])</f>
        <v>0</v>
      </c>
      <c r="F1286" s="10">
        <f>COUNTIFS(Defect_Master[Final],"&gt;0",Defect_Master[Error Code Name],TPM[[#This Row],[Error Code Name]],Defect_Master[Functional Area],TPM[[#This Row],[Functional Area]])</f>
        <v>0</v>
      </c>
      <c r="G128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87" spans="2:7" ht="15.75" customHeight="1">
      <c r="B1287" s="12">
        <v>1285</v>
      </c>
      <c r="C1287" s="10" t="str">
        <f>IFERROR(VLOOKUP(TPM[[#This Row],[Error Code]],Errors_Master[[Error Code]:[Functional Area]],2,FALSE),"NA")</f>
        <v>Impedance_Test_Pre-burn</v>
      </c>
      <c r="D1287" s="10" t="str">
        <f>IFERROR(VLOOKUP(TPM[[#This Row],[Error Code]],Errors_Master[[Error Code]:[Error Code Name]],3,FALSE),"NA")</f>
        <v>RightFront/B07_D-testfail</v>
      </c>
      <c r="E1287" s="10">
        <f>COUNTIFS(Defect_Master[First Time],"&gt;0",Defect_Master[Error Code Name],TPM[[#This Row],[Error Code Name]],Defect_Master[Functional Area],TPM[[#This Row],[Functional Area]])</f>
        <v>0</v>
      </c>
      <c r="F1287" s="10">
        <f>COUNTIFS(Defect_Master[Final],"&gt;0",Defect_Master[Error Code Name],TPM[[#This Row],[Error Code Name]],Defect_Master[Functional Area],TPM[[#This Row],[Functional Area]])</f>
        <v>0</v>
      </c>
      <c r="G128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88" spans="2:7" ht="15.75" customHeight="1">
      <c r="B1288" s="12">
        <v>1286</v>
      </c>
      <c r="C1288" s="10" t="str">
        <f>IFERROR(VLOOKUP(TPM[[#This Row],[Error Code]],Errors_Master[[Error Code]:[Functional Area]],2,FALSE),"NA")</f>
        <v>Impedance_Test_Pre-burn</v>
      </c>
      <c r="D1288" s="10" t="str">
        <f>IFERROR(VLOOKUP(TPM[[#This Row],[Error Code]],Errors_Master[[Error Code]:[Error Code Name]],3,FALSE),"NA")</f>
        <v>RightFront/A08_SBU1testfail</v>
      </c>
      <c r="E1288" s="10">
        <f>COUNTIFS(Defect_Master[First Time],"&gt;0",Defect_Master[Error Code Name],TPM[[#This Row],[Error Code Name]],Defect_Master[Functional Area],TPM[[#This Row],[Functional Area]])</f>
        <v>0</v>
      </c>
      <c r="F1288" s="10">
        <f>COUNTIFS(Defect_Master[Final],"&gt;0",Defect_Master[Error Code Name],TPM[[#This Row],[Error Code Name]],Defect_Master[Functional Area],TPM[[#This Row],[Functional Area]])</f>
        <v>0</v>
      </c>
      <c r="G128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89" spans="2:7" ht="15.75" customHeight="1">
      <c r="B1289" s="12">
        <v>1287</v>
      </c>
      <c r="C1289" s="10" t="str">
        <f>IFERROR(VLOOKUP(TPM[[#This Row],[Error Code]],Errors_Master[[Error Code]:[Functional Area]],2,FALSE),"NA")</f>
        <v>Impedance_Test_Pre-burn</v>
      </c>
      <c r="D1289" s="10" t="str">
        <f>IFERROR(VLOOKUP(TPM[[#This Row],[Error Code]],Errors_Master[[Error Code]:[Error Code Name]],3,FALSE),"NA")</f>
        <v>RightFront/B09_Vbustestfail</v>
      </c>
      <c r="E1289" s="10">
        <f>COUNTIFS(Defect_Master[First Time],"&gt;0",Defect_Master[Error Code Name],TPM[[#This Row],[Error Code Name]],Defect_Master[Functional Area],TPM[[#This Row],[Functional Area]])</f>
        <v>0</v>
      </c>
      <c r="F1289" s="10">
        <f>COUNTIFS(Defect_Master[Final],"&gt;0",Defect_Master[Error Code Name],TPM[[#This Row],[Error Code Name]],Defect_Master[Functional Area],TPM[[#This Row],[Functional Area]])</f>
        <v>0</v>
      </c>
      <c r="G128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90" spans="2:7" ht="15.75" customHeight="1">
      <c r="B1290" s="12">
        <v>1288</v>
      </c>
      <c r="C1290" s="10" t="str">
        <f>IFERROR(VLOOKUP(TPM[[#This Row],[Error Code]],Errors_Master[[Error Code]:[Functional Area]],2,FALSE),"NA")</f>
        <v>Impedance_Test_Pre-burn</v>
      </c>
      <c r="D1290" s="10" t="str">
        <f>IFERROR(VLOOKUP(TPM[[#This Row],[Error Code]],Errors_Master[[Error Code]:[Error Code Name]],3,FALSE),"NA")</f>
        <v>RightFront/A03_TX1-testfail</v>
      </c>
      <c r="E1290" s="10">
        <f>COUNTIFS(Defect_Master[First Time],"&gt;0",Defect_Master[Error Code Name],TPM[[#This Row],[Error Code Name]],Defect_Master[Functional Area],TPM[[#This Row],[Functional Area]])</f>
        <v>0</v>
      </c>
      <c r="F1290" s="10">
        <f>COUNTIFS(Defect_Master[Final],"&gt;0",Defect_Master[Error Code Name],TPM[[#This Row],[Error Code Name]],Defect_Master[Functional Area],TPM[[#This Row],[Functional Area]])</f>
        <v>0</v>
      </c>
      <c r="G129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91" spans="2:7" ht="15.75" customHeight="1">
      <c r="B1291" s="12">
        <v>1289</v>
      </c>
      <c r="C1291" s="10" t="str">
        <f>IFERROR(VLOOKUP(TPM[[#This Row],[Error Code]],Errors_Master[[Error Code]:[Functional Area]],2,FALSE),"NA")</f>
        <v>Impedance_Test_Pre-burn</v>
      </c>
      <c r="D1291" s="10" t="str">
        <f>IFERROR(VLOOKUP(TPM[[#This Row],[Error Code]],Errors_Master[[Error Code]:[Error Code Name]],3,FALSE),"NA")</f>
        <v>RightFront/A02_TX1 test fail</v>
      </c>
      <c r="E1291" s="10">
        <f>COUNTIFS(Defect_Master[First Time],"&gt;0",Defect_Master[Error Code Name],TPM[[#This Row],[Error Code Name]],Defect_Master[Functional Area],TPM[[#This Row],[Functional Area]])</f>
        <v>0</v>
      </c>
      <c r="F1291" s="10">
        <f>COUNTIFS(Defect_Master[Final],"&gt;0",Defect_Master[Error Code Name],TPM[[#This Row],[Error Code Name]],Defect_Master[Functional Area],TPM[[#This Row],[Functional Area]])</f>
        <v>0</v>
      </c>
      <c r="G129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92" spans="2:7" ht="15.75" customHeight="1">
      <c r="B1292" s="12">
        <v>1290</v>
      </c>
      <c r="C1292" s="10" t="str">
        <f>IFERROR(VLOOKUP(TPM[[#This Row],[Error Code]],Errors_Master[[Error Code]:[Functional Area]],2,FALSE),"NA")</f>
        <v>Impedance_Test_Pre-burn</v>
      </c>
      <c r="D1292" s="10" t="str">
        <f>IFERROR(VLOOKUP(TPM[[#This Row],[Error Code]],Errors_Master[[Error Code]:[Error Code Name]],3,FALSE),"NA")</f>
        <v>RightRear/a01-a02 test fail</v>
      </c>
      <c r="E1292" s="10">
        <f>COUNTIFS(Defect_Master[First Time],"&gt;0",Defect_Master[Error Code Name],TPM[[#This Row],[Error Code Name]],Defect_Master[Functional Area],TPM[[#This Row],[Functional Area]])</f>
        <v>0</v>
      </c>
      <c r="F1292" s="10">
        <f>COUNTIFS(Defect_Master[Final],"&gt;0",Defect_Master[Error Code Name],TPM[[#This Row],[Error Code Name]],Defect_Master[Functional Area],TPM[[#This Row],[Functional Area]])</f>
        <v>0</v>
      </c>
      <c r="G129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93" spans="2:7" ht="15.75" customHeight="1">
      <c r="B1293" s="12">
        <v>1291</v>
      </c>
      <c r="C1293" s="10" t="str">
        <f>IFERROR(VLOOKUP(TPM[[#This Row],[Error Code]],Errors_Master[[Error Code]:[Functional Area]],2,FALSE),"NA")</f>
        <v>Impedance_Test_Pre-burn</v>
      </c>
      <c r="D1293" s="10" t="str">
        <f>IFERROR(VLOOKUP(TPM[[#This Row],[Error Code]],Errors_Master[[Error Code]:[Error Code Name]],3,FALSE),"NA")</f>
        <v>RightRear/a02-a03 test fail</v>
      </c>
      <c r="E1293" s="10">
        <f>COUNTIFS(Defect_Master[First Time],"&gt;0",Defect_Master[Error Code Name],TPM[[#This Row],[Error Code Name]],Defect_Master[Functional Area],TPM[[#This Row],[Functional Area]])</f>
        <v>0</v>
      </c>
      <c r="F1293" s="10">
        <f>COUNTIFS(Defect_Master[Final],"&gt;0",Defect_Master[Error Code Name],TPM[[#This Row],[Error Code Name]],Defect_Master[Functional Area],TPM[[#This Row],[Functional Area]])</f>
        <v>0</v>
      </c>
      <c r="G129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94" spans="2:7" ht="15.75" customHeight="1">
      <c r="B1294" s="12">
        <v>1292</v>
      </c>
      <c r="C1294" s="10" t="str">
        <f>IFERROR(VLOOKUP(TPM[[#This Row],[Error Code]],Errors_Master[[Error Code]:[Functional Area]],2,FALSE),"NA")</f>
        <v>Impedance_Test_Pre-burn</v>
      </c>
      <c r="D1294" s="10" t="str">
        <f>IFERROR(VLOOKUP(TPM[[#This Row],[Error Code]],Errors_Master[[Error Code]:[Error Code Name]],3,FALSE),"NA")</f>
        <v>RightRear/a03-a04 test fail</v>
      </c>
      <c r="E1294" s="10">
        <f>COUNTIFS(Defect_Master[First Time],"&gt;0",Defect_Master[Error Code Name],TPM[[#This Row],[Error Code Name]],Defect_Master[Functional Area],TPM[[#This Row],[Functional Area]])</f>
        <v>0</v>
      </c>
      <c r="F1294" s="10">
        <f>COUNTIFS(Defect_Master[Final],"&gt;0",Defect_Master[Error Code Name],TPM[[#This Row],[Error Code Name]],Defect_Master[Functional Area],TPM[[#This Row],[Functional Area]])</f>
        <v>0</v>
      </c>
      <c r="G129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95" spans="2:7" ht="15.75" customHeight="1">
      <c r="B1295" s="12">
        <v>1293</v>
      </c>
      <c r="C1295" s="10" t="str">
        <f>IFERROR(VLOOKUP(TPM[[#This Row],[Error Code]],Errors_Master[[Error Code]:[Functional Area]],2,FALSE),"NA")</f>
        <v>Impedance_Test_Pre-burn</v>
      </c>
      <c r="D1295" s="10" t="str">
        <f>IFERROR(VLOOKUP(TPM[[#This Row],[Error Code]],Errors_Master[[Error Code]:[Error Code Name]],3,FALSE),"NA")</f>
        <v>RightRear/a04-a05 test fail</v>
      </c>
      <c r="E1295" s="10">
        <f>COUNTIFS(Defect_Master[First Time],"&gt;0",Defect_Master[Error Code Name],TPM[[#This Row],[Error Code Name]],Defect_Master[Functional Area],TPM[[#This Row],[Functional Area]])</f>
        <v>0</v>
      </c>
      <c r="F1295" s="10">
        <f>COUNTIFS(Defect_Master[Final],"&gt;0",Defect_Master[Error Code Name],TPM[[#This Row],[Error Code Name]],Defect_Master[Functional Area],TPM[[#This Row],[Functional Area]])</f>
        <v>0</v>
      </c>
      <c r="G129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96" spans="2:7" ht="15.75" customHeight="1">
      <c r="B1296" s="12">
        <v>1294</v>
      </c>
      <c r="C1296" s="10" t="str">
        <f>IFERROR(VLOOKUP(TPM[[#This Row],[Error Code]],Errors_Master[[Error Code]:[Functional Area]],2,FALSE),"NA")</f>
        <v>Impedance_Test_Pre-burn</v>
      </c>
      <c r="D1296" s="10" t="str">
        <f>IFERROR(VLOOKUP(TPM[[#This Row],[Error Code]],Errors_Master[[Error Code]:[Error Code Name]],3,FALSE),"NA")</f>
        <v>RightRear/a05-a06 test fail</v>
      </c>
      <c r="E1296" s="10">
        <f>COUNTIFS(Defect_Master[First Time],"&gt;0",Defect_Master[Error Code Name],TPM[[#This Row],[Error Code Name]],Defect_Master[Functional Area],TPM[[#This Row],[Functional Area]])</f>
        <v>0</v>
      </c>
      <c r="F1296" s="10">
        <f>COUNTIFS(Defect_Master[Final],"&gt;0",Defect_Master[Error Code Name],TPM[[#This Row],[Error Code Name]],Defect_Master[Functional Area],TPM[[#This Row],[Functional Area]])</f>
        <v>0</v>
      </c>
      <c r="G129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97" spans="2:7" ht="15.75" customHeight="1">
      <c r="B1297" s="12">
        <v>1295</v>
      </c>
      <c r="C1297" s="10" t="str">
        <f>IFERROR(VLOOKUP(TPM[[#This Row],[Error Code]],Errors_Master[[Error Code]:[Functional Area]],2,FALSE),"NA")</f>
        <v>Impedance_Test_Pre-burn</v>
      </c>
      <c r="D1297" s="10" t="str">
        <f>IFERROR(VLOOKUP(TPM[[#This Row],[Error Code]],Errors_Master[[Error Code]:[Error Code Name]],3,FALSE),"NA")</f>
        <v>RightRear/a06-a07 test fail</v>
      </c>
      <c r="E1297" s="10">
        <f>COUNTIFS(Defect_Master[First Time],"&gt;0",Defect_Master[Error Code Name],TPM[[#This Row],[Error Code Name]],Defect_Master[Functional Area],TPM[[#This Row],[Functional Area]])</f>
        <v>0</v>
      </c>
      <c r="F1297" s="10">
        <f>COUNTIFS(Defect_Master[Final],"&gt;0",Defect_Master[Error Code Name],TPM[[#This Row],[Error Code Name]],Defect_Master[Functional Area],TPM[[#This Row],[Functional Area]])</f>
        <v>0</v>
      </c>
      <c r="G129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98" spans="2:7" ht="15.75" customHeight="1">
      <c r="B1298" s="12">
        <v>1296</v>
      </c>
      <c r="C1298" s="10" t="str">
        <f>IFERROR(VLOOKUP(TPM[[#This Row],[Error Code]],Errors_Master[[Error Code]:[Functional Area]],2,FALSE),"NA")</f>
        <v>Impedance_Test_Pre-burn</v>
      </c>
      <c r="D1298" s="10" t="str">
        <f>IFERROR(VLOOKUP(TPM[[#This Row],[Error Code]],Errors_Master[[Error Code]:[Error Code Name]],3,FALSE),"NA")</f>
        <v>RightRear/a07-a08 test fail</v>
      </c>
      <c r="E1298" s="10">
        <f>COUNTIFS(Defect_Master[First Time],"&gt;0",Defect_Master[Error Code Name],TPM[[#This Row],[Error Code Name]],Defect_Master[Functional Area],TPM[[#This Row],[Functional Area]])</f>
        <v>0</v>
      </c>
      <c r="F1298" s="10">
        <f>COUNTIFS(Defect_Master[Final],"&gt;0",Defect_Master[Error Code Name],TPM[[#This Row],[Error Code Name]],Defect_Master[Functional Area],TPM[[#This Row],[Functional Area]])</f>
        <v>0</v>
      </c>
      <c r="G129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299" spans="2:7" ht="15.75" customHeight="1">
      <c r="B1299" s="12">
        <v>1297</v>
      </c>
      <c r="C1299" s="10" t="str">
        <f>IFERROR(VLOOKUP(TPM[[#This Row],[Error Code]],Errors_Master[[Error Code]:[Functional Area]],2,FALSE),"NA")</f>
        <v>Impedance_Test_Pre-burn</v>
      </c>
      <c r="D1299" s="10" t="str">
        <f>IFERROR(VLOOKUP(TPM[[#This Row],[Error Code]],Errors_Master[[Error Code]:[Error Code Name]],3,FALSE),"NA")</f>
        <v>RightRear/a08-a09 test fail</v>
      </c>
      <c r="E1299" s="10">
        <f>COUNTIFS(Defect_Master[First Time],"&gt;0",Defect_Master[Error Code Name],TPM[[#This Row],[Error Code Name]],Defect_Master[Functional Area],TPM[[#This Row],[Functional Area]])</f>
        <v>0</v>
      </c>
      <c r="F1299" s="10">
        <f>COUNTIFS(Defect_Master[Final],"&gt;0",Defect_Master[Error Code Name],TPM[[#This Row],[Error Code Name]],Defect_Master[Functional Area],TPM[[#This Row],[Functional Area]])</f>
        <v>0</v>
      </c>
      <c r="G129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00" spans="2:7" ht="15.75" customHeight="1">
      <c r="B1300" s="12">
        <v>1298</v>
      </c>
      <c r="C1300" s="10" t="str">
        <f>IFERROR(VLOOKUP(TPM[[#This Row],[Error Code]],Errors_Master[[Error Code]:[Functional Area]],2,FALSE),"NA")</f>
        <v>Impedance_Test_Pre-burn</v>
      </c>
      <c r="D1300" s="10" t="str">
        <f>IFERROR(VLOOKUP(TPM[[#This Row],[Error Code]],Errors_Master[[Error Code]:[Error Code Name]],3,FALSE),"NA")</f>
        <v>RightRear/a09-a10 test fail</v>
      </c>
      <c r="E1300" s="10">
        <f>COUNTIFS(Defect_Master[First Time],"&gt;0",Defect_Master[Error Code Name],TPM[[#This Row],[Error Code Name]],Defect_Master[Functional Area],TPM[[#This Row],[Functional Area]])</f>
        <v>0</v>
      </c>
      <c r="F1300" s="10">
        <f>COUNTIFS(Defect_Master[Final],"&gt;0",Defect_Master[Error Code Name],TPM[[#This Row],[Error Code Name]],Defect_Master[Functional Area],TPM[[#This Row],[Functional Area]])</f>
        <v>0</v>
      </c>
      <c r="G130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01" spans="2:7" ht="15.75" customHeight="1">
      <c r="B1301" s="12">
        <v>1299</v>
      </c>
      <c r="C1301" s="10" t="str">
        <f>IFERROR(VLOOKUP(TPM[[#This Row],[Error Code]],Errors_Master[[Error Code]:[Functional Area]],2,FALSE),"NA")</f>
        <v>Impedance_Test_Pre-burn</v>
      </c>
      <c r="D1301" s="10" t="str">
        <f>IFERROR(VLOOKUP(TPM[[#This Row],[Error Code]],Errors_Master[[Error Code]:[Error Code Name]],3,FALSE),"NA")</f>
        <v>RightRear/a10-a11 test fail</v>
      </c>
      <c r="E1301" s="10">
        <f>COUNTIFS(Defect_Master[First Time],"&gt;0",Defect_Master[Error Code Name],TPM[[#This Row],[Error Code Name]],Defect_Master[Functional Area],TPM[[#This Row],[Functional Area]])</f>
        <v>0</v>
      </c>
      <c r="F1301" s="10">
        <f>COUNTIFS(Defect_Master[Final],"&gt;0",Defect_Master[Error Code Name],TPM[[#This Row],[Error Code Name]],Defect_Master[Functional Area],TPM[[#This Row],[Functional Area]])</f>
        <v>0</v>
      </c>
      <c r="G130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02" spans="2:7" ht="15.75" customHeight="1">
      <c r="B1302" s="12">
        <v>1300</v>
      </c>
      <c r="C1302" s="10" t="str">
        <f>IFERROR(VLOOKUP(TPM[[#This Row],[Error Code]],Errors_Master[[Error Code]:[Functional Area]],2,FALSE),"NA")</f>
        <v>Impedance_Test_Pre-burn</v>
      </c>
      <c r="D1302" s="10" t="str">
        <f>IFERROR(VLOOKUP(TPM[[#This Row],[Error Code]],Errors_Master[[Error Code]:[Error Code Name]],3,FALSE),"NA")</f>
        <v>RightRear/a11-a12 test fail</v>
      </c>
      <c r="E1302" s="10">
        <f>COUNTIFS(Defect_Master[First Time],"&gt;0",Defect_Master[Error Code Name],TPM[[#This Row],[Error Code Name]],Defect_Master[Functional Area],TPM[[#This Row],[Functional Area]])</f>
        <v>0</v>
      </c>
      <c r="F1302" s="10">
        <f>COUNTIFS(Defect_Master[Final],"&gt;0",Defect_Master[Error Code Name],TPM[[#This Row],[Error Code Name]],Defect_Master[Functional Area],TPM[[#This Row],[Functional Area]])</f>
        <v>0</v>
      </c>
      <c r="G130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03" spans="2:7" ht="15.75" customHeight="1">
      <c r="B1303" s="12">
        <v>1301</v>
      </c>
      <c r="C1303" s="10" t="str">
        <f>IFERROR(VLOOKUP(TPM[[#This Row],[Error Code]],Errors_Master[[Error Code]:[Functional Area]],2,FALSE),"NA")</f>
        <v>Impedance_Test_Pre-burn</v>
      </c>
      <c r="D1303" s="10" t="str">
        <f>IFERROR(VLOOKUP(TPM[[#This Row],[Error Code]],Errors_Master[[Error Code]:[Error Code Name]],3,FALSE),"NA")</f>
        <v>RightRear/b01-b02 test fail</v>
      </c>
      <c r="E1303" s="10">
        <f>COUNTIFS(Defect_Master[First Time],"&gt;0",Defect_Master[Error Code Name],TPM[[#This Row],[Error Code Name]],Defect_Master[Functional Area],TPM[[#This Row],[Functional Area]])</f>
        <v>0</v>
      </c>
      <c r="F1303" s="10">
        <f>COUNTIFS(Defect_Master[Final],"&gt;0",Defect_Master[Error Code Name],TPM[[#This Row],[Error Code Name]],Defect_Master[Functional Area],TPM[[#This Row],[Functional Area]])</f>
        <v>0</v>
      </c>
      <c r="G130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04" spans="2:7" ht="15.75" customHeight="1">
      <c r="B1304" s="12">
        <v>1302</v>
      </c>
      <c r="C1304" s="10" t="str">
        <f>IFERROR(VLOOKUP(TPM[[#This Row],[Error Code]],Errors_Master[[Error Code]:[Functional Area]],2,FALSE),"NA")</f>
        <v>Impedance_Test_Pre-burn</v>
      </c>
      <c r="D1304" s="10" t="str">
        <f>IFERROR(VLOOKUP(TPM[[#This Row],[Error Code]],Errors_Master[[Error Code]:[Error Code Name]],3,FALSE),"NA")</f>
        <v>RightRear/b02-b03 test fail</v>
      </c>
      <c r="E1304" s="10">
        <f>COUNTIFS(Defect_Master[First Time],"&gt;0",Defect_Master[Error Code Name],TPM[[#This Row],[Error Code Name]],Defect_Master[Functional Area],TPM[[#This Row],[Functional Area]])</f>
        <v>0</v>
      </c>
      <c r="F1304" s="10">
        <f>COUNTIFS(Defect_Master[Final],"&gt;0",Defect_Master[Error Code Name],TPM[[#This Row],[Error Code Name]],Defect_Master[Functional Area],TPM[[#This Row],[Functional Area]])</f>
        <v>0</v>
      </c>
      <c r="G130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05" spans="2:7" ht="15.75" customHeight="1">
      <c r="B1305" s="12">
        <v>1303</v>
      </c>
      <c r="C1305" s="10" t="str">
        <f>IFERROR(VLOOKUP(TPM[[#This Row],[Error Code]],Errors_Master[[Error Code]:[Functional Area]],2,FALSE),"NA")</f>
        <v>Impedance_Test_Pre-burn</v>
      </c>
      <c r="D1305" s="10" t="str">
        <f>IFERROR(VLOOKUP(TPM[[#This Row],[Error Code]],Errors_Master[[Error Code]:[Error Code Name]],3,FALSE),"NA")</f>
        <v>RightRear/b03-b04 test fail</v>
      </c>
      <c r="E1305" s="10">
        <f>COUNTIFS(Defect_Master[First Time],"&gt;0",Defect_Master[Error Code Name],TPM[[#This Row],[Error Code Name]],Defect_Master[Functional Area],TPM[[#This Row],[Functional Area]])</f>
        <v>0</v>
      </c>
      <c r="F1305" s="10">
        <f>COUNTIFS(Defect_Master[Final],"&gt;0",Defect_Master[Error Code Name],TPM[[#This Row],[Error Code Name]],Defect_Master[Functional Area],TPM[[#This Row],[Functional Area]])</f>
        <v>0</v>
      </c>
      <c r="G130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06" spans="2:7" ht="15.75" customHeight="1">
      <c r="B1306" s="12">
        <v>1304</v>
      </c>
      <c r="C1306" s="10" t="str">
        <f>IFERROR(VLOOKUP(TPM[[#This Row],[Error Code]],Errors_Master[[Error Code]:[Functional Area]],2,FALSE),"NA")</f>
        <v>Impedance_Test_Pre-burn</v>
      </c>
      <c r="D1306" s="10" t="str">
        <f>IFERROR(VLOOKUP(TPM[[#This Row],[Error Code]],Errors_Master[[Error Code]:[Error Code Name]],3,FALSE),"NA")</f>
        <v>RightRear/b04-b05 test fail</v>
      </c>
      <c r="E1306" s="10">
        <f>COUNTIFS(Defect_Master[First Time],"&gt;0",Defect_Master[Error Code Name],TPM[[#This Row],[Error Code Name]],Defect_Master[Functional Area],TPM[[#This Row],[Functional Area]])</f>
        <v>0</v>
      </c>
      <c r="F1306" s="10">
        <f>COUNTIFS(Defect_Master[Final],"&gt;0",Defect_Master[Error Code Name],TPM[[#This Row],[Error Code Name]],Defect_Master[Functional Area],TPM[[#This Row],[Functional Area]])</f>
        <v>0</v>
      </c>
      <c r="G130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07" spans="2:7" ht="15.75" customHeight="1">
      <c r="B1307" s="12">
        <v>1305</v>
      </c>
      <c r="C1307" s="10" t="str">
        <f>IFERROR(VLOOKUP(TPM[[#This Row],[Error Code]],Errors_Master[[Error Code]:[Functional Area]],2,FALSE),"NA")</f>
        <v>Impedance_Test_Pre-burn</v>
      </c>
      <c r="D1307" s="10" t="str">
        <f>IFERROR(VLOOKUP(TPM[[#This Row],[Error Code]],Errors_Master[[Error Code]:[Error Code Name]],3,FALSE),"NA")</f>
        <v>RightRear/b05-b06 test fail</v>
      </c>
      <c r="E1307" s="10">
        <f>COUNTIFS(Defect_Master[First Time],"&gt;0",Defect_Master[Error Code Name],TPM[[#This Row],[Error Code Name]],Defect_Master[Functional Area],TPM[[#This Row],[Functional Area]])</f>
        <v>0</v>
      </c>
      <c r="F1307" s="10">
        <f>COUNTIFS(Defect_Master[Final],"&gt;0",Defect_Master[Error Code Name],TPM[[#This Row],[Error Code Name]],Defect_Master[Functional Area],TPM[[#This Row],[Functional Area]])</f>
        <v>0</v>
      </c>
      <c r="G130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08" spans="2:7" ht="15.75" customHeight="1">
      <c r="B1308" s="12">
        <v>1306</v>
      </c>
      <c r="C1308" s="10" t="str">
        <f>IFERROR(VLOOKUP(TPM[[#This Row],[Error Code]],Errors_Master[[Error Code]:[Functional Area]],2,FALSE),"NA")</f>
        <v>Impedance_Test_Pre-burn</v>
      </c>
      <c r="D1308" s="10" t="str">
        <f>IFERROR(VLOOKUP(TPM[[#This Row],[Error Code]],Errors_Master[[Error Code]:[Error Code Name]],3,FALSE),"NA")</f>
        <v>RightRear/b06-b07 test fail</v>
      </c>
      <c r="E1308" s="10">
        <f>COUNTIFS(Defect_Master[First Time],"&gt;0",Defect_Master[Error Code Name],TPM[[#This Row],[Error Code Name]],Defect_Master[Functional Area],TPM[[#This Row],[Functional Area]])</f>
        <v>0</v>
      </c>
      <c r="F1308" s="10">
        <f>COUNTIFS(Defect_Master[Final],"&gt;0",Defect_Master[Error Code Name],TPM[[#This Row],[Error Code Name]],Defect_Master[Functional Area],TPM[[#This Row],[Functional Area]])</f>
        <v>0</v>
      </c>
      <c r="G130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09" spans="2:7" ht="15.75" customHeight="1">
      <c r="B1309" s="12">
        <v>1307</v>
      </c>
      <c r="C1309" s="10" t="str">
        <f>IFERROR(VLOOKUP(TPM[[#This Row],[Error Code]],Errors_Master[[Error Code]:[Functional Area]],2,FALSE),"NA")</f>
        <v>Impedance_Test_Pre-burn</v>
      </c>
      <c r="D1309" s="10" t="str">
        <f>IFERROR(VLOOKUP(TPM[[#This Row],[Error Code]],Errors_Master[[Error Code]:[Error Code Name]],3,FALSE),"NA")</f>
        <v>RightRear/b07-b08 test fail</v>
      </c>
      <c r="E1309" s="10">
        <f>COUNTIFS(Defect_Master[First Time],"&gt;0",Defect_Master[Error Code Name],TPM[[#This Row],[Error Code Name]],Defect_Master[Functional Area],TPM[[#This Row],[Functional Area]])</f>
        <v>0</v>
      </c>
      <c r="F1309" s="10">
        <f>COUNTIFS(Defect_Master[Final],"&gt;0",Defect_Master[Error Code Name],TPM[[#This Row],[Error Code Name]],Defect_Master[Functional Area],TPM[[#This Row],[Functional Area]])</f>
        <v>0</v>
      </c>
      <c r="G130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10" spans="2:7" ht="15.75" customHeight="1">
      <c r="B1310" s="12">
        <v>1308</v>
      </c>
      <c r="C1310" s="10" t="str">
        <f>IFERROR(VLOOKUP(TPM[[#This Row],[Error Code]],Errors_Master[[Error Code]:[Functional Area]],2,FALSE),"NA")</f>
        <v>Impedance_Test_Pre-burn</v>
      </c>
      <c r="D1310" s="10" t="str">
        <f>IFERROR(VLOOKUP(TPM[[#This Row],[Error Code]],Errors_Master[[Error Code]:[Error Code Name]],3,FALSE),"NA")</f>
        <v>RightRear/b08-b09 test fail</v>
      </c>
      <c r="E1310" s="10">
        <f>COUNTIFS(Defect_Master[First Time],"&gt;0",Defect_Master[Error Code Name],TPM[[#This Row],[Error Code Name]],Defect_Master[Functional Area],TPM[[#This Row],[Functional Area]])</f>
        <v>0</v>
      </c>
      <c r="F1310" s="10">
        <f>COUNTIFS(Defect_Master[Final],"&gt;0",Defect_Master[Error Code Name],TPM[[#This Row],[Error Code Name]],Defect_Master[Functional Area],TPM[[#This Row],[Functional Area]])</f>
        <v>0</v>
      </c>
      <c r="G131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11" spans="2:7" ht="15.75" customHeight="1">
      <c r="B1311" s="12">
        <v>1309</v>
      </c>
      <c r="C1311" s="10" t="str">
        <f>IFERROR(VLOOKUP(TPM[[#This Row],[Error Code]],Errors_Master[[Error Code]:[Functional Area]],2,FALSE),"NA")</f>
        <v>Impedance_Test_Pre-burn</v>
      </c>
      <c r="D1311" s="10" t="str">
        <f>IFERROR(VLOOKUP(TPM[[#This Row],[Error Code]],Errors_Master[[Error Code]:[Error Code Name]],3,FALSE),"NA")</f>
        <v>RightRear/b09-b10 test fail</v>
      </c>
      <c r="E1311" s="10">
        <f>COUNTIFS(Defect_Master[First Time],"&gt;0",Defect_Master[Error Code Name],TPM[[#This Row],[Error Code Name]],Defect_Master[Functional Area],TPM[[#This Row],[Functional Area]])</f>
        <v>0</v>
      </c>
      <c r="F1311" s="10">
        <f>COUNTIFS(Defect_Master[Final],"&gt;0",Defect_Master[Error Code Name],TPM[[#This Row],[Error Code Name]],Defect_Master[Functional Area],TPM[[#This Row],[Functional Area]])</f>
        <v>0</v>
      </c>
      <c r="G131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12" spans="2:7" ht="15.75" customHeight="1">
      <c r="B1312" s="12">
        <v>1310</v>
      </c>
      <c r="C1312" s="10" t="str">
        <f>IFERROR(VLOOKUP(TPM[[#This Row],[Error Code]],Errors_Master[[Error Code]:[Functional Area]],2,FALSE),"NA")</f>
        <v>Impedance_Test_Pre-burn</v>
      </c>
      <c r="D1312" s="10" t="str">
        <f>IFERROR(VLOOKUP(TPM[[#This Row],[Error Code]],Errors_Master[[Error Code]:[Error Code Name]],3,FALSE),"NA")</f>
        <v>RightRear/b10-b11 test fail</v>
      </c>
      <c r="E1312" s="10">
        <f>COUNTIFS(Defect_Master[First Time],"&gt;0",Defect_Master[Error Code Name],TPM[[#This Row],[Error Code Name]],Defect_Master[Functional Area],TPM[[#This Row],[Functional Area]])</f>
        <v>0</v>
      </c>
      <c r="F1312" s="10">
        <f>COUNTIFS(Defect_Master[Final],"&gt;0",Defect_Master[Error Code Name],TPM[[#This Row],[Error Code Name]],Defect_Master[Functional Area],TPM[[#This Row],[Functional Area]])</f>
        <v>0</v>
      </c>
      <c r="G131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13" spans="2:7" ht="15.75" customHeight="1">
      <c r="B1313" s="12">
        <v>1311</v>
      </c>
      <c r="C1313" s="10" t="str">
        <f>IFERROR(VLOOKUP(TPM[[#This Row],[Error Code]],Errors_Master[[Error Code]:[Functional Area]],2,FALSE),"NA")</f>
        <v>Impedance_Test_Pre-burn</v>
      </c>
      <c r="D1313" s="10" t="str">
        <f>IFERROR(VLOOKUP(TPM[[#This Row],[Error Code]],Errors_Master[[Error Code]:[Error Code Name]],3,FALSE),"NA")</f>
        <v>RightRear/b11-b12 test fail</v>
      </c>
      <c r="E1313" s="10">
        <f>COUNTIFS(Defect_Master[First Time],"&gt;0",Defect_Master[Error Code Name],TPM[[#This Row],[Error Code Name]],Defect_Master[Functional Area],TPM[[#This Row],[Functional Area]])</f>
        <v>0</v>
      </c>
      <c r="F1313" s="10">
        <f>COUNTIFS(Defect_Master[Final],"&gt;0",Defect_Master[Error Code Name],TPM[[#This Row],[Error Code Name]],Defect_Master[Functional Area],TPM[[#This Row],[Functional Area]])</f>
        <v>0</v>
      </c>
      <c r="G131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14" spans="2:7" ht="15.75" customHeight="1">
      <c r="B1314" s="12">
        <v>1312</v>
      </c>
      <c r="C1314" s="10" t="str">
        <f>IFERROR(VLOOKUP(TPM[[#This Row],[Error Code]],Errors_Master[[Error Code]:[Functional Area]],2,FALSE),"NA")</f>
        <v>Impedance_Test_Pre-burn</v>
      </c>
      <c r="D1314" s="10" t="str">
        <f>IFERROR(VLOOKUP(TPM[[#This Row],[Error Code]],Errors_Master[[Error Code]:[Error Code Name]],3,FALSE),"NA")</f>
        <v>RightRear/a02-b11 test fail</v>
      </c>
      <c r="E1314" s="10">
        <f>COUNTIFS(Defect_Master[First Time],"&gt;0",Defect_Master[Error Code Name],TPM[[#This Row],[Error Code Name]],Defect_Master[Functional Area],TPM[[#This Row],[Functional Area]])</f>
        <v>0</v>
      </c>
      <c r="F1314" s="10">
        <f>COUNTIFS(Defect_Master[Final],"&gt;0",Defect_Master[Error Code Name],TPM[[#This Row],[Error Code Name]],Defect_Master[Functional Area],TPM[[#This Row],[Functional Area]])</f>
        <v>0</v>
      </c>
      <c r="G131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15" spans="2:7" ht="15.75" customHeight="1">
      <c r="B1315" s="12">
        <v>1313</v>
      </c>
      <c r="C1315" s="10" t="str">
        <f>IFERROR(VLOOKUP(TPM[[#This Row],[Error Code]],Errors_Master[[Error Code]:[Functional Area]],2,FALSE),"NA")</f>
        <v>Impedance_Test_Pre-burn</v>
      </c>
      <c r="D1315" s="10" t="str">
        <f>IFERROR(VLOOKUP(TPM[[#This Row],[Error Code]],Errors_Master[[Error Code]:[Error Code Name]],3,FALSE),"NA")</f>
        <v>RightRear/a03-b10 test fail</v>
      </c>
      <c r="E1315" s="10">
        <f>COUNTIFS(Defect_Master[First Time],"&gt;0",Defect_Master[Error Code Name],TPM[[#This Row],[Error Code Name]],Defect_Master[Functional Area],TPM[[#This Row],[Functional Area]])</f>
        <v>0</v>
      </c>
      <c r="F1315" s="10">
        <f>COUNTIFS(Defect_Master[Final],"&gt;0",Defect_Master[Error Code Name],TPM[[#This Row],[Error Code Name]],Defect_Master[Functional Area],TPM[[#This Row],[Functional Area]])</f>
        <v>0</v>
      </c>
      <c r="G131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16" spans="2:7" ht="15.75" customHeight="1">
      <c r="B1316" s="12">
        <v>1314</v>
      </c>
      <c r="C1316" s="10" t="str">
        <f>IFERROR(VLOOKUP(TPM[[#This Row],[Error Code]],Errors_Master[[Error Code]:[Functional Area]],2,FALSE),"NA")</f>
        <v>Impedance_Test_Pre-burn</v>
      </c>
      <c r="D1316" s="10" t="str">
        <f>IFERROR(VLOOKUP(TPM[[#This Row],[Error Code]],Errors_Master[[Error Code]:[Error Code Name]],3,FALSE),"NA")</f>
        <v>RightRear/a05-b08 test fail</v>
      </c>
      <c r="E1316" s="10">
        <f>COUNTIFS(Defect_Master[First Time],"&gt;0",Defect_Master[Error Code Name],TPM[[#This Row],[Error Code Name]],Defect_Master[Functional Area],TPM[[#This Row],[Functional Area]])</f>
        <v>0</v>
      </c>
      <c r="F1316" s="10">
        <f>COUNTIFS(Defect_Master[Final],"&gt;0",Defect_Master[Error Code Name],TPM[[#This Row],[Error Code Name]],Defect_Master[Functional Area],TPM[[#This Row],[Functional Area]])</f>
        <v>0</v>
      </c>
      <c r="G131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17" spans="2:7" ht="15.75" customHeight="1">
      <c r="B1317" s="12">
        <v>1315</v>
      </c>
      <c r="C1317" s="10" t="str">
        <f>IFERROR(VLOOKUP(TPM[[#This Row],[Error Code]],Errors_Master[[Error Code]:[Functional Area]],2,FALSE),"NA")</f>
        <v>Impedance_Test_Pre-burn</v>
      </c>
      <c r="D1317" s="10" t="str">
        <f>IFERROR(VLOOKUP(TPM[[#This Row],[Error Code]],Errors_Master[[Error Code]:[Error Code Name]],3,FALSE),"NA")</f>
        <v>RightRear/a06-b07 test fail</v>
      </c>
      <c r="E1317" s="10">
        <f>COUNTIFS(Defect_Master[First Time],"&gt;0",Defect_Master[Error Code Name],TPM[[#This Row],[Error Code Name]],Defect_Master[Functional Area],TPM[[#This Row],[Functional Area]])</f>
        <v>0</v>
      </c>
      <c r="F1317" s="10">
        <f>COUNTIFS(Defect_Master[Final],"&gt;0",Defect_Master[Error Code Name],TPM[[#This Row],[Error Code Name]],Defect_Master[Functional Area],TPM[[#This Row],[Functional Area]])</f>
        <v>0</v>
      </c>
      <c r="G131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18" spans="2:7" ht="15.75" customHeight="1">
      <c r="B1318" s="12">
        <v>1316</v>
      </c>
      <c r="C1318" s="10" t="str">
        <f>IFERROR(VLOOKUP(TPM[[#This Row],[Error Code]],Errors_Master[[Error Code]:[Functional Area]],2,FALSE),"NA")</f>
        <v>Impedance_Test_Pre-burn</v>
      </c>
      <c r="D1318" s="10" t="str">
        <f>IFERROR(VLOOKUP(TPM[[#This Row],[Error Code]],Errors_Master[[Error Code]:[Error Code Name]],3,FALSE),"NA")</f>
        <v>RightRear/a07-b06 test fail</v>
      </c>
      <c r="E1318" s="10">
        <f>COUNTIFS(Defect_Master[First Time],"&gt;0",Defect_Master[Error Code Name],TPM[[#This Row],[Error Code Name]],Defect_Master[Functional Area],TPM[[#This Row],[Functional Area]])</f>
        <v>0</v>
      </c>
      <c r="F1318" s="10">
        <f>COUNTIFS(Defect_Master[Final],"&gt;0",Defect_Master[Error Code Name],TPM[[#This Row],[Error Code Name]],Defect_Master[Functional Area],TPM[[#This Row],[Functional Area]])</f>
        <v>0</v>
      </c>
      <c r="G131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19" spans="2:7" ht="15.75" customHeight="1">
      <c r="B1319" s="12">
        <v>1317</v>
      </c>
      <c r="C1319" s="10" t="str">
        <f>IFERROR(VLOOKUP(TPM[[#This Row],[Error Code]],Errors_Master[[Error Code]:[Functional Area]],2,FALSE),"NA")</f>
        <v>Impedance_Test_Pre-burn</v>
      </c>
      <c r="D1319" s="10" t="str">
        <f>IFERROR(VLOOKUP(TPM[[#This Row],[Error Code]],Errors_Master[[Error Code]:[Error Code Name]],3,FALSE),"NA")</f>
        <v>RightRear/a08-b05 test fail</v>
      </c>
      <c r="E1319" s="10">
        <f>COUNTIFS(Defect_Master[First Time],"&gt;0",Defect_Master[Error Code Name],TPM[[#This Row],[Error Code Name]],Defect_Master[Functional Area],TPM[[#This Row],[Functional Area]])</f>
        <v>0</v>
      </c>
      <c r="F1319" s="10">
        <f>COUNTIFS(Defect_Master[Final],"&gt;0",Defect_Master[Error Code Name],TPM[[#This Row],[Error Code Name]],Defect_Master[Functional Area],TPM[[#This Row],[Functional Area]])</f>
        <v>0</v>
      </c>
      <c r="G131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20" spans="2:7" ht="15.75" customHeight="1">
      <c r="B1320" s="12">
        <v>1318</v>
      </c>
      <c r="C1320" s="10" t="str">
        <f>IFERROR(VLOOKUP(TPM[[#This Row],[Error Code]],Errors_Master[[Error Code]:[Functional Area]],2,FALSE),"NA")</f>
        <v>Impedance_Test_Pre-burn</v>
      </c>
      <c r="D1320" s="10" t="str">
        <f>IFERROR(VLOOKUP(TPM[[#This Row],[Error Code]],Errors_Master[[Error Code]:[Error Code Name]],3,FALSE),"NA")</f>
        <v>RightRear/a10-b03 test fail</v>
      </c>
      <c r="E1320" s="10">
        <f>COUNTIFS(Defect_Master[First Time],"&gt;0",Defect_Master[Error Code Name],TPM[[#This Row],[Error Code Name]],Defect_Master[Functional Area],TPM[[#This Row],[Functional Area]])</f>
        <v>0</v>
      </c>
      <c r="F1320" s="10">
        <f>COUNTIFS(Defect_Master[Final],"&gt;0",Defect_Master[Error Code Name],TPM[[#This Row],[Error Code Name]],Defect_Master[Functional Area],TPM[[#This Row],[Functional Area]])</f>
        <v>0</v>
      </c>
      <c r="G132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21" spans="2:7" ht="15.75" customHeight="1">
      <c r="B1321" s="12">
        <v>1319</v>
      </c>
      <c r="C1321" s="10" t="str">
        <f>IFERROR(VLOOKUP(TPM[[#This Row],[Error Code]],Errors_Master[[Error Code]:[Functional Area]],2,FALSE),"NA")</f>
        <v>Impedance_Test_Pre-burn</v>
      </c>
      <c r="D1321" s="10" t="str">
        <f>IFERROR(VLOOKUP(TPM[[#This Row],[Error Code]],Errors_Master[[Error Code]:[Error Code Name]],3,FALSE),"NA")</f>
        <v>RightRear/a11-b02 test fail</v>
      </c>
      <c r="E1321" s="10">
        <f>COUNTIFS(Defect_Master[First Time],"&gt;0",Defect_Master[Error Code Name],TPM[[#This Row],[Error Code Name]],Defect_Master[Functional Area],TPM[[#This Row],[Functional Area]])</f>
        <v>0</v>
      </c>
      <c r="F1321" s="10">
        <f>COUNTIFS(Defect_Master[Final],"&gt;0",Defect_Master[Error Code Name],TPM[[#This Row],[Error Code Name]],Defect_Master[Functional Area],TPM[[#This Row],[Functional Area]])</f>
        <v>0</v>
      </c>
      <c r="G132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22" spans="2:7" ht="15.75" customHeight="1">
      <c r="B1322" s="12">
        <v>1320</v>
      </c>
      <c r="C1322" s="10" t="str">
        <f>IFERROR(VLOOKUP(TPM[[#This Row],[Error Code]],Errors_Master[[Error Code]:[Functional Area]],2,FALSE),"NA")</f>
        <v>Impedance_Test_Pre-burn</v>
      </c>
      <c r="D1322" s="10" t="str">
        <f>IFERROR(VLOOKUP(TPM[[#This Row],[Error Code]],Errors_Master[[Error Code]:[Error Code Name]],3,FALSE),"NA")</f>
        <v>RightRear/B11_RX1 test fail</v>
      </c>
      <c r="E1322" s="10">
        <f>COUNTIFS(Defect_Master[First Time],"&gt;0",Defect_Master[Error Code Name],TPM[[#This Row],[Error Code Name]],Defect_Master[Functional Area],TPM[[#This Row],[Functional Area]])</f>
        <v>0</v>
      </c>
      <c r="F1322" s="10">
        <f>COUNTIFS(Defect_Master[Final],"&gt;0",Defect_Master[Error Code Name],TPM[[#This Row],[Error Code Name]],Defect_Master[Functional Area],TPM[[#This Row],[Functional Area]])</f>
        <v>0</v>
      </c>
      <c r="G132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23" spans="2:7" ht="15.75" customHeight="1">
      <c r="B1323" s="12">
        <v>1321</v>
      </c>
      <c r="C1323" s="10" t="str">
        <f>IFERROR(VLOOKUP(TPM[[#This Row],[Error Code]],Errors_Master[[Error Code]:[Functional Area]],2,FALSE),"NA")</f>
        <v>Impedance_Test_Pre-burn</v>
      </c>
      <c r="D1323" s="10" t="str">
        <f>IFERROR(VLOOKUP(TPM[[#This Row],[Error Code]],Errors_Master[[Error Code]:[Error Code Name]],3,FALSE),"NA")</f>
        <v>RightRear/B10_RX1-testfail</v>
      </c>
      <c r="E1323" s="10">
        <f>COUNTIFS(Defect_Master[First Time],"&gt;0",Defect_Master[Error Code Name],TPM[[#This Row],[Error Code Name]],Defect_Master[Functional Area],TPM[[#This Row],[Functional Area]])</f>
        <v>0</v>
      </c>
      <c r="F1323" s="10">
        <f>COUNTIFS(Defect_Master[Final],"&gt;0",Defect_Master[Error Code Name],TPM[[#This Row],[Error Code Name]],Defect_Master[Functional Area],TPM[[#This Row],[Functional Area]])</f>
        <v>0</v>
      </c>
      <c r="G132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24" spans="2:7" ht="15.75" customHeight="1">
      <c r="B1324" s="12">
        <v>1322</v>
      </c>
      <c r="C1324" s="10" t="str">
        <f>IFERROR(VLOOKUP(TPM[[#This Row],[Error Code]],Errors_Master[[Error Code]:[Functional Area]],2,FALSE),"NA")</f>
        <v>Impedance_Test_Pre-burn</v>
      </c>
      <c r="D1324" s="10" t="str">
        <f>IFERROR(VLOOKUP(TPM[[#This Row],[Error Code]],Errors_Master[[Error Code]:[Error Code Name]],3,FALSE),"NA")</f>
        <v>RightRear/A04_Vbustestfail</v>
      </c>
      <c r="E1324" s="10">
        <f>COUNTIFS(Defect_Master[First Time],"&gt;0",Defect_Master[Error Code Name],TPM[[#This Row],[Error Code Name]],Defect_Master[Functional Area],TPM[[#This Row],[Functional Area]])</f>
        <v>0</v>
      </c>
      <c r="F1324" s="10">
        <f>COUNTIFS(Defect_Master[Final],"&gt;0",Defect_Master[Error Code Name],TPM[[#This Row],[Error Code Name]],Defect_Master[Functional Area],TPM[[#This Row],[Functional Area]])</f>
        <v>0</v>
      </c>
      <c r="G132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25" spans="2:7" ht="15.75" customHeight="1">
      <c r="B1325" s="12">
        <v>1323</v>
      </c>
      <c r="C1325" s="10" t="str">
        <f>IFERROR(VLOOKUP(TPM[[#This Row],[Error Code]],Errors_Master[[Error Code]:[Functional Area]],2,FALSE),"NA")</f>
        <v>Impedance_Test_Pre-burn</v>
      </c>
      <c r="D1325" s="10" t="str">
        <f>IFERROR(VLOOKUP(TPM[[#This Row],[Error Code]],Errors_Master[[Error Code]:[Error Code Name]],3,FALSE),"NA")</f>
        <v>RightRear/A05_CC1testfail</v>
      </c>
      <c r="E1325" s="10">
        <f>COUNTIFS(Defect_Master[First Time],"&gt;0",Defect_Master[Error Code Name],TPM[[#This Row],[Error Code Name]],Defect_Master[Functional Area],TPM[[#This Row],[Functional Area]])</f>
        <v>0</v>
      </c>
      <c r="F1325" s="10">
        <f>COUNTIFS(Defect_Master[Final],"&gt;0",Defect_Master[Error Code Name],TPM[[#This Row],[Error Code Name]],Defect_Master[Functional Area],TPM[[#This Row],[Functional Area]])</f>
        <v>0</v>
      </c>
      <c r="G132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26" spans="2:7" ht="15.75" customHeight="1">
      <c r="B1326" s="12">
        <v>1324</v>
      </c>
      <c r="C1326" s="10" t="str">
        <f>IFERROR(VLOOKUP(TPM[[#This Row],[Error Code]],Errors_Master[[Error Code]:[Functional Area]],2,FALSE),"NA")</f>
        <v>Impedance_Test_Pre-burn</v>
      </c>
      <c r="D1326" s="10" t="str">
        <f>IFERROR(VLOOKUP(TPM[[#This Row],[Error Code]],Errors_Master[[Error Code]:[Error Code Name]],3,FALSE),"NA")</f>
        <v>RightRear/A06_D test fail</v>
      </c>
      <c r="E1326" s="10">
        <f>COUNTIFS(Defect_Master[First Time],"&gt;0",Defect_Master[Error Code Name],TPM[[#This Row],[Error Code Name]],Defect_Master[Functional Area],TPM[[#This Row],[Functional Area]])</f>
        <v>0</v>
      </c>
      <c r="F1326" s="10">
        <f>COUNTIFS(Defect_Master[Final],"&gt;0",Defect_Master[Error Code Name],TPM[[#This Row],[Error Code Name]],Defect_Master[Functional Area],TPM[[#This Row],[Functional Area]])</f>
        <v>0</v>
      </c>
      <c r="G132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27" spans="2:7" ht="15.75" customHeight="1">
      <c r="B1327" s="12">
        <v>1325</v>
      </c>
      <c r="C1327" s="10" t="str">
        <f>IFERROR(VLOOKUP(TPM[[#This Row],[Error Code]],Errors_Master[[Error Code]:[Functional Area]],2,FALSE),"NA")</f>
        <v>Impedance_Test_Pre-burn</v>
      </c>
      <c r="D1327" s="10" t="str">
        <f>IFERROR(VLOOKUP(TPM[[#This Row],[Error Code]],Errors_Master[[Error Code]:[Error Code Name]],3,FALSE),"NA")</f>
        <v>RightRear/A07_D-testfail</v>
      </c>
      <c r="E1327" s="10">
        <f>COUNTIFS(Defect_Master[First Time],"&gt;0",Defect_Master[Error Code Name],TPM[[#This Row],[Error Code Name]],Defect_Master[Functional Area],TPM[[#This Row],[Functional Area]])</f>
        <v>0</v>
      </c>
      <c r="F1327" s="10">
        <f>COUNTIFS(Defect_Master[Final],"&gt;0",Defect_Master[Error Code Name],TPM[[#This Row],[Error Code Name]],Defect_Master[Functional Area],TPM[[#This Row],[Functional Area]])</f>
        <v>0</v>
      </c>
      <c r="G132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28" spans="2:7" ht="15.75" customHeight="1">
      <c r="B1328" s="12">
        <v>1326</v>
      </c>
      <c r="C1328" s="10" t="str">
        <f>IFERROR(VLOOKUP(TPM[[#This Row],[Error Code]],Errors_Master[[Error Code]:[Functional Area]],2,FALSE),"NA")</f>
        <v>Impedance_Test_Pre-burn</v>
      </c>
      <c r="D1328" s="10" t="str">
        <f>IFERROR(VLOOKUP(TPM[[#This Row],[Error Code]],Errors_Master[[Error Code]:[Error Code Name]],3,FALSE),"NA")</f>
        <v>RightRear/B08_SBU2testfail</v>
      </c>
      <c r="E1328" s="10">
        <f>COUNTIFS(Defect_Master[First Time],"&gt;0",Defect_Master[Error Code Name],TPM[[#This Row],[Error Code Name]],Defect_Master[Functional Area],TPM[[#This Row],[Functional Area]])</f>
        <v>0</v>
      </c>
      <c r="F1328" s="10">
        <f>COUNTIFS(Defect_Master[Final],"&gt;0",Defect_Master[Error Code Name],TPM[[#This Row],[Error Code Name]],Defect_Master[Functional Area],TPM[[#This Row],[Functional Area]])</f>
        <v>0</v>
      </c>
      <c r="G132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29" spans="2:7" ht="15.75" customHeight="1">
      <c r="B1329" s="12">
        <v>1327</v>
      </c>
      <c r="C1329" s="10" t="str">
        <f>IFERROR(VLOOKUP(TPM[[#This Row],[Error Code]],Errors_Master[[Error Code]:[Functional Area]],2,FALSE),"NA")</f>
        <v>Impedance_Test_Pre-burn</v>
      </c>
      <c r="D1329" s="10" t="str">
        <f>IFERROR(VLOOKUP(TPM[[#This Row],[Error Code]],Errors_Master[[Error Code]:[Error Code Name]],3,FALSE),"NA")</f>
        <v>RightRear/A09_Vbustestfail</v>
      </c>
      <c r="E1329" s="10">
        <f>COUNTIFS(Defect_Master[First Time],"&gt;0",Defect_Master[Error Code Name],TPM[[#This Row],[Error Code Name]],Defect_Master[Functional Area],TPM[[#This Row],[Functional Area]])</f>
        <v>0</v>
      </c>
      <c r="F1329" s="10">
        <f>COUNTIFS(Defect_Master[Final],"&gt;0",Defect_Master[Error Code Name],TPM[[#This Row],[Error Code Name]],Defect_Master[Functional Area],TPM[[#This Row],[Functional Area]])</f>
        <v>0</v>
      </c>
      <c r="G132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30" spans="2:7" ht="15.75" customHeight="1">
      <c r="B1330" s="12">
        <v>1328</v>
      </c>
      <c r="C1330" s="10" t="str">
        <f>IFERROR(VLOOKUP(TPM[[#This Row],[Error Code]],Errors_Master[[Error Code]:[Functional Area]],2,FALSE),"NA")</f>
        <v>Impedance_Test_Pre-burn</v>
      </c>
      <c r="D1330" s="10" t="str">
        <f>IFERROR(VLOOKUP(TPM[[#This Row],[Error Code]],Errors_Master[[Error Code]:[Error Code Name]],3,FALSE),"NA")</f>
        <v>RightRear/B03_TX2-testfail</v>
      </c>
      <c r="E1330" s="10">
        <f>COUNTIFS(Defect_Master[First Time],"&gt;0",Defect_Master[Error Code Name],TPM[[#This Row],[Error Code Name]],Defect_Master[Functional Area],TPM[[#This Row],[Functional Area]])</f>
        <v>0</v>
      </c>
      <c r="F1330" s="10">
        <f>COUNTIFS(Defect_Master[Final],"&gt;0",Defect_Master[Error Code Name],TPM[[#This Row],[Error Code Name]],Defect_Master[Functional Area],TPM[[#This Row],[Functional Area]])</f>
        <v>0</v>
      </c>
      <c r="G133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31" spans="2:7" ht="15.75" customHeight="1">
      <c r="B1331" s="12">
        <v>1329</v>
      </c>
      <c r="C1331" s="10" t="str">
        <f>IFERROR(VLOOKUP(TPM[[#This Row],[Error Code]],Errors_Master[[Error Code]:[Functional Area]],2,FALSE),"NA")</f>
        <v>Impedance_Test_Pre-burn</v>
      </c>
      <c r="D1331" s="10" t="str">
        <f>IFERROR(VLOOKUP(TPM[[#This Row],[Error Code]],Errors_Master[[Error Code]:[Error Code Name]],3,FALSE),"NA")</f>
        <v>RightRear/B02_TX2 test fail</v>
      </c>
      <c r="E1331" s="10">
        <f>COUNTIFS(Defect_Master[First Time],"&gt;0",Defect_Master[Error Code Name],TPM[[#This Row],[Error Code Name]],Defect_Master[Functional Area],TPM[[#This Row],[Functional Area]])</f>
        <v>0</v>
      </c>
      <c r="F1331" s="10">
        <f>COUNTIFS(Defect_Master[Final],"&gt;0",Defect_Master[Error Code Name],TPM[[#This Row],[Error Code Name]],Defect_Master[Functional Area],TPM[[#This Row],[Functional Area]])</f>
        <v>0</v>
      </c>
      <c r="G133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32" spans="2:7" ht="15.75" customHeight="1">
      <c r="B1332" s="12">
        <v>1330</v>
      </c>
      <c r="C1332" s="10" t="str">
        <f>IFERROR(VLOOKUP(TPM[[#This Row],[Error Code]],Errors_Master[[Error Code]:[Functional Area]],2,FALSE),"NA")</f>
        <v>Impedance_Test_Pre-burn</v>
      </c>
      <c r="D1332" s="10" t="str">
        <f>IFERROR(VLOOKUP(TPM[[#This Row],[Error Code]],Errors_Master[[Error Code]:[Error Code Name]],3,FALSE),"NA")</f>
        <v>RightRear/A11_RX2 test fail</v>
      </c>
      <c r="E1332" s="10">
        <f>COUNTIFS(Defect_Master[First Time],"&gt;0",Defect_Master[Error Code Name],TPM[[#This Row],[Error Code Name]],Defect_Master[Functional Area],TPM[[#This Row],[Functional Area]])</f>
        <v>0</v>
      </c>
      <c r="F1332" s="10">
        <f>COUNTIFS(Defect_Master[Final],"&gt;0",Defect_Master[Error Code Name],TPM[[#This Row],[Error Code Name]],Defect_Master[Functional Area],TPM[[#This Row],[Functional Area]])</f>
        <v>0</v>
      </c>
      <c r="G133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33" spans="2:7" ht="15.75" customHeight="1">
      <c r="B1333" s="12">
        <v>1331</v>
      </c>
      <c r="C1333" s="10" t="str">
        <f>IFERROR(VLOOKUP(TPM[[#This Row],[Error Code]],Errors_Master[[Error Code]:[Functional Area]],2,FALSE),"NA")</f>
        <v>Impedance_Test_Pre-burn</v>
      </c>
      <c r="D1333" s="10" t="str">
        <f>IFERROR(VLOOKUP(TPM[[#This Row],[Error Code]],Errors_Master[[Error Code]:[Error Code Name]],3,FALSE),"NA")</f>
        <v>RightRear/A10_RX2-testfail</v>
      </c>
      <c r="E1333" s="10">
        <f>COUNTIFS(Defect_Master[First Time],"&gt;0",Defect_Master[Error Code Name],TPM[[#This Row],[Error Code Name]],Defect_Master[Functional Area],TPM[[#This Row],[Functional Area]])</f>
        <v>0</v>
      </c>
      <c r="F1333" s="10">
        <f>COUNTIFS(Defect_Master[Final],"&gt;0",Defect_Master[Error Code Name],TPM[[#This Row],[Error Code Name]],Defect_Master[Functional Area],TPM[[#This Row],[Functional Area]])</f>
        <v>0</v>
      </c>
      <c r="G133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34" spans="2:7" ht="15.75" customHeight="1">
      <c r="B1334" s="12">
        <v>1332</v>
      </c>
      <c r="C1334" s="10" t="str">
        <f>IFERROR(VLOOKUP(TPM[[#This Row],[Error Code]],Errors_Master[[Error Code]:[Functional Area]],2,FALSE),"NA")</f>
        <v>Impedance_Test_Pre-burn</v>
      </c>
      <c r="D1334" s="10" t="str">
        <f>IFERROR(VLOOKUP(TPM[[#This Row],[Error Code]],Errors_Master[[Error Code]:[Error Code Name]],3,FALSE),"NA")</f>
        <v>RightRear/B04_Vbustestfail</v>
      </c>
      <c r="E1334" s="10">
        <f>COUNTIFS(Defect_Master[First Time],"&gt;0",Defect_Master[Error Code Name],TPM[[#This Row],[Error Code Name]],Defect_Master[Functional Area],TPM[[#This Row],[Functional Area]])</f>
        <v>0</v>
      </c>
      <c r="F1334" s="10">
        <f>COUNTIFS(Defect_Master[Final],"&gt;0",Defect_Master[Error Code Name],TPM[[#This Row],[Error Code Name]],Defect_Master[Functional Area],TPM[[#This Row],[Functional Area]])</f>
        <v>0</v>
      </c>
      <c r="G133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35" spans="2:7" ht="15.75" customHeight="1">
      <c r="B1335" s="12">
        <v>1333</v>
      </c>
      <c r="C1335" s="10" t="str">
        <f>IFERROR(VLOOKUP(TPM[[#This Row],[Error Code]],Errors_Master[[Error Code]:[Functional Area]],2,FALSE),"NA")</f>
        <v>Impedance_Test_Pre-burn</v>
      </c>
      <c r="D1335" s="10" t="str">
        <f>IFERROR(VLOOKUP(TPM[[#This Row],[Error Code]],Errors_Master[[Error Code]:[Error Code Name]],3,FALSE),"NA")</f>
        <v>RightRear/B05_CC2testfail</v>
      </c>
      <c r="E1335" s="10">
        <f>COUNTIFS(Defect_Master[First Time],"&gt;0",Defect_Master[Error Code Name],TPM[[#This Row],[Error Code Name]],Defect_Master[Functional Area],TPM[[#This Row],[Functional Area]])</f>
        <v>0</v>
      </c>
      <c r="F1335" s="10">
        <f>COUNTIFS(Defect_Master[Final],"&gt;0",Defect_Master[Error Code Name],TPM[[#This Row],[Error Code Name]],Defect_Master[Functional Area],TPM[[#This Row],[Functional Area]])</f>
        <v>0</v>
      </c>
      <c r="G133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36" spans="2:7" ht="15.75" customHeight="1">
      <c r="B1336" s="12">
        <v>1334</v>
      </c>
      <c r="C1336" s="10" t="str">
        <f>IFERROR(VLOOKUP(TPM[[#This Row],[Error Code]],Errors_Master[[Error Code]:[Functional Area]],2,FALSE),"NA")</f>
        <v>Impedance_Test_Pre-burn</v>
      </c>
      <c r="D1336" s="10" t="str">
        <f>IFERROR(VLOOKUP(TPM[[#This Row],[Error Code]],Errors_Master[[Error Code]:[Error Code Name]],3,FALSE),"NA")</f>
        <v>RightRear/B06_D test fail</v>
      </c>
      <c r="E1336" s="10">
        <f>COUNTIFS(Defect_Master[First Time],"&gt;0",Defect_Master[Error Code Name],TPM[[#This Row],[Error Code Name]],Defect_Master[Functional Area],TPM[[#This Row],[Functional Area]])</f>
        <v>0</v>
      </c>
      <c r="F1336" s="10">
        <f>COUNTIFS(Defect_Master[Final],"&gt;0",Defect_Master[Error Code Name],TPM[[#This Row],[Error Code Name]],Defect_Master[Functional Area],TPM[[#This Row],[Functional Area]])</f>
        <v>0</v>
      </c>
      <c r="G133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37" spans="2:7" ht="15.75" customHeight="1">
      <c r="B1337" s="12">
        <v>1335</v>
      </c>
      <c r="C1337" s="10" t="str">
        <f>IFERROR(VLOOKUP(TPM[[#This Row],[Error Code]],Errors_Master[[Error Code]:[Functional Area]],2,FALSE),"NA")</f>
        <v>Impedance_Test_Pre-burn</v>
      </c>
      <c r="D1337" s="10" t="str">
        <f>IFERROR(VLOOKUP(TPM[[#This Row],[Error Code]],Errors_Master[[Error Code]:[Error Code Name]],3,FALSE),"NA")</f>
        <v>RightRear/B07_D-testfail</v>
      </c>
      <c r="E1337" s="10">
        <f>COUNTIFS(Defect_Master[First Time],"&gt;0",Defect_Master[Error Code Name],TPM[[#This Row],[Error Code Name]],Defect_Master[Functional Area],TPM[[#This Row],[Functional Area]])</f>
        <v>0</v>
      </c>
      <c r="F1337" s="10">
        <f>COUNTIFS(Defect_Master[Final],"&gt;0",Defect_Master[Error Code Name],TPM[[#This Row],[Error Code Name]],Defect_Master[Functional Area],TPM[[#This Row],[Functional Area]])</f>
        <v>0</v>
      </c>
      <c r="G133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38" spans="2:7" ht="15.75" customHeight="1">
      <c r="B1338" s="12">
        <v>1336</v>
      </c>
      <c r="C1338" s="10" t="str">
        <f>IFERROR(VLOOKUP(TPM[[#This Row],[Error Code]],Errors_Master[[Error Code]:[Functional Area]],2,FALSE),"NA")</f>
        <v>Impedance_Test_Pre-burn</v>
      </c>
      <c r="D1338" s="10" t="str">
        <f>IFERROR(VLOOKUP(TPM[[#This Row],[Error Code]],Errors_Master[[Error Code]:[Error Code Name]],3,FALSE),"NA")</f>
        <v>RightRear/A08_SBU1testfail</v>
      </c>
      <c r="E1338" s="10">
        <f>COUNTIFS(Defect_Master[First Time],"&gt;0",Defect_Master[Error Code Name],TPM[[#This Row],[Error Code Name]],Defect_Master[Functional Area],TPM[[#This Row],[Functional Area]])</f>
        <v>0</v>
      </c>
      <c r="F1338" s="10">
        <f>COUNTIFS(Defect_Master[Final],"&gt;0",Defect_Master[Error Code Name],TPM[[#This Row],[Error Code Name]],Defect_Master[Functional Area],TPM[[#This Row],[Functional Area]])</f>
        <v>0</v>
      </c>
      <c r="G133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39" spans="2:7" ht="15.75" customHeight="1">
      <c r="B1339" s="12">
        <v>1337</v>
      </c>
      <c r="C1339" s="10" t="str">
        <f>IFERROR(VLOOKUP(TPM[[#This Row],[Error Code]],Errors_Master[[Error Code]:[Functional Area]],2,FALSE),"NA")</f>
        <v>Impedance_Test_Pre-burn</v>
      </c>
      <c r="D1339" s="10" t="str">
        <f>IFERROR(VLOOKUP(TPM[[#This Row],[Error Code]],Errors_Master[[Error Code]:[Error Code Name]],3,FALSE),"NA")</f>
        <v>RightRear/B09_Vbustestfail</v>
      </c>
      <c r="E1339" s="10">
        <f>COUNTIFS(Defect_Master[First Time],"&gt;0",Defect_Master[Error Code Name],TPM[[#This Row],[Error Code Name]],Defect_Master[Functional Area],TPM[[#This Row],[Functional Area]])</f>
        <v>0</v>
      </c>
      <c r="F1339" s="10">
        <f>COUNTIFS(Defect_Master[Final],"&gt;0",Defect_Master[Error Code Name],TPM[[#This Row],[Error Code Name]],Defect_Master[Functional Area],TPM[[#This Row],[Functional Area]])</f>
        <v>0</v>
      </c>
      <c r="G133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40" spans="2:7" ht="15.75" customHeight="1">
      <c r="B1340" s="12">
        <v>1338</v>
      </c>
      <c r="C1340" s="10" t="str">
        <f>IFERROR(VLOOKUP(TPM[[#This Row],[Error Code]],Errors_Master[[Error Code]:[Functional Area]],2,FALSE),"NA")</f>
        <v>Impedance_Test_Pre-burn</v>
      </c>
      <c r="D1340" s="10" t="str">
        <f>IFERROR(VLOOKUP(TPM[[#This Row],[Error Code]],Errors_Master[[Error Code]:[Error Code Name]],3,FALSE),"NA")</f>
        <v>RightRear/A03_TX1-testfail</v>
      </c>
      <c r="E1340" s="10">
        <f>COUNTIFS(Defect_Master[First Time],"&gt;0",Defect_Master[Error Code Name],TPM[[#This Row],[Error Code Name]],Defect_Master[Functional Area],TPM[[#This Row],[Functional Area]])</f>
        <v>0</v>
      </c>
      <c r="F1340" s="10">
        <f>COUNTIFS(Defect_Master[Final],"&gt;0",Defect_Master[Error Code Name],TPM[[#This Row],[Error Code Name]],Defect_Master[Functional Area],TPM[[#This Row],[Functional Area]])</f>
        <v>0</v>
      </c>
      <c r="G134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41" spans="2:7" ht="15.75" customHeight="1">
      <c r="B1341" s="12">
        <v>1339</v>
      </c>
      <c r="C1341" s="10" t="str">
        <f>IFERROR(VLOOKUP(TPM[[#This Row],[Error Code]],Errors_Master[[Error Code]:[Functional Area]],2,FALSE),"NA")</f>
        <v>Impedance_Test_Pre-burn</v>
      </c>
      <c r="D1341" s="10" t="str">
        <f>IFERROR(VLOOKUP(TPM[[#This Row],[Error Code]],Errors_Master[[Error Code]:[Error Code Name]],3,FALSE),"NA")</f>
        <v>RightRear/A02_TX1 test fail</v>
      </c>
      <c r="E1341" s="10">
        <f>COUNTIFS(Defect_Master[First Time],"&gt;0",Defect_Master[Error Code Name],TPM[[#This Row],[Error Code Name]],Defect_Master[Functional Area],TPM[[#This Row],[Functional Area]])</f>
        <v>0</v>
      </c>
      <c r="F1341" s="10">
        <f>COUNTIFS(Defect_Master[Final],"&gt;0",Defect_Master[Error Code Name],TPM[[#This Row],[Error Code Name]],Defect_Master[Functional Area],TPM[[#This Row],[Functional Area]])</f>
        <v>0</v>
      </c>
      <c r="G134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42" spans="2:7" ht="15.75" customHeight="1">
      <c r="B1342" s="12">
        <v>1340</v>
      </c>
      <c r="C1342" s="10" t="str">
        <f>IFERROR(VLOOKUP(TPM[[#This Row],[Error Code]],Errors_Master[[Error Code]:[Functional Area]],2,FALSE),"NA")</f>
        <v>Impedance_Test_Pre-burn</v>
      </c>
      <c r="D1342" s="10" t="str">
        <f>IFERROR(VLOOKUP(TPM[[#This Row],[Error Code]],Errors_Master[[Error Code]:[Error Code Name]],3,FALSE),"NA")</f>
        <v>No power on</v>
      </c>
      <c r="E1342" s="10">
        <f>COUNTIFS(Defect_Master[First Time],"&gt;0",Defect_Master[Error Code Name],TPM[[#This Row],[Error Code Name]],Defect_Master[Functional Area],TPM[[#This Row],[Functional Area]])</f>
        <v>0</v>
      </c>
      <c r="F1342" s="10">
        <f>COUNTIFS(Defect_Master[Final],"&gt;0",Defect_Master[Error Code Name],TPM[[#This Row],[Error Code Name]],Defect_Master[Functional Area],TPM[[#This Row],[Functional Area]])</f>
        <v>0</v>
      </c>
      <c r="G134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43" spans="2:7" ht="15.75" customHeight="1">
      <c r="B1343" s="12">
        <v>1341</v>
      </c>
      <c r="C1343" s="10" t="str">
        <f>IFERROR(VLOOKUP(TPM[[#This Row],[Error Code]],Errors_Master[[Error Code]:[Functional Area]],2,FALSE),"NA")</f>
        <v>Impedance_Test_Pre-burn</v>
      </c>
      <c r="D1343" s="10" t="str">
        <f>IFERROR(VLOOKUP(TPM[[#This Row],[Error Code]],Errors_Master[[Error Code]:[Error Code Name]],3,FALSE),"NA")</f>
        <v>Hang at black screen</v>
      </c>
      <c r="E1343" s="10">
        <f>COUNTIFS(Defect_Master[First Time],"&gt;0",Defect_Master[Error Code Name],TPM[[#This Row],[Error Code Name]],Defect_Master[Functional Area],TPM[[#This Row],[Functional Area]])</f>
        <v>0</v>
      </c>
      <c r="F1343" s="10">
        <f>COUNTIFS(Defect_Master[Final],"&gt;0",Defect_Master[Error Code Name],TPM[[#This Row],[Error Code Name]],Defect_Master[Functional Area],TPM[[#This Row],[Functional Area]])</f>
        <v>0</v>
      </c>
      <c r="G134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44" spans="2:7" ht="15.75" customHeight="1">
      <c r="B1344" s="12">
        <v>1342</v>
      </c>
      <c r="C1344" s="10" t="str">
        <f>IFERROR(VLOOKUP(TPM[[#This Row],[Error Code]],Errors_Master[[Error Code]:[Functional Area]],2,FALSE),"NA")</f>
        <v>Impedance_Test_Pre-burn</v>
      </c>
      <c r="D1344" s="10" t="str">
        <f>IFERROR(VLOOKUP(TPM[[#This Row],[Error Code]],Errors_Master[[Error Code]:[Error Code Name]],3,FALSE),"NA")</f>
        <v>[New Failure] Impedance_Test_Pre-burn</v>
      </c>
      <c r="E1344" s="10">
        <f>COUNTIFS(Defect_Master[First Time],"&gt;0",Defect_Master[Error Code Name],TPM[[#This Row],[Error Code Name]],Defect_Master[Functional Area],TPM[[#This Row],[Functional Area]])</f>
        <v>0</v>
      </c>
      <c r="F1344" s="10">
        <f>COUNTIFS(Defect_Master[Final],"&gt;0",Defect_Master[Error Code Name],TPM[[#This Row],[Error Code Name]],Defect_Master[Functional Area],TPM[[#This Row],[Functional Area]])</f>
        <v>0</v>
      </c>
      <c r="G134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45" spans="2:7" ht="15.75" customHeight="1">
      <c r="B1345" s="12">
        <v>1343</v>
      </c>
      <c r="C1345" s="10" t="str">
        <f>IFERROR(VLOOKUP(TPM[[#This Row],[Error Code]],Errors_Master[[Error Code]:[Functional Area]],2,FALSE),"NA")</f>
        <v>Impedance_Test_Pre-burn</v>
      </c>
      <c r="D1345" s="10" t="str">
        <f>IFERROR(VLOOKUP(TPM[[#This Row],[Error Code]],Errors_Master[[Error Code]:[Error Code Name]],3,FALSE),"NA")</f>
        <v>[New Failure] Impedance_Test_Pre-burn</v>
      </c>
      <c r="E1345" s="10">
        <f>COUNTIFS(Defect_Master[First Time],"&gt;0",Defect_Master[Error Code Name],TPM[[#This Row],[Error Code Name]],Defect_Master[Functional Area],TPM[[#This Row],[Functional Area]])</f>
        <v>0</v>
      </c>
      <c r="F1345" s="10">
        <f>COUNTIFS(Defect_Master[Final],"&gt;0",Defect_Master[Error Code Name],TPM[[#This Row],[Error Code Name]],Defect_Master[Functional Area],TPM[[#This Row],[Functional Area]])</f>
        <v>0</v>
      </c>
      <c r="G134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46" spans="2:7" ht="15.75" customHeight="1">
      <c r="B1346" s="12">
        <v>1344</v>
      </c>
      <c r="C1346" s="10" t="str">
        <f>IFERROR(VLOOKUP(TPM[[#This Row],[Error Code]],Errors_Master[[Error Code]:[Functional Area]],2,FALSE),"NA")</f>
        <v>Impedance_Test_Pre-burn</v>
      </c>
      <c r="D1346" s="10" t="str">
        <f>IFERROR(VLOOKUP(TPM[[#This Row],[Error Code]],Errors_Master[[Error Code]:[Error Code Name]],3,FALSE),"NA")</f>
        <v>[New Failure] Impedance_Test_Pre-burn</v>
      </c>
      <c r="E1346" s="10">
        <f>COUNTIFS(Defect_Master[First Time],"&gt;0",Defect_Master[Error Code Name],TPM[[#This Row],[Error Code Name]],Defect_Master[Functional Area],TPM[[#This Row],[Functional Area]])</f>
        <v>0</v>
      </c>
      <c r="F1346" s="10">
        <f>COUNTIFS(Defect_Master[Final],"&gt;0",Defect_Master[Error Code Name],TPM[[#This Row],[Error Code Name]],Defect_Master[Functional Area],TPM[[#This Row],[Functional Area]])</f>
        <v>0</v>
      </c>
      <c r="G134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47" spans="2:7" ht="15.75" customHeight="1">
      <c r="B1347" s="12">
        <v>1345</v>
      </c>
      <c r="C1347" s="10" t="str">
        <f>IFERROR(VLOOKUP(TPM[[#This Row],[Error Code]],Errors_Master[[Error Code]:[Functional Area]],2,FALSE),"NA")</f>
        <v>Impedance_Test_Pre-burn</v>
      </c>
      <c r="D1347" s="10" t="str">
        <f>IFERROR(VLOOKUP(TPM[[#This Row],[Error Code]],Errors_Master[[Error Code]:[Error Code Name]],3,FALSE),"NA")</f>
        <v>[New Failure] Impedance_Test_Pre-burn</v>
      </c>
      <c r="E1347" s="10">
        <f>COUNTIFS(Defect_Master[First Time],"&gt;0",Defect_Master[Error Code Name],TPM[[#This Row],[Error Code Name]],Defect_Master[Functional Area],TPM[[#This Row],[Functional Area]])</f>
        <v>0</v>
      </c>
      <c r="F1347" s="10">
        <f>COUNTIFS(Defect_Master[Final],"&gt;0",Defect_Master[Error Code Name],TPM[[#This Row],[Error Code Name]],Defect_Master[Functional Area],TPM[[#This Row],[Functional Area]])</f>
        <v>0</v>
      </c>
      <c r="G134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48" spans="2:7" ht="15.75" customHeight="1">
      <c r="B1348" s="12">
        <v>1346</v>
      </c>
      <c r="C1348" s="10" t="str">
        <f>IFERROR(VLOOKUP(TPM[[#This Row],[Error Code]],Errors_Master[[Error Code]:[Functional Area]],2,FALSE),"NA")</f>
        <v>Impedance_Test_Pre-burn</v>
      </c>
      <c r="D1348" s="10" t="str">
        <f>IFERROR(VLOOKUP(TPM[[#This Row],[Error Code]],Errors_Master[[Error Code]:[Error Code Name]],3,FALSE),"NA")</f>
        <v>[New Failure] Impedance_Test_Pre-burn</v>
      </c>
      <c r="E1348" s="10">
        <f>COUNTIFS(Defect_Master[First Time],"&gt;0",Defect_Master[Error Code Name],TPM[[#This Row],[Error Code Name]],Defect_Master[Functional Area],TPM[[#This Row],[Functional Area]])</f>
        <v>0</v>
      </c>
      <c r="F1348" s="10">
        <f>COUNTIFS(Defect_Master[Final],"&gt;0",Defect_Master[Error Code Name],TPM[[#This Row],[Error Code Name]],Defect_Master[Functional Area],TPM[[#This Row],[Functional Area]])</f>
        <v>0</v>
      </c>
      <c r="G134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49" spans="2:7" ht="15.75" customHeight="1">
      <c r="B1349" s="12">
        <v>1347</v>
      </c>
      <c r="C1349" s="10" t="str">
        <f>IFERROR(VLOOKUP(TPM[[#This Row],[Error Code]],Errors_Master[[Error Code]:[Functional Area]],2,FALSE),"NA")</f>
        <v>Impedance_Test_Pre-burn</v>
      </c>
      <c r="D1349" s="10" t="str">
        <f>IFERROR(VLOOKUP(TPM[[#This Row],[Error Code]],Errors_Master[[Error Code]:[Error Code Name]],3,FALSE),"NA")</f>
        <v>[New Failure] Impedance_Test_Pre-burn</v>
      </c>
      <c r="E1349" s="10">
        <f>COUNTIFS(Defect_Master[First Time],"&gt;0",Defect_Master[Error Code Name],TPM[[#This Row],[Error Code Name]],Defect_Master[Functional Area],TPM[[#This Row],[Functional Area]])</f>
        <v>0</v>
      </c>
      <c r="F1349" s="10">
        <f>COUNTIFS(Defect_Master[Final],"&gt;0",Defect_Master[Error Code Name],TPM[[#This Row],[Error Code Name]],Defect_Master[Functional Area],TPM[[#This Row],[Functional Area]])</f>
        <v>0</v>
      </c>
      <c r="G134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50" spans="2:7" ht="15.75" customHeight="1">
      <c r="B1350" s="12">
        <v>1348</v>
      </c>
      <c r="C1350" s="10" t="str">
        <f>IFERROR(VLOOKUP(TPM[[#This Row],[Error Code]],Errors_Master[[Error Code]:[Functional Area]],2,FALSE),"NA")</f>
        <v>Impedance_Test_Pre-burn</v>
      </c>
      <c r="D1350" s="10" t="str">
        <f>IFERROR(VLOOKUP(TPM[[#This Row],[Error Code]],Errors_Master[[Error Code]:[Error Code Name]],3,FALSE),"NA")</f>
        <v>[New Failure] Impedance_Test_Pre-burn</v>
      </c>
      <c r="E1350" s="10">
        <f>COUNTIFS(Defect_Master[First Time],"&gt;0",Defect_Master[Error Code Name],TPM[[#This Row],[Error Code Name]],Defect_Master[Functional Area],TPM[[#This Row],[Functional Area]])</f>
        <v>0</v>
      </c>
      <c r="F1350" s="10">
        <f>COUNTIFS(Defect_Master[Final],"&gt;0",Defect_Master[Error Code Name],TPM[[#This Row],[Error Code Name]],Defect_Master[Functional Area],TPM[[#This Row],[Functional Area]])</f>
        <v>0</v>
      </c>
      <c r="G135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51" spans="2:7" ht="15.75" customHeight="1">
      <c r="B1351" s="12">
        <v>1349</v>
      </c>
      <c r="C1351" s="10" t="str">
        <f>IFERROR(VLOOKUP(TPM[[#This Row],[Error Code]],Errors_Master[[Error Code]:[Functional Area]],2,FALSE),"NA")</f>
        <v>Impedance_Test_Pre-burn</v>
      </c>
      <c r="D1351" s="10" t="str">
        <f>IFERROR(VLOOKUP(TPM[[#This Row],[Error Code]],Errors_Master[[Error Code]:[Error Code Name]],3,FALSE),"NA")</f>
        <v>[New Failure] Impedance_Test_Pre-burn</v>
      </c>
      <c r="E1351" s="10">
        <f>COUNTIFS(Defect_Master[First Time],"&gt;0",Defect_Master[Error Code Name],TPM[[#This Row],[Error Code Name]],Defect_Master[Functional Area],TPM[[#This Row],[Functional Area]])</f>
        <v>0</v>
      </c>
      <c r="F1351" s="10">
        <f>COUNTIFS(Defect_Master[Final],"&gt;0",Defect_Master[Error Code Name],TPM[[#This Row],[Error Code Name]],Defect_Master[Functional Area],TPM[[#This Row],[Functional Area]])</f>
        <v>0</v>
      </c>
      <c r="G135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52" spans="2:7" ht="15.75" customHeight="1">
      <c r="B1352" s="12">
        <v>1350</v>
      </c>
      <c r="C1352" s="10" t="str">
        <f>IFERROR(VLOOKUP(TPM[[#This Row],[Error Code]],Errors_Master[[Error Code]:[Functional Area]],2,FALSE),"NA")</f>
        <v>Impedance_Test_Pre-burn</v>
      </c>
      <c r="D1352" s="10" t="str">
        <f>IFERROR(VLOOKUP(TPM[[#This Row],[Error Code]],Errors_Master[[Error Code]:[Error Code Name]],3,FALSE),"NA")</f>
        <v>[New Failure] Impedance_Test_Pre-burn</v>
      </c>
      <c r="E1352" s="10">
        <f>COUNTIFS(Defect_Master[First Time],"&gt;0",Defect_Master[Error Code Name],TPM[[#This Row],[Error Code Name]],Defect_Master[Functional Area],TPM[[#This Row],[Functional Area]])</f>
        <v>0</v>
      </c>
      <c r="F1352" s="10">
        <f>COUNTIFS(Defect_Master[Final],"&gt;0",Defect_Master[Error Code Name],TPM[[#This Row],[Error Code Name]],Defect_Master[Functional Area],TPM[[#This Row],[Functional Area]])</f>
        <v>0</v>
      </c>
      <c r="G135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53" spans="2:7" ht="15.75" customHeight="1">
      <c r="B1353" s="12">
        <v>1351</v>
      </c>
      <c r="C1353" s="10" t="str">
        <f>IFERROR(VLOOKUP(TPM[[#This Row],[Error Code]],Errors_Master[[Error Code]:[Functional Area]],2,FALSE),"NA")</f>
        <v>Impedance_Test_Pre-burn</v>
      </c>
      <c r="D1353" s="10" t="str">
        <f>IFERROR(VLOOKUP(TPM[[#This Row],[Error Code]],Errors_Master[[Error Code]:[Error Code Name]],3,FALSE),"NA")</f>
        <v>[New Failure] Impedance_Test_Pre-burn</v>
      </c>
      <c r="E1353" s="10">
        <f>COUNTIFS(Defect_Master[First Time],"&gt;0",Defect_Master[Error Code Name],TPM[[#This Row],[Error Code Name]],Defect_Master[Functional Area],TPM[[#This Row],[Functional Area]])</f>
        <v>0</v>
      </c>
      <c r="F1353" s="10">
        <f>COUNTIFS(Defect_Master[Final],"&gt;0",Defect_Master[Error Code Name],TPM[[#This Row],[Error Code Name]],Defect_Master[Functional Area],TPM[[#This Row],[Functional Area]])</f>
        <v>0</v>
      </c>
      <c r="G135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54" spans="2:7" ht="15.75" customHeight="1">
      <c r="B1354" s="12">
        <v>1352</v>
      </c>
      <c r="C1354" s="10" t="str">
        <f>IFERROR(VLOOKUP(TPM[[#This Row],[Error Code]],Errors_Master[[Error Code]:[Functional Area]],2,FALSE),"NA")</f>
        <v>Impedance_Test_Pre-burn</v>
      </c>
      <c r="D1354" s="10" t="str">
        <f>IFERROR(VLOOKUP(TPM[[#This Row],[Error Code]],Errors_Master[[Error Code]:[Error Code Name]],3,FALSE),"NA")</f>
        <v>[New Failure] Impedance_Test_Pre-burn</v>
      </c>
      <c r="E1354" s="10">
        <f>COUNTIFS(Defect_Master[First Time],"&gt;0",Defect_Master[Error Code Name],TPM[[#This Row],[Error Code Name]],Defect_Master[Functional Area],TPM[[#This Row],[Functional Area]])</f>
        <v>0</v>
      </c>
      <c r="F1354" s="10">
        <f>COUNTIFS(Defect_Master[Final],"&gt;0",Defect_Master[Error Code Name],TPM[[#This Row],[Error Code Name]],Defect_Master[Functional Area],TPM[[#This Row],[Functional Area]])</f>
        <v>0</v>
      </c>
      <c r="G135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55" spans="2:7" ht="15.75" customHeight="1">
      <c r="B1355" s="12">
        <v>1353</v>
      </c>
      <c r="C1355" s="10" t="str">
        <f>IFERROR(VLOOKUP(TPM[[#This Row],[Error Code]],Errors_Master[[Error Code]:[Functional Area]],2,FALSE),"NA")</f>
        <v>Impedance_Test_Pre-burn</v>
      </c>
      <c r="D1355" s="10" t="str">
        <f>IFERROR(VLOOKUP(TPM[[#This Row],[Error Code]],Errors_Master[[Error Code]:[Error Code Name]],3,FALSE),"NA")</f>
        <v>[New Failure] Impedance_Test_Pre-burn</v>
      </c>
      <c r="E1355" s="10">
        <f>COUNTIFS(Defect_Master[First Time],"&gt;0",Defect_Master[Error Code Name],TPM[[#This Row],[Error Code Name]],Defect_Master[Functional Area],TPM[[#This Row],[Functional Area]])</f>
        <v>0</v>
      </c>
      <c r="F1355" s="10">
        <f>COUNTIFS(Defect_Master[Final],"&gt;0",Defect_Master[Error Code Name],TPM[[#This Row],[Error Code Name]],Defect_Master[Functional Area],TPM[[#This Row],[Functional Area]])</f>
        <v>0</v>
      </c>
      <c r="G135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56" spans="2:7" ht="15.75" customHeight="1">
      <c r="B1356" s="12">
        <v>1354</v>
      </c>
      <c r="C1356" s="10" t="str">
        <f>IFERROR(VLOOKUP(TPM[[#This Row],[Error Code]],Errors_Master[[Error Code]:[Functional Area]],2,FALSE),"NA")</f>
        <v>Impedance_Test_Pre-burn</v>
      </c>
      <c r="D1356" s="10" t="str">
        <f>IFERROR(VLOOKUP(TPM[[#This Row],[Error Code]],Errors_Master[[Error Code]:[Error Code Name]],3,FALSE),"NA")</f>
        <v>[New Failure] Impedance_Test_Pre-burn</v>
      </c>
      <c r="E1356" s="10">
        <f>COUNTIFS(Defect_Master[First Time],"&gt;0",Defect_Master[Error Code Name],TPM[[#This Row],[Error Code Name]],Defect_Master[Functional Area],TPM[[#This Row],[Functional Area]])</f>
        <v>0</v>
      </c>
      <c r="F1356" s="10">
        <f>COUNTIFS(Defect_Master[Final],"&gt;0",Defect_Master[Error Code Name],TPM[[#This Row],[Error Code Name]],Defect_Master[Functional Area],TPM[[#This Row],[Functional Area]])</f>
        <v>0</v>
      </c>
      <c r="G135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57" spans="2:7" ht="15.75" customHeight="1">
      <c r="B1357" s="12">
        <v>1355</v>
      </c>
      <c r="C1357" s="10" t="str">
        <f>IFERROR(VLOOKUP(TPM[[#This Row],[Error Code]],Errors_Master[[Error Code]:[Functional Area]],2,FALSE),"NA")</f>
        <v>Impedance_Test_Pre-burn</v>
      </c>
      <c r="D1357" s="10" t="str">
        <f>IFERROR(VLOOKUP(TPM[[#This Row],[Error Code]],Errors_Master[[Error Code]:[Error Code Name]],3,FALSE),"NA")</f>
        <v>[New Failure] Impedance_Test_Pre-burn</v>
      </c>
      <c r="E1357" s="10">
        <f>COUNTIFS(Defect_Master[First Time],"&gt;0",Defect_Master[Error Code Name],TPM[[#This Row],[Error Code Name]],Defect_Master[Functional Area],TPM[[#This Row],[Functional Area]])</f>
        <v>0</v>
      </c>
      <c r="F1357" s="10">
        <f>COUNTIFS(Defect_Master[Final],"&gt;0",Defect_Master[Error Code Name],TPM[[#This Row],[Error Code Name]],Defect_Master[Functional Area],TPM[[#This Row],[Functional Area]])</f>
        <v>0</v>
      </c>
      <c r="G135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58" spans="2:7" ht="15.75" customHeight="1">
      <c r="B1358" s="12">
        <v>1356</v>
      </c>
      <c r="C1358" s="10" t="str">
        <f>IFERROR(VLOOKUP(TPM[[#This Row],[Error Code]],Errors_Master[[Error Code]:[Functional Area]],2,FALSE),"NA")</f>
        <v>Impedance_Test_Pre-burn</v>
      </c>
      <c r="D1358" s="10" t="str">
        <f>IFERROR(VLOOKUP(TPM[[#This Row],[Error Code]],Errors_Master[[Error Code]:[Error Code Name]],3,FALSE),"NA")</f>
        <v>[New Failure] Impedance_Test_Pre-burn</v>
      </c>
      <c r="E1358" s="10">
        <f>COUNTIFS(Defect_Master[First Time],"&gt;0",Defect_Master[Error Code Name],TPM[[#This Row],[Error Code Name]],Defect_Master[Functional Area],TPM[[#This Row],[Functional Area]])</f>
        <v>0</v>
      </c>
      <c r="F1358" s="10">
        <f>COUNTIFS(Defect_Master[Final],"&gt;0",Defect_Master[Error Code Name],TPM[[#This Row],[Error Code Name]],Defect_Master[Functional Area],TPM[[#This Row],[Functional Area]])</f>
        <v>0</v>
      </c>
      <c r="G135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59" spans="2:7" ht="15.75" customHeight="1">
      <c r="B1359" s="12">
        <v>1357</v>
      </c>
      <c r="C1359" s="10" t="str">
        <f>IFERROR(VLOOKUP(TPM[[#This Row],[Error Code]],Errors_Master[[Error Code]:[Functional Area]],2,FALSE),"NA")</f>
        <v>Impedance_Test_Pre-burn</v>
      </c>
      <c r="D1359" s="10" t="str">
        <f>IFERROR(VLOOKUP(TPM[[#This Row],[Error Code]],Errors_Master[[Error Code]:[Error Code Name]],3,FALSE),"NA")</f>
        <v>[New Failure] Impedance_Test_Pre-burn</v>
      </c>
      <c r="E1359" s="10">
        <f>COUNTIFS(Defect_Master[First Time],"&gt;0",Defect_Master[Error Code Name],TPM[[#This Row],[Error Code Name]],Defect_Master[Functional Area],TPM[[#This Row],[Functional Area]])</f>
        <v>0</v>
      </c>
      <c r="F1359" s="10">
        <f>COUNTIFS(Defect_Master[Final],"&gt;0",Defect_Master[Error Code Name],TPM[[#This Row],[Error Code Name]],Defect_Master[Functional Area],TPM[[#This Row],[Functional Area]])</f>
        <v>0</v>
      </c>
      <c r="G135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60" spans="2:7" ht="15.75" customHeight="1">
      <c r="B1360" s="12">
        <v>1358</v>
      </c>
      <c r="C1360" s="10" t="str">
        <f>IFERROR(VLOOKUP(TPM[[#This Row],[Error Code]],Errors_Master[[Error Code]:[Functional Area]],2,FALSE),"NA")</f>
        <v>Impedance_Test_Pre-burn</v>
      </c>
      <c r="D1360" s="10" t="str">
        <f>IFERROR(VLOOKUP(TPM[[#This Row],[Error Code]],Errors_Master[[Error Code]:[Error Code Name]],3,FALSE),"NA")</f>
        <v>[New Failure] Impedance_Test_Pre-burn</v>
      </c>
      <c r="E1360" s="10">
        <f>COUNTIFS(Defect_Master[First Time],"&gt;0",Defect_Master[Error Code Name],TPM[[#This Row],[Error Code Name]],Defect_Master[Functional Area],TPM[[#This Row],[Functional Area]])</f>
        <v>0</v>
      </c>
      <c r="F1360" s="10">
        <f>COUNTIFS(Defect_Master[Final],"&gt;0",Defect_Master[Error Code Name],TPM[[#This Row],[Error Code Name]],Defect_Master[Functional Area],TPM[[#This Row],[Functional Area]])</f>
        <v>0</v>
      </c>
      <c r="G136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61" spans="2:7" ht="15.75" customHeight="1">
      <c r="B1361" s="12">
        <v>1359</v>
      </c>
      <c r="C1361" s="10" t="str">
        <f>IFERROR(VLOOKUP(TPM[[#This Row],[Error Code]],Errors_Master[[Error Code]:[Functional Area]],2,FALSE),"NA")</f>
        <v>Impedance_Test_Pre-burn</v>
      </c>
      <c r="D1361" s="10" t="str">
        <f>IFERROR(VLOOKUP(TPM[[#This Row],[Error Code]],Errors_Master[[Error Code]:[Error Code Name]],3,FALSE),"NA")</f>
        <v>[New Failure] Impedance_Test_Pre-burn</v>
      </c>
      <c r="E1361" s="10">
        <f>COUNTIFS(Defect_Master[First Time],"&gt;0",Defect_Master[Error Code Name],TPM[[#This Row],[Error Code Name]],Defect_Master[Functional Area],TPM[[#This Row],[Functional Area]])</f>
        <v>0</v>
      </c>
      <c r="F1361" s="10">
        <f>COUNTIFS(Defect_Master[Final],"&gt;0",Defect_Master[Error Code Name],TPM[[#This Row],[Error Code Name]],Defect_Master[Functional Area],TPM[[#This Row],[Functional Area]])</f>
        <v>0</v>
      </c>
      <c r="G136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62" spans="2:7" ht="15.75" customHeight="1">
      <c r="B1362" s="12">
        <v>1360</v>
      </c>
      <c r="C1362" s="10" t="str">
        <f>IFERROR(VLOOKUP(TPM[[#This Row],[Error Code]],Errors_Master[[Error Code]:[Functional Area]],2,FALSE),"NA")</f>
        <v>Impedance_Test_Pre-burn</v>
      </c>
      <c r="D1362" s="10" t="str">
        <f>IFERROR(VLOOKUP(TPM[[#This Row],[Error Code]],Errors_Master[[Error Code]:[Error Code Name]],3,FALSE),"NA")</f>
        <v>[New Failure] Impedance_Test_Pre-burn</v>
      </c>
      <c r="E1362" s="10">
        <f>COUNTIFS(Defect_Master[First Time],"&gt;0",Defect_Master[Error Code Name],TPM[[#This Row],[Error Code Name]],Defect_Master[Functional Area],TPM[[#This Row],[Functional Area]])</f>
        <v>0</v>
      </c>
      <c r="F1362" s="10">
        <f>COUNTIFS(Defect_Master[Final],"&gt;0",Defect_Master[Error Code Name],TPM[[#This Row],[Error Code Name]],Defect_Master[Functional Area],TPM[[#This Row],[Functional Area]])</f>
        <v>0</v>
      </c>
      <c r="G136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63" spans="2:7" ht="15.75" customHeight="1">
      <c r="B1363" s="12">
        <v>1361</v>
      </c>
      <c r="C1363" s="10" t="str">
        <f>IFERROR(VLOOKUP(TPM[[#This Row],[Error Code]],Errors_Master[[Error Code]:[Functional Area]],2,FALSE),"NA")</f>
        <v>Impedance_Test_Pre-burn</v>
      </c>
      <c r="D1363" s="10" t="str">
        <f>IFERROR(VLOOKUP(TPM[[#This Row],[Error Code]],Errors_Master[[Error Code]:[Error Code Name]],3,FALSE),"NA")</f>
        <v>[New Failure] Impedance_Test_Pre-burn</v>
      </c>
      <c r="E1363" s="10">
        <f>COUNTIFS(Defect_Master[First Time],"&gt;0",Defect_Master[Error Code Name],TPM[[#This Row],[Error Code Name]],Defect_Master[Functional Area],TPM[[#This Row],[Functional Area]])</f>
        <v>0</v>
      </c>
      <c r="F1363" s="10">
        <f>COUNTIFS(Defect_Master[Final],"&gt;0",Defect_Master[Error Code Name],TPM[[#This Row],[Error Code Name]],Defect_Master[Functional Area],TPM[[#This Row],[Functional Area]])</f>
        <v>0</v>
      </c>
      <c r="G136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64" spans="2:7" ht="15.75" customHeight="1">
      <c r="B1364" s="12">
        <v>1362</v>
      </c>
      <c r="C1364" s="10" t="str">
        <f>IFERROR(VLOOKUP(TPM[[#This Row],[Error Code]],Errors_Master[[Error Code]:[Functional Area]],2,FALSE),"NA")</f>
        <v>Impedance_Test_Pre-burn</v>
      </c>
      <c r="D1364" s="10" t="str">
        <f>IFERROR(VLOOKUP(TPM[[#This Row],[Error Code]],Errors_Master[[Error Code]:[Error Code Name]],3,FALSE),"NA")</f>
        <v>[New Failure] Impedance_Test_Pre-burn</v>
      </c>
      <c r="E1364" s="10">
        <f>COUNTIFS(Defect_Master[First Time],"&gt;0",Defect_Master[Error Code Name],TPM[[#This Row],[Error Code Name]],Defect_Master[Functional Area],TPM[[#This Row],[Functional Area]])</f>
        <v>0</v>
      </c>
      <c r="F1364" s="10">
        <f>COUNTIFS(Defect_Master[Final],"&gt;0",Defect_Master[Error Code Name],TPM[[#This Row],[Error Code Name]],Defect_Master[Functional Area],TPM[[#This Row],[Functional Area]])</f>
        <v>0</v>
      </c>
      <c r="G136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65" spans="2:7" ht="15.75" customHeight="1">
      <c r="B1365" s="12">
        <v>1363</v>
      </c>
      <c r="C1365" s="10" t="str">
        <f>IFERROR(VLOOKUP(TPM[[#This Row],[Error Code]],Errors_Master[[Error Code]:[Functional Area]],2,FALSE),"NA")</f>
        <v>MMI-Preburn-Keyboard</v>
      </c>
      <c r="D1365" s="10" t="str">
        <f>IFERROR(VLOOKUP(TPM[[#This Row],[Error Code]],Errors_Master[[Error Code]:[Error Code Name]],3,FALSE),"NA")</f>
        <v xml:space="preserve">Keyboard backlight cannot auto adjust </v>
      </c>
      <c r="E1365" s="10">
        <f>COUNTIFS(Defect_Master[First Time],"&gt;0",Defect_Master[Error Code Name],TPM[[#This Row],[Error Code Name]],Defect_Master[Functional Area],TPM[[#This Row],[Functional Area]])</f>
        <v>0</v>
      </c>
      <c r="F1365" s="10">
        <f>COUNTIFS(Defect_Master[Final],"&gt;0",Defect_Master[Error Code Name],TPM[[#This Row],[Error Code Name]],Defect_Master[Functional Area],TPM[[#This Row],[Functional Area]])</f>
        <v>0</v>
      </c>
      <c r="G136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66" spans="2:7" ht="15.75" customHeight="1">
      <c r="B1366" s="12">
        <v>1364</v>
      </c>
      <c r="C1366" s="10" t="str">
        <f>IFERROR(VLOOKUP(TPM[[#This Row],[Error Code]],Errors_Master[[Error Code]:[Functional Area]],2,FALSE),"NA")</f>
        <v>MMI-Preburn-Keyboard</v>
      </c>
      <c r="D1366" s="10" t="str">
        <f>IFERROR(VLOOKUP(TPM[[#This Row],[Error Code]],Errors_Master[[Error Code]:[Error Code Name]],3,FALSE),"NA")</f>
        <v>Keyboard light leakage when turn on K/B backlight</v>
      </c>
      <c r="E1366" s="10">
        <f>COUNTIFS(Defect_Master[First Time],"&gt;0",Defect_Master[Error Code Name],TPM[[#This Row],[Error Code Name]],Defect_Master[Functional Area],TPM[[#This Row],[Functional Area]])</f>
        <v>0</v>
      </c>
      <c r="F1366" s="10">
        <f>COUNTIFS(Defect_Master[Final],"&gt;0",Defect_Master[Error Code Name],TPM[[#This Row],[Error Code Name]],Defect_Master[Functional Area],TPM[[#This Row],[Functional Area]])</f>
        <v>0</v>
      </c>
      <c r="G136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67" spans="2:7" ht="15.75" customHeight="1">
      <c r="B1367" s="12">
        <v>1365</v>
      </c>
      <c r="C1367" s="10" t="str">
        <f>IFERROR(VLOOKUP(TPM[[#This Row],[Error Code]],Errors_Master[[Error Code]:[Functional Area]],2,FALSE),"NA")</f>
        <v>MMI-Preburn-Keyboard</v>
      </c>
      <c r="D1367" s="10" t="str">
        <f>IFERROR(VLOOKUP(TPM[[#This Row],[Error Code]],Errors_Master[[Error Code]:[Error Code Name]],3,FALSE),"NA")</f>
        <v xml:space="preserve">Keyboard no backlight  </v>
      </c>
      <c r="E1367" s="10">
        <f>COUNTIFS(Defect_Master[First Time],"&gt;0",Defect_Master[Error Code Name],TPM[[#This Row],[Error Code Name]],Defect_Master[Functional Area],TPM[[#This Row],[Functional Area]])</f>
        <v>0</v>
      </c>
      <c r="F1367" s="10">
        <f>COUNTIFS(Defect_Master[Final],"&gt;0",Defect_Master[Error Code Name],TPM[[#This Row],[Error Code Name]],Defect_Master[Functional Area],TPM[[#This Row],[Functional Area]])</f>
        <v>0</v>
      </c>
      <c r="G136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68" spans="2:7" ht="15.75" customHeight="1">
      <c r="B1368" s="12">
        <v>1366</v>
      </c>
      <c r="C1368" s="10" t="str">
        <f>IFERROR(VLOOKUP(TPM[[#This Row],[Error Code]],Errors_Master[[Error Code]:[Functional Area]],2,FALSE),"NA")</f>
        <v>MMI-Preburn-Keyboard</v>
      </c>
      <c r="D1368" s="10" t="str">
        <f>IFERROR(VLOOKUP(TPM[[#This Row],[Error Code]],Errors_Master[[Error Code]:[Error Code Name]],3,FALSE),"NA")</f>
        <v>Keyboard one half Back one half light</v>
      </c>
      <c r="E1368" s="10">
        <f>COUNTIFS(Defect_Master[First Time],"&gt;0",Defect_Master[Error Code Name],TPM[[#This Row],[Error Code Name]],Defect_Master[Functional Area],TPM[[#This Row],[Functional Area]])</f>
        <v>0</v>
      </c>
      <c r="F1368" s="10">
        <f>COUNTIFS(Defect_Master[Final],"&gt;0",Defect_Master[Error Code Name],TPM[[#This Row],[Error Code Name]],Defect_Master[Functional Area],TPM[[#This Row],[Functional Area]])</f>
        <v>0</v>
      </c>
      <c r="G136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69" spans="2:7" ht="15.75" customHeight="1">
      <c r="B1369" s="12">
        <v>1367</v>
      </c>
      <c r="C1369" s="10" t="str">
        <f>IFERROR(VLOOKUP(TPM[[#This Row],[Error Code]],Errors_Master[[Error Code]:[Functional Area]],2,FALSE),"NA")</f>
        <v>MMI-Preburn-Keyboard</v>
      </c>
      <c r="D1369" s="10" t="str">
        <f>IFERROR(VLOOKUP(TPM[[#This Row],[Error Code]],Errors_Master[[Error Code]:[Error Code Name]],3,FALSE),"NA")</f>
        <v>backlight Keyboard one key too dark</v>
      </c>
      <c r="E1369" s="10">
        <f>COUNTIFS(Defect_Master[First Time],"&gt;0",Defect_Master[Error Code Name],TPM[[#This Row],[Error Code Name]],Defect_Master[Functional Area],TPM[[#This Row],[Functional Area]])</f>
        <v>0</v>
      </c>
      <c r="F1369" s="10">
        <f>COUNTIFS(Defect_Master[Final],"&gt;0",Defect_Master[Error Code Name],TPM[[#This Row],[Error Code Name]],Defect_Master[Functional Area],TPM[[#This Row],[Functional Area]])</f>
        <v>0</v>
      </c>
      <c r="G136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70" spans="2:7" ht="15.75" customHeight="1">
      <c r="B1370" s="12">
        <v>1368</v>
      </c>
      <c r="C1370" s="10" t="str">
        <f>IFERROR(VLOOKUP(TPM[[#This Row],[Error Code]],Errors_Master[[Error Code]:[Functional Area]],2,FALSE),"NA")</f>
        <v>MMI-Preburn-Keyboard</v>
      </c>
      <c r="D1370" s="10" t="str">
        <f>IFERROR(VLOOKUP(TPM[[#This Row],[Error Code]],Errors_Master[[Error Code]:[Error Code Name]],3,FALSE),"NA")</f>
        <v>backlight Keyboard one key too light</v>
      </c>
      <c r="E1370" s="10">
        <f>COUNTIFS(Defect_Master[First Time],"&gt;0",Defect_Master[Error Code Name],TPM[[#This Row],[Error Code Name]],Defect_Master[Functional Area],TPM[[#This Row],[Functional Area]])</f>
        <v>0</v>
      </c>
      <c r="F1370" s="10">
        <f>COUNTIFS(Defect_Master[Final],"&gt;0",Defect_Master[Error Code Name],TPM[[#This Row],[Error Code Name]],Defect_Master[Functional Area],TPM[[#This Row],[Functional Area]])</f>
        <v>0</v>
      </c>
      <c r="G137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71" spans="2:7" ht="15.75" customHeight="1">
      <c r="B1371" s="12">
        <v>1369</v>
      </c>
      <c r="C1371" s="10" t="str">
        <f>IFERROR(VLOOKUP(TPM[[#This Row],[Error Code]],Errors_Master[[Error Code]:[Functional Area]],2,FALSE),"NA")</f>
        <v>MMI-Preburn-Keyboard</v>
      </c>
      <c r="D1371" s="10" t="str">
        <f>IFERROR(VLOOKUP(TPM[[#This Row],[Error Code]],Errors_Master[[Error Code]:[Error Code Name]],3,FALSE),"NA")</f>
        <v xml:space="preserve">Keyboard backlight Flickering </v>
      </c>
      <c r="E1371" s="10">
        <f>COUNTIFS(Defect_Master[First Time],"&gt;0",Defect_Master[Error Code Name],TPM[[#This Row],[Error Code Name]],Defect_Master[Functional Area],TPM[[#This Row],[Functional Area]])</f>
        <v>0</v>
      </c>
      <c r="F1371" s="10">
        <f>COUNTIFS(Defect_Master[Final],"&gt;0",Defect_Master[Error Code Name],TPM[[#This Row],[Error Code Name]],Defect_Master[Functional Area],TPM[[#This Row],[Functional Area]])</f>
        <v>0</v>
      </c>
      <c r="G137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72" spans="2:7" ht="15.75" customHeight="1">
      <c r="B1372" s="12">
        <v>1370</v>
      </c>
      <c r="C1372" s="10" t="str">
        <f>IFERROR(VLOOKUP(TPM[[#This Row],[Error Code]],Errors_Master[[Error Code]:[Functional Area]],2,FALSE),"NA")</f>
        <v>MMI-Preburn-Keyboard</v>
      </c>
      <c r="D1372" s="10" t="str">
        <f>IFERROR(VLOOKUP(TPM[[#This Row],[Error Code]],Errors_Master[[Error Code]:[Error Code Name]],3,FALSE),"NA")</f>
        <v>Foreign material or dust when turn on K/B backlight</v>
      </c>
      <c r="E1372" s="10">
        <f>COUNTIFS(Defect_Master[First Time],"&gt;0",Defect_Master[Error Code Name],TPM[[#This Row],[Error Code Name]],Defect_Master[Functional Area],TPM[[#This Row],[Functional Area]])</f>
        <v>0</v>
      </c>
      <c r="F1372" s="10">
        <f>COUNTIFS(Defect_Master[Final],"&gt;0",Defect_Master[Error Code Name],TPM[[#This Row],[Error Code Name]],Defect_Master[Functional Area],TPM[[#This Row],[Functional Area]])</f>
        <v>0</v>
      </c>
      <c r="G137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73" spans="2:7" ht="15.75" customHeight="1">
      <c r="B1373" s="12">
        <v>1371</v>
      </c>
      <c r="C1373" s="10" t="str">
        <f>IFERROR(VLOOKUP(TPM[[#This Row],[Error Code]],Errors_Master[[Error Code]:[Functional Area]],2,FALSE),"NA")</f>
        <v>MMI-Preburn-Keyboard</v>
      </c>
      <c r="D1373" s="10" t="str">
        <f>IFERROR(VLOOKUP(TPM[[#This Row],[Error Code]],Errors_Master[[Error Code]:[Error Code Name]],3,FALSE),"NA")</f>
        <v>Configuration/Missing Keyboard</v>
      </c>
      <c r="E1373" s="10">
        <f>COUNTIFS(Defect_Master[First Time],"&gt;0",Defect_Master[Error Code Name],TPM[[#This Row],[Error Code Name]],Defect_Master[Functional Area],TPM[[#This Row],[Functional Area]])</f>
        <v>0</v>
      </c>
      <c r="F1373" s="10">
        <f>COUNTIFS(Defect_Master[Final],"&gt;0",Defect_Master[Error Code Name],TPM[[#This Row],[Error Code Name]],Defect_Master[Functional Area],TPM[[#This Row],[Functional Area]])</f>
        <v>0</v>
      </c>
      <c r="G137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74" spans="2:7" ht="15.75" customHeight="1">
      <c r="B1374" s="12">
        <v>1372</v>
      </c>
      <c r="C1374" s="10" t="str">
        <f>IFERROR(VLOOKUP(TPM[[#This Row],[Error Code]],Errors_Master[[Error Code]:[Functional Area]],2,FALSE),"NA")</f>
        <v>MMI-Preburn-Keyboard</v>
      </c>
      <c r="D1374" s="10" t="str">
        <f>IFERROR(VLOOKUP(TPM[[#This Row],[Error Code]],Errors_Master[[Error Code]:[Error Code Name]],3,FALSE),"NA")</f>
        <v>Configuration/Wrong Keyboard</v>
      </c>
      <c r="E1374" s="10">
        <f>COUNTIFS(Defect_Master[First Time],"&gt;0",Defect_Master[Error Code Name],TPM[[#This Row],[Error Code Name]],Defect_Master[Functional Area],TPM[[#This Row],[Functional Area]])</f>
        <v>0</v>
      </c>
      <c r="F1374" s="10">
        <f>COUNTIFS(Defect_Master[Final],"&gt;0",Defect_Master[Error Code Name],TPM[[#This Row],[Error Code Name]],Defect_Master[Functional Area],TPM[[#This Row],[Functional Area]])</f>
        <v>0</v>
      </c>
      <c r="G137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75" spans="2:7" ht="15.75" customHeight="1">
      <c r="B1375" s="12">
        <v>1373</v>
      </c>
      <c r="C1375" s="10" t="str">
        <f>IFERROR(VLOOKUP(TPM[[#This Row],[Error Code]],Errors_Master[[Error Code]:[Functional Area]],2,FALSE),"NA")</f>
        <v>MMI-Preburn-Keyboard</v>
      </c>
      <c r="D1375" s="10" t="str">
        <f>IFERROR(VLOOKUP(TPM[[#This Row],[Error Code]],Errors_Master[[Error Code]:[Error Code Name]],3,FALSE),"NA")</f>
        <v>Keyboard all Key No Function</v>
      </c>
      <c r="E1375" s="10">
        <f>COUNTIFS(Defect_Master[First Time],"&gt;0",Defect_Master[Error Code Name],TPM[[#This Row],[Error Code Name]],Defect_Master[Functional Area],TPM[[#This Row],[Functional Area]])</f>
        <v>0</v>
      </c>
      <c r="F1375" s="10">
        <f>COUNTIFS(Defect_Master[Final],"&gt;0",Defect_Master[Error Code Name],TPM[[#This Row],[Error Code Name]],Defect_Master[Functional Area],TPM[[#This Row],[Functional Area]])</f>
        <v>0</v>
      </c>
      <c r="G137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76" spans="2:7" ht="15.75" customHeight="1">
      <c r="B1376" s="12">
        <v>1374</v>
      </c>
      <c r="C1376" s="10" t="str">
        <f>IFERROR(VLOOKUP(TPM[[#This Row],[Error Code]],Errors_Master[[Error Code]:[Functional Area]],2,FALSE),"NA")</f>
        <v>MMI-Preburn-Keyboard</v>
      </c>
      <c r="D1376" s="10" t="str">
        <f>IFERROR(VLOOKUP(TPM[[#This Row],[Error Code]],Errors_Master[[Error Code]:[Error Code Name]],3,FALSE),"NA")</f>
        <v>Keyboard feeling NG</v>
      </c>
      <c r="E1376" s="10">
        <f>COUNTIFS(Defect_Master[First Time],"&gt;0",Defect_Master[Error Code Name],TPM[[#This Row],[Error Code Name]],Defect_Master[Functional Area],TPM[[#This Row],[Functional Area]])</f>
        <v>0</v>
      </c>
      <c r="F1376" s="10">
        <f>COUNTIFS(Defect_Master[Final],"&gt;0",Defect_Master[Error Code Name],TPM[[#This Row],[Error Code Name]],Defect_Master[Functional Area],TPM[[#This Row],[Functional Area]])</f>
        <v>0</v>
      </c>
      <c r="G137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77" spans="2:7" ht="15.75" customHeight="1">
      <c r="B1377" s="12">
        <v>1375</v>
      </c>
      <c r="C1377" s="10" t="str">
        <f>IFERROR(VLOOKUP(TPM[[#This Row],[Error Code]],Errors_Master[[Error Code]:[Functional Area]],2,FALSE),"NA")</f>
        <v>MMI-Preburn-Keyboard</v>
      </c>
      <c r="D1377" s="10" t="str">
        <f>IFERROR(VLOOKUP(TPM[[#This Row],[Error Code]],Errors_Master[[Error Code]:[Error Code Name]],3,FALSE),"NA")</f>
        <v>Key has no elasticity</v>
      </c>
      <c r="E1377" s="10">
        <f>COUNTIFS(Defect_Master[First Time],"&gt;0",Defect_Master[Error Code Name],TPM[[#This Row],[Error Code Name]],Defect_Master[Functional Area],TPM[[#This Row],[Functional Area]])</f>
        <v>0</v>
      </c>
      <c r="F1377" s="10">
        <f>COUNTIFS(Defect_Master[Final],"&gt;0",Defect_Master[Error Code Name],TPM[[#This Row],[Error Code Name]],Defect_Master[Functional Area],TPM[[#This Row],[Functional Area]])</f>
        <v>0</v>
      </c>
      <c r="G137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78" spans="2:7" ht="15.75" customHeight="1">
      <c r="B1378" s="12">
        <v>1376</v>
      </c>
      <c r="C1378" s="10" t="str">
        <f>IFERROR(VLOOKUP(TPM[[#This Row],[Error Code]],Errors_Master[[Error Code]:[Functional Area]],2,FALSE),"NA")</f>
        <v>MMI-Preburn-Keyboard</v>
      </c>
      <c r="D1378" s="10" t="str">
        <f>IFERROR(VLOOKUP(TPM[[#This Row],[Error Code]],Errors_Master[[Error Code]:[Error Code Name]],3,FALSE),"NA")</f>
        <v>Key Noise</v>
      </c>
      <c r="E1378" s="10">
        <f>COUNTIFS(Defect_Master[First Time],"&gt;0",Defect_Master[Error Code Name],TPM[[#This Row],[Error Code Name]],Defect_Master[Functional Area],TPM[[#This Row],[Functional Area]])</f>
        <v>0</v>
      </c>
      <c r="F1378" s="10">
        <f>COUNTIFS(Defect_Master[Final],"&gt;0",Defect_Master[Error Code Name],TPM[[#This Row],[Error Code Name]],Defect_Master[Functional Area],TPM[[#This Row],[Functional Area]])</f>
        <v>0</v>
      </c>
      <c r="G137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79" spans="2:7" ht="15.75" customHeight="1">
      <c r="B1379" s="12">
        <v>1377</v>
      </c>
      <c r="C1379" s="10" t="str">
        <f>IFERROR(VLOOKUP(TPM[[#This Row],[Error Code]],Errors_Master[[Error Code]:[Functional Area]],2,FALSE),"NA")</f>
        <v>MMI-Preburn-Keyboard</v>
      </c>
      <c r="D1379" s="10" t="str">
        <f>IFERROR(VLOOKUP(TPM[[#This Row],[Error Code]],Errors_Master[[Error Code]:[Error Code Name]],3,FALSE),"NA")</f>
        <v>Key Tilt</v>
      </c>
      <c r="E1379" s="10">
        <f>COUNTIFS(Defect_Master[First Time],"&gt;0",Defect_Master[Error Code Name],TPM[[#This Row],[Error Code Name]],Defect_Master[Functional Area],TPM[[#This Row],[Functional Area]])</f>
        <v>0</v>
      </c>
      <c r="F1379" s="10">
        <f>COUNTIFS(Defect_Master[Final],"&gt;0",Defect_Master[Error Code Name],TPM[[#This Row],[Error Code Name]],Defect_Master[Functional Area],TPM[[#This Row],[Functional Area]])</f>
        <v>0</v>
      </c>
      <c r="G137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80" spans="2:7" ht="15.75" customHeight="1">
      <c r="B1380" s="12">
        <v>1378</v>
      </c>
      <c r="C1380" s="10" t="str">
        <f>IFERROR(VLOOKUP(TPM[[#This Row],[Error Code]],Errors_Master[[Error Code]:[Functional Area]],2,FALSE),"NA")</f>
        <v>MMI-Preburn-Keyboard</v>
      </c>
      <c r="D1380" s="10" t="str">
        <f>IFERROR(VLOOKUP(TPM[[#This Row],[Error Code]],Errors_Master[[Error Code]:[Error Code Name]],3,FALSE),"NA")</f>
        <v>Key hardly press</v>
      </c>
      <c r="E1380" s="10">
        <f>COUNTIFS(Defect_Master[First Time],"&gt;0",Defect_Master[Error Code Name],TPM[[#This Row],[Error Code Name]],Defect_Master[Functional Area],TPM[[#This Row],[Functional Area]])</f>
        <v>0</v>
      </c>
      <c r="F1380" s="10">
        <f>COUNTIFS(Defect_Master[Final],"&gt;0",Defect_Master[Error Code Name],TPM[[#This Row],[Error Code Name]],Defect_Master[Functional Area],TPM[[#This Row],[Functional Area]])</f>
        <v>0</v>
      </c>
      <c r="G138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81" spans="2:7" ht="15.75" customHeight="1">
      <c r="B1381" s="12">
        <v>1379</v>
      </c>
      <c r="C1381" s="10" t="str">
        <f>IFERROR(VLOOKUP(TPM[[#This Row],[Error Code]],Errors_Master[[Error Code]:[Functional Area]],2,FALSE),"NA")</f>
        <v>MMI-Preburn-Keyboard</v>
      </c>
      <c r="D1381" s="10" t="str">
        <f>IFERROR(VLOOKUP(TPM[[#This Row],[Error Code]],Errors_Master[[Error Code]:[Error Code Name]],3,FALSE),"NA")</f>
        <v>Caps Lock Key no light</v>
      </c>
      <c r="E1381" s="10">
        <f>COUNTIFS(Defect_Master[First Time],"&gt;0",Defect_Master[Error Code Name],TPM[[#This Row],[Error Code Name]],Defect_Master[Functional Area],TPM[[#This Row],[Functional Area]])</f>
        <v>0</v>
      </c>
      <c r="F1381" s="10">
        <f>COUNTIFS(Defect_Master[Final],"&gt;0",Defect_Master[Error Code Name],TPM[[#This Row],[Error Code Name]],Defect_Master[Functional Area],TPM[[#This Row],[Functional Area]])</f>
        <v>0</v>
      </c>
      <c r="G138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82" spans="2:7" ht="15.75" customHeight="1">
      <c r="B1382" s="12">
        <v>1380</v>
      </c>
      <c r="C1382" s="10" t="str">
        <f>IFERROR(VLOOKUP(TPM[[#This Row],[Error Code]],Errors_Master[[Error Code]:[Functional Area]],2,FALSE),"NA")</f>
        <v>MMI-Preburn-Keyboard</v>
      </c>
      <c r="D1382" s="10" t="str">
        <f>IFERROR(VLOOKUP(TPM[[#This Row],[Error Code]],Errors_Master[[Error Code]:[Error Code Name]],3,FALSE),"NA")</f>
        <v>Caps Lock Key Light not trun off</v>
      </c>
      <c r="E1382" s="10">
        <f>COUNTIFS(Defect_Master[First Time],"&gt;0",Defect_Master[Error Code Name],TPM[[#This Row],[Error Code Name]],Defect_Master[Functional Area],TPM[[#This Row],[Functional Area]])</f>
        <v>0</v>
      </c>
      <c r="F1382" s="10">
        <f>COUNTIFS(Defect_Master[Final],"&gt;0",Defect_Master[Error Code Name],TPM[[#This Row],[Error Code Name]],Defect_Master[Functional Area],TPM[[#This Row],[Functional Area]])</f>
        <v>0</v>
      </c>
      <c r="G138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83" spans="2:7" ht="15.75" customHeight="1">
      <c r="B1383" s="12">
        <v>1381</v>
      </c>
      <c r="C1383" s="10" t="str">
        <f>IFERROR(VLOOKUP(TPM[[#This Row],[Error Code]],Errors_Master[[Error Code]:[Functional Area]],2,FALSE),"NA")</f>
        <v>MMI-Preburn-Keyboard</v>
      </c>
      <c r="D1383" s="10" t="str">
        <f>IFERROR(VLOOKUP(TPM[[#This Row],[Error Code]],Errors_Master[[Error Code]:[Error Code Name]],3,FALSE),"NA")</f>
        <v>Caps Lock Key LED backlight too dark.</v>
      </c>
      <c r="E1383" s="10">
        <f>COUNTIFS(Defect_Master[First Time],"&gt;0",Defect_Master[Error Code Name],TPM[[#This Row],[Error Code Name]],Defect_Master[Functional Area],TPM[[#This Row],[Functional Area]])</f>
        <v>0</v>
      </c>
      <c r="F1383" s="10">
        <f>COUNTIFS(Defect_Master[Final],"&gt;0",Defect_Master[Error Code Name],TPM[[#This Row],[Error Code Name]],Defect_Master[Functional Area],TPM[[#This Row],[Functional Area]])</f>
        <v>0</v>
      </c>
      <c r="G138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84" spans="2:7" ht="15.75" customHeight="1">
      <c r="B1384" s="12">
        <v>1382</v>
      </c>
      <c r="C1384" s="10" t="str">
        <f>IFERROR(VLOOKUP(TPM[[#This Row],[Error Code]],Errors_Master[[Error Code]:[Functional Area]],2,FALSE),"NA")</f>
        <v>MMI-Preburn-Keyboard</v>
      </c>
      <c r="D1384" s="10" t="str">
        <f>IFERROR(VLOOKUP(TPM[[#This Row],[Error Code]],Errors_Master[[Error Code]:[Error Code Name]],3,FALSE),"NA")</f>
        <v>Caps Lock Key Light Leakage</v>
      </c>
      <c r="E1384" s="10">
        <f>COUNTIFS(Defect_Master[First Time],"&gt;0",Defect_Master[Error Code Name],TPM[[#This Row],[Error Code Name]],Defect_Master[Functional Area],TPM[[#This Row],[Functional Area]])</f>
        <v>0</v>
      </c>
      <c r="F1384" s="10">
        <f>COUNTIFS(Defect_Master[Final],"&gt;0",Defect_Master[Error Code Name],TPM[[#This Row],[Error Code Name]],Defect_Master[Functional Area],TPM[[#This Row],[Functional Area]])</f>
        <v>0</v>
      </c>
      <c r="G138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85" spans="2:7" ht="15.75" customHeight="1">
      <c r="B1385" s="12">
        <v>1383</v>
      </c>
      <c r="C1385" s="10" t="str">
        <f>IFERROR(VLOOKUP(TPM[[#This Row],[Error Code]],Errors_Master[[Error Code]:[Functional Area]],2,FALSE),"NA")</f>
        <v>MMI-Preburn-Keyboard</v>
      </c>
      <c r="D1385" s="10" t="str">
        <f>IFERROR(VLOOKUP(TPM[[#This Row],[Error Code]],Errors_Master[[Error Code]:[Error Code Name]],3,FALSE),"NA")</f>
        <v>Keycap Falling Off</v>
      </c>
      <c r="E1385" s="10">
        <f>COUNTIFS(Defect_Master[First Time],"&gt;0",Defect_Master[Error Code Name],TPM[[#This Row],[Error Code Name]],Defect_Master[Functional Area],TPM[[#This Row],[Functional Area]])</f>
        <v>0</v>
      </c>
      <c r="F1385" s="10">
        <f>COUNTIFS(Defect_Master[Final],"&gt;0",Defect_Master[Error Code Name],TPM[[#This Row],[Error Code Name]],Defect_Master[Functional Area],TPM[[#This Row],[Functional Area]])</f>
        <v>0</v>
      </c>
      <c r="G138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86" spans="2:7" ht="15.75" customHeight="1">
      <c r="B1386" s="12">
        <v>1384</v>
      </c>
      <c r="C1386" s="10" t="str">
        <f>IFERROR(VLOOKUP(TPM[[#This Row],[Error Code]],Errors_Master[[Error Code]:[Functional Area]],2,FALSE),"NA")</f>
        <v>MMI-Preburn-Keyboard</v>
      </c>
      <c r="D1386" s="10" t="str">
        <f>IFERROR(VLOOKUP(TPM[[#This Row],[Error Code]],Errors_Master[[Error Code]:[Error Code Name]],3,FALSE),"NA")</f>
        <v>Keyboard Double key</v>
      </c>
      <c r="E1386" s="10">
        <f>COUNTIFS(Defect_Master[First Time],"&gt;0",Defect_Master[Error Code Name],TPM[[#This Row],[Error Code Name]],Defect_Master[Functional Area],TPM[[#This Row],[Functional Area]])</f>
        <v>0</v>
      </c>
      <c r="F1386" s="10">
        <f>COUNTIFS(Defect_Master[Final],"&gt;0",Defect_Master[Error Code Name],TPM[[#This Row],[Error Code Name]],Defect_Master[Functional Area],TPM[[#This Row],[Functional Area]])</f>
        <v>0</v>
      </c>
      <c r="G138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87" spans="2:7" ht="15.75" customHeight="1">
      <c r="B1387" s="12">
        <v>1385</v>
      </c>
      <c r="C1387" s="10" t="str">
        <f>IFERROR(VLOOKUP(TPM[[#This Row],[Error Code]],Errors_Master[[Error Code]:[Functional Area]],2,FALSE),"NA")</f>
        <v>MMI-Preburn-Keyboard</v>
      </c>
      <c r="D1387" s="10" t="str">
        <f>IFERROR(VLOOKUP(TPM[[#This Row],[Error Code]],Errors_Master[[Error Code]:[Error Code Name]],3,FALSE),"NA")</f>
        <v>Keyboard too sensitive</v>
      </c>
      <c r="E1387" s="10">
        <f>COUNTIFS(Defect_Master[First Time],"&gt;0",Defect_Master[Error Code Name],TPM[[#This Row],[Error Code Name]],Defect_Master[Functional Area],TPM[[#This Row],[Functional Area]])</f>
        <v>0</v>
      </c>
      <c r="F1387" s="10">
        <f>COUNTIFS(Defect_Master[Final],"&gt;0",Defect_Master[Error Code Name],TPM[[#This Row],[Error Code Name]],Defect_Master[Functional Area],TPM[[#This Row],[Functional Area]])</f>
        <v>0</v>
      </c>
      <c r="G138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88" spans="2:7" ht="15.75" customHeight="1">
      <c r="B1388" s="12">
        <v>1386</v>
      </c>
      <c r="C1388" s="10" t="str">
        <f>IFERROR(VLOOKUP(TPM[[#This Row],[Error Code]],Errors_Master[[Error Code]:[Functional Area]],2,FALSE),"NA")</f>
        <v>MMI-Preburn-Keyboard</v>
      </c>
      <c r="D1388" s="10" t="str">
        <f>IFERROR(VLOOKUP(TPM[[#This Row],[Error Code]],Errors_Master[[Error Code]:[Error Code Name]],3,FALSE),"NA")</f>
        <v>Caps Lock Key Contamination</v>
      </c>
      <c r="E1388" s="10">
        <f>COUNTIFS(Defect_Master[First Time],"&gt;0",Defect_Master[Error Code Name],TPM[[#This Row],[Error Code Name]],Defect_Master[Functional Area],TPM[[#This Row],[Functional Area]])</f>
        <v>0</v>
      </c>
      <c r="F1388" s="10">
        <f>COUNTIFS(Defect_Master[Final],"&gt;0",Defect_Master[Error Code Name],TPM[[#This Row],[Error Code Name]],Defect_Master[Functional Area],TPM[[#This Row],[Functional Area]])</f>
        <v>0</v>
      </c>
      <c r="G138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89" spans="2:7" ht="15.75" customHeight="1">
      <c r="B1389" s="12">
        <v>1387</v>
      </c>
      <c r="C1389" s="10" t="str">
        <f>IFERROR(VLOOKUP(TPM[[#This Row],[Error Code]],Errors_Master[[Error Code]:[Functional Area]],2,FALSE),"NA")</f>
        <v>MMI-Preburn-Keyboard</v>
      </c>
      <c r="D1389" s="10" t="str">
        <f>IFERROR(VLOOKUP(TPM[[#This Row],[Error Code]],Errors_Master[[Error Code]:[Error Code Name]],3,FALSE),"NA")</f>
        <v>Key Light Press No Function</v>
      </c>
      <c r="E1389" s="10">
        <f>COUNTIFS(Defect_Master[First Time],"&gt;0",Defect_Master[Error Code Name],TPM[[#This Row],[Error Code Name]],Defect_Master[Functional Area],TPM[[#This Row],[Functional Area]])</f>
        <v>0</v>
      </c>
      <c r="F1389" s="10">
        <f>COUNTIFS(Defect_Master[Final],"&gt;0",Defect_Master[Error Code Name],TPM[[#This Row],[Error Code Name]],Defect_Master[Functional Area],TPM[[#This Row],[Functional Area]])</f>
        <v>0</v>
      </c>
      <c r="G138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90" spans="2:7" ht="15.75" customHeight="1">
      <c r="B1390" s="12">
        <v>1388</v>
      </c>
      <c r="C1390" s="10" t="str">
        <f>IFERROR(VLOOKUP(TPM[[#This Row],[Error Code]],Errors_Master[[Error Code]:[Functional Area]],2,FALSE),"NA")</f>
        <v>MMI-Preburn-Keyboard</v>
      </c>
      <c r="D1390" s="10" t="str">
        <f>IFERROR(VLOOKUP(TPM[[#This Row],[Error Code]],Errors_Master[[Error Code]:[Error Code Name]],3,FALSE),"NA")</f>
        <v>Keyboard No BackLight</v>
      </c>
      <c r="E1390" s="10">
        <f>COUNTIFS(Defect_Master[First Time],"&gt;0",Defect_Master[Error Code Name],TPM[[#This Row],[Error Code Name]],Defect_Master[Functional Area],TPM[[#This Row],[Functional Area]])</f>
        <v>0</v>
      </c>
      <c r="F1390" s="10">
        <f>COUNTIFS(Defect_Master[Final],"&gt;0",Defect_Master[Error Code Name],TPM[[#This Row],[Error Code Name]],Defect_Master[Functional Area],TPM[[#This Row],[Functional Area]])</f>
        <v>0</v>
      </c>
      <c r="G139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91" spans="2:7" ht="15.75" customHeight="1">
      <c r="B1391" s="12">
        <v>1389</v>
      </c>
      <c r="C1391" s="10" t="str">
        <f>IFERROR(VLOOKUP(TPM[[#This Row],[Error Code]],Errors_Master[[Error Code]:[Functional Area]],2,FALSE),"NA")</f>
        <v>MMI-Preburn-Keyboard</v>
      </c>
      <c r="D1391" s="10" t="str">
        <f>IFERROR(VLOOKUP(TPM[[#This Row],[Error Code]],Errors_Master[[Error Code]:[Error Code Name]],3,FALSE),"NA")</f>
        <v>Keyboard Double Click</v>
      </c>
      <c r="E1391" s="10">
        <f>COUNTIFS(Defect_Master[First Time],"&gt;0",Defect_Master[Error Code Name],TPM[[#This Row],[Error Code Name]],Defect_Master[Functional Area],TPM[[#This Row],[Functional Area]])</f>
        <v>0</v>
      </c>
      <c r="F1391" s="10">
        <f>COUNTIFS(Defect_Master[Final],"&gt;0",Defect_Master[Error Code Name],TPM[[#This Row],[Error Code Name]],Defect_Master[Functional Area],TPM[[#This Row],[Functional Area]])</f>
        <v>0</v>
      </c>
      <c r="G139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92" spans="2:7" ht="15.75" customHeight="1">
      <c r="B1392" s="12">
        <v>1390</v>
      </c>
      <c r="C1392" s="10" t="str">
        <f>IFERROR(VLOOKUP(TPM[[#This Row],[Error Code]],Errors_Master[[Error Code]:[Functional Area]],2,FALSE),"NA")</f>
        <v>MMI-Preburn-Keyboard</v>
      </c>
      <c r="D1392" s="10" t="str">
        <f>IFERROR(VLOOKUP(TPM[[#This Row],[Error Code]],Errors_Master[[Error Code]:[Error Code Name]],3,FALSE),"NA")</f>
        <v>Keyboard single Key no function</v>
      </c>
      <c r="E1392" s="10">
        <f>COUNTIFS(Defect_Master[First Time],"&gt;0",Defect_Master[Error Code Name],TPM[[#This Row],[Error Code Name]],Defect_Master[Functional Area],TPM[[#This Row],[Functional Area]])</f>
        <v>0</v>
      </c>
      <c r="F1392" s="10">
        <f>COUNTIFS(Defect_Master[Final],"&gt;0",Defect_Master[Error Code Name],TPM[[#This Row],[Error Code Name]],Defect_Master[Functional Area],TPM[[#This Row],[Functional Area]])</f>
        <v>0</v>
      </c>
      <c r="G139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93" spans="2:7" ht="15.75" customHeight="1">
      <c r="B1393" s="12">
        <v>1391</v>
      </c>
      <c r="C1393" s="10" t="str">
        <f>IFERROR(VLOOKUP(TPM[[#This Row],[Error Code]],Errors_Master[[Error Code]:[Functional Area]],2,FALSE),"NA")</f>
        <v>MMI-Preburn-Keyboard</v>
      </c>
      <c r="D1393" s="10" t="str">
        <f>IFERROR(VLOOKUP(TPM[[#This Row],[Error Code]],Errors_Master[[Error Code]:[Error Code Name]],3,FALSE),"NA")</f>
        <v>Keyboard Up Down Key light Press no function</v>
      </c>
      <c r="E1393" s="10">
        <f>COUNTIFS(Defect_Master[First Time],"&gt;0",Defect_Master[Error Code Name],TPM[[#This Row],[Error Code Name]],Defect_Master[Functional Area],TPM[[#This Row],[Functional Area]])</f>
        <v>0</v>
      </c>
      <c r="F1393" s="10">
        <f>COUNTIFS(Defect_Master[Final],"&gt;0",Defect_Master[Error Code Name],TPM[[#This Row],[Error Code Name]],Defect_Master[Functional Area],TPM[[#This Row],[Functional Area]])</f>
        <v>0</v>
      </c>
      <c r="G139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94" spans="2:7" ht="15.75" customHeight="1">
      <c r="B1394" s="12">
        <v>1392</v>
      </c>
      <c r="C1394" s="10" t="str">
        <f>IFERROR(VLOOKUP(TPM[[#This Row],[Error Code]],Errors_Master[[Error Code]:[Functional Area]],2,FALSE),"NA")</f>
        <v>MMI-Preburn-Keyboard</v>
      </c>
      <c r="D1394" s="10" t="str">
        <f>IFERROR(VLOOKUP(TPM[[#This Row],[Error Code]],Errors_Master[[Error Code]:[Error Code Name]],3,FALSE),"NA")</f>
        <v>KB multiple key activated when press on single key</v>
      </c>
      <c r="E1394" s="10">
        <f>COUNTIFS(Defect_Master[First Time],"&gt;0",Defect_Master[Error Code Name],TPM[[#This Row],[Error Code Name]],Defect_Master[Functional Area],TPM[[#This Row],[Functional Area]])</f>
        <v>0</v>
      </c>
      <c r="F1394" s="10">
        <f>COUNTIFS(Defect_Master[Final],"&gt;0",Defect_Master[Error Code Name],TPM[[#This Row],[Error Code Name]],Defect_Master[Functional Area],TPM[[#This Row],[Functional Area]])</f>
        <v>0</v>
      </c>
      <c r="G139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95" spans="2:7" ht="15.75" customHeight="1">
      <c r="B1395" s="12">
        <v>1393</v>
      </c>
      <c r="C1395" s="10" t="str">
        <f>IFERROR(VLOOKUP(TPM[[#This Row],[Error Code]],Errors_Master[[Error Code]:[Functional Area]],2,FALSE),"NA")</f>
        <v>MMI-Preburn-Keyboard</v>
      </c>
      <c r="D1395" s="10" t="str">
        <f>IFERROR(VLOOKUP(TPM[[#This Row],[Error Code]],Errors_Master[[Error Code]:[Error Code Name]],3,FALSE),"NA")</f>
        <v>esc key light press no function</v>
      </c>
      <c r="E1395" s="10">
        <f>COUNTIFS(Defect_Master[First Time],"&gt;0",Defect_Master[Error Code Name],TPM[[#This Row],[Error Code Name]],Defect_Master[Functional Area],TPM[[#This Row],[Functional Area]])</f>
        <v>0</v>
      </c>
      <c r="F1395" s="10">
        <f>COUNTIFS(Defect_Master[Final],"&gt;0",Defect_Master[Error Code Name],TPM[[#This Row],[Error Code Name]],Defect_Master[Functional Area],TPM[[#This Row],[Functional Area]])</f>
        <v>0</v>
      </c>
      <c r="G139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96" spans="2:7" ht="15.75" customHeight="1">
      <c r="B1396" s="12">
        <v>1394</v>
      </c>
      <c r="C1396" s="10" t="str">
        <f>IFERROR(VLOOKUP(TPM[[#This Row],[Error Code]],Errors_Master[[Error Code]:[Functional Area]],2,FALSE),"NA")</f>
        <v>MMI-Preburn-Keyboard</v>
      </c>
      <c r="D1396" s="10" t="str">
        <f>IFERROR(VLOOKUP(TPM[[#This Row],[Error Code]],Errors_Master[[Error Code]:[Error Code Name]],3,FALSE),"NA")</f>
        <v>ISO Return key light press no function</v>
      </c>
      <c r="E1396" s="10">
        <f>COUNTIFS(Defect_Master[First Time],"&gt;0",Defect_Master[Error Code Name],TPM[[#This Row],[Error Code Name]],Defect_Master[Functional Area],TPM[[#This Row],[Functional Area]])</f>
        <v>0</v>
      </c>
      <c r="F1396" s="10">
        <f>COUNTIFS(Defect_Master[Final],"&gt;0",Defect_Master[Error Code Name],TPM[[#This Row],[Error Code Name]],Defect_Master[Functional Area],TPM[[#This Row],[Functional Area]])</f>
        <v>0</v>
      </c>
      <c r="G139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97" spans="2:7" ht="15.75" customHeight="1">
      <c r="B1397" s="12">
        <v>1395</v>
      </c>
      <c r="C1397" s="10" t="str">
        <f>IFERROR(VLOOKUP(TPM[[#This Row],[Error Code]],Errors_Master[[Error Code]:[Functional Area]],2,FALSE),"NA")</f>
        <v>MMI-Preburn-Keyboard</v>
      </c>
      <c r="D1397" s="10" t="str">
        <f>IFERROR(VLOOKUP(TPM[[#This Row],[Error Code]],Errors_Master[[Error Code]:[Error Code Name]],3,FALSE),"NA")</f>
        <v>Keyboard #3008 Keyboard Calibration Fail</v>
      </c>
      <c r="E1397" s="10">
        <f>COUNTIFS(Defect_Master[First Time],"&gt;0",Defect_Master[Error Code Name],TPM[[#This Row],[Error Code Name]],Defect_Master[Functional Area],TPM[[#This Row],[Functional Area]])</f>
        <v>0</v>
      </c>
      <c r="F1397" s="10">
        <f>COUNTIFS(Defect_Master[Final],"&gt;0",Defect_Master[Error Code Name],TPM[[#This Row],[Error Code Name]],Defect_Master[Functional Area],TPM[[#This Row],[Functional Area]])</f>
        <v>0</v>
      </c>
      <c r="G139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98" spans="2:7" ht="15.75" customHeight="1">
      <c r="B1398" s="12">
        <v>1396</v>
      </c>
      <c r="C1398" s="10" t="str">
        <f>IFERROR(VLOOKUP(TPM[[#This Row],[Error Code]],Errors_Master[[Error Code]:[Functional Area]],2,FALSE),"NA")</f>
        <v>MMI-Preburn-Keyboard</v>
      </c>
      <c r="D1398" s="10" t="str">
        <f>IFERROR(VLOOKUP(TPM[[#This Row],[Error Code]],Errors_Master[[Error Code]:[Error Code Name]],3,FALSE),"NA")</f>
        <v>Keyboard #3141 Caps Lock Test Fail</v>
      </c>
      <c r="E1398" s="10">
        <f>COUNTIFS(Defect_Master[First Time],"&gt;0",Defect_Master[Error Code Name],TPM[[#This Row],[Error Code Name]],Defect_Master[Functional Area],TPM[[#This Row],[Functional Area]])</f>
        <v>0</v>
      </c>
      <c r="F1398" s="10">
        <f>COUNTIFS(Defect_Master[Final],"&gt;0",Defect_Master[Error Code Name],TPM[[#This Row],[Error Code Name]],Defect_Master[Functional Area],TPM[[#This Row],[Functional Area]])</f>
        <v>0</v>
      </c>
      <c r="G139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399" spans="2:7" ht="15.75" customHeight="1">
      <c r="B1399" s="12">
        <v>1397</v>
      </c>
      <c r="C1399" s="10" t="str">
        <f>IFERROR(VLOOKUP(TPM[[#This Row],[Error Code]],Errors_Master[[Error Code]:[Functional Area]],2,FALSE),"NA")</f>
        <v>MMI-Preburn-Keyboard</v>
      </c>
      <c r="D1399" s="10" t="str">
        <f>IFERROR(VLOOKUP(TPM[[#This Row],[Error Code]],Errors_Master[[Error Code]:[Error Code Name]],3,FALSE),"NA")</f>
        <v>Keybard #3269 Blind Test Press Key Test skip</v>
      </c>
      <c r="E1399" s="10">
        <f>COUNTIFS(Defect_Master[First Time],"&gt;0",Defect_Master[Error Code Name],TPM[[#This Row],[Error Code Name]],Defect_Master[Functional Area],TPM[[#This Row],[Functional Area]])</f>
        <v>0</v>
      </c>
      <c r="F1399" s="10">
        <f>COUNTIFS(Defect_Master[Final],"&gt;0",Defect_Master[Error Code Name],TPM[[#This Row],[Error Code Name]],Defect_Master[Functional Area],TPM[[#This Row],[Functional Area]])</f>
        <v>0</v>
      </c>
      <c r="G139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00" spans="2:7" ht="15.75" customHeight="1">
      <c r="B1400" s="12">
        <v>1398</v>
      </c>
      <c r="C1400" s="10" t="str">
        <f>IFERROR(VLOOKUP(TPM[[#This Row],[Error Code]],Errors_Master[[Error Code]:[Functional Area]],2,FALSE),"NA")</f>
        <v>MMI-Preburn-Keyboard</v>
      </c>
      <c r="D1400" s="10" t="str">
        <f>IFERROR(VLOOKUP(TPM[[#This Row],[Error Code]],Errors_Master[[Error Code]:[Error Code Name]],3,FALSE),"NA")</f>
        <v>Keyboard #3270 Long Key Corner with 6 Point Space Test Fail</v>
      </c>
      <c r="E1400" s="10">
        <f>COUNTIFS(Defect_Master[First Time],"&gt;0",Defect_Master[Error Code Name],TPM[[#This Row],[Error Code Name]],Defect_Master[Functional Area],TPM[[#This Row],[Functional Area]])</f>
        <v>0</v>
      </c>
      <c r="F1400" s="10">
        <f>COUNTIFS(Defect_Master[Final],"&gt;0",Defect_Master[Error Code Name],TPM[[#This Row],[Error Code Name]],Defect_Master[Functional Area],TPM[[#This Row],[Functional Area]])</f>
        <v>0</v>
      </c>
      <c r="G140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01" spans="2:7" ht="15.75" customHeight="1">
      <c r="B1401" s="12">
        <v>1399</v>
      </c>
      <c r="C1401" s="10" t="str">
        <f>IFERROR(VLOOKUP(TPM[[#This Row],[Error Code]],Errors_Master[[Error Code]:[Functional Area]],2,FALSE),"NA")</f>
        <v>MMI-Preburn-Keyboard</v>
      </c>
      <c r="D1401" s="10" t="str">
        <f>IFERROR(VLOOKUP(TPM[[#This Row],[Error Code]],Errors_Master[[Error Code]:[Error Code Name]],3,FALSE),"NA")</f>
        <v>Hang Up/Hang at Keybard #3269 Blind Test Press Key Test</v>
      </c>
      <c r="E1401" s="10">
        <f>COUNTIFS(Defect_Master[First Time],"&gt;0",Defect_Master[Error Code Name],TPM[[#This Row],[Error Code Name]],Defect_Master[Functional Area],TPM[[#This Row],[Functional Area]])</f>
        <v>0</v>
      </c>
      <c r="F1401" s="10">
        <f>COUNTIFS(Defect_Master[Final],"&gt;0",Defect_Master[Error Code Name],TPM[[#This Row],[Error Code Name]],Defect_Master[Functional Area],TPM[[#This Row],[Functional Area]])</f>
        <v>0</v>
      </c>
      <c r="G140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02" spans="2:7" ht="15.75" customHeight="1">
      <c r="B1402" s="12">
        <v>1400</v>
      </c>
      <c r="C1402" s="10" t="str">
        <f>IFERROR(VLOOKUP(TPM[[#This Row],[Error Code]],Errors_Master[[Error Code]:[Functional Area]],2,FALSE),"NA")</f>
        <v>MMI-Preburn-Keyboard</v>
      </c>
      <c r="D1402" s="10" t="str">
        <f>IFERROR(VLOOKUP(TPM[[#This Row],[Error Code]],Errors_Master[[Error Code]:[Error Code Name]],3,FALSE),"NA")</f>
        <v>Space key feeling NG</v>
      </c>
      <c r="E1402" s="10">
        <f>COUNTIFS(Defect_Master[First Time],"&gt;0",Defect_Master[Error Code Name],TPM[[#This Row],[Error Code Name]],Defect_Master[Functional Area],TPM[[#This Row],[Functional Area]])</f>
        <v>0</v>
      </c>
      <c r="F1402" s="10">
        <f>COUNTIFS(Defect_Master[Final],"&gt;0",Defect_Master[Error Code Name],TPM[[#This Row],[Error Code Name]],Defect_Master[Functional Area],TPM[[#This Row],[Functional Area]])</f>
        <v>0</v>
      </c>
      <c r="G140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03" spans="2:7" ht="15.75" customHeight="1">
      <c r="B1403" s="12">
        <v>1401</v>
      </c>
      <c r="C1403" s="10" t="str">
        <f>IFERROR(VLOOKUP(TPM[[#This Row],[Error Code]],Errors_Master[[Error Code]:[Functional Area]],2,FALSE),"NA")</f>
        <v>MMI-Preburn-Keyboard</v>
      </c>
      <c r="D1403" s="10" t="str">
        <f>IFERROR(VLOOKUP(TPM[[#This Row],[Error Code]],Errors_Master[[Error Code]:[Error Code Name]],3,FALSE),"NA")</f>
        <v>Caps lock feeling NG</v>
      </c>
      <c r="E1403" s="10">
        <f>COUNTIFS(Defect_Master[First Time],"&gt;0",Defect_Master[Error Code Name],TPM[[#This Row],[Error Code Name]],Defect_Master[Functional Area],TPM[[#This Row],[Functional Area]])</f>
        <v>0</v>
      </c>
      <c r="F1403" s="10">
        <f>COUNTIFS(Defect_Master[Final],"&gt;0",Defect_Master[Error Code Name],TPM[[#This Row],[Error Code Name]],Defect_Master[Functional Area],TPM[[#This Row],[Functional Area]])</f>
        <v>0</v>
      </c>
      <c r="G140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04" spans="2:7" ht="15.75" customHeight="1">
      <c r="B1404" s="12">
        <v>1402</v>
      </c>
      <c r="C1404" s="10" t="str">
        <f>IFERROR(VLOOKUP(TPM[[#This Row],[Error Code]],Errors_Master[[Error Code]:[Functional Area]],2,FALSE),"NA")</f>
        <v>MMI-Preburn-Keyboard</v>
      </c>
      <c r="D1404" s="10" t="str">
        <f>IFERROR(VLOOKUP(TPM[[#This Row],[Error Code]],Errors_Master[[Error Code]:[Error Code Name]],3,FALSE),"NA")</f>
        <v>Install QTCapslockController App test fail</v>
      </c>
      <c r="E1404" s="10">
        <f>COUNTIFS(Defect_Master[First Time],"&gt;0",Defect_Master[Error Code Name],TPM[[#This Row],[Error Code Name]],Defect_Master[Functional Area],TPM[[#This Row],[Functional Area]])</f>
        <v>0</v>
      </c>
      <c r="F1404" s="10">
        <f>COUNTIFS(Defect_Master[Final],"&gt;0",Defect_Master[Error Code Name],TPM[[#This Row],[Error Code Name]],Defect_Master[Functional Area],TPM[[#This Row],[Functional Area]])</f>
        <v>0</v>
      </c>
      <c r="G140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05" spans="2:7" ht="15.75" customHeight="1">
      <c r="B1405" s="12">
        <v>1403</v>
      </c>
      <c r="C1405" s="10" t="str">
        <f>IFERROR(VLOOKUP(TPM[[#This Row],[Error Code]],Errors_Master[[Error Code]:[Functional Area]],2,FALSE),"NA")</f>
        <v>MMI-Preburn-Keyboard</v>
      </c>
      <c r="D1405" s="10" t="str">
        <f>IFERROR(VLOOKUP(TPM[[#This Row],[Error Code]],Errors_Master[[Error Code]:[Error Code Name]],3,FALSE),"NA")</f>
        <v>Key 7 Noise</v>
      </c>
      <c r="E1405" s="10">
        <f>COUNTIFS(Defect_Master[First Time],"&gt;0",Defect_Master[Error Code Name],TPM[[#This Row],[Error Code Name]],Defect_Master[Functional Area],TPM[[#This Row],[Functional Area]])</f>
        <v>0</v>
      </c>
      <c r="F1405" s="10">
        <f>COUNTIFS(Defect_Master[Final],"&gt;0",Defect_Master[Error Code Name],TPM[[#This Row],[Error Code Name]],Defect_Master[Functional Area],TPM[[#This Row],[Functional Area]])</f>
        <v>0</v>
      </c>
      <c r="G140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06" spans="2:7" ht="15.75" customHeight="1">
      <c r="B1406" s="12">
        <v>1404</v>
      </c>
      <c r="C1406" s="10" t="str">
        <f>IFERROR(VLOOKUP(TPM[[#This Row],[Error Code]],Errors_Master[[Error Code]:[Functional Area]],2,FALSE),"NA")</f>
        <v>MMI-Preburn-Keyboard</v>
      </c>
      <c r="D1406" s="10" t="str">
        <f>IFERROR(VLOOKUP(TPM[[#This Row],[Error Code]],Errors_Master[[Error Code]:[Error Code Name]],3,FALSE),"NA")</f>
        <v>[New Failure] MMI-Preburn-Keyboard</v>
      </c>
      <c r="E1406" s="10">
        <f>COUNTIFS(Defect_Master[First Time],"&gt;0",Defect_Master[Error Code Name],TPM[[#This Row],[Error Code Name]],Defect_Master[Functional Area],TPM[[#This Row],[Functional Area]])</f>
        <v>0</v>
      </c>
      <c r="F1406" s="10">
        <f>COUNTIFS(Defect_Master[Final],"&gt;0",Defect_Master[Error Code Name],TPM[[#This Row],[Error Code Name]],Defect_Master[Functional Area],TPM[[#This Row],[Functional Area]])</f>
        <v>0</v>
      </c>
      <c r="G140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07" spans="2:7" ht="15.75" customHeight="1">
      <c r="B1407" s="12">
        <v>1405</v>
      </c>
      <c r="C1407" s="10" t="str">
        <f>IFERROR(VLOOKUP(TPM[[#This Row],[Error Code]],Errors_Master[[Error Code]:[Functional Area]],2,FALSE),"NA")</f>
        <v>MMI-Preburn-Keyboard</v>
      </c>
      <c r="D1407" s="10" t="str">
        <f>IFERROR(VLOOKUP(TPM[[#This Row],[Error Code]],Errors_Master[[Error Code]:[Error Code Name]],3,FALSE),"NA")</f>
        <v>[New Failure] MMI-Preburn-Keyboard</v>
      </c>
      <c r="E1407" s="10">
        <f>COUNTIFS(Defect_Master[First Time],"&gt;0",Defect_Master[Error Code Name],TPM[[#This Row],[Error Code Name]],Defect_Master[Functional Area],TPM[[#This Row],[Functional Area]])</f>
        <v>0</v>
      </c>
      <c r="F1407" s="10">
        <f>COUNTIFS(Defect_Master[Final],"&gt;0",Defect_Master[Error Code Name],TPM[[#This Row],[Error Code Name]],Defect_Master[Functional Area],TPM[[#This Row],[Functional Area]])</f>
        <v>0</v>
      </c>
      <c r="G140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08" spans="2:7" ht="15.75" customHeight="1">
      <c r="B1408" s="12">
        <v>1406</v>
      </c>
      <c r="C1408" s="10" t="str">
        <f>IFERROR(VLOOKUP(TPM[[#This Row],[Error Code]],Errors_Master[[Error Code]:[Functional Area]],2,FALSE),"NA")</f>
        <v>MMI-Preburn-Keyboard</v>
      </c>
      <c r="D1408" s="10" t="str">
        <f>IFERROR(VLOOKUP(TPM[[#This Row],[Error Code]],Errors_Master[[Error Code]:[Error Code Name]],3,FALSE),"NA")</f>
        <v>[New Failure] MMI-Preburn-Keyboard</v>
      </c>
      <c r="E1408" s="10">
        <f>COUNTIFS(Defect_Master[First Time],"&gt;0",Defect_Master[Error Code Name],TPM[[#This Row],[Error Code Name]],Defect_Master[Functional Area],TPM[[#This Row],[Functional Area]])</f>
        <v>0</v>
      </c>
      <c r="F1408" s="10">
        <f>COUNTIFS(Defect_Master[Final],"&gt;0",Defect_Master[Error Code Name],TPM[[#This Row],[Error Code Name]],Defect_Master[Functional Area],TPM[[#This Row],[Functional Area]])</f>
        <v>0</v>
      </c>
      <c r="G140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09" spans="2:7" ht="15.75" customHeight="1">
      <c r="B1409" s="12">
        <v>1407</v>
      </c>
      <c r="C1409" s="10" t="str">
        <f>IFERROR(VLOOKUP(TPM[[#This Row],[Error Code]],Errors_Master[[Error Code]:[Functional Area]],2,FALSE),"NA")</f>
        <v>MMI-Preburn-Keyboard</v>
      </c>
      <c r="D1409" s="10" t="str">
        <f>IFERROR(VLOOKUP(TPM[[#This Row],[Error Code]],Errors_Master[[Error Code]:[Error Code Name]],3,FALSE),"NA")</f>
        <v>TP no function</v>
      </c>
      <c r="E1409" s="10">
        <f>COUNTIFS(Defect_Master[First Time],"&gt;0",Defect_Master[Error Code Name],TPM[[#This Row],[Error Code Name]],Defect_Master[Functional Area],TPM[[#This Row],[Functional Area]])</f>
        <v>0</v>
      </c>
      <c r="F1409" s="10">
        <f>COUNTIFS(Defect_Master[Final],"&gt;0",Defect_Master[Error Code Name],TPM[[#This Row],[Error Code Name]],Defect_Master[Functional Area],TPM[[#This Row],[Functional Area]])</f>
        <v>0</v>
      </c>
      <c r="G140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10" spans="2:7" ht="15.75" customHeight="1">
      <c r="B1410" s="12">
        <v>1408</v>
      </c>
      <c r="C1410" s="10" t="str">
        <f>IFERROR(VLOOKUP(TPM[[#This Row],[Error Code]],Errors_Master[[Error Code]:[Functional Area]],2,FALSE),"NA")</f>
        <v>MMI-Preburn-Keyboard</v>
      </c>
      <c r="D1410" s="10" t="str">
        <f>IFERROR(VLOOKUP(TPM[[#This Row],[Error Code]],Errors_Master[[Error Code]:[Error Code Name]],3,FALSE),"NA")</f>
        <v>[New Failure] MMI-Preburn-Keyboard</v>
      </c>
      <c r="E1410" s="10">
        <f>COUNTIFS(Defect_Master[First Time],"&gt;0",Defect_Master[Error Code Name],TPM[[#This Row],[Error Code Name]],Defect_Master[Functional Area],TPM[[#This Row],[Functional Area]])</f>
        <v>0</v>
      </c>
      <c r="F1410" s="10">
        <f>COUNTIFS(Defect_Master[Final],"&gt;0",Defect_Master[Error Code Name],TPM[[#This Row],[Error Code Name]],Defect_Master[Functional Area],TPM[[#This Row],[Functional Area]])</f>
        <v>0</v>
      </c>
      <c r="G141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11" spans="2:7" ht="15.75" customHeight="1">
      <c r="B1411" s="12">
        <v>1409</v>
      </c>
      <c r="C1411" s="10" t="str">
        <f>IFERROR(VLOOKUP(TPM[[#This Row],[Error Code]],Errors_Master[[Error Code]:[Functional Area]],2,FALSE),"NA")</f>
        <v>MMI-Preburn-Keyboard</v>
      </c>
      <c r="D1411" s="10" t="str">
        <f>IFERROR(VLOOKUP(TPM[[#This Row],[Error Code]],Errors_Master[[Error Code]:[Error Code Name]],3,FALSE),"NA")</f>
        <v>[New Failure] MMI-Preburn-Keyboard</v>
      </c>
      <c r="E1411" s="10">
        <f>COUNTIFS(Defect_Master[First Time],"&gt;0",Defect_Master[Error Code Name],TPM[[#This Row],[Error Code Name]],Defect_Master[Functional Area],TPM[[#This Row],[Functional Area]])</f>
        <v>0</v>
      </c>
      <c r="F1411" s="10">
        <f>COUNTIFS(Defect_Master[Final],"&gt;0",Defect_Master[Error Code Name],TPM[[#This Row],[Error Code Name]],Defect_Master[Functional Area],TPM[[#This Row],[Functional Area]])</f>
        <v>0</v>
      </c>
      <c r="G141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12" spans="2:7" ht="15.75" customHeight="1">
      <c r="B1412" s="12">
        <v>1410</v>
      </c>
      <c r="C1412" s="10" t="str">
        <f>IFERROR(VLOOKUP(TPM[[#This Row],[Error Code]],Errors_Master[[Error Code]:[Functional Area]],2,FALSE),"NA")</f>
        <v>MMI-Preburn-Keyboard</v>
      </c>
      <c r="D1412" s="10" t="str">
        <f>IFERROR(VLOOKUP(TPM[[#This Row],[Error Code]],Errors_Master[[Error Code]:[Error Code Name]],3,FALSE),"NA")</f>
        <v>[New Failure] MMI-Preburn-Keyboard</v>
      </c>
      <c r="E1412" s="10">
        <f>COUNTIFS(Defect_Master[First Time],"&gt;0",Defect_Master[Error Code Name],TPM[[#This Row],[Error Code Name]],Defect_Master[Functional Area],TPM[[#This Row],[Functional Area]])</f>
        <v>0</v>
      </c>
      <c r="F1412" s="10">
        <f>COUNTIFS(Defect_Master[Final],"&gt;0",Defect_Master[Error Code Name],TPM[[#This Row],[Error Code Name]],Defect_Master[Functional Area],TPM[[#This Row],[Functional Area]])</f>
        <v>0</v>
      </c>
      <c r="G141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13" spans="2:7" ht="15.75" customHeight="1">
      <c r="B1413" s="12">
        <v>1411</v>
      </c>
      <c r="C1413" s="10" t="str">
        <f>IFERROR(VLOOKUP(TPM[[#This Row],[Error Code]],Errors_Master[[Error Code]:[Functional Area]],2,FALSE),"NA")</f>
        <v>MMI-Preburn-Keyboard</v>
      </c>
      <c r="D1413" s="10" t="str">
        <f>IFERROR(VLOOKUP(TPM[[#This Row],[Error Code]],Errors_Master[[Error Code]:[Error Code Name]],3,FALSE),"NA")</f>
        <v>[New Failure] MMI-Preburn-Keyboard</v>
      </c>
      <c r="E1413" s="10">
        <f>COUNTIFS(Defect_Master[First Time],"&gt;0",Defect_Master[Error Code Name],TPM[[#This Row],[Error Code Name]],Defect_Master[Functional Area],TPM[[#This Row],[Functional Area]])</f>
        <v>0</v>
      </c>
      <c r="F1413" s="10">
        <f>COUNTIFS(Defect_Master[Final],"&gt;0",Defect_Master[Error Code Name],TPM[[#This Row],[Error Code Name]],Defect_Master[Functional Area],TPM[[#This Row],[Functional Area]])</f>
        <v>0</v>
      </c>
      <c r="G141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14" spans="2:7" ht="15.75" customHeight="1">
      <c r="B1414" s="12">
        <v>1412</v>
      </c>
      <c r="C1414" s="10" t="str">
        <f>IFERROR(VLOOKUP(TPM[[#This Row],[Error Code]],Errors_Master[[Error Code]:[Functional Area]],2,FALSE),"NA")</f>
        <v>MMI-Preburn-Keyboard</v>
      </c>
      <c r="D1414" s="10" t="str">
        <f>IFERROR(VLOOKUP(TPM[[#This Row],[Error Code]],Errors_Master[[Error Code]:[Error Code Name]],3,FALSE),"NA")</f>
        <v>[New Failure] MMI-Preburn-Keyboard</v>
      </c>
      <c r="E1414" s="10">
        <f>COUNTIFS(Defect_Master[First Time],"&gt;0",Defect_Master[Error Code Name],TPM[[#This Row],[Error Code Name]],Defect_Master[Functional Area],TPM[[#This Row],[Functional Area]])</f>
        <v>0</v>
      </c>
      <c r="F1414" s="10">
        <f>COUNTIFS(Defect_Master[Final],"&gt;0",Defect_Master[Error Code Name],TPM[[#This Row],[Error Code Name]],Defect_Master[Functional Area],TPM[[#This Row],[Functional Area]])</f>
        <v>0</v>
      </c>
      <c r="G141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15" spans="2:7" ht="15.75" customHeight="1">
      <c r="B1415" s="12">
        <v>1413</v>
      </c>
      <c r="C1415" s="10" t="str">
        <f>IFERROR(VLOOKUP(TPM[[#This Row],[Error Code]],Errors_Master[[Error Code]:[Functional Area]],2,FALSE),"NA")</f>
        <v>MMI-Preburn-Keyboard</v>
      </c>
      <c r="D1415" s="10" t="str">
        <f>IFERROR(VLOOKUP(TPM[[#This Row],[Error Code]],Errors_Master[[Error Code]:[Error Code Name]],3,FALSE),"NA")</f>
        <v>[New Failure] MMI-Preburn-Keyboard</v>
      </c>
      <c r="E1415" s="10">
        <f>COUNTIFS(Defect_Master[First Time],"&gt;0",Defect_Master[Error Code Name],TPM[[#This Row],[Error Code Name]],Defect_Master[Functional Area],TPM[[#This Row],[Functional Area]])</f>
        <v>0</v>
      </c>
      <c r="F1415" s="10">
        <f>COUNTIFS(Defect_Master[Final],"&gt;0",Defect_Master[Error Code Name],TPM[[#This Row],[Error Code Name]],Defect_Master[Functional Area],TPM[[#This Row],[Functional Area]])</f>
        <v>0</v>
      </c>
      <c r="G141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16" spans="2:7" ht="15.75" customHeight="1">
      <c r="B1416" s="12">
        <v>1414</v>
      </c>
      <c r="C1416" s="10" t="str">
        <f>IFERROR(VLOOKUP(TPM[[#This Row],[Error Code]],Errors_Master[[Error Code]:[Functional Area]],2,FALSE),"NA")</f>
        <v>MMI-Preburn-Keyboard</v>
      </c>
      <c r="D1416" s="10" t="str">
        <f>IFERROR(VLOOKUP(TPM[[#This Row],[Error Code]],Errors_Master[[Error Code]:[Error Code Name]],3,FALSE),"NA")</f>
        <v>[New Failure] MMI-Preburn-Keyboard</v>
      </c>
      <c r="E1416" s="10">
        <f>COUNTIFS(Defect_Master[First Time],"&gt;0",Defect_Master[Error Code Name],TPM[[#This Row],[Error Code Name]],Defect_Master[Functional Area],TPM[[#This Row],[Functional Area]])</f>
        <v>0</v>
      </c>
      <c r="F1416" s="10">
        <f>COUNTIFS(Defect_Master[Final],"&gt;0",Defect_Master[Error Code Name],TPM[[#This Row],[Error Code Name]],Defect_Master[Functional Area],TPM[[#This Row],[Functional Area]])</f>
        <v>0</v>
      </c>
      <c r="G141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17" spans="2:7" ht="15.75" customHeight="1">
      <c r="B1417" s="12">
        <v>1415</v>
      </c>
      <c r="C1417" s="10" t="str">
        <f>IFERROR(VLOOKUP(TPM[[#This Row],[Error Code]],Errors_Master[[Error Code]:[Functional Area]],2,FALSE),"NA")</f>
        <v>MMI-Preburn-Keyboard</v>
      </c>
      <c r="D1417" s="10" t="str">
        <f>IFERROR(VLOOKUP(TPM[[#This Row],[Error Code]],Errors_Master[[Error Code]:[Error Code Name]],3,FALSE),"NA")</f>
        <v>[New Failure] MMI-Preburn-Keyboard</v>
      </c>
      <c r="E1417" s="10">
        <f>COUNTIFS(Defect_Master[First Time],"&gt;0",Defect_Master[Error Code Name],TPM[[#This Row],[Error Code Name]],Defect_Master[Functional Area],TPM[[#This Row],[Functional Area]])</f>
        <v>0</v>
      </c>
      <c r="F1417" s="10">
        <f>COUNTIFS(Defect_Master[Final],"&gt;0",Defect_Master[Error Code Name],TPM[[#This Row],[Error Code Name]],Defect_Master[Functional Area],TPM[[#This Row],[Functional Area]])</f>
        <v>0</v>
      </c>
      <c r="G141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18" spans="2:7" ht="15.75" customHeight="1">
      <c r="B1418" s="12">
        <v>1416</v>
      </c>
      <c r="C1418" s="10" t="str">
        <f>IFERROR(VLOOKUP(TPM[[#This Row],[Error Code]],Errors_Master[[Error Code]:[Functional Area]],2,FALSE),"NA")</f>
        <v>MMI-Preburn-Keyboard</v>
      </c>
      <c r="D1418" s="10" t="str">
        <f>IFERROR(VLOOKUP(TPM[[#This Row],[Error Code]],Errors_Master[[Error Code]:[Error Code Name]],3,FALSE),"NA")</f>
        <v>[New Failure] MMI-Preburn-Keyboard</v>
      </c>
      <c r="E1418" s="10">
        <f>COUNTIFS(Defect_Master[First Time],"&gt;0",Defect_Master[Error Code Name],TPM[[#This Row],[Error Code Name]],Defect_Master[Functional Area],TPM[[#This Row],[Functional Area]])</f>
        <v>0</v>
      </c>
      <c r="F1418" s="10">
        <f>COUNTIFS(Defect_Master[Final],"&gt;0",Defect_Master[Error Code Name],TPM[[#This Row],[Error Code Name]],Defect_Master[Functional Area],TPM[[#This Row],[Functional Area]])</f>
        <v>0</v>
      </c>
      <c r="G141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19" spans="2:7" ht="15.75" customHeight="1">
      <c r="B1419" s="12">
        <v>1417</v>
      </c>
      <c r="C1419" s="10" t="str">
        <f>IFERROR(VLOOKUP(TPM[[#This Row],[Error Code]],Errors_Master[[Error Code]:[Functional Area]],2,FALSE),"NA")</f>
        <v>MMI-Preburn-Keyboard</v>
      </c>
      <c r="D1419" s="10" t="str">
        <f>IFERROR(VLOOKUP(TPM[[#This Row],[Error Code]],Errors_Master[[Error Code]:[Error Code Name]],3,FALSE),"NA")</f>
        <v>[New Failure] MMI-Preburn-Keyboard</v>
      </c>
      <c r="E1419" s="10">
        <f>COUNTIFS(Defect_Master[First Time],"&gt;0",Defect_Master[Error Code Name],TPM[[#This Row],[Error Code Name]],Defect_Master[Functional Area],TPM[[#This Row],[Functional Area]])</f>
        <v>0</v>
      </c>
      <c r="F1419" s="10">
        <f>COUNTIFS(Defect_Master[Final],"&gt;0",Defect_Master[Error Code Name],TPM[[#This Row],[Error Code Name]],Defect_Master[Functional Area],TPM[[#This Row],[Functional Area]])</f>
        <v>0</v>
      </c>
      <c r="G141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20" spans="2:7" ht="15.75" customHeight="1">
      <c r="B1420" s="12">
        <v>1418</v>
      </c>
      <c r="C1420" s="10" t="str">
        <f>IFERROR(VLOOKUP(TPM[[#This Row],[Error Code]],Errors_Master[[Error Code]:[Functional Area]],2,FALSE),"NA")</f>
        <v>MMI-Preburn-Keyboard</v>
      </c>
      <c r="D1420" s="10" t="str">
        <f>IFERROR(VLOOKUP(TPM[[#This Row],[Error Code]],Errors_Master[[Error Code]:[Error Code Name]],3,FALSE),"NA")</f>
        <v>[New Failure] MMI-Preburn-Keyboard</v>
      </c>
      <c r="E1420" s="10">
        <f>COUNTIFS(Defect_Master[First Time],"&gt;0",Defect_Master[Error Code Name],TPM[[#This Row],[Error Code Name]],Defect_Master[Functional Area],TPM[[#This Row],[Functional Area]])</f>
        <v>0</v>
      </c>
      <c r="F1420" s="10">
        <f>COUNTIFS(Defect_Master[Final],"&gt;0",Defect_Master[Error Code Name],TPM[[#This Row],[Error Code Name]],Defect_Master[Functional Area],TPM[[#This Row],[Functional Area]])</f>
        <v>0</v>
      </c>
      <c r="G142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21" spans="2:7" ht="15.75" customHeight="1">
      <c r="B1421" s="12">
        <v>1419</v>
      </c>
      <c r="C1421" s="10" t="str">
        <f>IFERROR(VLOOKUP(TPM[[#This Row],[Error Code]],Errors_Master[[Error Code]:[Functional Area]],2,FALSE),"NA")</f>
        <v>MMI-Preburn-Keyboard</v>
      </c>
      <c r="D1421" s="10" t="str">
        <f>IFERROR(VLOOKUP(TPM[[#This Row],[Error Code]],Errors_Master[[Error Code]:[Error Code Name]],3,FALSE),"NA")</f>
        <v>[New Failure] MMI-Preburn-Keyboard</v>
      </c>
      <c r="E1421" s="10">
        <f>COUNTIFS(Defect_Master[First Time],"&gt;0",Defect_Master[Error Code Name],TPM[[#This Row],[Error Code Name]],Defect_Master[Functional Area],TPM[[#This Row],[Functional Area]])</f>
        <v>0</v>
      </c>
      <c r="F1421" s="10">
        <f>COUNTIFS(Defect_Master[Final],"&gt;0",Defect_Master[Error Code Name],TPM[[#This Row],[Error Code Name]],Defect_Master[Functional Area],TPM[[#This Row],[Functional Area]])</f>
        <v>0</v>
      </c>
      <c r="G142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22" spans="2:7" ht="15.75" customHeight="1">
      <c r="B1422" s="12">
        <v>1420</v>
      </c>
      <c r="C1422" s="10" t="str">
        <f>IFERROR(VLOOKUP(TPM[[#This Row],[Error Code]],Errors_Master[[Error Code]:[Functional Area]],2,FALSE),"NA")</f>
        <v>MMI-Preburn-Keyboard</v>
      </c>
      <c r="D1422" s="10" t="str">
        <f>IFERROR(VLOOKUP(TPM[[#This Row],[Error Code]],Errors_Master[[Error Code]:[Error Code Name]],3,FALSE),"NA")</f>
        <v>[New Failure] MMI-Preburn-Keyboard</v>
      </c>
      <c r="E1422" s="10">
        <f>COUNTIFS(Defect_Master[First Time],"&gt;0",Defect_Master[Error Code Name],TPM[[#This Row],[Error Code Name]],Defect_Master[Functional Area],TPM[[#This Row],[Functional Area]])</f>
        <v>0</v>
      </c>
      <c r="F1422" s="10">
        <f>COUNTIFS(Defect_Master[Final],"&gt;0",Defect_Master[Error Code Name],TPM[[#This Row],[Error Code Name]],Defect_Master[Functional Area],TPM[[#This Row],[Functional Area]])</f>
        <v>0</v>
      </c>
      <c r="G142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23" spans="2:7" ht="15.75" customHeight="1">
      <c r="B1423" s="12">
        <v>1421</v>
      </c>
      <c r="C1423" s="10" t="str">
        <f>IFERROR(VLOOKUP(TPM[[#This Row],[Error Code]],Errors_Master[[Error Code]:[Functional Area]],2,FALSE),"NA")</f>
        <v>MMI-Preburn-Keyboard</v>
      </c>
      <c r="D1423" s="10" t="str">
        <f>IFERROR(VLOOKUP(TPM[[#This Row],[Error Code]],Errors_Master[[Error Code]:[Error Code Name]],3,FALSE),"NA")</f>
        <v>[New Failure] MMI-Preburn-Keyboard</v>
      </c>
      <c r="E1423" s="10">
        <f>COUNTIFS(Defect_Master[First Time],"&gt;0",Defect_Master[Error Code Name],TPM[[#This Row],[Error Code Name]],Defect_Master[Functional Area],TPM[[#This Row],[Functional Area]])</f>
        <v>0</v>
      </c>
      <c r="F1423" s="10">
        <f>COUNTIFS(Defect_Master[Final],"&gt;0",Defect_Master[Error Code Name],TPM[[#This Row],[Error Code Name]],Defect_Master[Functional Area],TPM[[#This Row],[Functional Area]])</f>
        <v>0</v>
      </c>
      <c r="G142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24" spans="2:7" ht="15.75" customHeight="1">
      <c r="B1424" s="12">
        <v>1422</v>
      </c>
      <c r="C1424" s="10" t="str">
        <f>IFERROR(VLOOKUP(TPM[[#This Row],[Error Code]],Errors_Master[[Error Code]:[Functional Area]],2,FALSE),"NA")</f>
        <v>MMI-Preburn-Keyboard</v>
      </c>
      <c r="D1424" s="10" t="str">
        <f>IFERROR(VLOOKUP(TPM[[#This Row],[Error Code]],Errors_Master[[Error Code]:[Error Code Name]],3,FALSE),"NA")</f>
        <v>[New Failure] MMI-Preburn-Keyboard</v>
      </c>
      <c r="E1424" s="10">
        <f>COUNTIFS(Defect_Master[First Time],"&gt;0",Defect_Master[Error Code Name],TPM[[#This Row],[Error Code Name]],Defect_Master[Functional Area],TPM[[#This Row],[Functional Area]])</f>
        <v>0</v>
      </c>
      <c r="F1424" s="10">
        <f>COUNTIFS(Defect_Master[Final],"&gt;0",Defect_Master[Error Code Name],TPM[[#This Row],[Error Code Name]],Defect_Master[Functional Area],TPM[[#This Row],[Functional Area]])</f>
        <v>0</v>
      </c>
      <c r="G142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25" spans="2:7" ht="15.75" customHeight="1">
      <c r="B1425" s="12">
        <v>1423</v>
      </c>
      <c r="C1425" s="10" t="str">
        <f>IFERROR(VLOOKUP(TPM[[#This Row],[Error Code]],Errors_Master[[Error Code]:[Functional Area]],2,FALSE),"NA")</f>
        <v>MMI-Preburn-Keyboard</v>
      </c>
      <c r="D1425" s="10" t="str">
        <f>IFERROR(VLOOKUP(TPM[[#This Row],[Error Code]],Errors_Master[[Error Code]:[Error Code Name]],3,FALSE),"NA")</f>
        <v>[New Failure] MMI-Preburn-Keyboard</v>
      </c>
      <c r="E1425" s="10">
        <f>COUNTIFS(Defect_Master[First Time],"&gt;0",Defect_Master[Error Code Name],TPM[[#This Row],[Error Code Name]],Defect_Master[Functional Area],TPM[[#This Row],[Functional Area]])</f>
        <v>0</v>
      </c>
      <c r="F1425" s="10">
        <f>COUNTIFS(Defect_Master[Final],"&gt;0",Defect_Master[Error Code Name],TPM[[#This Row],[Error Code Name]],Defect_Master[Functional Area],TPM[[#This Row],[Functional Area]])</f>
        <v>0</v>
      </c>
      <c r="G142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26" spans="2:7" ht="15.75" customHeight="1">
      <c r="B1426" s="12">
        <v>1424</v>
      </c>
      <c r="C1426" s="10" t="str">
        <f>IFERROR(VLOOKUP(TPM[[#This Row],[Error Code]],Errors_Master[[Error Code]:[Functional Area]],2,FALSE),"NA")</f>
        <v>MMI-Preburn-Keyboard</v>
      </c>
      <c r="D1426" s="10" t="str">
        <f>IFERROR(VLOOKUP(TPM[[#This Row],[Error Code]],Errors_Master[[Error Code]:[Error Code Name]],3,FALSE),"NA")</f>
        <v>[New Failure] MMI-Preburn-Keyboard</v>
      </c>
      <c r="E1426" s="10">
        <f>COUNTIFS(Defect_Master[First Time],"&gt;0",Defect_Master[Error Code Name],TPM[[#This Row],[Error Code Name]],Defect_Master[Functional Area],TPM[[#This Row],[Functional Area]])</f>
        <v>0</v>
      </c>
      <c r="F1426" s="10">
        <f>COUNTIFS(Defect_Master[Final],"&gt;0",Defect_Master[Error Code Name],TPM[[#This Row],[Error Code Name]],Defect_Master[Functional Area],TPM[[#This Row],[Functional Area]])</f>
        <v>0</v>
      </c>
      <c r="G142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27" spans="2:7" ht="15.75" customHeight="1">
      <c r="B1427" s="12">
        <v>1425</v>
      </c>
      <c r="C1427" s="10" t="str">
        <f>IFERROR(VLOOKUP(TPM[[#This Row],[Error Code]],Errors_Master[[Error Code]:[Functional Area]],2,FALSE),"NA")</f>
        <v>MMI-Preburn-Keyboard</v>
      </c>
      <c r="D1427" s="10" t="str">
        <f>IFERROR(VLOOKUP(TPM[[#This Row],[Error Code]],Errors_Master[[Error Code]:[Error Code Name]],3,FALSE),"NA")</f>
        <v>[New Failure] MMI-Preburn-Keyboard</v>
      </c>
      <c r="E1427" s="10">
        <f>COUNTIFS(Defect_Master[First Time],"&gt;0",Defect_Master[Error Code Name],TPM[[#This Row],[Error Code Name]],Defect_Master[Functional Area],TPM[[#This Row],[Functional Area]])</f>
        <v>0</v>
      </c>
      <c r="F1427" s="10">
        <f>COUNTIFS(Defect_Master[Final],"&gt;0",Defect_Master[Error Code Name],TPM[[#This Row],[Error Code Name]],Defect_Master[Functional Area],TPM[[#This Row],[Functional Area]])</f>
        <v>0</v>
      </c>
      <c r="G142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28" spans="2:7" ht="15.75" customHeight="1">
      <c r="B1428" s="12">
        <v>1426</v>
      </c>
      <c r="C1428" s="10" t="str">
        <f>IFERROR(VLOOKUP(TPM[[#This Row],[Error Code]],Errors_Master[[Error Code]:[Functional Area]],2,FALSE),"NA")</f>
        <v>MMI-Preburn-Keyboard</v>
      </c>
      <c r="D1428" s="10" t="str">
        <f>IFERROR(VLOOKUP(TPM[[#This Row],[Error Code]],Errors_Master[[Error Code]:[Error Code Name]],3,FALSE),"NA")</f>
        <v>[New Failure] MMI-Preburn-Keyboard</v>
      </c>
      <c r="E1428" s="10">
        <f>COUNTIFS(Defect_Master[First Time],"&gt;0",Defect_Master[Error Code Name],TPM[[#This Row],[Error Code Name]],Defect_Master[Functional Area],TPM[[#This Row],[Functional Area]])</f>
        <v>0</v>
      </c>
      <c r="F1428" s="10">
        <f>COUNTIFS(Defect_Master[Final],"&gt;0",Defect_Master[Error Code Name],TPM[[#This Row],[Error Code Name]],Defect_Master[Functional Area],TPM[[#This Row],[Functional Area]])</f>
        <v>0</v>
      </c>
      <c r="G142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29" spans="2:7" ht="15.75" customHeight="1">
      <c r="B1429" s="12">
        <v>1427</v>
      </c>
      <c r="C1429" s="10" t="str">
        <f>IFERROR(VLOOKUP(TPM[[#This Row],[Error Code]],Errors_Master[[Error Code]:[Functional Area]],2,FALSE),"NA")</f>
        <v>MMI-Preburn-Keyboard</v>
      </c>
      <c r="D1429" s="10" t="str">
        <f>IFERROR(VLOOKUP(TPM[[#This Row],[Error Code]],Errors_Master[[Error Code]:[Error Code Name]],3,FALSE),"NA")</f>
        <v>[New Failure] MMI-Preburn-Keyboard</v>
      </c>
      <c r="E1429" s="10">
        <f>COUNTIFS(Defect_Master[First Time],"&gt;0",Defect_Master[Error Code Name],TPM[[#This Row],[Error Code Name]],Defect_Master[Functional Area],TPM[[#This Row],[Functional Area]])</f>
        <v>0</v>
      </c>
      <c r="F1429" s="10">
        <f>COUNTIFS(Defect_Master[Final],"&gt;0",Defect_Master[Error Code Name],TPM[[#This Row],[Error Code Name]],Defect_Master[Functional Area],TPM[[#This Row],[Functional Area]])</f>
        <v>0</v>
      </c>
      <c r="G142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30" spans="2:7" ht="15.75" customHeight="1">
      <c r="B1430" s="12">
        <v>1428</v>
      </c>
      <c r="C1430" s="10" t="str">
        <f>IFERROR(VLOOKUP(TPM[[#This Row],[Error Code]],Errors_Master[[Error Code]:[Functional Area]],2,FALSE),"NA")</f>
        <v>MMI-Preburn-Keyboard</v>
      </c>
      <c r="D1430" s="10" t="str">
        <f>IFERROR(VLOOKUP(TPM[[#This Row],[Error Code]],Errors_Master[[Error Code]:[Error Code Name]],3,FALSE),"NA")</f>
        <v>[New Failure] MMI-Preburn-Keyboard</v>
      </c>
      <c r="E1430" s="10">
        <f>COUNTIFS(Defect_Master[First Time],"&gt;0",Defect_Master[Error Code Name],TPM[[#This Row],[Error Code Name]],Defect_Master[Functional Area],TPM[[#This Row],[Functional Area]])</f>
        <v>0</v>
      </c>
      <c r="F1430" s="10">
        <f>COUNTIFS(Defect_Master[Final],"&gt;0",Defect_Master[Error Code Name],TPM[[#This Row],[Error Code Name]],Defect_Master[Functional Area],TPM[[#This Row],[Functional Area]])</f>
        <v>0</v>
      </c>
      <c r="G143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31" spans="2:7" ht="15.75" customHeight="1">
      <c r="B1431" s="12">
        <v>1429</v>
      </c>
      <c r="C1431" s="10" t="str">
        <f>IFERROR(VLOOKUP(TPM[[#This Row],[Error Code]],Errors_Master[[Error Code]:[Functional Area]],2,FALSE),"NA")</f>
        <v>MMI-Preburn-Keyboard</v>
      </c>
      <c r="D1431" s="10" t="str">
        <f>IFERROR(VLOOKUP(TPM[[#This Row],[Error Code]],Errors_Master[[Error Code]:[Error Code Name]],3,FALSE),"NA")</f>
        <v>[New Failure] MMI-Preburn-Keyboard</v>
      </c>
      <c r="E1431" s="10">
        <f>COUNTIFS(Defect_Master[First Time],"&gt;0",Defect_Master[Error Code Name],TPM[[#This Row],[Error Code Name]],Defect_Master[Functional Area],TPM[[#This Row],[Functional Area]])</f>
        <v>0</v>
      </c>
      <c r="F1431" s="10">
        <f>COUNTIFS(Defect_Master[Final],"&gt;0",Defect_Master[Error Code Name],TPM[[#This Row],[Error Code Name]],Defect_Master[Functional Area],TPM[[#This Row],[Functional Area]])</f>
        <v>0</v>
      </c>
      <c r="G143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32" spans="2:7" ht="15.75" customHeight="1">
      <c r="B1432" s="12">
        <v>1430</v>
      </c>
      <c r="C1432" s="10" t="str">
        <f>IFERROR(VLOOKUP(TPM[[#This Row],[Error Code]],Errors_Master[[Error Code]:[Functional Area]],2,FALSE),"NA")</f>
        <v>MMI-Preburn-Keyboard</v>
      </c>
      <c r="D1432" s="10" t="str">
        <f>IFERROR(VLOOKUP(TPM[[#This Row],[Error Code]],Errors_Master[[Error Code]:[Error Code Name]],3,FALSE),"NA")</f>
        <v>[New Failure] MMI-Preburn-Keyboard</v>
      </c>
      <c r="E1432" s="10">
        <f>COUNTIFS(Defect_Master[First Time],"&gt;0",Defect_Master[Error Code Name],TPM[[#This Row],[Error Code Name]],Defect_Master[Functional Area],TPM[[#This Row],[Functional Area]])</f>
        <v>0</v>
      </c>
      <c r="F1432" s="10">
        <f>COUNTIFS(Defect_Master[Final],"&gt;0",Defect_Master[Error Code Name],TPM[[#This Row],[Error Code Name]],Defect_Master[Functional Area],TPM[[#This Row],[Functional Area]])</f>
        <v>0</v>
      </c>
      <c r="G143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33" spans="2:7" ht="15.75" customHeight="1">
      <c r="B1433" s="12">
        <v>1431</v>
      </c>
      <c r="C1433" s="10" t="str">
        <f>IFERROR(VLOOKUP(TPM[[#This Row],[Error Code]],Errors_Master[[Error Code]:[Functional Area]],2,FALSE),"NA")</f>
        <v>MMI-Preburn-Keyboard</v>
      </c>
      <c r="D1433" s="10" t="str">
        <f>IFERROR(VLOOKUP(TPM[[#This Row],[Error Code]],Errors_Master[[Error Code]:[Error Code Name]],3,FALSE),"NA")</f>
        <v>[New Failure] MMI-Preburn-Keyboard</v>
      </c>
      <c r="E1433" s="10">
        <f>COUNTIFS(Defect_Master[First Time],"&gt;0",Defect_Master[Error Code Name],TPM[[#This Row],[Error Code Name]],Defect_Master[Functional Area],TPM[[#This Row],[Functional Area]])</f>
        <v>0</v>
      </c>
      <c r="F1433" s="10">
        <f>COUNTIFS(Defect_Master[Final],"&gt;0",Defect_Master[Error Code Name],TPM[[#This Row],[Error Code Name]],Defect_Master[Functional Area],TPM[[#This Row],[Functional Area]])</f>
        <v>0</v>
      </c>
      <c r="G143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34" spans="2:7" ht="15.75" customHeight="1">
      <c r="B1434" s="12">
        <v>1432</v>
      </c>
      <c r="C1434" s="10" t="str">
        <f>IFERROR(VLOOKUP(TPM[[#This Row],[Error Code]],Errors_Master[[Error Code]:[Functional Area]],2,FALSE),"NA")</f>
        <v>MMI-Preburn-Keyboard</v>
      </c>
      <c r="D1434" s="10" t="str">
        <f>IFERROR(VLOOKUP(TPM[[#This Row],[Error Code]],Errors_Master[[Error Code]:[Error Code Name]],3,FALSE),"NA")</f>
        <v>[New Failure] MMI-Preburn-Keyboard</v>
      </c>
      <c r="E1434" s="10">
        <f>COUNTIFS(Defect_Master[First Time],"&gt;0",Defect_Master[Error Code Name],TPM[[#This Row],[Error Code Name]],Defect_Master[Functional Area],TPM[[#This Row],[Functional Area]])</f>
        <v>0</v>
      </c>
      <c r="F1434" s="10">
        <f>COUNTIFS(Defect_Master[Final],"&gt;0",Defect_Master[Error Code Name],TPM[[#This Row],[Error Code Name]],Defect_Master[Functional Area],TPM[[#This Row],[Functional Area]])</f>
        <v>0</v>
      </c>
      <c r="G143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35" spans="2:7" ht="15.75" customHeight="1">
      <c r="B1435" s="12">
        <v>1433</v>
      </c>
      <c r="C1435" s="10" t="str">
        <f>IFERROR(VLOOKUP(TPM[[#This Row],[Error Code]],Errors_Master[[Error Code]:[Functional Area]],2,FALSE),"NA")</f>
        <v>MMI-Preburn-Keyboard</v>
      </c>
      <c r="D1435" s="10" t="str">
        <f>IFERROR(VLOOKUP(TPM[[#This Row],[Error Code]],Errors_Master[[Error Code]:[Error Code Name]],3,FALSE),"NA")</f>
        <v>[New Failure] MMI-Preburn-Keyboard</v>
      </c>
      <c r="E1435" s="10">
        <f>COUNTIFS(Defect_Master[First Time],"&gt;0",Defect_Master[Error Code Name],TPM[[#This Row],[Error Code Name]],Defect_Master[Functional Area],TPM[[#This Row],[Functional Area]])</f>
        <v>0</v>
      </c>
      <c r="F1435" s="10">
        <f>COUNTIFS(Defect_Master[Final],"&gt;0",Defect_Master[Error Code Name],TPM[[#This Row],[Error Code Name]],Defect_Master[Functional Area],TPM[[#This Row],[Functional Area]])</f>
        <v>0</v>
      </c>
      <c r="G143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36" spans="2:7" ht="15.75" customHeight="1">
      <c r="B1436" s="12">
        <v>1434</v>
      </c>
      <c r="C1436" s="10" t="str">
        <f>IFERROR(VLOOKUP(TPM[[#This Row],[Error Code]],Errors_Master[[Error Code]:[Functional Area]],2,FALSE),"NA")</f>
        <v>Wifi-BT_OTA</v>
      </c>
      <c r="D1436" s="10" t="str">
        <f>IFERROR(VLOOKUP(TPM[[#This Row],[Error Code]],Errors_Master[[Error Code]:[Error Code Name]],3,FALSE),"NA")</f>
        <v>Unified TxPower Fail</v>
      </c>
      <c r="E1436" s="10">
        <f>COUNTIFS(Defect_Master[First Time],"&gt;0",Defect_Master[Error Code Name],TPM[[#This Row],[Error Code Name]],Defect_Master[Functional Area],TPM[[#This Row],[Functional Area]])</f>
        <v>0</v>
      </c>
      <c r="F1436" s="10">
        <f>COUNTIFS(Defect_Master[Final],"&gt;0",Defect_Master[Error Code Name],TPM[[#This Row],[Error Code Name]],Defect_Master[Functional Area],TPM[[#This Row],[Functional Area]])</f>
        <v>0</v>
      </c>
      <c r="G143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37" spans="2:7" ht="15.75" customHeight="1">
      <c r="B1437" s="12">
        <v>1435</v>
      </c>
      <c r="C1437" s="10" t="str">
        <f>IFERROR(VLOOKUP(TPM[[#This Row],[Error Code]],Errors_Master[[Error Code]:[Functional Area]],2,FALSE),"NA")</f>
        <v>Wifi-BT_OTA</v>
      </c>
      <c r="D1437" s="10" t="str">
        <f>IFERROR(VLOOKUP(TPM[[#This Row],[Error Code]],Errors_Master[[Error Code]:[Error Code Name]],3,FALSE),"NA")</f>
        <v>Unified RxSingle Fail</v>
      </c>
      <c r="E1437" s="10">
        <f>COUNTIFS(Defect_Master[First Time],"&gt;0",Defect_Master[Error Code Name],TPM[[#This Row],[Error Code Name]],Defect_Master[Functional Area],TPM[[#This Row],[Functional Area]])</f>
        <v>0</v>
      </c>
      <c r="F1437" s="10">
        <f>COUNTIFS(Defect_Master[Final],"&gt;0",Defect_Master[Error Code Name],TPM[[#This Row],[Error Code Name]],Defect_Master[Functional Area],TPM[[#This Row],[Functional Area]])</f>
        <v>0</v>
      </c>
      <c r="G143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38" spans="2:7" ht="15.75" customHeight="1">
      <c r="B1438" s="12">
        <v>1436</v>
      </c>
      <c r="C1438" s="10" t="str">
        <f>IFERROR(VLOOKUP(TPM[[#This Row],[Error Code]],Errors_Master[[Error Code]:[Functional Area]],2,FALSE),"NA")</f>
        <v>Wifi-BT_OTA</v>
      </c>
      <c r="D1438" s="10" t="str">
        <f>IFERROR(VLOOKUP(TPM[[#This Row],[Error Code]],Errors_Master[[Error Code]:[Error Code Name]],3,FALSE),"NA")</f>
        <v>WiPAS WiFi-BT-OTA station Test error</v>
      </c>
      <c r="E1438" s="10">
        <f>COUNTIFS(Defect_Master[First Time],"&gt;0",Defect_Master[Error Code Name],TPM[[#This Row],[Error Code Name]],Defect_Master[Functional Area],TPM[[#This Row],[Functional Area]])</f>
        <v>0</v>
      </c>
      <c r="F1438" s="10">
        <f>COUNTIFS(Defect_Master[Final],"&gt;0",Defect_Master[Error Code Name],TPM[[#This Row],[Error Code Name]],Defect_Master[Functional Area],TPM[[#This Row],[Functional Area]])</f>
        <v>0</v>
      </c>
      <c r="G143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39" spans="2:7" ht="15.75" customHeight="1">
      <c r="B1439" s="12">
        <v>1437</v>
      </c>
      <c r="C1439" s="10" t="str">
        <f>IFERROR(VLOOKUP(TPM[[#This Row],[Error Code]],Errors_Master[[Error Code]:[Functional Area]],2,FALSE),"NA")</f>
        <v>Wifi-BT_OTA</v>
      </c>
      <c r="D1439" s="10" t="str">
        <f>IFERROR(VLOOKUP(TPM[[#This Row],[Error Code]],Errors_Master[[Error Code]:[Error Code Name]],3,FALSE),"NA")</f>
        <v>Hang at WiPAS WiFi-BT-OTA station</v>
      </c>
      <c r="E1439" s="10">
        <f>COUNTIFS(Defect_Master[First Time],"&gt;0",Defect_Master[Error Code Name],TPM[[#This Row],[Error Code Name]],Defect_Master[Functional Area],TPM[[#This Row],[Functional Area]])</f>
        <v>0</v>
      </c>
      <c r="F1439" s="10">
        <f>COUNTIFS(Defect_Master[Final],"&gt;0",Defect_Master[Error Code Name],TPM[[#This Row],[Error Code Name]],Defect_Master[Functional Area],TPM[[#This Row],[Functional Area]])</f>
        <v>0</v>
      </c>
      <c r="G143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40" spans="2:7" ht="15.75" customHeight="1">
      <c r="B1440" s="12">
        <v>1438</v>
      </c>
      <c r="C1440" s="10" t="str">
        <f>IFERROR(VLOOKUP(TPM[[#This Row],[Error Code]],Errors_Master[[Error Code]:[Functional Area]],2,FALSE),"NA")</f>
        <v>Wifi-BT_OTA</v>
      </c>
      <c r="D1440" s="10" t="str">
        <f>IFERROR(VLOOKUP(TPM[[#This Row],[Error Code]],Errors_Master[[Error Code]:[Error Code Name]],3,FALSE),"NA")</f>
        <v>Auto shut down at WiPAS WiFi-BT-OTA station</v>
      </c>
      <c r="E1440" s="10">
        <f>COUNTIFS(Defect_Master[First Time],"&gt;0",Defect_Master[Error Code Name],TPM[[#This Row],[Error Code Name]],Defect_Master[Functional Area],TPM[[#This Row],[Functional Area]])</f>
        <v>0</v>
      </c>
      <c r="F1440" s="10">
        <f>COUNTIFS(Defect_Master[Final],"&gt;0",Defect_Master[Error Code Name],TPM[[#This Row],[Error Code Name]],Defect_Master[Functional Area],TPM[[#This Row],[Functional Area]])</f>
        <v>0</v>
      </c>
      <c r="G144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41" spans="2:7" ht="15.75" customHeight="1">
      <c r="B1441" s="12">
        <v>1439</v>
      </c>
      <c r="C1441" s="10" t="str">
        <f>IFERROR(VLOOKUP(TPM[[#This Row],[Error Code]],Errors_Master[[Error Code]:[Functional Area]],2,FALSE),"NA")</f>
        <v>Wifi-BT_OTA</v>
      </c>
      <c r="D1441" s="10" t="str">
        <f>IFERROR(VLOOKUP(TPM[[#This Row],[Error Code]],Errors_Master[[Error Code]:[Error Code Name]],3,FALSE),"NA")</f>
        <v>Missing Airport and Bluetooth During WIPAS Test</v>
      </c>
      <c r="E1441" s="10">
        <f>COUNTIFS(Defect_Master[First Time],"&gt;0",Defect_Master[Error Code Name],TPM[[#This Row],[Error Code Name]],Defect_Master[Functional Area],TPM[[#This Row],[Functional Area]])</f>
        <v>0</v>
      </c>
      <c r="F1441" s="10">
        <f>COUNTIFS(Defect_Master[Final],"&gt;0",Defect_Master[Error Code Name],TPM[[#This Row],[Error Code Name]],Defect_Master[Functional Area],TPM[[#This Row],[Functional Area]])</f>
        <v>0</v>
      </c>
      <c r="G144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42" spans="2:7" ht="15.75" customHeight="1">
      <c r="B1442" s="12">
        <v>1440</v>
      </c>
      <c r="C1442" s="10" t="str">
        <f>IFERROR(VLOOKUP(TPM[[#This Row],[Error Code]],Errors_Master[[Error Code]:[Functional Area]],2,FALSE),"NA")</f>
        <v>Wifi-BT_OTA</v>
      </c>
      <c r="D1442" s="10" t="str">
        <f>IFERROR(VLOOKUP(TPM[[#This Row],[Error Code]],Errors_Master[[Error Code]:[Error Code Name]],3,FALSE),"NA")</f>
        <v>Configuration/Missing Bluetooth</v>
      </c>
      <c r="E1442" s="10">
        <f>COUNTIFS(Defect_Master[First Time],"&gt;0",Defect_Master[Error Code Name],TPM[[#This Row],[Error Code Name]],Defect_Master[Functional Area],TPM[[#This Row],[Functional Area]])</f>
        <v>0</v>
      </c>
      <c r="F1442" s="10">
        <f>COUNTIFS(Defect_Master[Final],"&gt;0",Defect_Master[Error Code Name],TPM[[#This Row],[Error Code Name]],Defect_Master[Functional Area],TPM[[#This Row],[Functional Area]])</f>
        <v>0</v>
      </c>
      <c r="G144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43" spans="2:7" ht="15.75" customHeight="1">
      <c r="B1443" s="12">
        <v>1441</v>
      </c>
      <c r="C1443" s="10" t="str">
        <f>IFERROR(VLOOKUP(TPM[[#This Row],[Error Code]],Errors_Master[[Error Code]:[Functional Area]],2,FALSE),"NA")</f>
        <v>Wifi-BT_OTA</v>
      </c>
      <c r="D1443" s="10" t="str">
        <f>IFERROR(VLOOKUP(TPM[[#This Row],[Error Code]],Errors_Master[[Error Code]:[Error Code Name]],3,FALSE),"NA")</f>
        <v>Configuration/Missing WIFI</v>
      </c>
      <c r="E1443" s="10">
        <f>COUNTIFS(Defect_Master[First Time],"&gt;0",Defect_Master[Error Code Name],TPM[[#This Row],[Error Code Name]],Defect_Master[Functional Area],TPM[[#This Row],[Functional Area]])</f>
        <v>0</v>
      </c>
      <c r="F1443" s="10">
        <f>COUNTIFS(Defect_Master[Final],"&gt;0",Defect_Master[Error Code Name],TPM[[#This Row],[Error Code Name]],Defect_Master[Functional Area],TPM[[#This Row],[Functional Area]])</f>
        <v>0</v>
      </c>
      <c r="G144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44" spans="2:7" ht="15.75" customHeight="1">
      <c r="B1444" s="12">
        <v>1442</v>
      </c>
      <c r="C1444" s="10" t="str">
        <f>IFERROR(VLOOKUP(TPM[[#This Row],[Error Code]],Errors_Master[[Error Code]:[Functional Area]],2,FALSE),"NA")</f>
        <v>Wifi-BT_OTA</v>
      </c>
      <c r="D1444" s="10" t="str">
        <f>IFERROR(VLOOKUP(TPM[[#This Row],[Error Code]],Errors_Master[[Error Code]:[Error Code Name]],3,FALSE),"NA")</f>
        <v>Configuration/Missing boot-args</v>
      </c>
      <c r="E1444" s="10">
        <f>COUNTIFS(Defect_Master[First Time],"&gt;0",Defect_Master[Error Code Name],TPM[[#This Row],[Error Code Name]],Defect_Master[Functional Area],TPM[[#This Row],[Functional Area]])</f>
        <v>0</v>
      </c>
      <c r="F1444" s="10">
        <f>COUNTIFS(Defect_Master[Final],"&gt;0",Defect_Master[Error Code Name],TPM[[#This Row],[Error Code Name]],Defect_Master[Functional Area],TPM[[#This Row],[Functional Area]])</f>
        <v>0</v>
      </c>
      <c r="G144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45" spans="2:7" ht="15.75" customHeight="1">
      <c r="B1445" s="12">
        <v>1443</v>
      </c>
      <c r="C1445" s="10" t="str">
        <f>IFERROR(VLOOKUP(TPM[[#This Row],[Error Code]],Errors_Master[[Error Code]:[Functional Area]],2,FALSE),"NA")</f>
        <v>Wifi-BT_OTA</v>
      </c>
      <c r="D1445" s="10" t="str">
        <f>IFERROR(VLOOKUP(TPM[[#This Row],[Error Code]],Errors_Master[[Error Code]:[Error Code Name]],3,FALSE),"NA")</f>
        <v>[New Failure] Wifi-BT_OTA</v>
      </c>
      <c r="E1445" s="10">
        <f>COUNTIFS(Defect_Master[First Time],"&gt;0",Defect_Master[Error Code Name],TPM[[#This Row],[Error Code Name]],Defect_Master[Functional Area],TPM[[#This Row],[Functional Area]])</f>
        <v>0</v>
      </c>
      <c r="F1445" s="10">
        <f>COUNTIFS(Defect_Master[Final],"&gt;0",Defect_Master[Error Code Name],TPM[[#This Row],[Error Code Name]],Defect_Master[Functional Area],TPM[[#This Row],[Functional Area]])</f>
        <v>0</v>
      </c>
      <c r="G144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46" spans="2:7" ht="15.75" customHeight="1">
      <c r="B1446" s="12">
        <v>1444</v>
      </c>
      <c r="C1446" s="10" t="str">
        <f>IFERROR(VLOOKUP(TPM[[#This Row],[Error Code]],Errors_Master[[Error Code]:[Functional Area]],2,FALSE),"NA")</f>
        <v>Wifi-BT_OTA</v>
      </c>
      <c r="D1446" s="10" t="str">
        <f>IFERROR(VLOOKUP(TPM[[#This Row],[Error Code]],Errors_Master[[Error Code]:[Error Code Name]],3,FALSE),"NA")</f>
        <v>[New Failure] Wifi-BT_OTA</v>
      </c>
      <c r="E1446" s="10">
        <f>COUNTIFS(Defect_Master[First Time],"&gt;0",Defect_Master[Error Code Name],TPM[[#This Row],[Error Code Name]],Defect_Master[Functional Area],TPM[[#This Row],[Functional Area]])</f>
        <v>0</v>
      </c>
      <c r="F1446" s="10">
        <f>COUNTIFS(Defect_Master[Final],"&gt;0",Defect_Master[Error Code Name],TPM[[#This Row],[Error Code Name]],Defect_Master[Functional Area],TPM[[#This Row],[Functional Area]])</f>
        <v>0</v>
      </c>
      <c r="G144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47" spans="2:7" ht="15.75" customHeight="1">
      <c r="B1447" s="12">
        <v>1445</v>
      </c>
      <c r="C1447" s="10" t="str">
        <f>IFERROR(VLOOKUP(TPM[[#This Row],[Error Code]],Errors_Master[[Error Code]:[Functional Area]],2,FALSE),"NA")</f>
        <v>Wifi-BT_OTA</v>
      </c>
      <c r="D1447" s="10" t="str">
        <f>IFERROR(VLOOKUP(TPM[[#This Row],[Error Code]],Errors_Master[[Error Code]:[Error Code Name]],3,FALSE),"NA")</f>
        <v>[New Failure] Wifi-BT_OTA</v>
      </c>
      <c r="E1447" s="10">
        <f>COUNTIFS(Defect_Master[First Time],"&gt;0",Defect_Master[Error Code Name],TPM[[#This Row],[Error Code Name]],Defect_Master[Functional Area],TPM[[#This Row],[Functional Area]])</f>
        <v>0</v>
      </c>
      <c r="F1447" s="10">
        <f>COUNTIFS(Defect_Master[Final],"&gt;0",Defect_Master[Error Code Name],TPM[[#This Row],[Error Code Name]],Defect_Master[Functional Area],TPM[[#This Row],[Functional Area]])</f>
        <v>0</v>
      </c>
      <c r="G144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48" spans="2:7" ht="15.75" customHeight="1">
      <c r="B1448" s="12">
        <v>1446</v>
      </c>
      <c r="C1448" s="10" t="str">
        <f>IFERROR(VLOOKUP(TPM[[#This Row],[Error Code]],Errors_Master[[Error Code]:[Functional Area]],2,FALSE),"NA")</f>
        <v>Wifi-BT_OTA</v>
      </c>
      <c r="D1448" s="10" t="str">
        <f>IFERROR(VLOOKUP(TPM[[#This Row],[Error Code]],Errors_Master[[Error Code]:[Error Code Name]],3,FALSE),"NA")</f>
        <v>[New Failure] Wifi-BT_OTA</v>
      </c>
      <c r="E1448" s="10">
        <f>COUNTIFS(Defect_Master[First Time],"&gt;0",Defect_Master[Error Code Name],TPM[[#This Row],[Error Code Name]],Defect_Master[Functional Area],TPM[[#This Row],[Functional Area]])</f>
        <v>0</v>
      </c>
      <c r="F1448" s="10">
        <f>COUNTIFS(Defect_Master[Final],"&gt;0",Defect_Master[Error Code Name],TPM[[#This Row],[Error Code Name]],Defect_Master[Functional Area],TPM[[#This Row],[Functional Area]])</f>
        <v>0</v>
      </c>
      <c r="G144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49" spans="2:7" ht="15.75" customHeight="1">
      <c r="B1449" s="12">
        <v>1447</v>
      </c>
      <c r="C1449" s="10" t="str">
        <f>IFERROR(VLOOKUP(TPM[[#This Row],[Error Code]],Errors_Master[[Error Code]:[Functional Area]],2,FALSE),"NA")</f>
        <v>Wifi-BT_OTA</v>
      </c>
      <c r="D1449" s="10" t="str">
        <f>IFERROR(VLOOKUP(TPM[[#This Row],[Error Code]],Errors_Master[[Error Code]:[Error Code Name]],3,FALSE),"NA")</f>
        <v>[New Failure] Wifi-BT_OTA</v>
      </c>
      <c r="E1449" s="10">
        <f>COUNTIFS(Defect_Master[First Time],"&gt;0",Defect_Master[Error Code Name],TPM[[#This Row],[Error Code Name]],Defect_Master[Functional Area],TPM[[#This Row],[Functional Area]])</f>
        <v>0</v>
      </c>
      <c r="F1449" s="10">
        <f>COUNTIFS(Defect_Master[Final],"&gt;0",Defect_Master[Error Code Name],TPM[[#This Row],[Error Code Name]],Defect_Master[Functional Area],TPM[[#This Row],[Functional Area]])</f>
        <v>0</v>
      </c>
      <c r="G144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50" spans="2:7" ht="15.75" customHeight="1">
      <c r="B1450" s="12">
        <v>1448</v>
      </c>
      <c r="C1450" s="10" t="str">
        <f>IFERROR(VLOOKUP(TPM[[#This Row],[Error Code]],Errors_Master[[Error Code]:[Functional Area]],2,FALSE),"NA")</f>
        <v>Wifi-BT_OTA</v>
      </c>
      <c r="D1450" s="10" t="str">
        <f>IFERROR(VLOOKUP(TPM[[#This Row],[Error Code]],Errors_Master[[Error Code]:[Error Code Name]],3,FALSE),"NA")</f>
        <v>[New Failure] Wifi-BT_OTA</v>
      </c>
      <c r="E1450" s="10">
        <f>COUNTIFS(Defect_Master[First Time],"&gt;0",Defect_Master[Error Code Name],TPM[[#This Row],[Error Code Name]],Defect_Master[Functional Area],TPM[[#This Row],[Functional Area]])</f>
        <v>0</v>
      </c>
      <c r="F1450" s="10">
        <f>COUNTIFS(Defect_Master[Final],"&gt;0",Defect_Master[Error Code Name],TPM[[#This Row],[Error Code Name]],Defect_Master[Functional Area],TPM[[#This Row],[Functional Area]])</f>
        <v>0</v>
      </c>
      <c r="G145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51" spans="2:7" ht="15.75" customHeight="1">
      <c r="B1451" s="12">
        <v>1449</v>
      </c>
      <c r="C1451" s="10" t="str">
        <f>IFERROR(VLOOKUP(TPM[[#This Row],[Error Code]],Errors_Master[[Error Code]:[Functional Area]],2,FALSE),"NA")</f>
        <v>Wifi-BT_OTA</v>
      </c>
      <c r="D1451" s="10" t="str">
        <f>IFERROR(VLOOKUP(TPM[[#This Row],[Error Code]],Errors_Master[[Error Code]:[Error Code Name]],3,FALSE),"NA")</f>
        <v>[New Failure] Wifi-BT_OTA</v>
      </c>
      <c r="E1451" s="10">
        <f>COUNTIFS(Defect_Master[First Time],"&gt;0",Defect_Master[Error Code Name],TPM[[#This Row],[Error Code Name]],Defect_Master[Functional Area],TPM[[#This Row],[Functional Area]])</f>
        <v>0</v>
      </c>
      <c r="F1451" s="10">
        <f>COUNTIFS(Defect_Master[Final],"&gt;0",Defect_Master[Error Code Name],TPM[[#This Row],[Error Code Name]],Defect_Master[Functional Area],TPM[[#This Row],[Functional Area]])</f>
        <v>0</v>
      </c>
      <c r="G145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52" spans="2:7" ht="15.75" customHeight="1">
      <c r="B1452" s="12">
        <v>1450</v>
      </c>
      <c r="C1452" s="10" t="str">
        <f>IFERROR(VLOOKUP(TPM[[#This Row],[Error Code]],Errors_Master[[Error Code]:[Functional Area]],2,FALSE),"NA")</f>
        <v>Wifi-BT_OTA</v>
      </c>
      <c r="D1452" s="10" t="str">
        <f>IFERROR(VLOOKUP(TPM[[#This Row],[Error Code]],Errors_Master[[Error Code]:[Error Code Name]],3,FALSE),"NA")</f>
        <v>[New Failure] Wifi-BT_OTA</v>
      </c>
      <c r="E1452" s="10">
        <f>COUNTIFS(Defect_Master[First Time],"&gt;0",Defect_Master[Error Code Name],TPM[[#This Row],[Error Code Name]],Defect_Master[Functional Area],TPM[[#This Row],[Functional Area]])</f>
        <v>0</v>
      </c>
      <c r="F1452" s="10">
        <f>COUNTIFS(Defect_Master[Final],"&gt;0",Defect_Master[Error Code Name],TPM[[#This Row],[Error Code Name]],Defect_Master[Functional Area],TPM[[#This Row],[Functional Area]])</f>
        <v>0</v>
      </c>
      <c r="G145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53" spans="2:7" ht="15.75" customHeight="1">
      <c r="B1453" s="12">
        <v>1451</v>
      </c>
      <c r="C1453" s="10" t="str">
        <f>IFERROR(VLOOKUP(TPM[[#This Row],[Error Code]],Errors_Master[[Error Code]:[Functional Area]],2,FALSE),"NA")</f>
        <v>Wifi-BT_OTA</v>
      </c>
      <c r="D1453" s="10" t="str">
        <f>IFERROR(VLOOKUP(TPM[[#This Row],[Error Code]],Errors_Master[[Error Code]:[Error Code Name]],3,FALSE),"NA")</f>
        <v>[New Failure] Wifi-BT_OTA</v>
      </c>
      <c r="E1453" s="10">
        <f>COUNTIFS(Defect_Master[First Time],"&gt;0",Defect_Master[Error Code Name],TPM[[#This Row],[Error Code Name]],Defect_Master[Functional Area],TPM[[#This Row],[Functional Area]])</f>
        <v>0</v>
      </c>
      <c r="F1453" s="10">
        <f>COUNTIFS(Defect_Master[Final],"&gt;0",Defect_Master[Error Code Name],TPM[[#This Row],[Error Code Name]],Defect_Master[Functional Area],TPM[[#This Row],[Functional Area]])</f>
        <v>0</v>
      </c>
      <c r="G145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54" spans="2:7" ht="15.75" customHeight="1">
      <c r="B1454" s="12">
        <v>1452</v>
      </c>
      <c r="C1454" s="10" t="str">
        <f>IFERROR(VLOOKUP(TPM[[#This Row],[Error Code]],Errors_Master[[Error Code]:[Functional Area]],2,FALSE),"NA")</f>
        <v>Wifi-BT_OTA</v>
      </c>
      <c r="D1454" s="10" t="str">
        <f>IFERROR(VLOOKUP(TPM[[#This Row],[Error Code]],Errors_Master[[Error Code]:[Error Code Name]],3,FALSE),"NA")</f>
        <v>[New Failure] Wifi-BT_OTA</v>
      </c>
      <c r="E1454" s="10">
        <f>COUNTIFS(Defect_Master[First Time],"&gt;0",Defect_Master[Error Code Name],TPM[[#This Row],[Error Code Name]],Defect_Master[Functional Area],TPM[[#This Row],[Functional Area]])</f>
        <v>0</v>
      </c>
      <c r="F1454" s="10">
        <f>COUNTIFS(Defect_Master[Final],"&gt;0",Defect_Master[Error Code Name],TPM[[#This Row],[Error Code Name]],Defect_Master[Functional Area],TPM[[#This Row],[Functional Area]])</f>
        <v>0</v>
      </c>
      <c r="G145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55" spans="2:7" ht="15.75" customHeight="1">
      <c r="B1455" s="12">
        <v>1453</v>
      </c>
      <c r="C1455" s="10" t="str">
        <f>IFERROR(VLOOKUP(TPM[[#This Row],[Error Code]],Errors_Master[[Error Code]:[Functional Area]],2,FALSE),"NA")</f>
        <v>Wifi-BT_OTA</v>
      </c>
      <c r="D1455" s="10" t="str">
        <f>IFERROR(VLOOKUP(TPM[[#This Row],[Error Code]],Errors_Master[[Error Code]:[Error Code Name]],3,FALSE),"NA")</f>
        <v>[New Failure] Wifi-BT_OTA</v>
      </c>
      <c r="E1455" s="10">
        <f>COUNTIFS(Defect_Master[First Time],"&gt;0",Defect_Master[Error Code Name],TPM[[#This Row],[Error Code Name]],Defect_Master[Functional Area],TPM[[#This Row],[Functional Area]])</f>
        <v>0</v>
      </c>
      <c r="F1455" s="10">
        <f>COUNTIFS(Defect_Master[Final],"&gt;0",Defect_Master[Error Code Name],TPM[[#This Row],[Error Code Name]],Defect_Master[Functional Area],TPM[[#This Row],[Functional Area]])</f>
        <v>0</v>
      </c>
      <c r="G145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56" spans="2:7" ht="15.75" customHeight="1">
      <c r="B1456" s="12">
        <v>1454</v>
      </c>
      <c r="C1456" s="10" t="str">
        <f>IFERROR(VLOOKUP(TPM[[#This Row],[Error Code]],Errors_Master[[Error Code]:[Functional Area]],2,FALSE),"NA")</f>
        <v>Wifi-BT_OTA</v>
      </c>
      <c r="D1456" s="10" t="str">
        <f>IFERROR(VLOOKUP(TPM[[#This Row],[Error Code]],Errors_Master[[Error Code]:[Error Code Name]],3,FALSE),"NA")</f>
        <v>[New Failure] Wifi-BT_OTA</v>
      </c>
      <c r="E1456" s="10">
        <f>COUNTIFS(Defect_Master[First Time],"&gt;0",Defect_Master[Error Code Name],TPM[[#This Row],[Error Code Name]],Defect_Master[Functional Area],TPM[[#This Row],[Functional Area]])</f>
        <v>0</v>
      </c>
      <c r="F1456" s="10">
        <f>COUNTIFS(Defect_Master[Final],"&gt;0",Defect_Master[Error Code Name],TPM[[#This Row],[Error Code Name]],Defect_Master[Functional Area],TPM[[#This Row],[Functional Area]])</f>
        <v>0</v>
      </c>
      <c r="G145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57" spans="2:7" ht="15.75" customHeight="1">
      <c r="B1457" s="12">
        <v>1455</v>
      </c>
      <c r="C1457" s="10" t="str">
        <f>IFERROR(VLOOKUP(TPM[[#This Row],[Error Code]],Errors_Master[[Error Code]:[Functional Area]],2,FALSE),"NA")</f>
        <v>Wifi-BT_OTA</v>
      </c>
      <c r="D1457" s="10" t="str">
        <f>IFERROR(VLOOKUP(TPM[[#This Row],[Error Code]],Errors_Master[[Error Code]:[Error Code Name]],3,FALSE),"NA")</f>
        <v>[New Failure] Wifi-BT_OTA</v>
      </c>
      <c r="E1457" s="10">
        <f>COUNTIFS(Defect_Master[First Time],"&gt;0",Defect_Master[Error Code Name],TPM[[#This Row],[Error Code Name]],Defect_Master[Functional Area],TPM[[#This Row],[Functional Area]])</f>
        <v>0</v>
      </c>
      <c r="F1457" s="10">
        <f>COUNTIFS(Defect_Master[Final],"&gt;0",Defect_Master[Error Code Name],TPM[[#This Row],[Error Code Name]],Defect_Master[Functional Area],TPM[[#This Row],[Functional Area]])</f>
        <v>0</v>
      </c>
      <c r="G145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58" spans="2:7" ht="15.75" customHeight="1">
      <c r="B1458" s="12">
        <v>1456</v>
      </c>
      <c r="C1458" s="10" t="str">
        <f>IFERROR(VLOOKUP(TPM[[#This Row],[Error Code]],Errors_Master[[Error Code]:[Functional Area]],2,FALSE),"NA")</f>
        <v>Wifi-BT_OTA</v>
      </c>
      <c r="D1458" s="10" t="str">
        <f>IFERROR(VLOOKUP(TPM[[#This Row],[Error Code]],Errors_Master[[Error Code]:[Error Code Name]],3,FALSE),"NA")</f>
        <v>[New Failure] Wifi-BT_OTA</v>
      </c>
      <c r="E1458" s="10">
        <f>COUNTIFS(Defect_Master[First Time],"&gt;0",Defect_Master[Error Code Name],TPM[[#This Row],[Error Code Name]],Defect_Master[Functional Area],TPM[[#This Row],[Functional Area]])</f>
        <v>0</v>
      </c>
      <c r="F1458" s="10">
        <f>COUNTIFS(Defect_Master[Final],"&gt;0",Defect_Master[Error Code Name],TPM[[#This Row],[Error Code Name]],Defect_Master[Functional Area],TPM[[#This Row],[Functional Area]])</f>
        <v>0</v>
      </c>
      <c r="G145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59" spans="2:7" ht="15.75" customHeight="1">
      <c r="B1459" s="12">
        <v>1457</v>
      </c>
      <c r="C1459" s="10" t="str">
        <f>IFERROR(VLOOKUP(TPM[[#This Row],[Error Code]],Errors_Master[[Error Code]:[Functional Area]],2,FALSE),"NA")</f>
        <v>Wifi-BT_OTA</v>
      </c>
      <c r="D1459" s="10" t="str">
        <f>IFERROR(VLOOKUP(TPM[[#This Row],[Error Code]],Errors_Master[[Error Code]:[Error Code Name]],3,FALSE),"NA")</f>
        <v>[New Failure] Wifi-BT_OTA</v>
      </c>
      <c r="E1459" s="10">
        <f>COUNTIFS(Defect_Master[First Time],"&gt;0",Defect_Master[Error Code Name],TPM[[#This Row],[Error Code Name]],Defect_Master[Functional Area],TPM[[#This Row],[Functional Area]])</f>
        <v>0</v>
      </c>
      <c r="F1459" s="10">
        <f>COUNTIFS(Defect_Master[Final],"&gt;0",Defect_Master[Error Code Name],TPM[[#This Row],[Error Code Name]],Defect_Master[Functional Area],TPM[[#This Row],[Functional Area]])</f>
        <v>0</v>
      </c>
      <c r="G145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60" spans="2:7" ht="15.75" customHeight="1">
      <c r="B1460" s="12">
        <v>1458</v>
      </c>
      <c r="C1460" s="10" t="str">
        <f>IFERROR(VLOOKUP(TPM[[#This Row],[Error Code]],Errors_Master[[Error Code]:[Functional Area]],2,FALSE),"NA")</f>
        <v>Wifi-BT_OTA</v>
      </c>
      <c r="D1460" s="10" t="str">
        <f>IFERROR(VLOOKUP(TPM[[#This Row],[Error Code]],Errors_Master[[Error Code]:[Error Code Name]],3,FALSE),"NA")</f>
        <v>[New Failure] Wifi-BT_OTA</v>
      </c>
      <c r="E1460" s="10">
        <f>COUNTIFS(Defect_Master[First Time],"&gt;0",Defect_Master[Error Code Name],TPM[[#This Row],[Error Code Name]],Defect_Master[Functional Area],TPM[[#This Row],[Functional Area]])</f>
        <v>0</v>
      </c>
      <c r="F1460" s="10">
        <f>COUNTIFS(Defect_Master[Final],"&gt;0",Defect_Master[Error Code Name],TPM[[#This Row],[Error Code Name]],Defect_Master[Functional Area],TPM[[#This Row],[Functional Area]])</f>
        <v>0</v>
      </c>
      <c r="G146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61" spans="2:7" ht="15.75" customHeight="1">
      <c r="B1461" s="12">
        <v>1459</v>
      </c>
      <c r="C1461" s="10" t="str">
        <f>IFERROR(VLOOKUP(TPM[[#This Row],[Error Code]],Errors_Master[[Error Code]:[Functional Area]],2,FALSE),"NA")</f>
        <v>Wifi-BT_OTA</v>
      </c>
      <c r="D1461" s="10" t="str">
        <f>IFERROR(VLOOKUP(TPM[[#This Row],[Error Code]],Errors_Master[[Error Code]:[Error Code Name]],3,FALSE),"NA")</f>
        <v>[New Failure] Wifi-BT_OTA</v>
      </c>
      <c r="E1461" s="10">
        <f>COUNTIFS(Defect_Master[First Time],"&gt;0",Defect_Master[Error Code Name],TPM[[#This Row],[Error Code Name]],Defect_Master[Functional Area],TPM[[#This Row],[Functional Area]])</f>
        <v>0</v>
      </c>
      <c r="F1461" s="10">
        <f>COUNTIFS(Defect_Master[Final],"&gt;0",Defect_Master[Error Code Name],TPM[[#This Row],[Error Code Name]],Defect_Master[Functional Area],TPM[[#This Row],[Functional Area]])</f>
        <v>0</v>
      </c>
      <c r="G146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62" spans="2:7" ht="15.75" customHeight="1">
      <c r="B1462" s="12">
        <v>1460</v>
      </c>
      <c r="C1462" s="10" t="str">
        <f>IFERROR(VLOOKUP(TPM[[#This Row],[Error Code]],Errors_Master[[Error Code]:[Functional Area]],2,FALSE),"NA")</f>
        <v>Wifi-BT_OTA</v>
      </c>
      <c r="D1462" s="10" t="str">
        <f>IFERROR(VLOOKUP(TPM[[#This Row],[Error Code]],Errors_Master[[Error Code]:[Error Code Name]],3,FALSE),"NA")</f>
        <v>[New Failure] Wifi-BT_OTA</v>
      </c>
      <c r="E1462" s="10">
        <f>COUNTIFS(Defect_Master[First Time],"&gt;0",Defect_Master[Error Code Name],TPM[[#This Row],[Error Code Name]],Defect_Master[Functional Area],TPM[[#This Row],[Functional Area]])</f>
        <v>0</v>
      </c>
      <c r="F1462" s="10">
        <f>COUNTIFS(Defect_Master[Final],"&gt;0",Defect_Master[Error Code Name],TPM[[#This Row],[Error Code Name]],Defect_Master[Functional Area],TPM[[#This Row],[Functional Area]])</f>
        <v>0</v>
      </c>
      <c r="G146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63" spans="2:7" ht="15.75" customHeight="1">
      <c r="B1463" s="12">
        <v>1461</v>
      </c>
      <c r="C1463" s="10" t="str">
        <f>IFERROR(VLOOKUP(TPM[[#This Row],[Error Code]],Errors_Master[[Error Code]:[Functional Area]],2,FALSE),"NA")</f>
        <v>Wifi-BT_OTA</v>
      </c>
      <c r="D1463" s="10" t="str">
        <f>IFERROR(VLOOKUP(TPM[[#This Row],[Error Code]],Errors_Master[[Error Code]:[Error Code Name]],3,FALSE),"NA")</f>
        <v>[New Failure] Wifi-BT_OTA</v>
      </c>
      <c r="E1463" s="10">
        <f>COUNTIFS(Defect_Master[First Time],"&gt;0",Defect_Master[Error Code Name],TPM[[#This Row],[Error Code Name]],Defect_Master[Functional Area],TPM[[#This Row],[Functional Area]])</f>
        <v>0</v>
      </c>
      <c r="F1463" s="10">
        <f>COUNTIFS(Defect_Master[Final],"&gt;0",Defect_Master[Error Code Name],TPM[[#This Row],[Error Code Name]],Defect_Master[Functional Area],TPM[[#This Row],[Functional Area]])</f>
        <v>0</v>
      </c>
      <c r="G146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64" spans="2:7" ht="15.75" customHeight="1">
      <c r="B1464" s="12">
        <v>1462</v>
      </c>
      <c r="C1464" s="10" t="str">
        <f>IFERROR(VLOOKUP(TPM[[#This Row],[Error Code]],Errors_Master[[Error Code]:[Functional Area]],2,FALSE),"NA")</f>
        <v>Wifi-BT_OTA</v>
      </c>
      <c r="D1464" s="10" t="str">
        <f>IFERROR(VLOOKUP(TPM[[#This Row],[Error Code]],Errors_Master[[Error Code]:[Error Code Name]],3,FALSE),"NA")</f>
        <v>[New Failure] Wifi-BT_OTA</v>
      </c>
      <c r="E1464" s="10">
        <f>COUNTIFS(Defect_Master[First Time],"&gt;0",Defect_Master[Error Code Name],TPM[[#This Row],[Error Code Name]],Defect_Master[Functional Area],TPM[[#This Row],[Functional Area]])</f>
        <v>0</v>
      </c>
      <c r="F1464" s="10">
        <f>COUNTIFS(Defect_Master[Final],"&gt;0",Defect_Master[Error Code Name],TPM[[#This Row],[Error Code Name]],Defect_Master[Functional Area],TPM[[#This Row],[Functional Area]])</f>
        <v>0</v>
      </c>
      <c r="G146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65" spans="2:7" ht="15.75" customHeight="1">
      <c r="B1465" s="12">
        <v>1463</v>
      </c>
      <c r="C1465" s="10" t="str">
        <f>IFERROR(VLOOKUP(TPM[[#This Row],[Error Code]],Errors_Master[[Error Code]:[Functional Area]],2,FALSE),"NA")</f>
        <v>Wifi-BT_OTA</v>
      </c>
      <c r="D1465" s="10" t="str">
        <f>IFERROR(VLOOKUP(TPM[[#This Row],[Error Code]],Errors_Master[[Error Code]:[Error Code Name]],3,FALSE),"NA")</f>
        <v>[New Failure] Wifi-BT_OTA</v>
      </c>
      <c r="E1465" s="10">
        <f>COUNTIFS(Defect_Master[First Time],"&gt;0",Defect_Master[Error Code Name],TPM[[#This Row],[Error Code Name]],Defect_Master[Functional Area],TPM[[#This Row],[Functional Area]])</f>
        <v>0</v>
      </c>
      <c r="F1465" s="10">
        <f>COUNTIFS(Defect_Master[Final],"&gt;0",Defect_Master[Error Code Name],TPM[[#This Row],[Error Code Name]],Defect_Master[Functional Area],TPM[[#This Row],[Functional Area]])</f>
        <v>0</v>
      </c>
      <c r="G146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66" spans="2:7" ht="15.75" customHeight="1">
      <c r="B1466" s="12">
        <v>1464</v>
      </c>
      <c r="C1466" s="10" t="str">
        <f>IFERROR(VLOOKUP(TPM[[#This Row],[Error Code]],Errors_Master[[Error Code]:[Functional Area]],2,FALSE),"NA")</f>
        <v>Wifi-BT_OTA</v>
      </c>
      <c r="D1466" s="10" t="str">
        <f>IFERROR(VLOOKUP(TPM[[#This Row],[Error Code]],Errors_Master[[Error Code]:[Error Code Name]],3,FALSE),"NA")</f>
        <v>[New Failure] Wifi-BT_OTA</v>
      </c>
      <c r="E1466" s="10">
        <f>COUNTIFS(Defect_Master[First Time],"&gt;0",Defect_Master[Error Code Name],TPM[[#This Row],[Error Code Name]],Defect_Master[Functional Area],TPM[[#This Row],[Functional Area]])</f>
        <v>0</v>
      </c>
      <c r="F1466" s="10">
        <f>COUNTIFS(Defect_Master[Final],"&gt;0",Defect_Master[Error Code Name],TPM[[#This Row],[Error Code Name]],Defect_Master[Functional Area],TPM[[#This Row],[Functional Area]])</f>
        <v>0</v>
      </c>
      <c r="G146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67" spans="2:7" ht="15.75" customHeight="1">
      <c r="B1467" s="12">
        <v>1465</v>
      </c>
      <c r="C1467" s="10" t="str">
        <f>IFERROR(VLOOKUP(TPM[[#This Row],[Error Code]],Errors_Master[[Error Code]:[Functional Area]],2,FALSE),"NA")</f>
        <v>Wifi-BT_OTA</v>
      </c>
      <c r="D1467" s="10" t="str">
        <f>IFERROR(VLOOKUP(TPM[[#This Row],[Error Code]],Errors_Master[[Error Code]:[Error Code Name]],3,FALSE),"NA")</f>
        <v>[New Failure] Wifi-BT_OTA</v>
      </c>
      <c r="E1467" s="10">
        <f>COUNTIFS(Defect_Master[First Time],"&gt;0",Defect_Master[Error Code Name],TPM[[#This Row],[Error Code Name]],Defect_Master[Functional Area],TPM[[#This Row],[Functional Area]])</f>
        <v>0</v>
      </c>
      <c r="F1467" s="10">
        <f>COUNTIFS(Defect_Master[Final],"&gt;0",Defect_Master[Error Code Name],TPM[[#This Row],[Error Code Name]],Defect_Master[Functional Area],TPM[[#This Row],[Functional Area]])</f>
        <v>0</v>
      </c>
      <c r="G146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68" spans="2:7" ht="15.75" customHeight="1">
      <c r="B1468" s="12">
        <v>1466</v>
      </c>
      <c r="C1468" s="10" t="str">
        <f>IFERROR(VLOOKUP(TPM[[#This Row],[Error Code]],Errors_Master[[Error Code]:[Functional Area]],2,FALSE),"NA")</f>
        <v>Wifi-BT_OTA</v>
      </c>
      <c r="D1468" s="10" t="str">
        <f>IFERROR(VLOOKUP(TPM[[#This Row],[Error Code]],Errors_Master[[Error Code]:[Error Code Name]],3,FALSE),"NA")</f>
        <v>[New Failure] Wifi-BT_OTA</v>
      </c>
      <c r="E1468" s="10">
        <f>COUNTIFS(Defect_Master[First Time],"&gt;0",Defect_Master[Error Code Name],TPM[[#This Row],[Error Code Name]],Defect_Master[Functional Area],TPM[[#This Row],[Functional Area]])</f>
        <v>0</v>
      </c>
      <c r="F1468" s="10">
        <f>COUNTIFS(Defect_Master[Final],"&gt;0",Defect_Master[Error Code Name],TPM[[#This Row],[Error Code Name]],Defect_Master[Functional Area],TPM[[#This Row],[Functional Area]])</f>
        <v>0</v>
      </c>
      <c r="G146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69" spans="2:7" ht="15.75" customHeight="1">
      <c r="B1469" s="12">
        <v>1467</v>
      </c>
      <c r="C1469" s="10" t="str">
        <f>IFERROR(VLOOKUP(TPM[[#This Row],[Error Code]],Errors_Master[[Error Code]:[Functional Area]],2,FALSE),"NA")</f>
        <v>Wifi-BT_OTA</v>
      </c>
      <c r="D1469" s="10" t="str">
        <f>IFERROR(VLOOKUP(TPM[[#This Row],[Error Code]],Errors_Master[[Error Code]:[Error Code Name]],3,FALSE),"NA")</f>
        <v>[New Failure] Wifi-BT_OTA</v>
      </c>
      <c r="E1469" s="10">
        <f>COUNTIFS(Defect_Master[First Time],"&gt;0",Defect_Master[Error Code Name],TPM[[#This Row],[Error Code Name]],Defect_Master[Functional Area],TPM[[#This Row],[Functional Area]])</f>
        <v>0</v>
      </c>
      <c r="F1469" s="10">
        <f>COUNTIFS(Defect_Master[Final],"&gt;0",Defect_Master[Error Code Name],TPM[[#This Row],[Error Code Name]],Defect_Master[Functional Area],TPM[[#This Row],[Functional Area]])</f>
        <v>0</v>
      </c>
      <c r="G146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70" spans="2:7" ht="15.75" customHeight="1">
      <c r="B1470" s="12">
        <v>1468</v>
      </c>
      <c r="C1470" s="10" t="str">
        <f>IFERROR(VLOOKUP(TPM[[#This Row],[Error Code]],Errors_Master[[Error Code]:[Functional Area]],2,FALSE),"NA")</f>
        <v>Wifi-BT_OTA</v>
      </c>
      <c r="D1470" s="10" t="str">
        <f>IFERROR(VLOOKUP(TPM[[#This Row],[Error Code]],Errors_Master[[Error Code]:[Error Code Name]],3,FALSE),"NA")</f>
        <v>[New Failure] Wifi-BT_OTA</v>
      </c>
      <c r="E1470" s="10">
        <f>COUNTIFS(Defect_Master[First Time],"&gt;0",Defect_Master[Error Code Name],TPM[[#This Row],[Error Code Name]],Defect_Master[Functional Area],TPM[[#This Row],[Functional Area]])</f>
        <v>0</v>
      </c>
      <c r="F1470" s="10">
        <f>COUNTIFS(Defect_Master[Final],"&gt;0",Defect_Master[Error Code Name],TPM[[#This Row],[Error Code Name]],Defect_Master[Functional Area],TPM[[#This Row],[Functional Area]])</f>
        <v>0</v>
      </c>
      <c r="G147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71" spans="2:7" ht="15.75" customHeight="1">
      <c r="B1471" s="12">
        <v>1469</v>
      </c>
      <c r="C1471" s="10" t="str">
        <f>IFERROR(VLOOKUP(TPM[[#This Row],[Error Code]],Errors_Master[[Error Code]:[Functional Area]],2,FALSE),"NA")</f>
        <v>Wifi-BT_OTA</v>
      </c>
      <c r="D1471" s="10" t="str">
        <f>IFERROR(VLOOKUP(TPM[[#This Row],[Error Code]],Errors_Master[[Error Code]:[Error Code Name]],3,FALSE),"NA")</f>
        <v>[New Failure] Wifi-BT_OTA</v>
      </c>
      <c r="E1471" s="10">
        <f>COUNTIFS(Defect_Master[First Time],"&gt;0",Defect_Master[Error Code Name],TPM[[#This Row],[Error Code Name]],Defect_Master[Functional Area],TPM[[#This Row],[Functional Area]])</f>
        <v>0</v>
      </c>
      <c r="F1471" s="10">
        <f>COUNTIFS(Defect_Master[Final],"&gt;0",Defect_Master[Error Code Name],TPM[[#This Row],[Error Code Name]],Defect_Master[Functional Area],TPM[[#This Row],[Functional Area]])</f>
        <v>0</v>
      </c>
      <c r="G147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72" spans="2:7" ht="15.75" customHeight="1">
      <c r="B1472" s="12">
        <v>1470</v>
      </c>
      <c r="C1472" s="10" t="str">
        <f>IFERROR(VLOOKUP(TPM[[#This Row],[Error Code]],Errors_Master[[Error Code]:[Functional Area]],2,FALSE),"NA")</f>
        <v>Wifi-BT_OTA</v>
      </c>
      <c r="D1472" s="10" t="str">
        <f>IFERROR(VLOOKUP(TPM[[#This Row],[Error Code]],Errors_Master[[Error Code]:[Error Code Name]],3,FALSE),"NA")</f>
        <v>[New Failure] Wifi-BT_OTA</v>
      </c>
      <c r="E1472" s="10">
        <f>COUNTIFS(Defect_Master[First Time],"&gt;0",Defect_Master[Error Code Name],TPM[[#This Row],[Error Code Name]],Defect_Master[Functional Area],TPM[[#This Row],[Functional Area]])</f>
        <v>0</v>
      </c>
      <c r="F1472" s="10">
        <f>COUNTIFS(Defect_Master[Final],"&gt;0",Defect_Master[Error Code Name],TPM[[#This Row],[Error Code Name]],Defect_Master[Functional Area],TPM[[#This Row],[Functional Area]])</f>
        <v>0</v>
      </c>
      <c r="G147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73" spans="2:7" ht="15.75" customHeight="1">
      <c r="B1473" s="12">
        <v>1471</v>
      </c>
      <c r="C1473" s="10" t="str">
        <f>IFERROR(VLOOKUP(TPM[[#This Row],[Error Code]],Errors_Master[[Error Code]:[Functional Area]],2,FALSE),"NA")</f>
        <v>Wifi-BT_OTA</v>
      </c>
      <c r="D1473" s="10" t="str">
        <f>IFERROR(VLOOKUP(TPM[[#This Row],[Error Code]],Errors_Master[[Error Code]:[Error Code Name]],3,FALSE),"NA")</f>
        <v>[New Failure] Wifi-BT_OTA</v>
      </c>
      <c r="E1473" s="10">
        <f>COUNTIFS(Defect_Master[First Time],"&gt;0",Defect_Master[Error Code Name],TPM[[#This Row],[Error Code Name]],Defect_Master[Functional Area],TPM[[#This Row],[Functional Area]])</f>
        <v>0</v>
      </c>
      <c r="F1473" s="10">
        <f>COUNTIFS(Defect_Master[Final],"&gt;0",Defect_Master[Error Code Name],TPM[[#This Row],[Error Code Name]],Defect_Master[Functional Area],TPM[[#This Row],[Functional Area]])</f>
        <v>0</v>
      </c>
      <c r="G147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74" spans="2:7" ht="15.75" customHeight="1">
      <c r="B1474" s="12">
        <v>1472</v>
      </c>
      <c r="C1474" s="10" t="str">
        <f>IFERROR(VLOOKUP(TPM[[#This Row],[Error Code]],Errors_Master[[Error Code]:[Functional Area]],2,FALSE),"NA")</f>
        <v>Wifi-BT_OTA</v>
      </c>
      <c r="D1474" s="10" t="str">
        <f>IFERROR(VLOOKUP(TPM[[#This Row],[Error Code]],Errors_Master[[Error Code]:[Error Code Name]],3,FALSE),"NA")</f>
        <v>[New Failure] Wifi-BT_OTA</v>
      </c>
      <c r="E1474" s="10">
        <f>COUNTIFS(Defect_Master[First Time],"&gt;0",Defect_Master[Error Code Name],TPM[[#This Row],[Error Code Name]],Defect_Master[Functional Area],TPM[[#This Row],[Functional Area]])</f>
        <v>0</v>
      </c>
      <c r="F1474" s="10">
        <f>COUNTIFS(Defect_Master[Final],"&gt;0",Defect_Master[Error Code Name],TPM[[#This Row],[Error Code Name]],Defect_Master[Functional Area],TPM[[#This Row],[Functional Area]])</f>
        <v>0</v>
      </c>
      <c r="G147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75" spans="2:7" ht="15.75" customHeight="1">
      <c r="B1475" s="12">
        <v>1473</v>
      </c>
      <c r="C1475" s="10" t="str">
        <f>IFERROR(VLOOKUP(TPM[[#This Row],[Error Code]],Errors_Master[[Error Code]:[Functional Area]],2,FALSE),"NA")</f>
        <v>CoEx</v>
      </c>
      <c r="D1475" s="10" t="str">
        <f>IFERROR(VLOOKUP(TPM[[#This Row],[Error Code]],Errors_Master[[Error Code]:[Error Code Name]],3,FALSE),"NA")</f>
        <v>WiPAS COEX1 station isolation fail</v>
      </c>
      <c r="E1475" s="10">
        <f>COUNTIFS(Defect_Master[First Time],"&gt;0",Defect_Master[Error Code Name],TPM[[#This Row],[Error Code Name]],Defect_Master[Functional Area],TPM[[#This Row],[Functional Area]])</f>
        <v>0</v>
      </c>
      <c r="F1475" s="10">
        <f>COUNTIFS(Defect_Master[Final],"&gt;0",Defect_Master[Error Code Name],TPM[[#This Row],[Error Code Name]],Defect_Master[Functional Area],TPM[[#This Row],[Functional Area]])</f>
        <v>0</v>
      </c>
      <c r="G147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76" spans="2:7" ht="15.75" customHeight="1">
      <c r="B1476" s="12">
        <v>1474</v>
      </c>
      <c r="C1476" s="10" t="str">
        <f>IFERROR(VLOOKUP(TPM[[#This Row],[Error Code]],Errors_Master[[Error Code]:[Functional Area]],2,FALSE),"NA")</f>
        <v>CoEx</v>
      </c>
      <c r="D1476" s="10" t="str">
        <f>IFERROR(VLOOKUP(TPM[[#This Row],[Error Code]],Errors_Master[[Error Code]:[Error Code Name]],3,FALSE),"NA")</f>
        <v>WiPAS COEX1 station Test error</v>
      </c>
      <c r="E1476" s="10">
        <f>COUNTIFS(Defect_Master[First Time],"&gt;0",Defect_Master[Error Code Name],TPM[[#This Row],[Error Code Name]],Defect_Master[Functional Area],TPM[[#This Row],[Functional Area]])</f>
        <v>0</v>
      </c>
      <c r="F1476" s="10">
        <f>COUNTIFS(Defect_Master[Final],"&gt;0",Defect_Master[Error Code Name],TPM[[#This Row],[Error Code Name]],Defect_Master[Functional Area],TPM[[#This Row],[Functional Area]])</f>
        <v>0</v>
      </c>
      <c r="G147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77" spans="2:7" ht="15.75" customHeight="1">
      <c r="B1477" s="12">
        <v>1475</v>
      </c>
      <c r="C1477" s="10" t="str">
        <f>IFERROR(VLOOKUP(TPM[[#This Row],[Error Code]],Errors_Master[[Error Code]:[Functional Area]],2,FALSE),"NA")</f>
        <v>CoEx</v>
      </c>
      <c r="D1477" s="10" t="str">
        <f>IFERROR(VLOOKUP(TPM[[#This Row],[Error Code]],Errors_Master[[Error Code]:[Error Code Name]],3,FALSE),"NA")</f>
        <v>WiPAS COEX2 station isolation fail</v>
      </c>
      <c r="E1477" s="10">
        <f>COUNTIFS(Defect_Master[First Time],"&gt;0",Defect_Master[Error Code Name],TPM[[#This Row],[Error Code Name]],Defect_Master[Functional Area],TPM[[#This Row],[Functional Area]])</f>
        <v>0</v>
      </c>
      <c r="F1477" s="10">
        <f>COUNTIFS(Defect_Master[Final],"&gt;0",Defect_Master[Error Code Name],TPM[[#This Row],[Error Code Name]],Defect_Master[Functional Area],TPM[[#This Row],[Functional Area]])</f>
        <v>0</v>
      </c>
      <c r="G147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78" spans="2:7" ht="15.75" customHeight="1">
      <c r="B1478" s="12">
        <v>1476</v>
      </c>
      <c r="C1478" s="10" t="str">
        <f>IFERROR(VLOOKUP(TPM[[#This Row],[Error Code]],Errors_Master[[Error Code]:[Functional Area]],2,FALSE),"NA")</f>
        <v>CoEx</v>
      </c>
      <c r="D1478" s="10" t="str">
        <f>IFERROR(VLOOKUP(TPM[[#This Row],[Error Code]],Errors_Master[[Error Code]:[Error Code Name]],3,FALSE),"NA")</f>
        <v>WiPAS COEX2 station Test error</v>
      </c>
      <c r="E1478" s="10">
        <f>COUNTIFS(Defect_Master[First Time],"&gt;0",Defect_Master[Error Code Name],TPM[[#This Row],[Error Code Name]],Defect_Master[Functional Area],TPM[[#This Row],[Functional Area]])</f>
        <v>0</v>
      </c>
      <c r="F1478" s="10">
        <f>COUNTIFS(Defect_Master[Final],"&gt;0",Defect_Master[Error Code Name],TPM[[#This Row],[Error Code Name]],Defect_Master[Functional Area],TPM[[#This Row],[Functional Area]])</f>
        <v>0</v>
      </c>
      <c r="G147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79" spans="2:7" ht="15.75" customHeight="1">
      <c r="B1479" s="12">
        <v>1477</v>
      </c>
      <c r="C1479" s="10" t="str">
        <f>IFERROR(VLOOKUP(TPM[[#This Row],[Error Code]],Errors_Master[[Error Code]:[Functional Area]],2,FALSE),"NA")</f>
        <v>CoEx</v>
      </c>
      <c r="D1479" s="10" t="str">
        <f>IFERROR(VLOOKUP(TPM[[#This Row],[Error Code]],Errors_Master[[Error Code]:[Error Code Name]],3,FALSE),"NA")</f>
        <v>Hang at WiPAS COEX station</v>
      </c>
      <c r="E1479" s="10">
        <f>COUNTIFS(Defect_Master[First Time],"&gt;0",Defect_Master[Error Code Name],TPM[[#This Row],[Error Code Name]],Defect_Master[Functional Area],TPM[[#This Row],[Functional Area]])</f>
        <v>0</v>
      </c>
      <c r="F1479" s="10">
        <f>COUNTIFS(Defect_Master[Final],"&gt;0",Defect_Master[Error Code Name],TPM[[#This Row],[Error Code Name]],Defect_Master[Functional Area],TPM[[#This Row],[Functional Area]])</f>
        <v>0</v>
      </c>
      <c r="G147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80" spans="2:7" ht="15.75" customHeight="1">
      <c r="B1480" s="12">
        <v>1478</v>
      </c>
      <c r="C1480" s="10" t="str">
        <f>IFERROR(VLOOKUP(TPM[[#This Row],[Error Code]],Errors_Master[[Error Code]:[Functional Area]],2,FALSE),"NA")</f>
        <v>CoEx</v>
      </c>
      <c r="D1480" s="10" t="str">
        <f>IFERROR(VLOOKUP(TPM[[#This Row],[Error Code]],Errors_Master[[Error Code]:[Error Code Name]],3,FALSE),"NA")</f>
        <v>Auto shut down at WiPAS COEX station</v>
      </c>
      <c r="E1480" s="10">
        <f>COUNTIFS(Defect_Master[First Time],"&gt;0",Defect_Master[Error Code Name],TPM[[#This Row],[Error Code Name]],Defect_Master[Functional Area],TPM[[#This Row],[Functional Area]])</f>
        <v>0</v>
      </c>
      <c r="F1480" s="10">
        <f>COUNTIFS(Defect_Master[Final],"&gt;0",Defect_Master[Error Code Name],TPM[[#This Row],[Error Code Name]],Defect_Master[Functional Area],TPM[[#This Row],[Functional Area]])</f>
        <v>0</v>
      </c>
      <c r="G148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81" spans="2:7" ht="15.75" customHeight="1">
      <c r="B1481" s="12">
        <v>1479</v>
      </c>
      <c r="C1481" s="10" t="str">
        <f>IFERROR(VLOOKUP(TPM[[#This Row],[Error Code]],Errors_Master[[Error Code]:[Functional Area]],2,FALSE),"NA")</f>
        <v>CoEx</v>
      </c>
      <c r="D1481" s="10" t="str">
        <f>IFERROR(VLOOKUP(TPM[[#This Row],[Error Code]],Errors_Master[[Error Code]:[Error Code Name]],3,FALSE),"NA")</f>
        <v>Missing Airport and Bluetooth During WIPAS Test</v>
      </c>
      <c r="E1481" s="10">
        <f>COUNTIFS(Defect_Master[First Time],"&gt;0",Defect_Master[Error Code Name],TPM[[#This Row],[Error Code Name]],Defect_Master[Functional Area],TPM[[#This Row],[Functional Area]])</f>
        <v>0</v>
      </c>
      <c r="F1481" s="10">
        <f>COUNTIFS(Defect_Master[Final],"&gt;0",Defect_Master[Error Code Name],TPM[[#This Row],[Error Code Name]],Defect_Master[Functional Area],TPM[[#This Row],[Functional Area]])</f>
        <v>0</v>
      </c>
      <c r="G148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82" spans="2:7" ht="15.75" customHeight="1">
      <c r="B1482" s="12">
        <v>1480</v>
      </c>
      <c r="C1482" s="10" t="str">
        <f>IFERROR(VLOOKUP(TPM[[#This Row],[Error Code]],Errors_Master[[Error Code]:[Functional Area]],2,FALSE),"NA")</f>
        <v>CoEx</v>
      </c>
      <c r="D1482" s="10" t="str">
        <f>IFERROR(VLOOKUP(TPM[[#This Row],[Error Code]],Errors_Master[[Error Code]:[Error Code Name]],3,FALSE),"NA")</f>
        <v>Configuration/Missing Bluetooth</v>
      </c>
      <c r="E1482" s="10">
        <f>COUNTIFS(Defect_Master[First Time],"&gt;0",Defect_Master[Error Code Name],TPM[[#This Row],[Error Code Name]],Defect_Master[Functional Area],TPM[[#This Row],[Functional Area]])</f>
        <v>0</v>
      </c>
      <c r="F1482" s="10">
        <f>COUNTIFS(Defect_Master[Final],"&gt;0",Defect_Master[Error Code Name],TPM[[#This Row],[Error Code Name]],Defect_Master[Functional Area],TPM[[#This Row],[Functional Area]])</f>
        <v>0</v>
      </c>
      <c r="G148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83" spans="2:7" ht="15.75" customHeight="1">
      <c r="B1483" s="12">
        <v>1481</v>
      </c>
      <c r="C1483" s="10" t="str">
        <f>IFERROR(VLOOKUP(TPM[[#This Row],[Error Code]],Errors_Master[[Error Code]:[Functional Area]],2,FALSE),"NA")</f>
        <v>CoEx</v>
      </c>
      <c r="D1483" s="10" t="str">
        <f>IFERROR(VLOOKUP(TPM[[#This Row],[Error Code]],Errors_Master[[Error Code]:[Error Code Name]],3,FALSE),"NA")</f>
        <v>Configuration/Missing WIFI</v>
      </c>
      <c r="E1483" s="10">
        <f>COUNTIFS(Defect_Master[First Time],"&gt;0",Defect_Master[Error Code Name],TPM[[#This Row],[Error Code Name]],Defect_Master[Functional Area],TPM[[#This Row],[Functional Area]])</f>
        <v>0</v>
      </c>
      <c r="F1483" s="10">
        <f>COUNTIFS(Defect_Master[Final],"&gt;0",Defect_Master[Error Code Name],TPM[[#This Row],[Error Code Name]],Defect_Master[Functional Area],TPM[[#This Row],[Functional Area]])</f>
        <v>0</v>
      </c>
      <c r="G148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84" spans="2:7" ht="15.75" customHeight="1">
      <c r="B1484" s="12">
        <v>1482</v>
      </c>
      <c r="C1484" s="10" t="str">
        <f>IFERROR(VLOOKUP(TPM[[#This Row],[Error Code]],Errors_Master[[Error Code]:[Functional Area]],2,FALSE),"NA")</f>
        <v>CoEx</v>
      </c>
      <c r="D1484" s="10" t="str">
        <f>IFERROR(VLOOKUP(TPM[[#This Row],[Error Code]],Errors_Master[[Error Code]:[Error Code Name]],3,FALSE),"NA")</f>
        <v>Configuration/Missing boot-args</v>
      </c>
      <c r="E1484" s="10">
        <f>COUNTIFS(Defect_Master[First Time],"&gt;0",Defect_Master[Error Code Name],TPM[[#This Row],[Error Code Name]],Defect_Master[Functional Area],TPM[[#This Row],[Functional Area]])</f>
        <v>0</v>
      </c>
      <c r="F1484" s="10">
        <f>COUNTIFS(Defect_Master[Final],"&gt;0",Defect_Master[Error Code Name],TPM[[#This Row],[Error Code Name]],Defect_Master[Functional Area],TPM[[#This Row],[Functional Area]])</f>
        <v>0</v>
      </c>
      <c r="G148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85" spans="2:7" ht="15.75" customHeight="1">
      <c r="B1485" s="12">
        <v>1483</v>
      </c>
      <c r="C1485" s="10" t="str">
        <f>IFERROR(VLOOKUP(TPM[[#This Row],[Error Code]],Errors_Master[[Error Code]:[Functional Area]],2,FALSE),"NA")</f>
        <v>CoEx</v>
      </c>
      <c r="D1485" s="10" t="str">
        <f>IFERROR(VLOOKUP(TPM[[#This Row],[Error Code]],Errors_Master[[Error Code]:[Error Code Name]],3,FALSE),"NA")</f>
        <v>Always hang at power on</v>
      </c>
      <c r="E1485" s="10">
        <f>COUNTIFS(Defect_Master[First Time],"&gt;0",Defect_Master[Error Code Name],TPM[[#This Row],[Error Code Name]],Defect_Master[Functional Area],TPM[[#This Row],[Functional Area]])</f>
        <v>0</v>
      </c>
      <c r="F1485" s="10">
        <f>COUNTIFS(Defect_Master[Final],"&gt;0",Defect_Master[Error Code Name],TPM[[#This Row],[Error Code Name]],Defect_Master[Functional Area],TPM[[#This Row],[Functional Area]])</f>
        <v>0</v>
      </c>
      <c r="G148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86" spans="2:7" ht="15.75" customHeight="1">
      <c r="B1486" s="12">
        <v>1484</v>
      </c>
      <c r="C1486" s="10" t="str">
        <f>IFERROR(VLOOKUP(TPM[[#This Row],[Error Code]],Errors_Master[[Error Code]:[Functional Area]],2,FALSE),"NA")</f>
        <v>CoEx</v>
      </c>
      <c r="D1486" s="10" t="str">
        <f>IFERROR(VLOOKUP(TPM[[#This Row],[Error Code]],Errors_Master[[Error Code]:[Error Code Name]],3,FALSE),"NA")</f>
        <v>[New Failure] CoEx</v>
      </c>
      <c r="E1486" s="10">
        <f>COUNTIFS(Defect_Master[First Time],"&gt;0",Defect_Master[Error Code Name],TPM[[#This Row],[Error Code Name]],Defect_Master[Functional Area],TPM[[#This Row],[Functional Area]])</f>
        <v>0</v>
      </c>
      <c r="F1486" s="10">
        <f>COUNTIFS(Defect_Master[Final],"&gt;0",Defect_Master[Error Code Name],TPM[[#This Row],[Error Code Name]],Defect_Master[Functional Area],TPM[[#This Row],[Functional Area]])</f>
        <v>0</v>
      </c>
      <c r="G148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87" spans="2:7" ht="15.75" customHeight="1">
      <c r="B1487" s="12">
        <v>1485</v>
      </c>
      <c r="C1487" s="10" t="str">
        <f>IFERROR(VLOOKUP(TPM[[#This Row],[Error Code]],Errors_Master[[Error Code]:[Functional Area]],2,FALSE),"NA")</f>
        <v>CoEx</v>
      </c>
      <c r="D1487" s="10" t="str">
        <f>IFERROR(VLOOKUP(TPM[[#This Row],[Error Code]],Errors_Master[[Error Code]:[Error Code Name]],3,FALSE),"NA")</f>
        <v>[New Failure] CoEx</v>
      </c>
      <c r="E1487" s="10">
        <f>COUNTIFS(Defect_Master[First Time],"&gt;0",Defect_Master[Error Code Name],TPM[[#This Row],[Error Code Name]],Defect_Master[Functional Area],TPM[[#This Row],[Functional Area]])</f>
        <v>0</v>
      </c>
      <c r="F1487" s="10">
        <f>COUNTIFS(Defect_Master[Final],"&gt;0",Defect_Master[Error Code Name],TPM[[#This Row],[Error Code Name]],Defect_Master[Functional Area],TPM[[#This Row],[Functional Area]])</f>
        <v>0</v>
      </c>
      <c r="G148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88" spans="2:7" ht="15.75" customHeight="1">
      <c r="B1488" s="12">
        <v>1486</v>
      </c>
      <c r="C1488" s="10" t="str">
        <f>IFERROR(VLOOKUP(TPM[[#This Row],[Error Code]],Errors_Master[[Error Code]:[Functional Area]],2,FALSE),"NA")</f>
        <v>CoEx</v>
      </c>
      <c r="D1488" s="10" t="str">
        <f>IFERROR(VLOOKUP(TPM[[#This Row],[Error Code]],Errors_Master[[Error Code]:[Error Code Name]],3,FALSE),"NA")</f>
        <v>[New Failure] CoEx</v>
      </c>
      <c r="E1488" s="10">
        <f>COUNTIFS(Defect_Master[First Time],"&gt;0",Defect_Master[Error Code Name],TPM[[#This Row],[Error Code Name]],Defect_Master[Functional Area],TPM[[#This Row],[Functional Area]])</f>
        <v>0</v>
      </c>
      <c r="F1488" s="10">
        <f>COUNTIFS(Defect_Master[Final],"&gt;0",Defect_Master[Error Code Name],TPM[[#This Row],[Error Code Name]],Defect_Master[Functional Area],TPM[[#This Row],[Functional Area]])</f>
        <v>0</v>
      </c>
      <c r="G148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89" spans="2:7" ht="15.75" customHeight="1">
      <c r="B1489" s="12">
        <v>1487</v>
      </c>
      <c r="C1489" s="10" t="str">
        <f>IFERROR(VLOOKUP(TPM[[#This Row],[Error Code]],Errors_Master[[Error Code]:[Functional Area]],2,FALSE),"NA")</f>
        <v>CoEx</v>
      </c>
      <c r="D1489" s="10" t="str">
        <f>IFERROR(VLOOKUP(TPM[[#This Row],[Error Code]],Errors_Master[[Error Code]:[Error Code Name]],3,FALSE),"NA")</f>
        <v>[New Failure] CoEx</v>
      </c>
      <c r="E1489" s="10">
        <f>COUNTIFS(Defect_Master[First Time],"&gt;0",Defect_Master[Error Code Name],TPM[[#This Row],[Error Code Name]],Defect_Master[Functional Area],TPM[[#This Row],[Functional Area]])</f>
        <v>0</v>
      </c>
      <c r="F1489" s="10">
        <f>COUNTIFS(Defect_Master[Final],"&gt;0",Defect_Master[Error Code Name],TPM[[#This Row],[Error Code Name]],Defect_Master[Functional Area],TPM[[#This Row],[Functional Area]])</f>
        <v>0</v>
      </c>
      <c r="G148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90" spans="2:7" ht="15.75" customHeight="1">
      <c r="B1490" s="12">
        <v>1488</v>
      </c>
      <c r="C1490" s="10" t="str">
        <f>IFERROR(VLOOKUP(TPM[[#This Row],[Error Code]],Errors_Master[[Error Code]:[Functional Area]],2,FALSE),"NA")</f>
        <v>CoEx</v>
      </c>
      <c r="D1490" s="10" t="str">
        <f>IFERROR(VLOOKUP(TPM[[#This Row],[Error Code]],Errors_Master[[Error Code]:[Error Code Name]],3,FALSE),"NA")</f>
        <v>[New Failure] CoEx</v>
      </c>
      <c r="E1490" s="10">
        <f>COUNTIFS(Defect_Master[First Time],"&gt;0",Defect_Master[Error Code Name],TPM[[#This Row],[Error Code Name]],Defect_Master[Functional Area],TPM[[#This Row],[Functional Area]])</f>
        <v>0</v>
      </c>
      <c r="F1490" s="10">
        <f>COUNTIFS(Defect_Master[Final],"&gt;0",Defect_Master[Error Code Name],TPM[[#This Row],[Error Code Name]],Defect_Master[Functional Area],TPM[[#This Row],[Functional Area]])</f>
        <v>0</v>
      </c>
      <c r="G149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91" spans="2:7" ht="15.75" customHeight="1">
      <c r="B1491" s="12">
        <v>1489</v>
      </c>
      <c r="C1491" s="10" t="str">
        <f>IFERROR(VLOOKUP(TPM[[#This Row],[Error Code]],Errors_Master[[Error Code]:[Functional Area]],2,FALSE),"NA")</f>
        <v>CoEx</v>
      </c>
      <c r="D1491" s="10" t="str">
        <f>IFERROR(VLOOKUP(TPM[[#This Row],[Error Code]],Errors_Master[[Error Code]:[Error Code Name]],3,FALSE),"NA")</f>
        <v>[New Failure] CoEx</v>
      </c>
      <c r="E1491" s="10">
        <f>COUNTIFS(Defect_Master[First Time],"&gt;0",Defect_Master[Error Code Name],TPM[[#This Row],[Error Code Name]],Defect_Master[Functional Area],TPM[[#This Row],[Functional Area]])</f>
        <v>0</v>
      </c>
      <c r="F1491" s="10">
        <f>COUNTIFS(Defect_Master[Final],"&gt;0",Defect_Master[Error Code Name],TPM[[#This Row],[Error Code Name]],Defect_Master[Functional Area],TPM[[#This Row],[Functional Area]])</f>
        <v>0</v>
      </c>
      <c r="G149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92" spans="2:7" ht="15.75" customHeight="1">
      <c r="B1492" s="12">
        <v>1490</v>
      </c>
      <c r="C1492" s="10" t="str">
        <f>IFERROR(VLOOKUP(TPM[[#This Row],[Error Code]],Errors_Master[[Error Code]:[Functional Area]],2,FALSE),"NA")</f>
        <v>CoEx</v>
      </c>
      <c r="D1492" s="10" t="str">
        <f>IFERROR(VLOOKUP(TPM[[#This Row],[Error Code]],Errors_Master[[Error Code]:[Error Code Name]],3,FALSE),"NA")</f>
        <v>[New Failure] CoEx</v>
      </c>
      <c r="E1492" s="10">
        <f>COUNTIFS(Defect_Master[First Time],"&gt;0",Defect_Master[Error Code Name],TPM[[#This Row],[Error Code Name]],Defect_Master[Functional Area],TPM[[#This Row],[Functional Area]])</f>
        <v>0</v>
      </c>
      <c r="F1492" s="10">
        <f>COUNTIFS(Defect_Master[Final],"&gt;0",Defect_Master[Error Code Name],TPM[[#This Row],[Error Code Name]],Defect_Master[Functional Area],TPM[[#This Row],[Functional Area]])</f>
        <v>0</v>
      </c>
      <c r="G149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93" spans="2:7" ht="15.75" customHeight="1">
      <c r="B1493" s="12">
        <v>1491</v>
      </c>
      <c r="C1493" s="10" t="str">
        <f>IFERROR(VLOOKUP(TPM[[#This Row],[Error Code]],Errors_Master[[Error Code]:[Functional Area]],2,FALSE),"NA")</f>
        <v>CoEx</v>
      </c>
      <c r="D1493" s="10" t="str">
        <f>IFERROR(VLOOKUP(TPM[[#This Row],[Error Code]],Errors_Master[[Error Code]:[Error Code Name]],3,FALSE),"NA")</f>
        <v>[New Failure] CoEx</v>
      </c>
      <c r="E1493" s="10">
        <f>COUNTIFS(Defect_Master[First Time],"&gt;0",Defect_Master[Error Code Name],TPM[[#This Row],[Error Code Name]],Defect_Master[Functional Area],TPM[[#This Row],[Functional Area]])</f>
        <v>0</v>
      </c>
      <c r="F1493" s="10">
        <f>COUNTIFS(Defect_Master[Final],"&gt;0",Defect_Master[Error Code Name],TPM[[#This Row],[Error Code Name]],Defect_Master[Functional Area],TPM[[#This Row],[Functional Area]])</f>
        <v>0</v>
      </c>
      <c r="G149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94" spans="2:7" ht="15.75" customHeight="1">
      <c r="B1494" s="12">
        <v>1492</v>
      </c>
      <c r="C1494" s="10" t="str">
        <f>IFERROR(VLOOKUP(TPM[[#This Row],[Error Code]],Errors_Master[[Error Code]:[Functional Area]],2,FALSE),"NA")</f>
        <v>CoEx</v>
      </c>
      <c r="D1494" s="10" t="str">
        <f>IFERROR(VLOOKUP(TPM[[#This Row],[Error Code]],Errors_Master[[Error Code]:[Error Code Name]],3,FALSE),"NA")</f>
        <v>[New Failure] CoEx</v>
      </c>
      <c r="E1494" s="10">
        <f>COUNTIFS(Defect_Master[First Time],"&gt;0",Defect_Master[Error Code Name],TPM[[#This Row],[Error Code Name]],Defect_Master[Functional Area],TPM[[#This Row],[Functional Area]])</f>
        <v>0</v>
      </c>
      <c r="F1494" s="10">
        <f>COUNTIFS(Defect_Master[Final],"&gt;0",Defect_Master[Error Code Name],TPM[[#This Row],[Error Code Name]],Defect_Master[Functional Area],TPM[[#This Row],[Functional Area]])</f>
        <v>0</v>
      </c>
      <c r="G149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95" spans="2:7" ht="15.75" customHeight="1">
      <c r="B1495" s="12">
        <v>1493</v>
      </c>
      <c r="C1495" s="10" t="str">
        <f>IFERROR(VLOOKUP(TPM[[#This Row],[Error Code]],Errors_Master[[Error Code]:[Functional Area]],2,FALSE),"NA")</f>
        <v>CoEx</v>
      </c>
      <c r="D1495" s="10" t="str">
        <f>IFERROR(VLOOKUP(TPM[[#This Row],[Error Code]],Errors_Master[[Error Code]:[Error Code Name]],3,FALSE),"NA")</f>
        <v>[New Failure] CoEx</v>
      </c>
      <c r="E1495" s="10">
        <f>COUNTIFS(Defect_Master[First Time],"&gt;0",Defect_Master[Error Code Name],TPM[[#This Row],[Error Code Name]],Defect_Master[Functional Area],TPM[[#This Row],[Functional Area]])</f>
        <v>0</v>
      </c>
      <c r="F1495" s="10">
        <f>COUNTIFS(Defect_Master[Final],"&gt;0",Defect_Master[Error Code Name],TPM[[#This Row],[Error Code Name]],Defect_Master[Functional Area],TPM[[#This Row],[Functional Area]])</f>
        <v>0</v>
      </c>
      <c r="G149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96" spans="2:7" ht="15.75" customHeight="1">
      <c r="B1496" s="12">
        <v>1494</v>
      </c>
      <c r="C1496" s="10" t="str">
        <f>IFERROR(VLOOKUP(TPM[[#This Row],[Error Code]],Errors_Master[[Error Code]:[Functional Area]],2,FALSE),"NA")</f>
        <v>CoEx</v>
      </c>
      <c r="D1496" s="10" t="str">
        <f>IFERROR(VLOOKUP(TPM[[#This Row],[Error Code]],Errors_Master[[Error Code]:[Error Code Name]],3,FALSE),"NA")</f>
        <v>[New Failure] CoEx</v>
      </c>
      <c r="E1496" s="10">
        <f>COUNTIFS(Defect_Master[First Time],"&gt;0",Defect_Master[Error Code Name],TPM[[#This Row],[Error Code Name]],Defect_Master[Functional Area],TPM[[#This Row],[Functional Area]])</f>
        <v>0</v>
      </c>
      <c r="F1496" s="10">
        <f>COUNTIFS(Defect_Master[Final],"&gt;0",Defect_Master[Error Code Name],TPM[[#This Row],[Error Code Name]],Defect_Master[Functional Area],TPM[[#This Row],[Functional Area]])</f>
        <v>0</v>
      </c>
      <c r="G149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97" spans="2:7" ht="15.75" customHeight="1">
      <c r="B1497" s="12">
        <v>1495</v>
      </c>
      <c r="C1497" s="10" t="str">
        <f>IFERROR(VLOOKUP(TPM[[#This Row],[Error Code]],Errors_Master[[Error Code]:[Functional Area]],2,FALSE),"NA")</f>
        <v>CoEx</v>
      </c>
      <c r="D1497" s="10" t="str">
        <f>IFERROR(VLOOKUP(TPM[[#This Row],[Error Code]],Errors_Master[[Error Code]:[Error Code Name]],3,FALSE),"NA")</f>
        <v>[New Failure] CoEx</v>
      </c>
      <c r="E1497" s="10">
        <f>COUNTIFS(Defect_Master[First Time],"&gt;0",Defect_Master[Error Code Name],TPM[[#This Row],[Error Code Name]],Defect_Master[Functional Area],TPM[[#This Row],[Functional Area]])</f>
        <v>0</v>
      </c>
      <c r="F1497" s="10">
        <f>COUNTIFS(Defect_Master[Final],"&gt;0",Defect_Master[Error Code Name],TPM[[#This Row],[Error Code Name]],Defect_Master[Functional Area],TPM[[#This Row],[Functional Area]])</f>
        <v>0</v>
      </c>
      <c r="G149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98" spans="2:7" ht="15.75" customHeight="1">
      <c r="B1498" s="12">
        <v>1496</v>
      </c>
      <c r="C1498" s="10" t="str">
        <f>IFERROR(VLOOKUP(TPM[[#This Row],[Error Code]],Errors_Master[[Error Code]:[Functional Area]],2,FALSE),"NA")</f>
        <v>CoEx</v>
      </c>
      <c r="D1498" s="10" t="str">
        <f>IFERROR(VLOOKUP(TPM[[#This Row],[Error Code]],Errors_Master[[Error Code]:[Error Code Name]],3,FALSE),"NA")</f>
        <v>[New Failure] CoEx</v>
      </c>
      <c r="E1498" s="10">
        <f>COUNTIFS(Defect_Master[First Time],"&gt;0",Defect_Master[Error Code Name],TPM[[#This Row],[Error Code Name]],Defect_Master[Functional Area],TPM[[#This Row],[Functional Area]])</f>
        <v>0</v>
      </c>
      <c r="F1498" s="10">
        <f>COUNTIFS(Defect_Master[Final],"&gt;0",Defect_Master[Error Code Name],TPM[[#This Row],[Error Code Name]],Defect_Master[Functional Area],TPM[[#This Row],[Functional Area]])</f>
        <v>0</v>
      </c>
      <c r="G149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499" spans="2:7" ht="15.75" customHeight="1">
      <c r="B1499" s="12">
        <v>1497</v>
      </c>
      <c r="C1499" s="10" t="str">
        <f>IFERROR(VLOOKUP(TPM[[#This Row],[Error Code]],Errors_Master[[Error Code]:[Functional Area]],2,FALSE),"NA")</f>
        <v>CoEx</v>
      </c>
      <c r="D1499" s="10" t="str">
        <f>IFERROR(VLOOKUP(TPM[[#This Row],[Error Code]],Errors_Master[[Error Code]:[Error Code Name]],3,FALSE),"NA")</f>
        <v>[New Failure] CoEx</v>
      </c>
      <c r="E1499" s="10">
        <f>COUNTIFS(Defect_Master[First Time],"&gt;0",Defect_Master[Error Code Name],TPM[[#This Row],[Error Code Name]],Defect_Master[Functional Area],TPM[[#This Row],[Functional Area]])</f>
        <v>0</v>
      </c>
      <c r="F1499" s="10">
        <f>COUNTIFS(Defect_Master[Final],"&gt;0",Defect_Master[Error Code Name],TPM[[#This Row],[Error Code Name]],Defect_Master[Functional Area],TPM[[#This Row],[Functional Area]])</f>
        <v>0</v>
      </c>
      <c r="G149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00" spans="2:7" ht="15.75" customHeight="1">
      <c r="B1500" s="12">
        <v>1498</v>
      </c>
      <c r="C1500" s="10" t="str">
        <f>IFERROR(VLOOKUP(TPM[[#This Row],[Error Code]],Errors_Master[[Error Code]:[Functional Area]],2,FALSE),"NA")</f>
        <v>CoEx</v>
      </c>
      <c r="D1500" s="10" t="str">
        <f>IFERROR(VLOOKUP(TPM[[#This Row],[Error Code]],Errors_Master[[Error Code]:[Error Code Name]],3,FALSE),"NA")</f>
        <v>[New Failure] CoEx</v>
      </c>
      <c r="E1500" s="10">
        <f>COUNTIFS(Defect_Master[First Time],"&gt;0",Defect_Master[Error Code Name],TPM[[#This Row],[Error Code Name]],Defect_Master[Functional Area],TPM[[#This Row],[Functional Area]])</f>
        <v>0</v>
      </c>
      <c r="F1500" s="10">
        <f>COUNTIFS(Defect_Master[Final],"&gt;0",Defect_Master[Error Code Name],TPM[[#This Row],[Error Code Name]],Defect_Master[Functional Area],TPM[[#This Row],[Functional Area]])</f>
        <v>0</v>
      </c>
      <c r="G150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01" spans="2:7" ht="15.75" customHeight="1">
      <c r="B1501" s="12">
        <v>1499</v>
      </c>
      <c r="C1501" s="10" t="str">
        <f>IFERROR(VLOOKUP(TPM[[#This Row],[Error Code]],Errors_Master[[Error Code]:[Functional Area]],2,FALSE),"NA")</f>
        <v>CoEx</v>
      </c>
      <c r="D1501" s="10" t="str">
        <f>IFERROR(VLOOKUP(TPM[[#This Row],[Error Code]],Errors_Master[[Error Code]:[Error Code Name]],3,FALSE),"NA")</f>
        <v>[New Failure] CoEx</v>
      </c>
      <c r="E1501" s="10">
        <f>COUNTIFS(Defect_Master[First Time],"&gt;0",Defect_Master[Error Code Name],TPM[[#This Row],[Error Code Name]],Defect_Master[Functional Area],TPM[[#This Row],[Functional Area]])</f>
        <v>0</v>
      </c>
      <c r="F1501" s="10">
        <f>COUNTIFS(Defect_Master[Final],"&gt;0",Defect_Master[Error Code Name],TPM[[#This Row],[Error Code Name]],Defect_Master[Functional Area],TPM[[#This Row],[Functional Area]])</f>
        <v>0</v>
      </c>
      <c r="G150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02" spans="2:7" ht="15.75" customHeight="1">
      <c r="B1502" s="12">
        <v>1500</v>
      </c>
      <c r="C1502" s="10" t="str">
        <f>IFERROR(VLOOKUP(TPM[[#This Row],[Error Code]],Errors_Master[[Error Code]:[Functional Area]],2,FALSE),"NA")</f>
        <v>CoEx</v>
      </c>
      <c r="D1502" s="10" t="str">
        <f>IFERROR(VLOOKUP(TPM[[#This Row],[Error Code]],Errors_Master[[Error Code]:[Error Code Name]],3,FALSE),"NA")</f>
        <v>[New Failure] CoEx</v>
      </c>
      <c r="E1502" s="10">
        <f>COUNTIFS(Defect_Master[First Time],"&gt;0",Defect_Master[Error Code Name],TPM[[#This Row],[Error Code Name]],Defect_Master[Functional Area],TPM[[#This Row],[Functional Area]])</f>
        <v>0</v>
      </c>
      <c r="F1502" s="10">
        <f>COUNTIFS(Defect_Master[Final],"&gt;0",Defect_Master[Error Code Name],TPM[[#This Row],[Error Code Name]],Defect_Master[Functional Area],TPM[[#This Row],[Functional Area]])</f>
        <v>0</v>
      </c>
      <c r="G150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03" spans="2:7" ht="15.75" customHeight="1">
      <c r="B1503" s="12">
        <v>1501</v>
      </c>
      <c r="C1503" s="10" t="str">
        <f>IFERROR(VLOOKUP(TPM[[#This Row],[Error Code]],Errors_Master[[Error Code]:[Functional Area]],2,FALSE),"NA")</f>
        <v>CoEx</v>
      </c>
      <c r="D1503" s="10" t="str">
        <f>IFERROR(VLOOKUP(TPM[[#This Row],[Error Code]],Errors_Master[[Error Code]:[Error Code Name]],3,FALSE),"NA")</f>
        <v>[New Failure] CoEx</v>
      </c>
      <c r="E1503" s="10">
        <f>COUNTIFS(Defect_Master[First Time],"&gt;0",Defect_Master[Error Code Name],TPM[[#This Row],[Error Code Name]],Defect_Master[Functional Area],TPM[[#This Row],[Functional Area]])</f>
        <v>0</v>
      </c>
      <c r="F1503" s="10">
        <f>COUNTIFS(Defect_Master[Final],"&gt;0",Defect_Master[Error Code Name],TPM[[#This Row],[Error Code Name]],Defect_Master[Functional Area],TPM[[#This Row],[Functional Area]])</f>
        <v>0</v>
      </c>
      <c r="G150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04" spans="2:7" ht="15.75" customHeight="1">
      <c r="B1504" s="12">
        <v>1502</v>
      </c>
      <c r="C1504" s="10" t="str">
        <f>IFERROR(VLOOKUP(TPM[[#This Row],[Error Code]],Errors_Master[[Error Code]:[Functional Area]],2,FALSE),"NA")</f>
        <v>CoEx</v>
      </c>
      <c r="D1504" s="10" t="str">
        <f>IFERROR(VLOOKUP(TPM[[#This Row],[Error Code]],Errors_Master[[Error Code]:[Error Code Name]],3,FALSE),"NA")</f>
        <v>[New Failure] CoEx</v>
      </c>
      <c r="E1504" s="10">
        <f>COUNTIFS(Defect_Master[First Time],"&gt;0",Defect_Master[Error Code Name],TPM[[#This Row],[Error Code Name]],Defect_Master[Functional Area],TPM[[#This Row],[Functional Area]])</f>
        <v>0</v>
      </c>
      <c r="F1504" s="10">
        <f>COUNTIFS(Defect_Master[Final],"&gt;0",Defect_Master[Error Code Name],TPM[[#This Row],[Error Code Name]],Defect_Master[Functional Area],TPM[[#This Row],[Functional Area]])</f>
        <v>0</v>
      </c>
      <c r="G150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05" spans="2:7" ht="15.75" customHeight="1">
      <c r="B1505" s="12">
        <v>1503</v>
      </c>
      <c r="C1505" s="10" t="str">
        <f>IFERROR(VLOOKUP(TPM[[#This Row],[Error Code]],Errors_Master[[Error Code]:[Functional Area]],2,FALSE),"NA")</f>
        <v>CoEx</v>
      </c>
      <c r="D1505" s="10" t="str">
        <f>IFERROR(VLOOKUP(TPM[[#This Row],[Error Code]],Errors_Master[[Error Code]:[Error Code Name]],3,FALSE),"NA")</f>
        <v>[New Failure] CoEx</v>
      </c>
      <c r="E1505" s="10">
        <f>COUNTIFS(Defect_Master[First Time],"&gt;0",Defect_Master[Error Code Name],TPM[[#This Row],[Error Code Name]],Defect_Master[Functional Area],TPM[[#This Row],[Functional Area]])</f>
        <v>0</v>
      </c>
      <c r="F1505" s="10">
        <f>COUNTIFS(Defect_Master[Final],"&gt;0",Defect_Master[Error Code Name],TPM[[#This Row],[Error Code Name]],Defect_Master[Functional Area],TPM[[#This Row],[Functional Area]])</f>
        <v>0</v>
      </c>
      <c r="G150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06" spans="2:7" ht="15.75" customHeight="1">
      <c r="B1506" s="12">
        <v>1504</v>
      </c>
      <c r="C1506" s="10" t="str">
        <f>IFERROR(VLOOKUP(TPM[[#This Row],[Error Code]],Errors_Master[[Error Code]:[Functional Area]],2,FALSE),"NA")</f>
        <v>CoEx</v>
      </c>
      <c r="D1506" s="10" t="str">
        <f>IFERROR(VLOOKUP(TPM[[#This Row],[Error Code]],Errors_Master[[Error Code]:[Error Code Name]],3,FALSE),"NA")</f>
        <v>[New Failure] CoEx</v>
      </c>
      <c r="E1506" s="10">
        <f>COUNTIFS(Defect_Master[First Time],"&gt;0",Defect_Master[Error Code Name],TPM[[#This Row],[Error Code Name]],Defect_Master[Functional Area],TPM[[#This Row],[Functional Area]])</f>
        <v>0</v>
      </c>
      <c r="F1506" s="10">
        <f>COUNTIFS(Defect_Master[Final],"&gt;0",Defect_Master[Error Code Name],TPM[[#This Row],[Error Code Name]],Defect_Master[Functional Area],TPM[[#This Row],[Functional Area]])</f>
        <v>0</v>
      </c>
      <c r="G150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07" spans="2:7" ht="15.75" customHeight="1">
      <c r="B1507" s="12">
        <v>1505</v>
      </c>
      <c r="C1507" s="10" t="str">
        <f>IFERROR(VLOOKUP(TPM[[#This Row],[Error Code]],Errors_Master[[Error Code]:[Functional Area]],2,FALSE),"NA")</f>
        <v>CoEx</v>
      </c>
      <c r="D1507" s="10" t="str">
        <f>IFERROR(VLOOKUP(TPM[[#This Row],[Error Code]],Errors_Master[[Error Code]:[Error Code Name]],3,FALSE),"NA")</f>
        <v>[New Failure] CoEx</v>
      </c>
      <c r="E1507" s="10">
        <f>COUNTIFS(Defect_Master[First Time],"&gt;0",Defect_Master[Error Code Name],TPM[[#This Row],[Error Code Name]],Defect_Master[Functional Area],TPM[[#This Row],[Functional Area]])</f>
        <v>0</v>
      </c>
      <c r="F1507" s="10">
        <f>COUNTIFS(Defect_Master[Final],"&gt;0",Defect_Master[Error Code Name],TPM[[#This Row],[Error Code Name]],Defect_Master[Functional Area],TPM[[#This Row],[Functional Area]])</f>
        <v>0</v>
      </c>
      <c r="G150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08" spans="2:7" ht="15.75" customHeight="1">
      <c r="B1508" s="12">
        <v>1506</v>
      </c>
      <c r="C1508" s="10" t="str">
        <f>IFERROR(VLOOKUP(TPM[[#This Row],[Error Code]],Errors_Master[[Error Code]:[Functional Area]],2,FALSE),"NA")</f>
        <v>CoEx</v>
      </c>
      <c r="D1508" s="10" t="str">
        <f>IFERROR(VLOOKUP(TPM[[#This Row],[Error Code]],Errors_Master[[Error Code]:[Error Code Name]],3,FALSE),"NA")</f>
        <v>[New Failure] CoEx</v>
      </c>
      <c r="E1508" s="10">
        <f>COUNTIFS(Defect_Master[First Time],"&gt;0",Defect_Master[Error Code Name],TPM[[#This Row],[Error Code Name]],Defect_Master[Functional Area],TPM[[#This Row],[Functional Area]])</f>
        <v>0</v>
      </c>
      <c r="F1508" s="10">
        <f>COUNTIFS(Defect_Master[Final],"&gt;0",Defect_Master[Error Code Name],TPM[[#This Row],[Error Code Name]],Defect_Master[Functional Area],TPM[[#This Row],[Functional Area]])</f>
        <v>0</v>
      </c>
      <c r="G150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09" spans="2:7" ht="15.75" customHeight="1">
      <c r="B1509" s="12">
        <v>1507</v>
      </c>
      <c r="C1509" s="10" t="str">
        <f>IFERROR(VLOOKUP(TPM[[#This Row],[Error Code]],Errors_Master[[Error Code]:[Functional Area]],2,FALSE),"NA")</f>
        <v>CoEx</v>
      </c>
      <c r="D1509" s="10" t="str">
        <f>IFERROR(VLOOKUP(TPM[[#This Row],[Error Code]],Errors_Master[[Error Code]:[Error Code Name]],3,FALSE),"NA")</f>
        <v>[New Failure] CoEx</v>
      </c>
      <c r="E1509" s="10">
        <f>COUNTIFS(Defect_Master[First Time],"&gt;0",Defect_Master[Error Code Name],TPM[[#This Row],[Error Code Name]],Defect_Master[Functional Area],TPM[[#This Row],[Functional Area]])</f>
        <v>0</v>
      </c>
      <c r="F1509" s="10">
        <f>COUNTIFS(Defect_Master[Final],"&gt;0",Defect_Master[Error Code Name],TPM[[#This Row],[Error Code Name]],Defect_Master[Functional Area],TPM[[#This Row],[Functional Area]])</f>
        <v>0</v>
      </c>
      <c r="G150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10" spans="2:7" ht="15.75" customHeight="1">
      <c r="B1510" s="12">
        <v>1508</v>
      </c>
      <c r="C1510" s="10" t="str">
        <f>IFERROR(VLOOKUP(TPM[[#This Row],[Error Code]],Errors_Master[[Error Code]:[Functional Area]],2,FALSE),"NA")</f>
        <v>CoEx</v>
      </c>
      <c r="D1510" s="10" t="str">
        <f>IFERROR(VLOOKUP(TPM[[#This Row],[Error Code]],Errors_Master[[Error Code]:[Error Code Name]],3,FALSE),"NA")</f>
        <v>[New Failure] CoEx</v>
      </c>
      <c r="E1510" s="10">
        <f>COUNTIFS(Defect_Master[First Time],"&gt;0",Defect_Master[Error Code Name],TPM[[#This Row],[Error Code Name]],Defect_Master[Functional Area],TPM[[#This Row],[Functional Area]])</f>
        <v>0</v>
      </c>
      <c r="F1510" s="10">
        <f>COUNTIFS(Defect_Master[Final],"&gt;0",Defect_Master[Error Code Name],TPM[[#This Row],[Error Code Name]],Defect_Master[Functional Area],TPM[[#This Row],[Functional Area]])</f>
        <v>0</v>
      </c>
      <c r="G151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11" spans="2:7" ht="15.75" customHeight="1">
      <c r="B1511" s="12">
        <v>1509</v>
      </c>
      <c r="C1511" s="10" t="str">
        <f>IFERROR(VLOOKUP(TPM[[#This Row],[Error Code]],Errors_Master[[Error Code]:[Functional Area]],2,FALSE),"NA")</f>
        <v>CoEx</v>
      </c>
      <c r="D1511" s="10" t="str">
        <f>IFERROR(VLOOKUP(TPM[[#This Row],[Error Code]],Errors_Master[[Error Code]:[Error Code Name]],3,FALSE),"NA")</f>
        <v>[New Failure] CoEx</v>
      </c>
      <c r="E1511" s="10">
        <f>COUNTIFS(Defect_Master[First Time],"&gt;0",Defect_Master[Error Code Name],TPM[[#This Row],[Error Code Name]],Defect_Master[Functional Area],TPM[[#This Row],[Functional Area]])</f>
        <v>0</v>
      </c>
      <c r="F1511" s="10">
        <f>COUNTIFS(Defect_Master[Final],"&gt;0",Defect_Master[Error Code Name],TPM[[#This Row],[Error Code Name]],Defect_Master[Functional Area],TPM[[#This Row],[Functional Area]])</f>
        <v>0</v>
      </c>
      <c r="G151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12" spans="2:7" ht="15.75" customHeight="1">
      <c r="B1512" s="12">
        <v>1510</v>
      </c>
      <c r="C1512" s="10" t="str">
        <f>IFERROR(VLOOKUP(TPM[[#This Row],[Error Code]],Errors_Master[[Error Code]:[Functional Area]],2,FALSE),"NA")</f>
        <v>CoEx</v>
      </c>
      <c r="D1512" s="10" t="str">
        <f>IFERROR(VLOOKUP(TPM[[#This Row],[Error Code]],Errors_Master[[Error Code]:[Error Code Name]],3,FALSE),"NA")</f>
        <v>[New Failure] CoEx</v>
      </c>
      <c r="E1512" s="10">
        <f>COUNTIFS(Defect_Master[First Time],"&gt;0",Defect_Master[Error Code Name],TPM[[#This Row],[Error Code Name]],Defect_Master[Functional Area],TPM[[#This Row],[Functional Area]])</f>
        <v>0</v>
      </c>
      <c r="F1512" s="10">
        <f>COUNTIFS(Defect_Master[Final],"&gt;0",Defect_Master[Error Code Name],TPM[[#This Row],[Error Code Name]],Defect_Master[Functional Area],TPM[[#This Row],[Functional Area]])</f>
        <v>0</v>
      </c>
      <c r="G151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13" spans="2:7" ht="15.75" customHeight="1">
      <c r="B1513" s="12">
        <v>1511</v>
      </c>
      <c r="C1513" s="10" t="str">
        <f>IFERROR(VLOOKUP(TPM[[#This Row],[Error Code]],Errors_Master[[Error Code]:[Functional Area]],2,FALSE),"NA")</f>
        <v>CoEx</v>
      </c>
      <c r="D1513" s="10" t="str">
        <f>IFERROR(VLOOKUP(TPM[[#This Row],[Error Code]],Errors_Master[[Error Code]:[Error Code Name]],3,FALSE),"NA")</f>
        <v>[New Failure] CoEx</v>
      </c>
      <c r="E1513" s="10">
        <f>COUNTIFS(Defect_Master[First Time],"&gt;0",Defect_Master[Error Code Name],TPM[[#This Row],[Error Code Name]],Defect_Master[Functional Area],TPM[[#This Row],[Functional Area]])</f>
        <v>0</v>
      </c>
      <c r="F1513" s="10">
        <f>COUNTIFS(Defect_Master[Final],"&gt;0",Defect_Master[Error Code Name],TPM[[#This Row],[Error Code Name]],Defect_Master[Functional Area],TPM[[#This Row],[Functional Area]])</f>
        <v>0</v>
      </c>
      <c r="G151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14" spans="2:7" ht="15.75" customHeight="1">
      <c r="B1514" s="12">
        <v>1512</v>
      </c>
      <c r="C1514" s="10" t="str">
        <f>IFERROR(VLOOKUP(TPM[[#This Row],[Error Code]],Errors_Master[[Error Code]:[Functional Area]],2,FALSE),"NA")</f>
        <v>CoEx</v>
      </c>
      <c r="D1514" s="10" t="str">
        <f>IFERROR(VLOOKUP(TPM[[#This Row],[Error Code]],Errors_Master[[Error Code]:[Error Code Name]],3,FALSE),"NA")</f>
        <v>[New Failure] CoEx</v>
      </c>
      <c r="E1514" s="10">
        <f>COUNTIFS(Defect_Master[First Time],"&gt;0",Defect_Master[Error Code Name],TPM[[#This Row],[Error Code Name]],Defect_Master[Functional Area],TPM[[#This Row],[Functional Area]])</f>
        <v>0</v>
      </c>
      <c r="F1514" s="10">
        <f>COUNTIFS(Defect_Master[Final],"&gt;0",Defect_Master[Error Code Name],TPM[[#This Row],[Error Code Name]],Defect_Master[Functional Area],TPM[[#This Row],[Functional Area]])</f>
        <v>0</v>
      </c>
      <c r="G151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15" spans="2:7" ht="15.75" customHeight="1">
      <c r="B1515" s="12">
        <v>1513</v>
      </c>
      <c r="C1515" s="10" t="str">
        <f>IFERROR(VLOOKUP(TPM[[#This Row],[Error Code]],Errors_Master[[Error Code]:[Functional Area]],2,FALSE),"NA")</f>
        <v>CoEx</v>
      </c>
      <c r="D1515" s="10" t="str">
        <f>IFERROR(VLOOKUP(TPM[[#This Row],[Error Code]],Errors_Master[[Error Code]:[Error Code Name]],3,FALSE),"NA")</f>
        <v>[New Failure] CoEx</v>
      </c>
      <c r="E1515" s="10">
        <f>COUNTIFS(Defect_Master[First Time],"&gt;0",Defect_Master[Error Code Name],TPM[[#This Row],[Error Code Name]],Defect_Master[Functional Area],TPM[[#This Row],[Functional Area]])</f>
        <v>0</v>
      </c>
      <c r="F1515" s="10">
        <f>COUNTIFS(Defect_Master[Final],"&gt;0",Defect_Master[Error Code Name],TPM[[#This Row],[Error Code Name]],Defect_Master[Functional Area],TPM[[#This Row],[Functional Area]])</f>
        <v>0</v>
      </c>
      <c r="G151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16" spans="2:7" ht="15.75" customHeight="1">
      <c r="B1516" s="12">
        <v>1514</v>
      </c>
      <c r="C1516" s="10" t="str">
        <f>IFERROR(VLOOKUP(TPM[[#This Row],[Error Code]],Errors_Master[[Error Code]:[Functional Area]],2,FALSE),"NA")</f>
        <v>Run-in</v>
      </c>
      <c r="D1516" s="10" t="str">
        <f>IFERROR(VLOOKUP(TPM[[#This Row],[Error Code]],Errors_Master[[Error Code]:[Error Code Name]],3,FALSE),"NA")</f>
        <v>display/BacklightController 4248 Fault Detection (Exit code: 1)</v>
      </c>
      <c r="E1516" s="10">
        <f>COUNTIFS(Defect_Master[First Time],"&gt;0",Defect_Master[Error Code Name],TPM[[#This Row],[Error Code Name]],Defect_Master[Functional Area],TPM[[#This Row],[Functional Area]])</f>
        <v>31</v>
      </c>
      <c r="F1516" s="10">
        <f>COUNTIFS(Defect_Master[Final],"&gt;0",Defect_Master[Error Code Name],TPM[[#This Row],[Error Code Name]],Defect_Master[Functional Area],TPM[[#This Row],[Functional Area]])</f>
        <v>31</v>
      </c>
      <c r="G151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17" spans="2:7" ht="15.75" customHeight="1">
      <c r="B1517" s="12">
        <v>1515</v>
      </c>
      <c r="C1517" s="10" t="str">
        <f>IFERROR(VLOOKUP(TPM[[#This Row],[Error Code]],Errors_Master[[Error Code]:[Functional Area]],2,FALSE),"NA")</f>
        <v>Run-in</v>
      </c>
      <c r="D1517" s="10" t="str">
        <f>IFERROR(VLOOKUP(TPM[[#This Row],[Error Code]],Errors_Master[[Error Code]:[Error Code Name]],3,FALSE),"NA")</f>
        <v>link_width_tests/PCIe 2696 Link Width Test - pciRootPort RP09 (Exit code: 1)</v>
      </c>
      <c r="E1517" s="10">
        <f>COUNTIFS(Defect_Master[First Time],"&gt;0",Defect_Master[Error Code Name],TPM[[#This Row],[Error Code Name]],Defect_Master[Functional Area],TPM[[#This Row],[Functional Area]])</f>
        <v>1</v>
      </c>
      <c r="F1517" s="10">
        <f>COUNTIFS(Defect_Master[Final],"&gt;0",Defect_Master[Error Code Name],TPM[[#This Row],[Error Code Name]],Defect_Master[Functional Area],TPM[[#This Row],[Functional Area]])</f>
        <v>1</v>
      </c>
      <c r="G151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18" spans="2:7" ht="15.75" customHeight="1">
      <c r="B1518" s="12">
        <v>1516</v>
      </c>
      <c r="C1518" s="10" t="str">
        <f>IFERROR(VLOOKUP(TPM[[#This Row],[Error Code]],Errors_Master[[Error Code]:[Functional Area]],2,FALSE),"NA")</f>
        <v>Run-in</v>
      </c>
      <c r="D1518" s="10" t="str">
        <f>IFERROR(VLOOKUP(TPM[[#This Row],[Error Code]],Errors_Master[[Error Code]:[Error Code Name]],3,FALSE),"NA")</f>
        <v>tapp/System 8000 TAPP Power (Exit code: 3)</v>
      </c>
      <c r="E1518" s="10">
        <f>COUNTIFS(Defect_Master[First Time],"&gt;0",Defect_Master[Error Code Name],TPM[[#This Row],[Error Code Name]],Defect_Master[Functional Area],TPM[[#This Row],[Functional Area]])</f>
        <v>59</v>
      </c>
      <c r="F1518" s="10">
        <f>COUNTIFS(Defect_Master[Final],"&gt;0",Defect_Master[Error Code Name],TPM[[#This Row],[Error Code Name]],Defect_Master[Functional Area],TPM[[#This Row],[Functional Area]])</f>
        <v>59</v>
      </c>
      <c r="G151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19" spans="2:7" ht="15.75" customHeight="1">
      <c r="B1519" s="12">
        <v>1517</v>
      </c>
      <c r="C1519" s="10" t="str">
        <f>IFERROR(VLOOKUP(TPM[[#This Row],[Error Code]],Errors_Master[[Error Code]:[Functional Area]],2,FALSE),"NA")</f>
        <v>Run-in</v>
      </c>
      <c r="D1519" s="10" t="str">
        <f>IFERROR(VLOOKUP(TPM[[#This Row],[Error Code]],Errors_Master[[Error Code]:[Error Code Name]],3,FALSE),"NA")</f>
        <v>MacEFITests/Display 8118 Power Up MCU operation Diag Test (Exit code: 1)</v>
      </c>
      <c r="E1519" s="10">
        <f>COUNTIFS(Defect_Master[First Time],"&gt;0",Defect_Master[Error Code Name],TPM[[#This Row],[Error Code Name]],Defect_Master[Functional Area],TPM[[#This Row],[Functional Area]])</f>
        <v>64</v>
      </c>
      <c r="F1519" s="10">
        <f>COUNTIFS(Defect_Master[Final],"&gt;0",Defect_Master[Error Code Name],TPM[[#This Row],[Error Code Name]],Defect_Master[Functional Area],TPM[[#This Row],[Functional Area]])</f>
        <v>64</v>
      </c>
      <c r="G151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20" spans="2:7" ht="15.75" customHeight="1">
      <c r="B1520" s="12">
        <v>1518</v>
      </c>
      <c r="C1520" s="10" t="str">
        <f>IFERROR(VLOOKUP(TPM[[#This Row],[Error Code]],Errors_Master[[Error Code]:[Functional Area]],2,FALSE),"NA")</f>
        <v>Run-in</v>
      </c>
      <c r="D1520" s="10" t="str">
        <f>IFERROR(VLOOKUP(TPM[[#This Row],[Error Code]],Errors_Master[[Error Code]:[Error Code Name]],3,FALSE),"NA")</f>
        <v>thermalinterface/ThermalInterface 3664 DTS Accuracy Test (Exit code: 2)</v>
      </c>
      <c r="E1520" s="10">
        <f>COUNTIFS(Defect_Master[First Time],"&gt;0",Defect_Master[Error Code Name],TPM[[#This Row],[Error Code Name]],Defect_Master[Functional Area],TPM[[#This Row],[Functional Area]])</f>
        <v>64</v>
      </c>
      <c r="F1520" s="10">
        <f>COUNTIFS(Defect_Master[Final],"&gt;0",Defect_Master[Error Code Name],TPM[[#This Row],[Error Code Name]],Defect_Master[Functional Area],TPM[[#This Row],[Functional Area]])</f>
        <v>64</v>
      </c>
      <c r="G152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21" spans="2:7" ht="15.75" customHeight="1">
      <c r="B1521" s="12">
        <v>1519</v>
      </c>
      <c r="C1521" s="10" t="str">
        <f>IFERROR(VLOOKUP(TPM[[#This Row],[Error Code]],Errors_Master[[Error Code]:[Functional Area]],2,FALSE),"NA")</f>
        <v>Run-in</v>
      </c>
      <c r="D1521" s="10" t="str">
        <f>IFERROR(VLOOKUP(TPM[[#This Row],[Error Code]],Errors_Master[[Error Code]:[Error Code Name]],3,FALSE),"NA")</f>
        <v>coordinated_sleep_S0i/Wait for ARM to sleep/7 (Exit code: 3)</v>
      </c>
      <c r="E1521" s="10">
        <f>COUNTIFS(Defect_Master[First Time],"&gt;0",Defect_Master[Error Code Name],TPM[[#This Row],[Error Code Name]],Defect_Master[Functional Area],TPM[[#This Row],[Functional Area]])</f>
        <v>1</v>
      </c>
      <c r="F1521" s="10">
        <f>COUNTIFS(Defect_Master[Final],"&gt;0",Defect_Master[Error Code Name],TPM[[#This Row],[Error Code Name]],Defect_Master[Functional Area],TPM[[#This Row],[Functional Area]])</f>
        <v>1</v>
      </c>
      <c r="G152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22" spans="2:7" ht="15.75" customHeight="1">
      <c r="B1522" s="12">
        <v>1520</v>
      </c>
      <c r="C1522" s="10" t="str">
        <f>IFERROR(VLOOKUP(TPM[[#This Row],[Error Code]],Errors_Master[[Error Code]:[Functional Area]],2,FALSE),"NA")</f>
        <v>Run-in</v>
      </c>
      <c r="D1522" s="10" t="str">
        <f>IFERROR(VLOOKUP(TPM[[#This Row],[Error Code]],Errors_Master[[Error Code]:[Error Code Name]],3,FALSE),"NA")</f>
        <v>coordinated_sleep_S0i/Wait for ARM to sleep/20 (Exit code: 3)</v>
      </c>
      <c r="E1522" s="10">
        <f>COUNTIFS(Defect_Master[First Time],"&gt;0",Defect_Master[Error Code Name],TPM[[#This Row],[Error Code Name]],Defect_Master[Functional Area],TPM[[#This Row],[Functional Area]])</f>
        <v>0</v>
      </c>
      <c r="F1522" s="10">
        <f>COUNTIFS(Defect_Master[Final],"&gt;0",Defect_Master[Error Code Name],TPM[[#This Row],[Error Code Name]],Defect_Master[Functional Area],TPM[[#This Row],[Functional Area]])</f>
        <v>0</v>
      </c>
      <c r="G152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23" spans="2:7" ht="15.75" customHeight="1">
      <c r="B1523" s="12">
        <v>1521</v>
      </c>
      <c r="C1523" s="10" t="str">
        <f>IFERROR(VLOOKUP(TPM[[#This Row],[Error Code]],Errors_Master[[Error Code]:[Functional Area]],2,FALSE),"NA")</f>
        <v>Run-in</v>
      </c>
      <c r="D1523" s="10" t="str">
        <f>IFERROR(VLOOKUP(TPM[[#This Row],[Error Code]],Errors_Master[[Error Code]:[Error Code Name]],3,FALSE),"NA")</f>
        <v>Wildfire/STCriticalErrorsTest/Iteration 1 (Exit code: 1)</v>
      </c>
      <c r="E1523" s="10">
        <f>COUNTIFS(Defect_Master[First Time],"&gt;0",Defect_Master[Error Code Name],TPM[[#This Row],[Error Code Name]],Defect_Master[Functional Area],TPM[[#This Row],[Functional Area]])</f>
        <v>5</v>
      </c>
      <c r="F1523" s="10">
        <f>COUNTIFS(Defect_Master[Final],"&gt;0",Defect_Master[Error Code Name],TPM[[#This Row],[Error Code Name]],Defect_Master[Functional Area],TPM[[#This Row],[Functional Area]])</f>
        <v>5</v>
      </c>
      <c r="G152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24" spans="2:7" ht="15.75" customHeight="1">
      <c r="B1524" s="12">
        <v>1522</v>
      </c>
      <c r="C1524" s="10" t="str">
        <f>IFERROR(VLOOKUP(TPM[[#This Row],[Error Code]],Errors_Master[[Error Code]:[Functional Area]],2,FALSE),"NA")</f>
        <v>Run-in</v>
      </c>
      <c r="D1524" s="10" t="str">
        <f>IFERROR(VLOOKUP(TPM[[#This Row],[Error Code]],Errors_Master[[Error Code]:[Error Code Name]],3,FALSE),"NA")</f>
        <v>Wildfire/STCriticalErrorsTest: EFI Command touch/Iteration 1 (Exit code: 1)</v>
      </c>
      <c r="E1524" s="10">
        <f>COUNTIFS(Defect_Master[First Time],"&gt;0",Defect_Master[Error Code Name],TPM[[#This Row],[Error Code Name]],Defect_Master[Functional Area],TPM[[#This Row],[Functional Area]])</f>
        <v>5</v>
      </c>
      <c r="F1524" s="10">
        <f>COUNTIFS(Defect_Master[Final],"&gt;0",Defect_Master[Error Code Name],TPM[[#This Row],[Error Code Name]],Defect_Master[Functional Area],TPM[[#This Row],[Functional Area]])</f>
        <v>5</v>
      </c>
      <c r="G152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25" spans="2:7" ht="15.75" customHeight="1">
      <c r="B1525" s="12">
        <v>1523</v>
      </c>
      <c r="C1525" s="10" t="str">
        <f>IFERROR(VLOOKUP(TPM[[#This Row],[Error Code]],Errors_Master[[Error Code]:[Functional Area]],2,FALSE),"NA")</f>
        <v>Run-in</v>
      </c>
      <c r="D1525" s="10" t="str">
        <f>IFERROR(VLOOKUP(TPM[[#This Row],[Error Code]],Errors_Master[[Error Code]:[Error Code Name]],3,FALSE),"NA")</f>
        <v>display_test_no_aspm/Display 4120 Banksia TCON and DRAM Bist Suite (Exit code: 1)</v>
      </c>
      <c r="E1525" s="10">
        <f>COUNTIFS(Defect_Master[First Time],"&gt;0",Defect_Master[Error Code Name],TPM[[#This Row],[Error Code Name]],Defect_Master[Functional Area],TPM[[#This Row],[Functional Area]])</f>
        <v>0</v>
      </c>
      <c r="F1525" s="10">
        <f>COUNTIFS(Defect_Master[Final],"&gt;0",Defect_Master[Error Code Name],TPM[[#This Row],[Error Code Name]],Defect_Master[Functional Area],TPM[[#This Row],[Functional Area]])</f>
        <v>0</v>
      </c>
      <c r="G152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26" spans="2:7" ht="15.75" customHeight="1">
      <c r="B1526" s="12">
        <v>1524</v>
      </c>
      <c r="C1526" s="10" t="str">
        <f>IFERROR(VLOOKUP(TPM[[#This Row],[Error Code]],Errors_Master[[Error Code]:[Functional Area]],2,FALSE),"NA")</f>
        <v>Run-in</v>
      </c>
      <c r="D1526" s="10" t="str">
        <f>IFERROR(VLOOKUP(TPM[[#This Row],[Error Code]],Errors_Master[[Error Code]:[Error Code Name]],3,FALSE),"NA")</f>
        <v>additional_arm_component_checks/Keyboard Presence Check (Exit code: 1)</v>
      </c>
      <c r="E1526" s="10">
        <f>COUNTIFS(Defect_Master[First Time],"&gt;0",Defect_Master[Error Code Name],TPM[[#This Row],[Error Code Name]],Defect_Master[Functional Area],TPM[[#This Row],[Functional Area]])</f>
        <v>7</v>
      </c>
      <c r="F1526" s="10">
        <f>COUNTIFS(Defect_Master[Final],"&gt;0",Defect_Master[Error Code Name],TPM[[#This Row],[Error Code Name]],Defect_Master[Functional Area],TPM[[#This Row],[Functional Area]])</f>
        <v>7</v>
      </c>
      <c r="G152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27" spans="2:7" ht="15.75" customHeight="1">
      <c r="B1527" s="12">
        <v>1525</v>
      </c>
      <c r="C1527" s="10" t="str">
        <f>IFERROR(VLOOKUP(TPM[[#This Row],[Error Code]],Errors_Master[[Error Code]:[Functional Area]],2,FALSE),"NA")</f>
        <v>Run-in</v>
      </c>
      <c r="D1527" s="10" t="str">
        <f>IFERROR(VLOOKUP(TPM[[#This Row],[Error Code]],Errors_Master[[Error Code]:[Error Code Name]],3,FALSE),"NA")</f>
        <v>coordinated_sleep_S0i/Wait for ARM to sleep/27 (Exit code: 3)</v>
      </c>
      <c r="E1527" s="10">
        <f>COUNTIFS(Defect_Master[First Time],"&gt;0",Defect_Master[Error Code Name],TPM[[#This Row],[Error Code Name]],Defect_Master[Functional Area],TPM[[#This Row],[Functional Area]])</f>
        <v>0</v>
      </c>
      <c r="F1527" s="10">
        <f>COUNTIFS(Defect_Master[Final],"&gt;0",Defect_Master[Error Code Name],TPM[[#This Row],[Error Code Name]],Defect_Master[Functional Area],TPM[[#This Row],[Functional Area]])</f>
        <v>0</v>
      </c>
      <c r="G152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28" spans="2:7" ht="15.75" customHeight="1">
      <c r="B1528" s="12">
        <v>1526</v>
      </c>
      <c r="C1528" s="10" t="str">
        <f>IFERROR(VLOOKUP(TPM[[#This Row],[Error Code]],Errors_Master[[Error Code]:[Functional Area]],2,FALSE),"NA")</f>
        <v>Run-in</v>
      </c>
      <c r="D1528" s="10" t="str">
        <f>IFERROR(VLOOKUP(TPM[[#This Row],[Error Code]],Errors_Master[[Error Code]:[Error Code Name]],3,FALSE),"NA")</f>
        <v>coordinated_sleep_S0i/Wait for ARM to sleep/22 (Exit code: -2)</v>
      </c>
      <c r="E1528" s="10">
        <f>COUNTIFS(Defect_Master[First Time],"&gt;0",Defect_Master[Error Code Name],TPM[[#This Row],[Error Code Name]],Defect_Master[Functional Area],TPM[[#This Row],[Functional Area]])</f>
        <v>0</v>
      </c>
      <c r="F1528" s="10">
        <f>COUNTIFS(Defect_Master[Final],"&gt;0",Defect_Master[Error Code Name],TPM[[#This Row],[Error Code Name]],Defect_Master[Functional Area],TPM[[#This Row],[Functional Area]])</f>
        <v>0</v>
      </c>
      <c r="G152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29" spans="2:7" ht="15.75" customHeight="1">
      <c r="B1529" s="12">
        <v>1527</v>
      </c>
      <c r="C1529" s="10" t="str">
        <f>IFERROR(VLOOKUP(TPM[[#This Row],[Error Code]],Errors_Master[[Error Code]:[Functional Area]],2,FALSE),"NA")</f>
        <v>Run-in</v>
      </c>
      <c r="D1529" s="10" t="str">
        <f>IFERROR(VLOOKUP(TPM[[#This Row],[Error Code]],Errors_Master[[Error Code]:[Error Code Name]],3,FALSE),"NA")</f>
        <v>intel_component_checks/Power 2744 Power Cycle Test - Bluetooth (Exit code: -404)</v>
      </c>
      <c r="E1529" s="10">
        <f>COUNTIFS(Defect_Master[First Time],"&gt;0",Defect_Master[Error Code Name],TPM[[#This Row],[Error Code Name]],Defect_Master[Functional Area],TPM[[#This Row],[Functional Area]])</f>
        <v>1</v>
      </c>
      <c r="F1529" s="10">
        <f>COUNTIFS(Defect_Master[Final],"&gt;0",Defect_Master[Error Code Name],TPM[[#This Row],[Error Code Name]],Defect_Master[Functional Area],TPM[[#This Row],[Functional Area]])</f>
        <v>1</v>
      </c>
      <c r="G152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30" spans="2:7" ht="15.75" customHeight="1">
      <c r="B1530" s="12">
        <v>1528</v>
      </c>
      <c r="C1530" s="10" t="str">
        <f>IFERROR(VLOOKUP(TPM[[#This Row],[Error Code]],Errors_Master[[Error Code]:[Functional Area]],2,FALSE),"NA")</f>
        <v>Run-in</v>
      </c>
      <c r="D1530" s="10" t="str">
        <f>IFERROR(VLOOKUP(TPM[[#This Row],[Error Code]],Errors_Master[[Error Code]:[Error Code Name]],3,FALSE),"NA")</f>
        <v>coordinated_S0i_BT_TriggerWake/Wait for ARM to sleep/5 (Exit code: 3)</v>
      </c>
      <c r="E1530" s="10">
        <f>COUNTIFS(Defect_Master[First Time],"&gt;0",Defect_Master[Error Code Name],TPM[[#This Row],[Error Code Name]],Defect_Master[Functional Area],TPM[[#This Row],[Functional Area]])</f>
        <v>0</v>
      </c>
      <c r="F1530" s="10">
        <f>COUNTIFS(Defect_Master[Final],"&gt;0",Defect_Master[Error Code Name],TPM[[#This Row],[Error Code Name]],Defect_Master[Functional Area],TPM[[#This Row],[Functional Area]])</f>
        <v>0</v>
      </c>
      <c r="G153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31" spans="2:7" ht="15.75" customHeight="1">
      <c r="B1531" s="12">
        <v>1529</v>
      </c>
      <c r="C1531" s="10" t="str">
        <f>IFERROR(VLOOKUP(TPM[[#This Row],[Error Code]],Errors_Master[[Error Code]:[Functional Area]],2,FALSE),"NA")</f>
        <v>Run-in</v>
      </c>
      <c r="D1531" s="10" t="str">
        <f>IFERROR(VLOOKUP(TPM[[#This Row],[Error Code]],Errors_Master[[Error Code]:[Error Code Name]],3,FALSE),"NA")</f>
        <v>coordinated_S0i_BT_TriggerWake/Verify Wake from BT/5 (Exit code: 1)</v>
      </c>
      <c r="E1531" s="10">
        <f>COUNTIFS(Defect_Master[First Time],"&gt;0",Defect_Master[Error Code Name],TPM[[#This Row],[Error Code Name]],Defect_Master[Functional Area],TPM[[#This Row],[Functional Area]])</f>
        <v>0</v>
      </c>
      <c r="F1531" s="10">
        <f>COUNTIFS(Defect_Master[Final],"&gt;0",Defect_Master[Error Code Name],TPM[[#This Row],[Error Code Name]],Defect_Master[Functional Area],TPM[[#This Row],[Functional Area]])</f>
        <v>0</v>
      </c>
      <c r="G153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32" spans="2:7" ht="15.75" customHeight="1">
      <c r="B1532" s="12">
        <v>1530</v>
      </c>
      <c r="C1532" s="10" t="str">
        <f>IFERROR(VLOOKUP(TPM[[#This Row],[Error Code]],Errors_Master[[Error Code]:[Functional Area]],2,FALSE),"NA")</f>
        <v>Run-in</v>
      </c>
      <c r="D1532" s="10" t="str">
        <f>IFERROR(VLOOKUP(TPM[[#This Row],[Error Code]],Errors_Master[[Error Code]:[Error Code Name]],3,FALSE),"NA")</f>
        <v>coordinated_sleep_S0i/Wait for ARM to sleep/21 (Exit code: 3)</v>
      </c>
      <c r="E1532" s="10">
        <f>COUNTIFS(Defect_Master[First Time],"&gt;0",Defect_Master[Error Code Name],TPM[[#This Row],[Error Code Name]],Defect_Master[Functional Area],TPM[[#This Row],[Functional Area]])</f>
        <v>0</v>
      </c>
      <c r="F1532" s="10">
        <f>COUNTIFS(Defect_Master[Final],"&gt;0",Defect_Master[Error Code Name],TPM[[#This Row],[Error Code Name]],Defect_Master[Functional Area],TPM[[#This Row],[Functional Area]])</f>
        <v>0</v>
      </c>
      <c r="G153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33" spans="2:7" ht="15.75" customHeight="1">
      <c r="B1533" s="12">
        <v>1531</v>
      </c>
      <c r="C1533" s="10" t="str">
        <f>IFERROR(VLOOKUP(TPM[[#This Row],[Error Code]],Errors_Master[[Error Code]:[Functional Area]],2,FALSE),"NA")</f>
        <v>Run-in</v>
      </c>
      <c r="D1533" s="10" t="str">
        <f>IFERROR(VLOOKUP(TPM[[#This Row],[Error Code]],Errors_Master[[Error Code]:[Error Code Name]],3,FALSE),"NA")</f>
        <v>link_width_tests/PCIe 2696 Link Width Test - ThunderboltController 0 (Exit code: 1)</v>
      </c>
      <c r="E1533" s="10">
        <f>COUNTIFS(Defect_Master[First Time],"&gt;0",Defect_Master[Error Code Name],TPM[[#This Row],[Error Code Name]],Defect_Master[Functional Area],TPM[[#This Row],[Functional Area]])</f>
        <v>7</v>
      </c>
      <c r="F1533" s="10">
        <f>COUNTIFS(Defect_Master[Final],"&gt;0",Defect_Master[Error Code Name],TPM[[#This Row],[Error Code Name]],Defect_Master[Functional Area],TPM[[#This Row],[Functional Area]])</f>
        <v>7</v>
      </c>
      <c r="G153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34" spans="2:7" ht="15.75" customHeight="1">
      <c r="B1534" s="12">
        <v>1532</v>
      </c>
      <c r="C1534" s="10" t="str">
        <f>IFERROR(VLOOKUP(TPM[[#This Row],[Error Code]],Errors_Master[[Error Code]:[Functional Area]],2,FALSE),"NA")</f>
        <v>Run-in</v>
      </c>
      <c r="D1534" s="10" t="str">
        <f>IFERROR(VLOOKUP(TPM[[#This Row],[Error Code]],Errors_Master[[Error Code]:[Error Code Name]],3,FALSE),"NA")</f>
        <v>link_width_tests/PCIe 2696 Link Width Test - pciRootPort RP05 (Exit code: 1)</v>
      </c>
      <c r="E1534" s="10">
        <f>COUNTIFS(Defect_Master[First Time],"&gt;0",Defect_Master[Error Code Name],TPM[[#This Row],[Error Code Name]],Defect_Master[Functional Area],TPM[[#This Row],[Functional Area]])</f>
        <v>4</v>
      </c>
      <c r="F1534" s="10">
        <f>COUNTIFS(Defect_Master[Final],"&gt;0",Defect_Master[Error Code Name],TPM[[#This Row],[Error Code Name]],Defect_Master[Functional Area],TPM[[#This Row],[Functional Area]])</f>
        <v>4</v>
      </c>
      <c r="G153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35" spans="2:7" ht="15.75" customHeight="1">
      <c r="B1535" s="12">
        <v>1533</v>
      </c>
      <c r="C1535" s="10" t="str">
        <f>IFERROR(VLOOKUP(TPM[[#This Row],[Error Code]],Errors_Master[[Error Code]:[Functional Area]],2,FALSE),"NA")</f>
        <v>Run-in</v>
      </c>
      <c r="D1535" s="10" t="str">
        <f>IFERROR(VLOOKUP(TPM[[#This Row],[Error Code]],Errors_Master[[Error Code]:[Error Code Name]],3,FALSE),"NA")</f>
        <v>link_width_tests/PCIe 2696 Link Width Test - ThunderboltController 1 (Exit code: 1)</v>
      </c>
      <c r="E1535" s="10">
        <f>COUNTIFS(Defect_Master[First Time],"&gt;0",Defect_Master[Error Code Name],TPM[[#This Row],[Error Code Name]],Defect_Master[Functional Area],TPM[[#This Row],[Functional Area]])</f>
        <v>2</v>
      </c>
      <c r="F1535" s="10">
        <f>COUNTIFS(Defect_Master[Final],"&gt;0",Defect_Master[Error Code Name],TPM[[#This Row],[Error Code Name]],Defect_Master[Functional Area],TPM[[#This Row],[Functional Area]])</f>
        <v>2</v>
      </c>
      <c r="G153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36" spans="2:7" ht="15.75" customHeight="1">
      <c r="B1536" s="12">
        <v>1534</v>
      </c>
      <c r="C1536" s="10" t="str">
        <f>IFERROR(VLOOKUP(TPM[[#This Row],[Error Code]],Errors_Master[[Error Code]:[Functional Area]],2,FALSE),"NA")</f>
        <v>Run-in</v>
      </c>
      <c r="D1536" s="10" t="str">
        <f>IFERROR(VLOOKUP(TPM[[#This Row],[Error Code]],Errors_Master[[Error Code]:[Error Code Name]],3,FALSE),"NA")</f>
        <v>coordinated_sleep_S0i/Wait for ARM to sleep8 (Exit code: 3)</v>
      </c>
      <c r="E1536" s="10">
        <f>COUNTIFS(Defect_Master[First Time],"&gt;0",Defect_Master[Error Code Name],TPM[[#This Row],[Error Code Name]],Defect_Master[Functional Area],TPM[[#This Row],[Functional Area]])</f>
        <v>0</v>
      </c>
      <c r="F1536" s="10">
        <f>COUNTIFS(Defect_Master[Final],"&gt;0",Defect_Master[Error Code Name],TPM[[#This Row],[Error Code Name]],Defect_Master[Functional Area],TPM[[#This Row],[Functional Area]])</f>
        <v>0</v>
      </c>
      <c r="G153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37" spans="2:7" ht="15.75" customHeight="1">
      <c r="B1537" s="12">
        <v>1535</v>
      </c>
      <c r="C1537" s="10" t="str">
        <f>IFERROR(VLOOKUP(TPM[[#This Row],[Error Code]],Errors_Master[[Error Code]:[Functional Area]],2,FALSE),"NA")</f>
        <v>Run-in</v>
      </c>
      <c r="D1537" s="10" t="str">
        <f>IFERROR(VLOOKUP(TPM[[#This Row],[Error Code]],Errors_Master[[Error Code]:[Error Code Name]],3,FALSE),"NA")</f>
        <v>link_width_tests/PCIe 2696 Link Width Test - Storage (Exit code: 1)</v>
      </c>
      <c r="E1537" s="10">
        <f>COUNTIFS(Defect_Master[First Time],"&gt;0",Defect_Master[Error Code Name],TPM[[#This Row],[Error Code Name]],Defect_Master[Functional Area],TPM[[#This Row],[Functional Area]])</f>
        <v>2</v>
      </c>
      <c r="F1537" s="10">
        <f>COUNTIFS(Defect_Master[Final],"&gt;0",Defect_Master[Error Code Name],TPM[[#This Row],[Error Code Name]],Defect_Master[Functional Area],TPM[[#This Row],[Functional Area]])</f>
        <v>2</v>
      </c>
      <c r="G153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38" spans="2:7" ht="15.75" customHeight="1">
      <c r="B1538" s="12">
        <v>1536</v>
      </c>
      <c r="C1538" s="10" t="str">
        <f>IFERROR(VLOOKUP(TPM[[#This Row],[Error Code]],Errors_Master[[Error Code]:[Functional Area]],2,FALSE),"NA")</f>
        <v>Run-in</v>
      </c>
      <c r="D1538" s="10" t="str">
        <f>IFERROR(VLOOKUP(TPM[[#This Row],[Error Code]],Errors_Master[[Error Code]:[Error Code Name]],3,FALSE),"NA")</f>
        <v>link_width_tests/PCIe 2696 Link Width Test - RP13 (Exit code: 1)</v>
      </c>
      <c r="E1538" s="10">
        <f>COUNTIFS(Defect_Master[First Time],"&gt;0",Defect_Master[Error Code Name],TPM[[#This Row],[Error Code Name]],Defect_Master[Functional Area],TPM[[#This Row],[Functional Area]])</f>
        <v>1</v>
      </c>
      <c r="F1538" s="10">
        <f>COUNTIFS(Defect_Master[Final],"&gt;0",Defect_Master[Error Code Name],TPM[[#This Row],[Error Code Name]],Defect_Master[Functional Area],TPM[[#This Row],[Functional Area]])</f>
        <v>1</v>
      </c>
      <c r="G153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39" spans="2:7" ht="15.75" customHeight="1">
      <c r="B1539" s="12">
        <v>1537</v>
      </c>
      <c r="C1539" s="10" t="str">
        <f>IFERROR(VLOOKUP(TPM[[#This Row],[Error Code]],Errors_Master[[Error Code]:[Functional Area]],2,FALSE),"NA")</f>
        <v>Run-in</v>
      </c>
      <c r="D1539" s="10" t="str">
        <f>IFERROR(VLOOKUP(TPM[[#This Row],[Error Code]],Errors_Master[[Error Code]:[Error Code Name]],3,FALSE),"NA")</f>
        <v>coordinated_sleep_S0i/Wait for ARM to sleep/28 (Exit code: 3)</v>
      </c>
      <c r="E1539" s="10">
        <f>COUNTIFS(Defect_Master[First Time],"&gt;0",Defect_Master[Error Code Name],TPM[[#This Row],[Error Code Name]],Defect_Master[Functional Area],TPM[[#This Row],[Functional Area]])</f>
        <v>0</v>
      </c>
      <c r="F1539" s="10">
        <f>COUNTIFS(Defect_Master[Final],"&gt;0",Defect_Master[Error Code Name],TPM[[#This Row],[Error Code Name]],Defect_Master[Functional Area],TPM[[#This Row],[Functional Area]])</f>
        <v>0</v>
      </c>
      <c r="G153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40" spans="2:7" ht="15.75" customHeight="1">
      <c r="B1540" s="12">
        <v>1538</v>
      </c>
      <c r="C1540" s="10" t="str">
        <f>IFERROR(VLOOKUP(TPM[[#This Row],[Error Code]],Errors_Master[[Error Code]:[Functional Area]],2,FALSE),"NA")</f>
        <v>Run-in</v>
      </c>
      <c r="D1540" s="10" t="str">
        <f>IFERROR(VLOOKUP(TPM[[#This Row],[Error Code]],Errors_Master[[Error Code]:[Error Code Name]],3,FALSE),"NA")</f>
        <v>coordinated_sleep_S0i/Wait for ARM to sleep9 (Exit code: 3)</v>
      </c>
      <c r="E1540" s="10">
        <f>COUNTIFS(Defect_Master[First Time],"&gt;0",Defect_Master[Error Code Name],TPM[[#This Row],[Error Code Name]],Defect_Master[Functional Area],TPM[[#This Row],[Functional Area]])</f>
        <v>0</v>
      </c>
      <c r="F1540" s="10">
        <f>COUNTIFS(Defect_Master[Final],"&gt;0",Defect_Master[Error Code Name],TPM[[#This Row],[Error Code Name]],Defect_Master[Functional Area],TPM[[#This Row],[Functional Area]])</f>
        <v>0</v>
      </c>
      <c r="G154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41" spans="2:7" ht="15.75" customHeight="1">
      <c r="B1541" s="12">
        <v>1539</v>
      </c>
      <c r="C1541" s="10" t="str">
        <f>IFERROR(VLOOKUP(TPM[[#This Row],[Error Code]],Errors_Master[[Error Code]:[Functional Area]],2,FALSE),"NA")</f>
        <v>Run-in</v>
      </c>
      <c r="D1541" s="10" t="str">
        <f>IFERROR(VLOOKUP(TPM[[#This Row],[Error Code]],Errors_Master[[Error Code]:[Error Code Name]],3,FALSE),"NA")</f>
        <v>coordinated_sleep_S0i/Wait for ARM to sleep/6 (Exit code: 3)</v>
      </c>
      <c r="E1541" s="10">
        <f>COUNTIFS(Defect_Master[First Time],"&gt;0",Defect_Master[Error Code Name],TPM[[#This Row],[Error Code Name]],Defect_Master[Functional Area],TPM[[#This Row],[Functional Area]])</f>
        <v>1</v>
      </c>
      <c r="F1541" s="10">
        <f>COUNTIFS(Defect_Master[Final],"&gt;0",Defect_Master[Error Code Name],TPM[[#This Row],[Error Code Name]],Defect_Master[Functional Area],TPM[[#This Row],[Functional Area]])</f>
        <v>1</v>
      </c>
      <c r="G154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42" spans="2:7" ht="15.75" customHeight="1">
      <c r="B1542" s="12">
        <v>1540</v>
      </c>
      <c r="C1542" s="10" t="str">
        <f>IFERROR(VLOOKUP(TPM[[#This Row],[Error Code]],Errors_Master[[Error Code]:[Functional Area]],2,FALSE),"NA")</f>
        <v>Run-in</v>
      </c>
      <c r="D1542" s="10" t="str">
        <f>IFERROR(VLOOKUP(TPM[[#This Row],[Error Code]],Errors_Master[[Error Code]:[Error Code Name]],3,FALSE),"NA")</f>
        <v>helium_tests/ThermalInterface 3826 Helium Test Balanced (Exit code: -2)</v>
      </c>
      <c r="E1542" s="10">
        <f>COUNTIFS(Defect_Master[First Time],"&gt;0",Defect_Master[Error Code Name],TPM[[#This Row],[Error Code Name]],Defect_Master[Functional Area],TPM[[#This Row],[Functional Area]])</f>
        <v>0</v>
      </c>
      <c r="F1542" s="10">
        <f>COUNTIFS(Defect_Master[Final],"&gt;0",Defect_Master[Error Code Name],TPM[[#This Row],[Error Code Name]],Defect_Master[Functional Area],TPM[[#This Row],[Functional Area]])</f>
        <v>0</v>
      </c>
      <c r="G154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43" spans="2:7" ht="15.75" customHeight="1">
      <c r="B1543" s="12">
        <v>1541</v>
      </c>
      <c r="C1543" s="10" t="str">
        <f>IFERROR(VLOOKUP(TPM[[#This Row],[Error Code]],Errors_Master[[Error Code]:[Functional Area]],2,FALSE),"NA")</f>
        <v>Run-in</v>
      </c>
      <c r="D1543" s="10" t="str">
        <f>IFERROR(VLOOKUP(TPM[[#This Row],[Error Code]],Errors_Master[[Error Code]:[Error Code Name]],3,FALSE),"NA")</f>
        <v>helium_tests/ThermalInterface 3849 Helium Burst Test GPU (Exit code: -2)</v>
      </c>
      <c r="E1543" s="10">
        <f>COUNTIFS(Defect_Master[First Time],"&gt;0",Defect_Master[Error Code Name],TPM[[#This Row],[Error Code Name]],Defect_Master[Functional Area],TPM[[#This Row],[Functional Area]])</f>
        <v>0</v>
      </c>
      <c r="F1543" s="10">
        <f>COUNTIFS(Defect_Master[Final],"&gt;0",Defect_Master[Error Code Name],TPM[[#This Row],[Error Code Name]],Defect_Master[Functional Area],TPM[[#This Row],[Functional Area]])</f>
        <v>0</v>
      </c>
      <c r="G154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44" spans="2:7" ht="15.75" customHeight="1">
      <c r="B1544" s="12">
        <v>1542</v>
      </c>
      <c r="C1544" s="10" t="str">
        <f>IFERROR(VLOOKUP(TPM[[#This Row],[Error Code]],Errors_Master[[Error Code]:[Functional Area]],2,FALSE),"NA")</f>
        <v>Run-in</v>
      </c>
      <c r="D1544" s="10" t="str">
        <f>IFERROR(VLOOKUP(TPM[[#This Row],[Error Code]],Errors_Master[[Error Code]:[Error Code Name]],3,FALSE),"NA")</f>
        <v>intel_component_checks/Display 2768 TCON Frame Validation Test (Exit code: -2)</v>
      </c>
      <c r="E1544" s="10">
        <f>COUNTIFS(Defect_Master[First Time],"&gt;0",Defect_Master[Error Code Name],TPM[[#This Row],[Error Code Name]],Defect_Master[Functional Area],TPM[[#This Row],[Functional Area]])</f>
        <v>0</v>
      </c>
      <c r="F1544" s="10">
        <f>COUNTIFS(Defect_Master[Final],"&gt;0",Defect_Master[Error Code Name],TPM[[#This Row],[Error Code Name]],Defect_Master[Functional Area],TPM[[#This Row],[Functional Area]])</f>
        <v>0</v>
      </c>
      <c r="G154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45" spans="2:7" ht="15.75" customHeight="1">
      <c r="B1545" s="12">
        <v>1543</v>
      </c>
      <c r="C1545" s="10" t="str">
        <f>IFERROR(VLOOKUP(TPM[[#This Row],[Error Code]],Errors_Master[[Error Code]:[Functional Area]],2,FALSE),"NA")</f>
        <v>Run-in</v>
      </c>
      <c r="D1545" s="10" t="str">
        <f>IFERROR(VLOOKUP(TPM[[#This Row],[Error Code]],Errors_Master[[Error Code]:[Error Code Name]],3,FALSE),"NA")</f>
        <v>display/BacklightController 4248 Fault Detection (Exit code: -2)</v>
      </c>
      <c r="E1545" s="10">
        <f>COUNTIFS(Defect_Master[First Time],"&gt;0",Defect_Master[Error Code Name],TPM[[#This Row],[Error Code Name]],Defect_Master[Functional Area],TPM[[#This Row],[Functional Area]])</f>
        <v>0</v>
      </c>
      <c r="F1545" s="10">
        <f>COUNTIFS(Defect_Master[Final],"&gt;0",Defect_Master[Error Code Name],TPM[[#This Row],[Error Code Name]],Defect_Master[Functional Area],TPM[[#This Row],[Functional Area]])</f>
        <v>0</v>
      </c>
      <c r="G154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46" spans="2:7" ht="15.75" customHeight="1">
      <c r="B1546" s="12">
        <v>1544</v>
      </c>
      <c r="C1546" s="10" t="str">
        <f>IFERROR(VLOOKUP(TPM[[#This Row],[Error Code]],Errors_Master[[Error Code]:[Functional Area]],2,FALSE),"NA")</f>
        <v>Run-in</v>
      </c>
      <c r="D1546" s="10" t="str">
        <f>IFERROR(VLOOKUP(TPM[[#This Row],[Error Code]],Errors_Master[[Error Code]:[Error Code Name]],3,FALSE),"NA")</f>
        <v>helium_tests/ThermalInterface 3850 Helium Burst Test Balanced (Exit code: -2)</v>
      </c>
      <c r="E1546" s="10">
        <f>COUNTIFS(Defect_Master[First Time],"&gt;0",Defect_Master[Error Code Name],TPM[[#This Row],[Error Code Name]],Defect_Master[Functional Area],TPM[[#This Row],[Functional Area]])</f>
        <v>0</v>
      </c>
      <c r="F1546" s="10">
        <f>COUNTIFS(Defect_Master[Final],"&gt;0",Defect_Master[Error Code Name],TPM[[#This Row],[Error Code Name]],Defect_Master[Functional Area],TPM[[#This Row],[Functional Area]])</f>
        <v>0</v>
      </c>
      <c r="G154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47" spans="2:7" ht="15.75" customHeight="1">
      <c r="B1547" s="12">
        <v>1545</v>
      </c>
      <c r="C1547" s="10" t="str">
        <f>IFERROR(VLOOKUP(TPM[[#This Row],[Error Code]],Errors_Master[[Error Code]:[Functional Area]],2,FALSE),"NA")</f>
        <v>Run-in</v>
      </c>
      <c r="D1547" s="10" t="str">
        <f>IFERROR(VLOOKUP(TPM[[#This Row],[Error Code]],Errors_Master[[Error Code]:[Error Code Name]],3,FALSE),"NA")</f>
        <v>processor/Processor 8000 AVC_Encoder_VME (Exit code: -2)</v>
      </c>
      <c r="E1547" s="10">
        <f>COUNTIFS(Defect_Master[First Time],"&gt;0",Defect_Master[Error Code Name],TPM[[#This Row],[Error Code Name]],Defect_Master[Functional Area],TPM[[#This Row],[Functional Area]])</f>
        <v>0</v>
      </c>
      <c r="F1547" s="10">
        <f>COUNTIFS(Defect_Master[Final],"&gt;0",Defect_Master[Error Code Name],TPM[[#This Row],[Error Code Name]],Defect_Master[Functional Area],TPM[[#This Row],[Functional Area]])</f>
        <v>0</v>
      </c>
      <c r="G154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48" spans="2:7" ht="15.75" customHeight="1">
      <c r="B1548" s="12">
        <v>1546</v>
      </c>
      <c r="C1548" s="10" t="str">
        <f>IFERROR(VLOOKUP(TPM[[#This Row],[Error Code]],Errors_Master[[Error Code]:[Functional Area]],2,FALSE),"NA")</f>
        <v>Run-in</v>
      </c>
      <c r="D1548" s="10" t="str">
        <f>IFERROR(VLOOKUP(TPM[[#This Row],[Error Code]],Errors_Master[[Error Code]:[Error Code Name]],3,FALSE),"NA")</f>
        <v>helium_tests/ThermalInterface 3824 Helium Test CPU (Exit code: -2)</v>
      </c>
      <c r="E1548" s="10">
        <f>COUNTIFS(Defect_Master[First Time],"&gt;0",Defect_Master[Error Code Name],TPM[[#This Row],[Error Code Name]],Defect_Master[Functional Area],TPM[[#This Row],[Functional Area]])</f>
        <v>0</v>
      </c>
      <c r="F1548" s="10">
        <f>COUNTIFS(Defect_Master[Final],"&gt;0",Defect_Master[Error Code Name],TPM[[#This Row],[Error Code Name]],Defect_Master[Functional Area],TPM[[#This Row],[Functional Area]])</f>
        <v>0</v>
      </c>
      <c r="G154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49" spans="2:7" ht="15.75" customHeight="1">
      <c r="B1549" s="12">
        <v>1547</v>
      </c>
      <c r="C1549" s="10" t="str">
        <f>IFERROR(VLOOKUP(TPM[[#This Row],[Error Code]],Errors_Master[[Error Code]:[Functional Area]],2,FALSE),"NA")</f>
        <v>Run-in</v>
      </c>
      <c r="D1549" s="10" t="str">
        <f>IFERROR(VLOOKUP(TPM[[#This Row],[Error Code]],Errors_Master[[Error Code]:[Error Code Name]],3,FALSE),"NA")</f>
        <v>helium_tests/ThermalInterface 3848 Helium Burst Test CPU (Exit code: -2)</v>
      </c>
      <c r="E1549" s="10">
        <f>COUNTIFS(Defect_Master[First Time],"&gt;0",Defect_Master[Error Code Name],TPM[[#This Row],[Error Code Name]],Defect_Master[Functional Area],TPM[[#This Row],[Functional Area]])</f>
        <v>0</v>
      </c>
      <c r="F1549" s="10">
        <f>COUNTIFS(Defect_Master[Final],"&gt;0",Defect_Master[Error Code Name],TPM[[#This Row],[Error Code Name]],Defect_Master[Functional Area],TPM[[#This Row],[Functional Area]])</f>
        <v>0</v>
      </c>
      <c r="G154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50" spans="2:7" ht="15.75" customHeight="1">
      <c r="B1550" s="12">
        <v>1548</v>
      </c>
      <c r="C1550" s="10" t="str">
        <f>IFERROR(VLOOKUP(TPM[[#This Row],[Error Code]],Errors_Master[[Error Code]:[Functional Area]],2,FALSE),"NA")</f>
        <v>Run-in</v>
      </c>
      <c r="D1550" s="10" t="str">
        <f>IFERROR(VLOOKUP(TPM[[#This Row],[Error Code]],Errors_Master[[Error Code]:[Error Code Name]],3,FALSE),"NA")</f>
        <v>coordinated_sleep_S0i/Wait for ARM to sleep5 (Exit code: 3)</v>
      </c>
      <c r="E1550" s="10">
        <f>COUNTIFS(Defect_Master[First Time],"&gt;0",Defect_Master[Error Code Name],TPM[[#This Row],[Error Code Name]],Defect_Master[Functional Area],TPM[[#This Row],[Functional Area]])</f>
        <v>0</v>
      </c>
      <c r="F1550" s="10">
        <f>COUNTIFS(Defect_Master[Final],"&gt;0",Defect_Master[Error Code Name],TPM[[#This Row],[Error Code Name]],Defect_Master[Functional Area],TPM[[#This Row],[Functional Area]])</f>
        <v>0</v>
      </c>
      <c r="G155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51" spans="2:7" ht="15.75" customHeight="1">
      <c r="B1551" s="12">
        <v>1549</v>
      </c>
      <c r="C1551" s="10" t="str">
        <f>IFERROR(VLOOKUP(TPM[[#This Row],[Error Code]],Errors_Master[[Error Code]:[Functional Area]],2,FALSE),"NA")</f>
        <v>Run-in</v>
      </c>
      <c r="D1551" s="10" t="str">
        <f>IFERROR(VLOOKUP(TPM[[#This Row],[Error Code]],Errors_Master[[Error Code]:[Error Code Name]],3,FALSE),"NA")</f>
        <v>processor/Processor 8000 JPEG_Decoder (Exit code: -2)</v>
      </c>
      <c r="E1551" s="10">
        <f>COUNTIFS(Defect_Master[First Time],"&gt;0",Defect_Master[Error Code Name],TPM[[#This Row],[Error Code Name]],Defect_Master[Functional Area],TPM[[#This Row],[Functional Area]])</f>
        <v>0</v>
      </c>
      <c r="F1551" s="10">
        <f>COUNTIFS(Defect_Master[Final],"&gt;0",Defect_Master[Error Code Name],TPM[[#This Row],[Error Code Name]],Defect_Master[Functional Area],TPM[[#This Row],[Functional Area]])</f>
        <v>0</v>
      </c>
      <c r="G155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52" spans="2:7" ht="15.75" customHeight="1">
      <c r="B1552" s="12">
        <v>1550</v>
      </c>
      <c r="C1552" s="10" t="str">
        <f>IFERROR(VLOOKUP(TPM[[#This Row],[Error Code]],Errors_Master[[Error Code]:[Functional Area]],2,FALSE),"NA")</f>
        <v>Run-in</v>
      </c>
      <c r="D1552" s="10" t="str">
        <f>IFERROR(VLOOKUP(TPM[[#This Row],[Error Code]],Errors_Master[[Error Code]:[Error Code Name]],3,FALSE),"NA")</f>
        <v>display/Display 2768 TCON Frame Validation Test (Exit code: -2)</v>
      </c>
      <c r="E1552" s="10">
        <f>COUNTIFS(Defect_Master[First Time],"&gt;0",Defect_Master[Error Code Name],TPM[[#This Row],[Error Code Name]],Defect_Master[Functional Area],TPM[[#This Row],[Functional Area]])</f>
        <v>0</v>
      </c>
      <c r="F1552" s="10">
        <f>COUNTIFS(Defect_Master[Final],"&gt;0",Defect_Master[Error Code Name],TPM[[#This Row],[Error Code Name]],Defect_Master[Functional Area],TPM[[#This Row],[Functional Area]])</f>
        <v>0</v>
      </c>
      <c r="G155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53" spans="2:7" ht="15.75" customHeight="1">
      <c r="B1553" s="12">
        <v>1551</v>
      </c>
      <c r="C1553" s="10" t="str">
        <f>IFERROR(VLOOKUP(TPM[[#This Row],[Error Code]],Errors_Master[[Error Code]:[Functional Area]],2,FALSE),"NA")</f>
        <v>Run-in</v>
      </c>
      <c r="D1553" s="10" t="str">
        <f>IFERROR(VLOOKUP(TPM[[#This Row],[Error Code]],Errors_Master[[Error Code]:[Error Code Name]],3,FALSE),"NA")</f>
        <v>processor/Processor 8000 AVC_Decoder (Exit code: -2)</v>
      </c>
      <c r="E1553" s="10">
        <f>COUNTIFS(Defect_Master[First Time],"&gt;0",Defect_Master[Error Code Name],TPM[[#This Row],[Error Code Name]],Defect_Master[Functional Area],TPM[[#This Row],[Functional Area]])</f>
        <v>0</v>
      </c>
      <c r="F1553" s="10">
        <f>COUNTIFS(Defect_Master[Final],"&gt;0",Defect_Master[Error Code Name],TPM[[#This Row],[Error Code Name]],Defect_Master[Functional Area],TPM[[#This Row],[Functional Area]])</f>
        <v>0</v>
      </c>
      <c r="G155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54" spans="2:7" ht="15.75" customHeight="1">
      <c r="B1554" s="12">
        <v>1552</v>
      </c>
      <c r="C1554" s="10" t="str">
        <f>IFERROR(VLOOKUP(TPM[[#This Row],[Error Code]],Errors_Master[[Error Code]:[Functional Area]],2,FALSE),"NA")</f>
        <v>Run-in</v>
      </c>
      <c r="D1554" s="10" t="str">
        <f>IFERROR(VLOOKUP(TPM[[#This Row],[Error Code]],Errors_Master[[Error Code]:[Error Code Name]],3,FALSE),"NA")</f>
        <v>helium_tests/ThermalInterface 3825 Helium Test GPU (Exit code: -2)</v>
      </c>
      <c r="E1554" s="10">
        <f>COUNTIFS(Defect_Master[First Time],"&gt;0",Defect_Master[Error Code Name],TPM[[#This Row],[Error Code Name]],Defect_Master[Functional Area],TPM[[#This Row],[Functional Area]])</f>
        <v>0</v>
      </c>
      <c r="F1554" s="10">
        <f>COUNTIFS(Defect_Master[Final],"&gt;0",Defect_Master[Error Code Name],TPM[[#This Row],[Error Code Name]],Defect_Master[Functional Area],TPM[[#This Row],[Functional Area]])</f>
        <v>0</v>
      </c>
      <c r="G155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55" spans="2:7" ht="15.75" customHeight="1">
      <c r="B1555" s="12">
        <v>1553</v>
      </c>
      <c r="C1555" s="10" t="str">
        <f>IFERROR(VLOOKUP(TPM[[#This Row],[Error Code]],Errors_Master[[Error Code]:[Functional Area]],2,FALSE),"NA")</f>
        <v>Run-in</v>
      </c>
      <c r="D1555" s="10" t="str">
        <f>IFERROR(VLOOKUP(TPM[[#This Row],[Error Code]],Errors_Master[[Error Code]:[Error Code Name]],3,FALSE),"NA")</f>
        <v>coordinated_sleep_S0i/Wait for ARM to sleep/26 (Exit code: -2)</v>
      </c>
      <c r="E1555" s="10">
        <f>COUNTIFS(Defect_Master[First Time],"&gt;0",Defect_Master[Error Code Name],TPM[[#This Row],[Error Code Name]],Defect_Master[Functional Area],TPM[[#This Row],[Functional Area]])</f>
        <v>1</v>
      </c>
      <c r="F1555" s="10">
        <f>COUNTIFS(Defect_Master[Final],"&gt;0",Defect_Master[Error Code Name],TPM[[#This Row],[Error Code Name]],Defect_Master[Functional Area],TPM[[#This Row],[Functional Area]])</f>
        <v>1</v>
      </c>
      <c r="G155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56" spans="2:7" ht="15.75" customHeight="1">
      <c r="B1556" s="12">
        <v>1554</v>
      </c>
      <c r="C1556" s="10" t="str">
        <f>IFERROR(VLOOKUP(TPM[[#This Row],[Error Code]],Errors_Master[[Error Code]:[Functional Area]],2,FALSE),"NA")</f>
        <v>Run-in</v>
      </c>
      <c r="D1556" s="10" t="str">
        <f>IFERROR(VLOOKUP(TPM[[#This Row],[Error Code]],Errors_Master[[Error Code]:[Error Code Name]],3,FALSE),"NA")</f>
        <v>coordinated_sleep_S0i/Wait for ARM to sleep/22 (Exit code: 3)</v>
      </c>
      <c r="E1556" s="10">
        <f>COUNTIFS(Defect_Master[First Time],"&gt;0",Defect_Master[Error Code Name],TPM[[#This Row],[Error Code Name]],Defect_Master[Functional Area],TPM[[#This Row],[Functional Area]])</f>
        <v>0</v>
      </c>
      <c r="F1556" s="10">
        <f>COUNTIFS(Defect_Master[Final],"&gt;0",Defect_Master[Error Code Name],TPM[[#This Row],[Error Code Name]],Defect_Master[Functional Area],TPM[[#This Row],[Functional Area]])</f>
        <v>0</v>
      </c>
      <c r="G155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57" spans="2:7" ht="15.75" customHeight="1">
      <c r="B1557" s="12">
        <v>1555</v>
      </c>
      <c r="C1557" s="10" t="str">
        <f>IFERROR(VLOOKUP(TPM[[#This Row],[Error Code]],Errors_Master[[Error Code]:[Functional Area]],2,FALSE),"NA")</f>
        <v>Run-in</v>
      </c>
      <c r="D1557" s="10" t="str">
        <f>IFERROR(VLOOKUP(TPM[[#This Row],[Error Code]],Errors_Master[[Error Code]:[Error Code Name]],3,FALSE),"NA")</f>
        <v>coordinated_sleep_S0i/Wait for ARM to sleep/25 (Exit code: 3)</v>
      </c>
      <c r="E1557" s="10">
        <f>COUNTIFS(Defect_Master[First Time],"&gt;0",Defect_Master[Error Code Name],TPM[[#This Row],[Error Code Name]],Defect_Master[Functional Area],TPM[[#This Row],[Functional Area]])</f>
        <v>0</v>
      </c>
      <c r="F1557" s="10">
        <f>COUNTIFS(Defect_Master[Final],"&gt;0",Defect_Master[Error Code Name],TPM[[#This Row],[Error Code Name]],Defect_Master[Functional Area],TPM[[#This Row],[Functional Area]])</f>
        <v>0</v>
      </c>
      <c r="G155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58" spans="2:7" ht="15.75" customHeight="1">
      <c r="B1558" s="12">
        <v>1556</v>
      </c>
      <c r="C1558" s="10" t="str">
        <f>IFERROR(VLOOKUP(TPM[[#This Row],[Error Code]],Errors_Master[[Error Code]:[Functional Area]],2,FALSE),"NA")</f>
        <v>Run-in</v>
      </c>
      <c r="D1558" s="10" t="str">
        <f>IFERROR(VLOOKUP(TPM[[#This Row],[Error Code]],Errors_Master[[Error Code]:[Error Code Name]],3,FALSE),"NA")</f>
        <v>coordinated_sleep_S0i/Wait for ARM to sleep/23 (Exit code: 3)</v>
      </c>
      <c r="E1558" s="10">
        <f>COUNTIFS(Defect_Master[First Time],"&gt;0",Defect_Master[Error Code Name],TPM[[#This Row],[Error Code Name]],Defect_Master[Functional Area],TPM[[#This Row],[Functional Area]])</f>
        <v>0</v>
      </c>
      <c r="F1558" s="10">
        <f>COUNTIFS(Defect_Master[Final],"&gt;0",Defect_Master[Error Code Name],TPM[[#This Row],[Error Code Name]],Defect_Master[Functional Area],TPM[[#This Row],[Functional Area]])</f>
        <v>0</v>
      </c>
      <c r="G155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59" spans="2:7" ht="15.75" customHeight="1">
      <c r="B1559" s="12">
        <v>1557</v>
      </c>
      <c r="C1559" s="10" t="str">
        <f>IFERROR(VLOOKUP(TPM[[#This Row],[Error Code]],Errors_Master[[Error Code]:[Functional Area]],2,FALSE),"NA")</f>
        <v>Run-in</v>
      </c>
      <c r="D1559" s="10" t="str">
        <f>IFERROR(VLOOKUP(TPM[[#This Row],[Error Code]],Errors_Master[[Error Code]:[Error Code Name]],3,FALSE),"NA")</f>
        <v>coordinated_G3S_Wifi_TriggerWake/Verify Wake from Wifi/4 (Exit code: 1)</v>
      </c>
      <c r="E1559" s="10">
        <f>COUNTIFS(Defect_Master[First Time],"&gt;0",Defect_Master[Error Code Name],TPM[[#This Row],[Error Code Name]],Defect_Master[Functional Area],TPM[[#This Row],[Functional Area]])</f>
        <v>0</v>
      </c>
      <c r="F1559" s="10">
        <f>COUNTIFS(Defect_Master[Final],"&gt;0",Defect_Master[Error Code Name],TPM[[#This Row],[Error Code Name]],Defect_Master[Functional Area],TPM[[#This Row],[Functional Area]])</f>
        <v>0</v>
      </c>
      <c r="G155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60" spans="2:7" ht="15.75" customHeight="1">
      <c r="B1560" s="12">
        <v>1558</v>
      </c>
      <c r="C1560" s="10" t="str">
        <f>IFERROR(VLOOKUP(TPM[[#This Row],[Error Code]],Errors_Master[[Error Code]:[Functional Area]],2,FALSE),"NA")</f>
        <v>Run-in</v>
      </c>
      <c r="D1560" s="10" t="str">
        <f>IFERROR(VLOOKUP(TPM[[#This Row],[Error Code]],Errors_Master[[Error Code]:[Error Code Name]],3,FALSE),"NA")</f>
        <v>coordinated_S0i_BT_TriggerWake/Verify Wake from BT/3 (Exit code: 1)</v>
      </c>
      <c r="E1560" s="10">
        <f>COUNTIFS(Defect_Master[First Time],"&gt;0",Defect_Master[Error Code Name],TPM[[#This Row],[Error Code Name]],Defect_Master[Functional Area],TPM[[#This Row],[Functional Area]])</f>
        <v>0</v>
      </c>
      <c r="F1560" s="10">
        <f>COUNTIFS(Defect_Master[Final],"&gt;0",Defect_Master[Error Code Name],TPM[[#This Row],[Error Code Name]],Defect_Master[Functional Area],TPM[[#This Row],[Functional Area]])</f>
        <v>0</v>
      </c>
      <c r="G156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61" spans="2:7" ht="15.75" customHeight="1">
      <c r="B1561" s="12">
        <v>1559</v>
      </c>
      <c r="C1561" s="10" t="str">
        <f>IFERROR(VLOOKUP(TPM[[#This Row],[Error Code]],Errors_Master[[Error Code]:[Functional Area]],2,FALSE),"NA")</f>
        <v>Run-in</v>
      </c>
      <c r="D1561" s="10" t="str">
        <f>IFERROR(VLOOKUP(TPM[[#This Row],[Error Code]],Errors_Master[[Error Code]:[Error Code Name]],3,FALSE),"NA")</f>
        <v>coordinated_S0i_BT_TriggerWake/Wait for ARM to sleep/3 (Exit code: 3)</v>
      </c>
      <c r="E1561" s="10">
        <f>COUNTIFS(Defect_Master[First Time],"&gt;0",Defect_Master[Error Code Name],TPM[[#This Row],[Error Code Name]],Defect_Master[Functional Area],TPM[[#This Row],[Functional Area]])</f>
        <v>0</v>
      </c>
      <c r="F1561" s="10">
        <f>COUNTIFS(Defect_Master[Final],"&gt;0",Defect_Master[Error Code Name],TPM[[#This Row],[Error Code Name]],Defect_Master[Functional Area],TPM[[#This Row],[Functional Area]])</f>
        <v>0</v>
      </c>
      <c r="G156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62" spans="2:7" ht="15.75" customHeight="1">
      <c r="B1562" s="12">
        <v>1560</v>
      </c>
      <c r="C1562" s="10" t="str">
        <f>IFERROR(VLOOKUP(TPM[[#This Row],[Error Code]],Errors_Master[[Error Code]:[Functional Area]],2,FALSE),"NA")</f>
        <v>Run-in</v>
      </c>
      <c r="D1562" s="10" t="str">
        <f>IFERROR(VLOOKUP(TPM[[#This Row],[Error Code]],Errors_Master[[Error Code]:[Error Code Name]],3,FALSE),"NA")</f>
        <v>coordinated_S0i_BT_TriggerWake/Wait for ARM to sleep (Exit code: -2)</v>
      </c>
      <c r="E1562" s="10">
        <f>COUNTIFS(Defect_Master[First Time],"&gt;0",Defect_Master[Error Code Name],TPM[[#This Row],[Error Code Name]],Defect_Master[Functional Area],TPM[[#This Row],[Functional Area]])</f>
        <v>0</v>
      </c>
      <c r="F1562" s="10">
        <f>COUNTIFS(Defect_Master[Final],"&gt;0",Defect_Master[Error Code Name],TPM[[#This Row],[Error Code Name]],Defect_Master[Functional Area],TPM[[#This Row],[Functional Area]])</f>
        <v>0</v>
      </c>
      <c r="G156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63" spans="2:7" ht="15.75" customHeight="1">
      <c r="B1563" s="12">
        <v>1561</v>
      </c>
      <c r="C1563" s="10" t="str">
        <f>IFERROR(VLOOKUP(TPM[[#This Row],[Error Code]],Errors_Master[[Error Code]:[Functional Area]],2,FALSE),"NA")</f>
        <v>Run-in</v>
      </c>
      <c r="D1563" s="10" t="str">
        <f>IFERROR(VLOOKUP(TPM[[#This Row],[Error Code]],Errors_Master[[Error Code]:[Error Code Name]],3,FALSE),"NA")</f>
        <v>coordinated_S0i_BT_TriggerWake/Verify Wake from BT (Exit code: 1)</v>
      </c>
      <c r="E1563" s="10">
        <f>COUNTIFS(Defect_Master[First Time],"&gt;0",Defect_Master[Error Code Name],TPM[[#This Row],[Error Code Name]],Defect_Master[Functional Area],TPM[[#This Row],[Functional Area]])</f>
        <v>0</v>
      </c>
      <c r="F1563" s="10">
        <f>COUNTIFS(Defect_Master[Final],"&gt;0",Defect_Master[Error Code Name],TPM[[#This Row],[Error Code Name]],Defect_Master[Functional Area],TPM[[#This Row],[Functional Area]])</f>
        <v>0</v>
      </c>
      <c r="G156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64" spans="2:7" ht="15.75" customHeight="1">
      <c r="B1564" s="12">
        <v>1562</v>
      </c>
      <c r="C1564" s="10" t="str">
        <f>IFERROR(VLOOKUP(TPM[[#This Row],[Error Code]],Errors_Master[[Error Code]:[Functional Area]],2,FALSE),"NA")</f>
        <v>Run-in</v>
      </c>
      <c r="D1564" s="10" t="str">
        <f>IFERROR(VLOOKUP(TPM[[#This Row],[Error Code]],Errors_Master[[Error Code]:[Error Code Name]],3,FALSE),"NA")</f>
        <v>coordinated_sleep_S0i/Wait for ARM to sleep/24 (Exit code: 3)</v>
      </c>
      <c r="E1564" s="10">
        <f>COUNTIFS(Defect_Master[First Time],"&gt;0",Defect_Master[Error Code Name],TPM[[#This Row],[Error Code Name]],Defect_Master[Functional Area],TPM[[#This Row],[Functional Area]])</f>
        <v>0</v>
      </c>
      <c r="F1564" s="10">
        <f>COUNTIFS(Defect_Master[Final],"&gt;0",Defect_Master[Error Code Name],TPM[[#This Row],[Error Code Name]],Defect_Master[Functional Area],TPM[[#This Row],[Functional Area]])</f>
        <v>0</v>
      </c>
      <c r="G156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65" spans="2:7" ht="15.75" customHeight="1">
      <c r="B1565" s="12">
        <v>1563</v>
      </c>
      <c r="C1565" s="10" t="str">
        <f>IFERROR(VLOOKUP(TPM[[#This Row],[Error Code]],Errors_Master[[Error Code]:[Functional Area]],2,FALSE),"NA")</f>
        <v>Run-in</v>
      </c>
      <c r="D1565" s="10" t="str">
        <f>IFERROR(VLOOKUP(TPM[[#This Row],[Error Code]],Errors_Master[[Error Code]:[Error Code Name]],3,FALSE),"NA")</f>
        <v>coordinated_sleep_S0i/Wait for ARM to sleep2 (Exit code: 3)</v>
      </c>
      <c r="E1565" s="10">
        <f>COUNTIFS(Defect_Master[First Time],"&gt;0",Defect_Master[Error Code Name],TPM[[#This Row],[Error Code Name]],Defect_Master[Functional Area],TPM[[#This Row],[Functional Area]])</f>
        <v>0</v>
      </c>
      <c r="F1565" s="10">
        <f>COUNTIFS(Defect_Master[Final],"&gt;0",Defect_Master[Error Code Name],TPM[[#This Row],[Error Code Name]],Defect_Master[Functional Area],TPM[[#This Row],[Functional Area]])</f>
        <v>0</v>
      </c>
      <c r="G156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66" spans="2:7" ht="15.75" customHeight="1">
      <c r="B1566" s="12">
        <v>1564</v>
      </c>
      <c r="C1566" s="10" t="str">
        <f>IFERROR(VLOOKUP(TPM[[#This Row],[Error Code]],Errors_Master[[Error Code]:[Functional Area]],2,FALSE),"NA")</f>
        <v>Run-in</v>
      </c>
      <c r="D1566" s="10" t="str">
        <f>IFERROR(VLOOKUP(TPM[[#This Row],[Error Code]],Errors_Master[[Error Code]:[Error Code Name]],3,FALSE),"NA")</f>
        <v>coordinated_sleep_S0i/Wait for ARM to sleep/23 (Exit code: -2)</v>
      </c>
      <c r="E1566" s="10">
        <f>COUNTIFS(Defect_Master[First Time],"&gt;0",Defect_Master[Error Code Name],TPM[[#This Row],[Error Code Name]],Defect_Master[Functional Area],TPM[[#This Row],[Functional Area]])</f>
        <v>0</v>
      </c>
      <c r="F1566" s="10">
        <f>COUNTIFS(Defect_Master[Final],"&gt;0",Defect_Master[Error Code Name],TPM[[#This Row],[Error Code Name]],Defect_Master[Functional Area],TPM[[#This Row],[Functional Area]])</f>
        <v>0</v>
      </c>
      <c r="G156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67" spans="2:7" ht="15.75" customHeight="1">
      <c r="B1567" s="12">
        <v>1565</v>
      </c>
      <c r="C1567" s="10" t="str">
        <f>IFERROR(VLOOKUP(TPM[[#This Row],[Error Code]],Errors_Master[[Error Code]:[Functional Area]],2,FALSE),"NA")</f>
        <v>Run-in</v>
      </c>
      <c r="D1567" s="10" t="str">
        <f>IFERROR(VLOOKUP(TPM[[#This Row],[Error Code]],Errors_Master[[Error Code]:[Error Code Name]],3,FALSE),"NA")</f>
        <v>coordinated_sleep_S0i/Wait for ARM to sleep/3 (Exit code: 3)</v>
      </c>
      <c r="E1567" s="10">
        <f>COUNTIFS(Defect_Master[First Time],"&gt;0",Defect_Master[Error Code Name],TPM[[#This Row],[Error Code Name]],Defect_Master[Functional Area],TPM[[#This Row],[Functional Area]])</f>
        <v>1</v>
      </c>
      <c r="F1567" s="10">
        <f>COUNTIFS(Defect_Master[Final],"&gt;0",Defect_Master[Error Code Name],TPM[[#This Row],[Error Code Name]],Defect_Master[Functional Area],TPM[[#This Row],[Functional Area]])</f>
        <v>1</v>
      </c>
      <c r="G1567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68" spans="2:7" ht="15.75" customHeight="1">
      <c r="B1568" s="12">
        <v>1566</v>
      </c>
      <c r="C1568" s="10" t="str">
        <f>IFERROR(VLOOKUP(TPM[[#This Row],[Error Code]],Errors_Master[[Error Code]:[Functional Area]],2,FALSE),"NA")</f>
        <v>Run-in</v>
      </c>
      <c r="D1568" s="10" t="str">
        <f>IFERROR(VLOOKUP(TPM[[#This Row],[Error Code]],Errors_Master[[Error Code]:[Error Code Name]],3,FALSE),"NA")</f>
        <v>coordinated_sleep_S0i/Wait for ARM to sleep/8 (Exit code: 3)</v>
      </c>
      <c r="E1568" s="10">
        <f>COUNTIFS(Defect_Master[First Time],"&gt;0",Defect_Master[Error Code Name],TPM[[#This Row],[Error Code Name]],Defect_Master[Functional Area],TPM[[#This Row],[Functional Area]])</f>
        <v>0</v>
      </c>
      <c r="F1568" s="10">
        <f>COUNTIFS(Defect_Master[Final],"&gt;0",Defect_Master[Error Code Name],TPM[[#This Row],[Error Code Name]],Defect_Master[Functional Area],TPM[[#This Row],[Functional Area]])</f>
        <v>0</v>
      </c>
      <c r="G1568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69" spans="2:7" ht="15.75" customHeight="1">
      <c r="B1569" s="12">
        <v>1567</v>
      </c>
      <c r="C1569" s="10" t="str">
        <f>IFERROR(VLOOKUP(TPM[[#This Row],[Error Code]],Errors_Master[[Error Code]:[Functional Area]],2,FALSE),"NA")</f>
        <v>Run-in</v>
      </c>
      <c r="D1569" s="10" t="str">
        <f>IFERROR(VLOOKUP(TPM[[#This Row],[Error Code]],Errors_Master[[Error Code]:[Error Code Name]],3,FALSE),"NA")</f>
        <v>Wildfire/AceTest2/Iteration 1 (Exit code: 1)</v>
      </c>
      <c r="E1569" s="10">
        <f>COUNTIFS(Defect_Master[First Time],"&gt;0",Defect_Master[Error Code Name],TPM[[#This Row],[Error Code Name]],Defect_Master[Functional Area],TPM[[#This Row],[Functional Area]])</f>
        <v>2</v>
      </c>
      <c r="F1569" s="10">
        <f>COUNTIFS(Defect_Master[Final],"&gt;0",Defect_Master[Error Code Name],TPM[[#This Row],[Error Code Name]],Defect_Master[Functional Area],TPM[[#This Row],[Functional Area]])</f>
        <v>2</v>
      </c>
      <c r="G1569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70" spans="2:7" ht="15.75" customHeight="1">
      <c r="B1570" s="12">
        <v>1568</v>
      </c>
      <c r="C1570" s="10" t="str">
        <f>IFERROR(VLOOKUP(TPM[[#This Row],[Error Code]],Errors_Master[[Error Code]:[Functional Area]],2,FALSE),"NA")</f>
        <v>Run-in</v>
      </c>
      <c r="D1570" s="10" t="str">
        <f>IFERROR(VLOOKUP(TPM[[#This Row],[Error Code]],Errors_Master[[Error Code]:[Error Code Name]],3,FALSE),"NA")</f>
        <v>coordinated_sleep_S0i/Wait for ARM to sleep/5 (Exit code: 3)</v>
      </c>
      <c r="E1570" s="10">
        <f>COUNTIFS(Defect_Master[First Time],"&gt;0",Defect_Master[Error Code Name],TPM[[#This Row],[Error Code Name]],Defect_Master[Functional Area],TPM[[#This Row],[Functional Area]])</f>
        <v>0</v>
      </c>
      <c r="F1570" s="10">
        <f>COUNTIFS(Defect_Master[Final],"&gt;0",Defect_Master[Error Code Name],TPM[[#This Row],[Error Code Name]],Defect_Master[Functional Area],TPM[[#This Row],[Functional Area]])</f>
        <v>0</v>
      </c>
      <c r="G1570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71" spans="2:7" ht="15.75" customHeight="1">
      <c r="B1571" s="12">
        <v>1569</v>
      </c>
      <c r="C1571" s="10" t="str">
        <f>IFERROR(VLOOKUP(TPM[[#This Row],[Error Code]],Errors_Master[[Error Code]:[Functional Area]],2,FALSE),"NA")</f>
        <v>Run-in</v>
      </c>
      <c r="D1571" s="10" t="str">
        <f>IFERROR(VLOOKUP(TPM[[#This Row],[Error Code]],Errors_Master[[Error Code]:[Error Code Name]],3,FALSE),"NA")</f>
        <v>Wildfire/AceTest3/Iteration 1 (Exit code: 1)</v>
      </c>
      <c r="E1571" s="10">
        <f>COUNTIFS(Defect_Master[First Time],"&gt;0",Defect_Master[Error Code Name],TPM[[#This Row],[Error Code Name]],Defect_Master[Functional Area],TPM[[#This Row],[Functional Area]])</f>
        <v>2</v>
      </c>
      <c r="F1571" s="10">
        <f>COUNTIFS(Defect_Master[Final],"&gt;0",Defect_Master[Error Code Name],TPM[[#This Row],[Error Code Name]],Defect_Master[Functional Area],TPM[[#This Row],[Functional Area]])</f>
        <v>2</v>
      </c>
      <c r="G1571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72" spans="2:7" ht="15.75" customHeight="1">
      <c r="B1572" s="12">
        <v>1570</v>
      </c>
      <c r="C1572" s="10" t="str">
        <f>IFERROR(VLOOKUP(TPM[[#This Row],[Error Code]],Errors_Master[[Error Code]:[Functional Area]],2,FALSE),"NA")</f>
        <v>Run-in</v>
      </c>
      <c r="D1572" s="10" t="str">
        <f>IFERROR(VLOOKUP(TPM[[#This Row],[Error Code]],Errors_Master[[Error Code]:[Error Code Name]],3,FALSE),"NA")</f>
        <v>coordinated_sleep_S0i/Wait for ARM to sleep/30 (Exit code: 3)</v>
      </c>
      <c r="E1572" s="10">
        <f>COUNTIFS(Defect_Master[First Time],"&gt;0",Defect_Master[Error Code Name],TPM[[#This Row],[Error Code Name]],Defect_Master[Functional Area],TPM[[#This Row],[Functional Area]])</f>
        <v>0</v>
      </c>
      <c r="F1572" s="10">
        <f>COUNTIFS(Defect_Master[Final],"&gt;0",Defect_Master[Error Code Name],TPM[[#This Row],[Error Code Name]],Defect_Master[Functional Area],TPM[[#This Row],[Functional Area]])</f>
        <v>0</v>
      </c>
      <c r="G1572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73" spans="2:7" ht="15.75" customHeight="1">
      <c r="B1573" s="12">
        <v>1571</v>
      </c>
      <c r="C1573" s="10" t="str">
        <f>IFERROR(VLOOKUP(TPM[[#This Row],[Error Code]],Errors_Master[[Error Code]:[Functional Area]],2,FALSE),"NA")</f>
        <v>Run-in</v>
      </c>
      <c r="D1573" s="10" t="str">
        <f>IFERROR(VLOOKUP(TPM[[#This Row],[Error Code]],Errors_Master[[Error Code]:[Error Code Name]],3,FALSE),"NA")</f>
        <v>coordinated_sleep_S0i/Wait for ARM to sleep/21 (Exit code: -2)</v>
      </c>
      <c r="E1573" s="10">
        <f>COUNTIFS(Defect_Master[First Time],"&gt;0",Defect_Master[Error Code Name],TPM[[#This Row],[Error Code Name]],Defect_Master[Functional Area],TPM[[#This Row],[Functional Area]])</f>
        <v>0</v>
      </c>
      <c r="F1573" s="10">
        <f>COUNTIFS(Defect_Master[Final],"&gt;0",Defect_Master[Error Code Name],TPM[[#This Row],[Error Code Name]],Defect_Master[Functional Area],TPM[[#This Row],[Functional Area]])</f>
        <v>0</v>
      </c>
      <c r="G1573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74" spans="2:7" ht="15.75" customHeight="1">
      <c r="B1574" s="12">
        <v>1572</v>
      </c>
      <c r="C1574" s="10" t="str">
        <f>IFERROR(VLOOKUP(TPM[[#This Row],[Error Code]],Errors_Master[[Error Code]:[Functional Area]],2,FALSE),"NA")</f>
        <v>Run-in</v>
      </c>
      <c r="D1574" s="10" t="str">
        <f>IFERROR(VLOOKUP(TPM[[#This Row],[Error Code]],Errors_Master[[Error Code]:[Error Code Name]],3,FALSE),"NA")</f>
        <v>nand_component/Storage 8049 GBB Count Check (Exit code: 1)</v>
      </c>
      <c r="E1574" s="10">
        <f>COUNTIFS(Defect_Master[First Time],"&gt;0",Defect_Master[Error Code Name],TPM[[#This Row],[Error Code Name]],Defect_Master[Functional Area],TPM[[#This Row],[Functional Area]])</f>
        <v>2</v>
      </c>
      <c r="F1574" s="10">
        <f>COUNTIFS(Defect_Master[Final],"&gt;0",Defect_Master[Error Code Name],TPM[[#This Row],[Error Code Name]],Defect_Master[Functional Area],TPM[[#This Row],[Functional Area]])</f>
        <v>2</v>
      </c>
      <c r="G1574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75" spans="2:7" ht="15.75" customHeight="1">
      <c r="B1575" s="12">
        <v>1573</v>
      </c>
      <c r="C1575" s="10" t="str">
        <f>IFERROR(VLOOKUP(TPM[[#This Row],[Error Code]],Errors_Master[[Error Code]:[Functional Area]],2,FALSE),"NA")</f>
        <v>Run-in</v>
      </c>
      <c r="D1575" s="10" t="str">
        <f>IFERROR(VLOOKUP(TPM[[#This Row],[Error Code]],Errors_Master[[Error Code]:[Error Code Name]],3,FALSE),"NA")</f>
        <v>coordinated_sleep_S0i/Wait for ARM to sleep6 (Exit code: 3)</v>
      </c>
      <c r="E1575" s="10">
        <f>COUNTIFS(Defect_Master[First Time],"&gt;0",Defect_Master[Error Code Name],TPM[[#This Row],[Error Code Name]],Defect_Master[Functional Area],TPM[[#This Row],[Functional Area]])</f>
        <v>0</v>
      </c>
      <c r="F1575" s="10">
        <f>COUNTIFS(Defect_Master[Final],"&gt;0",Defect_Master[Error Code Name],TPM[[#This Row],[Error Code Name]],Defect_Master[Functional Area],TPM[[#This Row],[Functional Area]])</f>
        <v>0</v>
      </c>
      <c r="G1575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  <row r="1576" spans="2:7" ht="15.75" customHeight="1">
      <c r="B1576" s="12">
        <v>1574</v>
      </c>
      <c r="C1576" s="10" t="str">
        <f>IFERROR(VLOOKUP(TPM[[#This Row],[Error Code]],Errors_Master[[Error Code]:[Functional Area]],2,FALSE),"NA")</f>
        <v>Run-in</v>
      </c>
      <c r="D1576" s="10" t="str">
        <f>IFERROR(VLOOKUP(TPM[[#This Row],[Error Code]],Errors_Master[[Error Code]:[Error Code Name]],3,FALSE),"NA")</f>
        <v>nand_component/Storage 3559 NVMe Debug Log 4 Check (Exit code: 1)</v>
      </c>
      <c r="E1576" s="10">
        <f>COUNTIFS(Defect_Master[First Time],"&gt;0",Defect_Master[Error Code Name],TPM[[#This Row],[Error Code Name]],Defect_Master[Functional Area],TPM[[#This Row],[Functional Area]])</f>
        <v>2</v>
      </c>
      <c r="F1576" s="10">
        <f>COUNTIFS(Defect_Master[Final],"&gt;0",Defect_Master[Error Code Name],TPM[[#This Row],[Error Code Name]],Defect_Master[Functional Area],TPM[[#This Row],[Functional Area]])</f>
        <v>2</v>
      </c>
      <c r="G1576" s="10" t="str">
        <f>IFERROR(IF(ISBLANK(VLOOKUP(TPM[[#This Row],[Error Code]],Errors_Master[[Error Code]:[Radar]],4,FALSE)),
IF(ISBLANK(VLOOKUP(TPM[[#This Row],[Error Code]],Defect_Master[[Error Code]:[Radar Manual]],3,FALSE)),"",VLOOKUP(TPM[[#This Row],[Error Code]],Defect_Master[[Error Code]:[Radar Manual]],3,FALSE)),
VLOOKUP(TPM[[#This Row],[Error Code]],Errors_Master[[Error Code]:[Radar]],4,FALSE)),"")</f>
        <v/>
      </c>
    </row>
  </sheetData>
  <sheetProtection password="8CE1" sheet="1" objects="1" scenarios="1"/>
  <phoneticPr fontId="31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Cover</vt:lpstr>
      <vt:lpstr>Defects</vt:lpstr>
      <vt:lpstr>INput</vt:lpstr>
      <vt:lpstr>Error Codes</vt:lpstr>
      <vt:lpstr>TPM</vt:lpstr>
    </vt:vector>
  </TitlesOfParts>
  <Company>apple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Livchitz</dc:creator>
  <cp:lastModifiedBy>1 1</cp:lastModifiedBy>
  <dcterms:created xsi:type="dcterms:W3CDTF">2015-06-16T16:22:23Z</dcterms:created>
  <dcterms:modified xsi:type="dcterms:W3CDTF">2018-03-16T11:54:12Z</dcterms:modified>
</cp:coreProperties>
</file>