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0" windowWidth="15090" windowHeight="3120"/>
  </bookViews>
  <sheets>
    <sheet name="基础版本" sheetId="20" r:id="rId1"/>
    <sheet name="港口限吃水模版" sheetId="17" r:id="rId2"/>
    <sheet name="IFX" sheetId="6" state="hidden" r:id="rId3"/>
    <sheet name="NE7" sheetId="3" state="hidden" r:id="rId4"/>
    <sheet name="APG" sheetId="5" state="hidden" r:id="rId5"/>
    <sheet name="CVX1" sheetId="8" state="hidden" r:id="rId6"/>
    <sheet name="汇总" sheetId="22" r:id="rId7"/>
    <sheet name="周定义" sheetId="21" r:id="rId8"/>
  </sheets>
  <calcPr calcId="145621"/>
  <pivotCaches>
    <pivotCache cacheId="1" r:id="rId9"/>
  </pivotCaches>
</workbook>
</file>

<file path=xl/calcChain.xml><?xml version="1.0" encoding="utf-8"?>
<calcChain xmlns="http://schemas.openxmlformats.org/spreadsheetml/2006/main">
  <c r="H49" i="20" l="1"/>
  <c r="AA67" i="20" s="1"/>
  <c r="H25" i="20"/>
  <c r="L68" i="20"/>
  <c r="K68" i="20"/>
  <c r="J68" i="20"/>
  <c r="I68" i="20"/>
  <c r="F68" i="20"/>
  <c r="E68" i="20"/>
  <c r="G68" i="20" s="1"/>
  <c r="D68" i="20"/>
  <c r="AF67" i="20"/>
  <c r="AE67" i="20"/>
  <c r="AD67" i="20"/>
  <c r="AC67" i="20"/>
  <c r="AB67" i="20"/>
  <c r="N67" i="20"/>
  <c r="M67" i="20"/>
  <c r="H67" i="20"/>
  <c r="G67" i="20"/>
  <c r="AE66" i="20"/>
  <c r="AD66" i="20"/>
  <c r="AC66" i="20"/>
  <c r="AB66" i="20"/>
  <c r="AA66" i="20"/>
  <c r="AF65" i="20"/>
  <c r="AE65" i="20"/>
  <c r="AD65" i="20"/>
  <c r="AC65" i="20"/>
  <c r="AB65" i="20"/>
  <c r="AA65" i="20"/>
  <c r="N65" i="20"/>
  <c r="M65" i="20"/>
  <c r="H65" i="20"/>
  <c r="G65" i="20"/>
  <c r="B65" i="20"/>
  <c r="AF64" i="20"/>
  <c r="AE64" i="20"/>
  <c r="AD64" i="20"/>
  <c r="AC64" i="20"/>
  <c r="AB64" i="20"/>
  <c r="AA64" i="20"/>
  <c r="N64" i="20"/>
  <c r="M64" i="20"/>
  <c r="H64" i="20"/>
  <c r="G64" i="20"/>
  <c r="B64" i="20"/>
  <c r="AF63" i="20"/>
  <c r="AE63" i="20"/>
  <c r="AD63" i="20"/>
  <c r="AC63" i="20"/>
  <c r="AB63" i="20"/>
  <c r="AA63" i="20"/>
  <c r="N63" i="20"/>
  <c r="M63" i="20"/>
  <c r="H63" i="20"/>
  <c r="G63" i="20"/>
  <c r="B63" i="20"/>
  <c r="AF62" i="20"/>
  <c r="AE62" i="20"/>
  <c r="AD62" i="20"/>
  <c r="AC62" i="20"/>
  <c r="AB62" i="20"/>
  <c r="AA62" i="20"/>
  <c r="N62" i="20"/>
  <c r="M62" i="20"/>
  <c r="H62" i="20"/>
  <c r="G62" i="20"/>
  <c r="B62" i="20"/>
  <c r="AF61" i="20"/>
  <c r="AE61" i="20"/>
  <c r="AD61" i="20"/>
  <c r="AC61" i="20"/>
  <c r="AB61" i="20"/>
  <c r="AA61" i="20"/>
  <c r="N61" i="20"/>
  <c r="M61" i="20"/>
  <c r="H61" i="20"/>
  <c r="G61" i="20"/>
  <c r="AF60" i="20"/>
  <c r="AE60" i="20"/>
  <c r="AD60" i="20"/>
  <c r="AC60" i="20"/>
  <c r="AB60" i="20"/>
  <c r="AA60" i="20"/>
  <c r="N60" i="20"/>
  <c r="M60" i="20"/>
  <c r="H60" i="20"/>
  <c r="G60" i="20"/>
  <c r="AF59" i="20"/>
  <c r="AE59" i="20"/>
  <c r="AD59" i="20"/>
  <c r="AC59" i="20"/>
  <c r="AB59" i="20"/>
  <c r="AA59" i="20"/>
  <c r="N59" i="20"/>
  <c r="M59" i="20"/>
  <c r="H59" i="20"/>
  <c r="G59" i="20"/>
  <c r="B59" i="20"/>
  <c r="AF58" i="20"/>
  <c r="AE58" i="20"/>
  <c r="AD58" i="20"/>
  <c r="AC58" i="20"/>
  <c r="AB58" i="20"/>
  <c r="AA58" i="20"/>
  <c r="N58" i="20"/>
  <c r="M58" i="20"/>
  <c r="H58" i="20"/>
  <c r="G58" i="20"/>
  <c r="AF57" i="20"/>
  <c r="AE57" i="20"/>
  <c r="AD57" i="20"/>
  <c r="AC57" i="20"/>
  <c r="AB57" i="20"/>
  <c r="AA57" i="20"/>
  <c r="N57" i="20"/>
  <c r="M57" i="20"/>
  <c r="H57" i="20"/>
  <c r="G57" i="20"/>
  <c r="AF56" i="20"/>
  <c r="AE56" i="20"/>
  <c r="AD56" i="20"/>
  <c r="AC56" i="20"/>
  <c r="AB56" i="20"/>
  <c r="AA56" i="20"/>
  <c r="N56" i="20"/>
  <c r="M56" i="20"/>
  <c r="H56" i="20"/>
  <c r="G56" i="20"/>
  <c r="B56" i="20"/>
  <c r="AF55" i="20"/>
  <c r="AE55" i="20"/>
  <c r="AD55" i="20"/>
  <c r="AC55" i="20"/>
  <c r="AB55" i="20"/>
  <c r="AA55" i="20"/>
  <c r="N55" i="20"/>
  <c r="M55" i="20"/>
  <c r="H55" i="20"/>
  <c r="G55" i="20"/>
  <c r="AF54" i="20"/>
  <c r="AE54" i="20"/>
  <c r="AD54" i="20"/>
  <c r="AC54" i="20"/>
  <c r="AB54" i="20"/>
  <c r="AA54" i="20"/>
  <c r="N54" i="20"/>
  <c r="M54" i="20"/>
  <c r="H54" i="20"/>
  <c r="G54" i="20"/>
  <c r="B54" i="20"/>
  <c r="AF53" i="20"/>
  <c r="AE53" i="20"/>
  <c r="AD53" i="20"/>
  <c r="AC53" i="20"/>
  <c r="AB53" i="20"/>
  <c r="AA53" i="20"/>
  <c r="N53" i="20"/>
  <c r="N68" i="20" s="1"/>
  <c r="M53" i="20"/>
  <c r="M68" i="20" s="1"/>
  <c r="H53" i="20"/>
  <c r="G53" i="20"/>
  <c r="B53" i="20"/>
  <c r="B39" i="20"/>
  <c r="B40" i="20"/>
  <c r="B41" i="20"/>
  <c r="B38" i="20"/>
  <c r="B35" i="20"/>
  <c r="B32" i="20"/>
  <c r="B30" i="20"/>
  <c r="B29" i="20"/>
  <c r="L44" i="20"/>
  <c r="K44" i="20"/>
  <c r="J44" i="20"/>
  <c r="I44" i="20"/>
  <c r="F44" i="20"/>
  <c r="H44" i="20" s="1"/>
  <c r="E44" i="20"/>
  <c r="G44" i="20" s="1"/>
  <c r="D44" i="20"/>
  <c r="AF43" i="20"/>
  <c r="AE43" i="20"/>
  <c r="AD43" i="20"/>
  <c r="AC43" i="20"/>
  <c r="AB43" i="20"/>
  <c r="AA43" i="20"/>
  <c r="N43" i="20"/>
  <c r="M43" i="20"/>
  <c r="H43" i="20"/>
  <c r="G43" i="20"/>
  <c r="AE42" i="20"/>
  <c r="AD42" i="20"/>
  <c r="AC42" i="20"/>
  <c r="AB42" i="20"/>
  <c r="AA42" i="20"/>
  <c r="AF41" i="20"/>
  <c r="AE41" i="20"/>
  <c r="AD41" i="20"/>
  <c r="AC41" i="20"/>
  <c r="AB41" i="20"/>
  <c r="AA41" i="20"/>
  <c r="N41" i="20"/>
  <c r="M41" i="20"/>
  <c r="H41" i="20"/>
  <c r="G41" i="20"/>
  <c r="AF40" i="20"/>
  <c r="AE40" i="20"/>
  <c r="AD40" i="20"/>
  <c r="AC40" i="20"/>
  <c r="AB40" i="20"/>
  <c r="AA40" i="20"/>
  <c r="N40" i="20"/>
  <c r="M40" i="20"/>
  <c r="H40" i="20"/>
  <c r="G40" i="20"/>
  <c r="AF39" i="20"/>
  <c r="AE39" i="20"/>
  <c r="AD39" i="20"/>
  <c r="AC39" i="20"/>
  <c r="AB39" i="20"/>
  <c r="AA39" i="20"/>
  <c r="N39" i="20"/>
  <c r="M39" i="20"/>
  <c r="H39" i="20"/>
  <c r="G39" i="20"/>
  <c r="AF38" i="20"/>
  <c r="AE38" i="20"/>
  <c r="AD38" i="20"/>
  <c r="AC38" i="20"/>
  <c r="AB38" i="20"/>
  <c r="AA38" i="20"/>
  <c r="N38" i="20"/>
  <c r="M38" i="20"/>
  <c r="H38" i="20"/>
  <c r="G38" i="20"/>
  <c r="AF37" i="20"/>
  <c r="AE37" i="20"/>
  <c r="AD37" i="20"/>
  <c r="AC37" i="20"/>
  <c r="AB37" i="20"/>
  <c r="AA37" i="20"/>
  <c r="N37" i="20"/>
  <c r="M37" i="20"/>
  <c r="H37" i="20"/>
  <c r="G37" i="20"/>
  <c r="AF36" i="20"/>
  <c r="AE36" i="20"/>
  <c r="AD36" i="20"/>
  <c r="AC36" i="20"/>
  <c r="AB36" i="20"/>
  <c r="AA36" i="20"/>
  <c r="N36" i="20"/>
  <c r="M36" i="20"/>
  <c r="H36" i="20"/>
  <c r="G36" i="20"/>
  <c r="AF35" i="20"/>
  <c r="AE35" i="20"/>
  <c r="AD35" i="20"/>
  <c r="AC35" i="20"/>
  <c r="AB35" i="20"/>
  <c r="AA35" i="20"/>
  <c r="N35" i="20"/>
  <c r="M35" i="20"/>
  <c r="H35" i="20"/>
  <c r="G35" i="20"/>
  <c r="AF34" i="20"/>
  <c r="AE34" i="20"/>
  <c r="AD34" i="20"/>
  <c r="AC34" i="20"/>
  <c r="AB34" i="20"/>
  <c r="AA34" i="20"/>
  <c r="N34" i="20"/>
  <c r="M34" i="20"/>
  <c r="H34" i="20"/>
  <c r="G34" i="20"/>
  <c r="AF33" i="20"/>
  <c r="AE33" i="20"/>
  <c r="AD33" i="20"/>
  <c r="AC33" i="20"/>
  <c r="AB33" i="20"/>
  <c r="AA33" i="20"/>
  <c r="N33" i="20"/>
  <c r="M33" i="20"/>
  <c r="H33" i="20"/>
  <c r="G33" i="20"/>
  <c r="AF32" i="20"/>
  <c r="AE32" i="20"/>
  <c r="AD32" i="20"/>
  <c r="AC32" i="20"/>
  <c r="AB32" i="20"/>
  <c r="AA32" i="20"/>
  <c r="N32" i="20"/>
  <c r="M32" i="20"/>
  <c r="H32" i="20"/>
  <c r="G32" i="20"/>
  <c r="AF31" i="20"/>
  <c r="AE31" i="20"/>
  <c r="AD31" i="20"/>
  <c r="AC31" i="20"/>
  <c r="AB31" i="20"/>
  <c r="AA31" i="20"/>
  <c r="N31" i="20"/>
  <c r="M31" i="20"/>
  <c r="H31" i="20"/>
  <c r="G31" i="20"/>
  <c r="AF30" i="20"/>
  <c r="AE30" i="20"/>
  <c r="AD30" i="20"/>
  <c r="AC30" i="20"/>
  <c r="AB30" i="20"/>
  <c r="AA30" i="20"/>
  <c r="N30" i="20"/>
  <c r="M30" i="20"/>
  <c r="H30" i="20"/>
  <c r="G30" i="20"/>
  <c r="AF29" i="20"/>
  <c r="AE29" i="20"/>
  <c r="AD29" i="20"/>
  <c r="AC29" i="20"/>
  <c r="AB29" i="20"/>
  <c r="AA29" i="20"/>
  <c r="N29" i="20"/>
  <c r="N44" i="20" s="1"/>
  <c r="M29" i="20"/>
  <c r="M44" i="20" s="1"/>
  <c r="H29" i="20"/>
  <c r="G29" i="20"/>
  <c r="AE18" i="20"/>
  <c r="AC18" i="20"/>
  <c r="AB18" i="20"/>
  <c r="AA18" i="20"/>
  <c r="AD18" i="20"/>
  <c r="AC19" i="20"/>
  <c r="AC17" i="20"/>
  <c r="AC16" i="20"/>
  <c r="AC15" i="20"/>
  <c r="AC14" i="20"/>
  <c r="AC13" i="20"/>
  <c r="AC12" i="20"/>
  <c r="AC11" i="20"/>
  <c r="AC10" i="20"/>
  <c r="AC9" i="20"/>
  <c r="AC8" i="20"/>
  <c r="AE6" i="20"/>
  <c r="AF6" i="20"/>
  <c r="AE7" i="20"/>
  <c r="AF7" i="20"/>
  <c r="AE8" i="20"/>
  <c r="AF8" i="20"/>
  <c r="AE9" i="20"/>
  <c r="AF9" i="20"/>
  <c r="AE10" i="20"/>
  <c r="AF10" i="20"/>
  <c r="AE11" i="20"/>
  <c r="AF11" i="20"/>
  <c r="AE12" i="20"/>
  <c r="AF12" i="20"/>
  <c r="AE13" i="20"/>
  <c r="AF13" i="20"/>
  <c r="AE14" i="20"/>
  <c r="AF14" i="20"/>
  <c r="AE15" i="20"/>
  <c r="AF15" i="20"/>
  <c r="AE16" i="20"/>
  <c r="AF16" i="20"/>
  <c r="AE17" i="20"/>
  <c r="AF17" i="20"/>
  <c r="AE19" i="20"/>
  <c r="AF19" i="20"/>
  <c r="AD10" i="20"/>
  <c r="AC7" i="20"/>
  <c r="AC6" i="20"/>
  <c r="AC5" i="20"/>
  <c r="AB10" i="20"/>
  <c r="AA10" i="20"/>
  <c r="H68" i="20" l="1"/>
  <c r="N10" i="20"/>
  <c r="M10" i="20"/>
  <c r="H10" i="20"/>
  <c r="G10" i="20"/>
  <c r="H16" i="20" l="1"/>
  <c r="G16" i="20"/>
  <c r="AA19" i="20" l="1"/>
  <c r="AA17" i="20"/>
  <c r="AA16" i="20"/>
  <c r="AA15" i="20"/>
  <c r="AA14" i="20"/>
  <c r="AA13" i="20"/>
  <c r="AA12" i="20"/>
  <c r="AA11" i="20"/>
  <c r="AA9" i="20"/>
  <c r="AA8" i="20"/>
  <c r="AA7" i="20"/>
  <c r="AA6" i="20"/>
  <c r="AA5" i="20"/>
  <c r="H22" i="17" l="1"/>
  <c r="Z39" i="17"/>
  <c r="Y39" i="17"/>
  <c r="W39" i="17"/>
  <c r="V39" i="17"/>
  <c r="Z38" i="17"/>
  <c r="Y38" i="17"/>
  <c r="W38" i="17"/>
  <c r="V38" i="17"/>
  <c r="Z37" i="17"/>
  <c r="Y37" i="17"/>
  <c r="W37" i="17"/>
  <c r="V37" i="17"/>
  <c r="Z36" i="17"/>
  <c r="Y36" i="17"/>
  <c r="W36" i="17"/>
  <c r="V36" i="17"/>
  <c r="Z35" i="17"/>
  <c r="Y35" i="17"/>
  <c r="W35" i="17"/>
  <c r="V35" i="17"/>
  <c r="Z34" i="17"/>
  <c r="Y34" i="17"/>
  <c r="W34" i="17"/>
  <c r="V34" i="17"/>
  <c r="Z33" i="17"/>
  <c r="Y33" i="17"/>
  <c r="W33" i="17"/>
  <c r="V33" i="17"/>
  <c r="Z32" i="17"/>
  <c r="Y32" i="17"/>
  <c r="W32" i="17"/>
  <c r="V32" i="17"/>
  <c r="Z31" i="17"/>
  <c r="Y31" i="17"/>
  <c r="W31" i="17"/>
  <c r="V31" i="17"/>
  <c r="Z30" i="17"/>
  <c r="Y30" i="17"/>
  <c r="W30" i="17"/>
  <c r="V30" i="17"/>
  <c r="Z29" i="17"/>
  <c r="Y29" i="17"/>
  <c r="W29" i="17"/>
  <c r="V29" i="17"/>
  <c r="Z28" i="17"/>
  <c r="Y28" i="17"/>
  <c r="W28" i="17"/>
  <c r="V28" i="17"/>
  <c r="Z27" i="17"/>
  <c r="Y27" i="17"/>
  <c r="W27" i="17"/>
  <c r="V27" i="17"/>
  <c r="Z26" i="17"/>
  <c r="Y26" i="17"/>
  <c r="W26" i="17"/>
  <c r="V26" i="17"/>
  <c r="Z18" i="17"/>
  <c r="Y18" i="17"/>
  <c r="W18" i="17"/>
  <c r="V18" i="17"/>
  <c r="Z17" i="17"/>
  <c r="Y17" i="17"/>
  <c r="W17" i="17"/>
  <c r="V17" i="17"/>
  <c r="Z16" i="17"/>
  <c r="Y16" i="17"/>
  <c r="W16" i="17"/>
  <c r="V16" i="17"/>
  <c r="Z15" i="17"/>
  <c r="Y15" i="17"/>
  <c r="W15" i="17"/>
  <c r="V15" i="17"/>
  <c r="Z14" i="17"/>
  <c r="Y14" i="17"/>
  <c r="W14" i="17"/>
  <c r="V14" i="17"/>
  <c r="AA13" i="17"/>
  <c r="Z13" i="17"/>
  <c r="Y13" i="17"/>
  <c r="W13" i="17"/>
  <c r="V13" i="17"/>
  <c r="AA12" i="17"/>
  <c r="Z12" i="17"/>
  <c r="Y12" i="17"/>
  <c r="W12" i="17"/>
  <c r="V12" i="17"/>
  <c r="Z11" i="17"/>
  <c r="Y11" i="17"/>
  <c r="W11" i="17"/>
  <c r="V11" i="17"/>
  <c r="Z10" i="17"/>
  <c r="Y10" i="17"/>
  <c r="W10" i="17"/>
  <c r="V10" i="17"/>
  <c r="Z9" i="17"/>
  <c r="Y9" i="17"/>
  <c r="W9" i="17"/>
  <c r="V9" i="17"/>
  <c r="Z8" i="17"/>
  <c r="Y8" i="17"/>
  <c r="W8" i="17"/>
  <c r="V8" i="17"/>
  <c r="Z7" i="17"/>
  <c r="Y7" i="17"/>
  <c r="W7" i="17"/>
  <c r="V7" i="17"/>
  <c r="Z6" i="17"/>
  <c r="Y6" i="17"/>
  <c r="W6" i="17"/>
  <c r="V6" i="17"/>
  <c r="Z5" i="17"/>
  <c r="Y5" i="17"/>
  <c r="W5" i="17"/>
  <c r="V5" i="17"/>
  <c r="AB19" i="20"/>
  <c r="AB17" i="20"/>
  <c r="AB16" i="20"/>
  <c r="AB15" i="20"/>
  <c r="AB14" i="20"/>
  <c r="AB13" i="20"/>
  <c r="AB12" i="20"/>
  <c r="AB11" i="20"/>
  <c r="AB9" i="20"/>
  <c r="AB8" i="20"/>
  <c r="AB7" i="20"/>
  <c r="AB6" i="20"/>
  <c r="AB5" i="20"/>
  <c r="AF5" i="20"/>
  <c r="AE5" i="20"/>
  <c r="AD6" i="20"/>
  <c r="AD7" i="20"/>
  <c r="AD8" i="20"/>
  <c r="AD9" i="20"/>
  <c r="AD11" i="20"/>
  <c r="AD12" i="20"/>
  <c r="AD13" i="20"/>
  <c r="AD14" i="20"/>
  <c r="AD15" i="20"/>
  <c r="AD16" i="20"/>
  <c r="AD17" i="20"/>
  <c r="AD19" i="20"/>
  <c r="AD5" i="20"/>
  <c r="Q3" i="21"/>
  <c r="R3" i="21"/>
  <c r="S3" i="21" s="1"/>
  <c r="T3" i="21"/>
  <c r="Q4" i="21"/>
  <c r="R4" i="21"/>
  <c r="S4" i="21" s="1"/>
  <c r="T4" i="21"/>
  <c r="Q5" i="21"/>
  <c r="R5" i="21"/>
  <c r="S5" i="21" s="1"/>
  <c r="T5" i="21"/>
  <c r="Q6" i="21"/>
  <c r="R6" i="21"/>
  <c r="S6" i="21" s="1"/>
  <c r="T6" i="21"/>
  <c r="Q7" i="21"/>
  <c r="R7" i="21"/>
  <c r="S7" i="21" s="1"/>
  <c r="T7" i="21"/>
  <c r="Q8" i="21"/>
  <c r="R8" i="21"/>
  <c r="S8" i="21" s="1"/>
  <c r="T8" i="21"/>
  <c r="Q9" i="21"/>
  <c r="R9" i="21"/>
  <c r="S9" i="21" s="1"/>
  <c r="T9" i="21"/>
  <c r="Q10" i="21"/>
  <c r="R10" i="21"/>
  <c r="S10" i="21" s="1"/>
  <c r="T10" i="21"/>
  <c r="Q11" i="21"/>
  <c r="R11" i="21"/>
  <c r="S11" i="21" s="1"/>
  <c r="T11" i="21"/>
  <c r="Q12" i="21"/>
  <c r="R12" i="21"/>
  <c r="S12" i="21" s="1"/>
  <c r="T12" i="21"/>
  <c r="Q13" i="21"/>
  <c r="R13" i="21"/>
  <c r="S13" i="21" s="1"/>
  <c r="T13" i="21"/>
  <c r="Q14" i="21"/>
  <c r="R14" i="21"/>
  <c r="S14" i="21" s="1"/>
  <c r="T14" i="21"/>
  <c r="Q15" i="21"/>
  <c r="R15" i="21"/>
  <c r="S15" i="21" s="1"/>
  <c r="T15" i="21"/>
  <c r="Q16" i="21"/>
  <c r="R16" i="21"/>
  <c r="S16" i="21" s="1"/>
  <c r="T16" i="21"/>
  <c r="Q17" i="21"/>
  <c r="R17" i="21"/>
  <c r="S17" i="21" s="1"/>
  <c r="T17" i="21"/>
  <c r="Q18" i="21"/>
  <c r="R18" i="21"/>
  <c r="S18" i="21" s="1"/>
  <c r="T18" i="21"/>
  <c r="Q19" i="21"/>
  <c r="R19" i="21"/>
  <c r="S19" i="21" s="1"/>
  <c r="T19" i="21"/>
  <c r="Q20" i="21"/>
  <c r="R20" i="21"/>
  <c r="S20" i="21" s="1"/>
  <c r="T20" i="21"/>
  <c r="Q21" i="21"/>
  <c r="R21" i="21"/>
  <c r="S21" i="21" s="1"/>
  <c r="T21" i="21"/>
  <c r="Q22" i="21"/>
  <c r="R22" i="21"/>
  <c r="S22" i="21" s="1"/>
  <c r="T22" i="21"/>
  <c r="Q23" i="21"/>
  <c r="R23" i="21"/>
  <c r="S23" i="21" s="1"/>
  <c r="T23" i="21"/>
  <c r="Q24" i="21"/>
  <c r="E24" i="21" s="1"/>
  <c r="R24" i="21"/>
  <c r="S24" i="21" s="1"/>
  <c r="T24" i="21"/>
  <c r="Q25" i="21"/>
  <c r="R25" i="21"/>
  <c r="S25" i="21" s="1"/>
  <c r="T25" i="21"/>
  <c r="Q26" i="21"/>
  <c r="R26" i="21"/>
  <c r="S26" i="21" s="1"/>
  <c r="T26" i="21"/>
  <c r="Q27" i="21"/>
  <c r="R27" i="21"/>
  <c r="S27" i="21" s="1"/>
  <c r="T27" i="21"/>
  <c r="Q28" i="21"/>
  <c r="R28" i="21"/>
  <c r="S28" i="21" s="1"/>
  <c r="T28" i="21"/>
  <c r="Q29" i="21"/>
  <c r="R29" i="21"/>
  <c r="S29" i="21" s="1"/>
  <c r="T29" i="21"/>
  <c r="Q30" i="21"/>
  <c r="R30" i="21"/>
  <c r="S30" i="21" s="1"/>
  <c r="T30" i="21"/>
  <c r="Q31" i="21"/>
  <c r="R31" i="21"/>
  <c r="S31" i="21" s="1"/>
  <c r="T31" i="21"/>
  <c r="Q32" i="21"/>
  <c r="R32" i="21"/>
  <c r="S32" i="21" s="1"/>
  <c r="T32" i="21"/>
  <c r="Q33" i="21"/>
  <c r="R33" i="21"/>
  <c r="S33" i="21" s="1"/>
  <c r="T33" i="21"/>
  <c r="Q34" i="21"/>
  <c r="R34" i="21"/>
  <c r="S34" i="21" s="1"/>
  <c r="T34" i="21"/>
  <c r="Q35" i="21"/>
  <c r="R35" i="21"/>
  <c r="S35" i="21" s="1"/>
  <c r="T35" i="21"/>
  <c r="Q36" i="21"/>
  <c r="R36" i="21"/>
  <c r="S36" i="21" s="1"/>
  <c r="T36" i="21"/>
  <c r="Q37" i="21"/>
  <c r="R37" i="21"/>
  <c r="S37" i="21" s="1"/>
  <c r="T37" i="21"/>
  <c r="Q38" i="21"/>
  <c r="R38" i="21"/>
  <c r="S38" i="21" s="1"/>
  <c r="T38" i="21"/>
  <c r="Q39" i="21"/>
  <c r="R39" i="21"/>
  <c r="S39" i="21" s="1"/>
  <c r="T39" i="21"/>
  <c r="Q40" i="21"/>
  <c r="R40" i="21"/>
  <c r="S40" i="21" s="1"/>
  <c r="T40" i="21"/>
  <c r="Q41" i="21"/>
  <c r="R41" i="21"/>
  <c r="S41" i="21" s="1"/>
  <c r="T41" i="21"/>
  <c r="Q42" i="21"/>
  <c r="R42" i="21"/>
  <c r="S42" i="21" s="1"/>
  <c r="T42" i="21"/>
  <c r="Q43" i="21"/>
  <c r="R43" i="21"/>
  <c r="S43" i="21" s="1"/>
  <c r="T43" i="21"/>
  <c r="Q44" i="21"/>
  <c r="R44" i="21"/>
  <c r="S44" i="21" s="1"/>
  <c r="T44" i="21"/>
  <c r="Q45" i="21"/>
  <c r="R45" i="21"/>
  <c r="S45" i="21" s="1"/>
  <c r="T45" i="21"/>
  <c r="Q46" i="21"/>
  <c r="R46" i="21"/>
  <c r="S46" i="21" s="1"/>
  <c r="T46" i="21"/>
  <c r="Q47" i="21"/>
  <c r="R47" i="21"/>
  <c r="S47" i="21" s="1"/>
  <c r="T47" i="21"/>
  <c r="Q48" i="21"/>
  <c r="R48" i="21"/>
  <c r="S48" i="21" s="1"/>
  <c r="T48" i="21"/>
  <c r="Q49" i="21"/>
  <c r="R49" i="21"/>
  <c r="S49" i="21" s="1"/>
  <c r="T49" i="21"/>
  <c r="Q50" i="21"/>
  <c r="R50" i="21"/>
  <c r="S50" i="21" s="1"/>
  <c r="T50" i="21"/>
  <c r="Q51" i="21"/>
  <c r="R51" i="21"/>
  <c r="S51" i="21" s="1"/>
  <c r="T51" i="21"/>
  <c r="Q52" i="21"/>
  <c r="R52" i="21"/>
  <c r="S52" i="21" s="1"/>
  <c r="T52" i="21"/>
  <c r="Q53" i="21"/>
  <c r="R53" i="21"/>
  <c r="S53" i="21" s="1"/>
  <c r="T53" i="21"/>
  <c r="Q54" i="21"/>
  <c r="R54" i="21"/>
  <c r="S54" i="21" s="1"/>
  <c r="T54" i="21"/>
  <c r="Q55" i="21"/>
  <c r="R55" i="21"/>
  <c r="S55" i="21" s="1"/>
  <c r="T55" i="21"/>
  <c r="Q56" i="21"/>
  <c r="R56" i="21"/>
  <c r="S56" i="21" s="1"/>
  <c r="T56" i="21"/>
  <c r="Q57" i="21"/>
  <c r="R57" i="21"/>
  <c r="S57" i="21" s="1"/>
  <c r="T57" i="21"/>
  <c r="Q58" i="21"/>
  <c r="R58" i="21"/>
  <c r="S58" i="21" s="1"/>
  <c r="T58" i="21"/>
  <c r="Q59" i="21"/>
  <c r="R59" i="21"/>
  <c r="S59" i="21" s="1"/>
  <c r="T59" i="21"/>
  <c r="Q60" i="21"/>
  <c r="R60" i="21"/>
  <c r="S60" i="21" s="1"/>
  <c r="T60" i="21"/>
  <c r="Q61" i="21"/>
  <c r="R61" i="21"/>
  <c r="S61" i="21" s="1"/>
  <c r="T61" i="21"/>
  <c r="Q62" i="21"/>
  <c r="R62" i="21"/>
  <c r="S62" i="21" s="1"/>
  <c r="T62" i="21"/>
  <c r="Q63" i="21"/>
  <c r="R63" i="21"/>
  <c r="S63" i="21" s="1"/>
  <c r="T63" i="21"/>
  <c r="Q64" i="21"/>
  <c r="R64" i="21"/>
  <c r="S64" i="21" s="1"/>
  <c r="T64" i="21"/>
  <c r="Q65" i="21"/>
  <c r="R65" i="21"/>
  <c r="S65" i="21" s="1"/>
  <c r="T65" i="21"/>
  <c r="Q66" i="21"/>
  <c r="R66" i="21"/>
  <c r="S66" i="21" s="1"/>
  <c r="T66" i="21"/>
  <c r="Q67" i="21"/>
  <c r="R67" i="21"/>
  <c r="S67" i="21" s="1"/>
  <c r="T67" i="21"/>
  <c r="Q68" i="21"/>
  <c r="R68" i="21"/>
  <c r="S68" i="21" s="1"/>
  <c r="T68" i="21"/>
  <c r="Q69" i="21"/>
  <c r="R69" i="21"/>
  <c r="S69" i="21" s="1"/>
  <c r="T69" i="21"/>
  <c r="Q70" i="21"/>
  <c r="R70" i="21"/>
  <c r="S70" i="21" s="1"/>
  <c r="T70" i="21"/>
  <c r="Q71" i="21"/>
  <c r="R71" i="21"/>
  <c r="S71" i="21" s="1"/>
  <c r="T71" i="21"/>
  <c r="Q72" i="21"/>
  <c r="R72" i="21"/>
  <c r="S72" i="21" s="1"/>
  <c r="T72" i="21"/>
  <c r="Q73" i="21"/>
  <c r="R73" i="21"/>
  <c r="S73" i="21" s="1"/>
  <c r="T73" i="21"/>
  <c r="Q74" i="21"/>
  <c r="R74" i="21"/>
  <c r="S74" i="21" s="1"/>
  <c r="T74" i="21"/>
  <c r="Q75" i="21"/>
  <c r="R75" i="21"/>
  <c r="S75" i="21" s="1"/>
  <c r="T75" i="21"/>
  <c r="Q76" i="21"/>
  <c r="R76" i="21"/>
  <c r="S76" i="21" s="1"/>
  <c r="T76" i="21"/>
  <c r="Q77" i="21"/>
  <c r="R77" i="21"/>
  <c r="S77" i="21" s="1"/>
  <c r="T77" i="21"/>
  <c r="Q78" i="21"/>
  <c r="R78" i="21"/>
  <c r="S78" i="21" s="1"/>
  <c r="T78" i="21"/>
  <c r="Q79" i="21"/>
  <c r="R79" i="21"/>
  <c r="S79" i="21" s="1"/>
  <c r="T79" i="21"/>
  <c r="Q80" i="21"/>
  <c r="R80" i="21"/>
  <c r="S80" i="21" s="1"/>
  <c r="T80" i="21"/>
  <c r="Q81" i="21"/>
  <c r="R81" i="21"/>
  <c r="S81" i="21" s="1"/>
  <c r="T81" i="21"/>
  <c r="Q82" i="21"/>
  <c r="R82" i="21"/>
  <c r="S82" i="21" s="1"/>
  <c r="T82" i="21"/>
  <c r="Q83" i="21"/>
  <c r="R83" i="21"/>
  <c r="S83" i="21" s="1"/>
  <c r="T83" i="21"/>
  <c r="Q84" i="21"/>
  <c r="R84" i="21"/>
  <c r="S84" i="21" s="1"/>
  <c r="T84" i="21"/>
  <c r="Q85" i="21"/>
  <c r="R85" i="21"/>
  <c r="S85" i="21" s="1"/>
  <c r="T85" i="21"/>
  <c r="Q86" i="21"/>
  <c r="R86" i="21"/>
  <c r="S86" i="21" s="1"/>
  <c r="T86" i="21"/>
  <c r="Q87" i="21"/>
  <c r="R87" i="21"/>
  <c r="S87" i="21" s="1"/>
  <c r="T87" i="21"/>
  <c r="Q88" i="21"/>
  <c r="E88" i="21" s="1"/>
  <c r="R88" i="21"/>
  <c r="S88" i="21" s="1"/>
  <c r="T88" i="21"/>
  <c r="Q89" i="21"/>
  <c r="R89" i="21"/>
  <c r="S89" i="21" s="1"/>
  <c r="T89" i="21"/>
  <c r="Q90" i="21"/>
  <c r="R90" i="21"/>
  <c r="S90" i="21" s="1"/>
  <c r="T90" i="21"/>
  <c r="Q91" i="21"/>
  <c r="R91" i="21"/>
  <c r="S91" i="21" s="1"/>
  <c r="T91" i="21"/>
  <c r="Q92" i="21"/>
  <c r="R92" i="21"/>
  <c r="S92" i="21" s="1"/>
  <c r="T92" i="21"/>
  <c r="Q93" i="21"/>
  <c r="R93" i="21"/>
  <c r="S93" i="21" s="1"/>
  <c r="T93" i="21"/>
  <c r="Q94" i="21"/>
  <c r="R94" i="21"/>
  <c r="S94" i="21" s="1"/>
  <c r="T94" i="21"/>
  <c r="Q95" i="21"/>
  <c r="R95" i="21"/>
  <c r="S95" i="21" s="1"/>
  <c r="T95" i="21"/>
  <c r="Q96" i="21"/>
  <c r="R96" i="21"/>
  <c r="S96" i="21" s="1"/>
  <c r="T96" i="21"/>
  <c r="Q97" i="21"/>
  <c r="R97" i="21"/>
  <c r="S97" i="21" s="1"/>
  <c r="T97" i="21"/>
  <c r="Q98" i="21"/>
  <c r="E98" i="21" s="1"/>
  <c r="R98" i="21"/>
  <c r="S98" i="21" s="1"/>
  <c r="T98" i="21"/>
  <c r="Q99" i="21"/>
  <c r="R99" i="21"/>
  <c r="S99" i="21" s="1"/>
  <c r="T99" i="21"/>
  <c r="Q100" i="21"/>
  <c r="R100" i="21"/>
  <c r="S100" i="21" s="1"/>
  <c r="T100" i="21"/>
  <c r="Q101" i="21"/>
  <c r="R101" i="21"/>
  <c r="S101" i="21" s="1"/>
  <c r="T101" i="21"/>
  <c r="Q102" i="21"/>
  <c r="R102" i="21"/>
  <c r="S102" i="21" s="1"/>
  <c r="T102" i="21"/>
  <c r="Q103" i="21"/>
  <c r="R103" i="21"/>
  <c r="S103" i="21" s="1"/>
  <c r="T103" i="21"/>
  <c r="Q104" i="21"/>
  <c r="R104" i="21"/>
  <c r="S104" i="21" s="1"/>
  <c r="T104" i="21"/>
  <c r="Q105" i="21"/>
  <c r="R105" i="21"/>
  <c r="S105" i="21" s="1"/>
  <c r="T105" i="21"/>
  <c r="Q106" i="21"/>
  <c r="R106" i="21"/>
  <c r="S106" i="21" s="1"/>
  <c r="T106" i="21"/>
  <c r="Q107" i="21"/>
  <c r="R107" i="21"/>
  <c r="S107" i="21" s="1"/>
  <c r="T107" i="21"/>
  <c r="Q108" i="21"/>
  <c r="R108" i="21"/>
  <c r="S108" i="21" s="1"/>
  <c r="T108" i="21"/>
  <c r="Q109" i="21"/>
  <c r="R109" i="21"/>
  <c r="S109" i="21" s="1"/>
  <c r="T109" i="21"/>
  <c r="Q110" i="21"/>
  <c r="R110" i="21"/>
  <c r="S110" i="21" s="1"/>
  <c r="T110" i="21"/>
  <c r="Q111" i="21"/>
  <c r="R111" i="21"/>
  <c r="S111" i="21" s="1"/>
  <c r="T111" i="21"/>
  <c r="Q112" i="21"/>
  <c r="E112" i="21" s="1"/>
  <c r="R112" i="21"/>
  <c r="S112" i="21" s="1"/>
  <c r="T112" i="21"/>
  <c r="Q113" i="21"/>
  <c r="R113" i="21"/>
  <c r="S113" i="21" s="1"/>
  <c r="T113" i="21"/>
  <c r="Q114" i="21"/>
  <c r="R114" i="21"/>
  <c r="S114" i="21" s="1"/>
  <c r="T114" i="21"/>
  <c r="Q115" i="21"/>
  <c r="R115" i="21"/>
  <c r="S115" i="21" s="1"/>
  <c r="T115" i="21"/>
  <c r="Q116" i="21"/>
  <c r="E116" i="21" s="1"/>
  <c r="R116" i="21"/>
  <c r="S116" i="21" s="1"/>
  <c r="T116" i="21"/>
  <c r="Q117" i="21"/>
  <c r="R117" i="21"/>
  <c r="S117" i="21" s="1"/>
  <c r="T117" i="21"/>
  <c r="Q118" i="21"/>
  <c r="R118" i="21"/>
  <c r="S118" i="21" s="1"/>
  <c r="T118" i="21"/>
  <c r="Q119" i="21"/>
  <c r="R119" i="21"/>
  <c r="S119" i="21" s="1"/>
  <c r="T119" i="21"/>
  <c r="Q120" i="21"/>
  <c r="E120" i="21" s="1"/>
  <c r="R120" i="21"/>
  <c r="S120" i="21" s="1"/>
  <c r="T120" i="21"/>
  <c r="Q121" i="21"/>
  <c r="R121" i="21"/>
  <c r="S121" i="21" s="1"/>
  <c r="T121" i="21"/>
  <c r="Q122" i="21"/>
  <c r="R122" i="21"/>
  <c r="S122" i="21" s="1"/>
  <c r="T122" i="21"/>
  <c r="Q123" i="21"/>
  <c r="R123" i="21"/>
  <c r="S123" i="21" s="1"/>
  <c r="T123" i="21"/>
  <c r="Q124" i="21"/>
  <c r="E124" i="21" s="1"/>
  <c r="R124" i="21"/>
  <c r="S124" i="21" s="1"/>
  <c r="T124" i="21"/>
  <c r="Q125" i="21"/>
  <c r="R125" i="21"/>
  <c r="S125" i="21" s="1"/>
  <c r="T125" i="21"/>
  <c r="Q126" i="21"/>
  <c r="R126" i="21"/>
  <c r="S126" i="21" s="1"/>
  <c r="T126" i="21"/>
  <c r="Q127" i="21"/>
  <c r="R127" i="21"/>
  <c r="S127" i="21" s="1"/>
  <c r="T127" i="21"/>
  <c r="Q128" i="21"/>
  <c r="R128" i="21"/>
  <c r="S128" i="21" s="1"/>
  <c r="T128" i="21"/>
  <c r="Q129" i="21"/>
  <c r="R129" i="21"/>
  <c r="S129" i="21" s="1"/>
  <c r="T129" i="21"/>
  <c r="Q130" i="21"/>
  <c r="R130" i="21"/>
  <c r="S130" i="21" s="1"/>
  <c r="T130" i="21"/>
  <c r="Q131" i="21"/>
  <c r="R131" i="21"/>
  <c r="S131" i="21" s="1"/>
  <c r="T131" i="21"/>
  <c r="Q132" i="21"/>
  <c r="R132" i="21"/>
  <c r="S132" i="21" s="1"/>
  <c r="T132" i="21"/>
  <c r="Q133" i="21"/>
  <c r="R133" i="21"/>
  <c r="S133" i="21" s="1"/>
  <c r="T133" i="21"/>
  <c r="Q134" i="21"/>
  <c r="R134" i="21"/>
  <c r="S134" i="21" s="1"/>
  <c r="T134" i="21"/>
  <c r="Q135" i="21"/>
  <c r="R135" i="21"/>
  <c r="S135" i="21" s="1"/>
  <c r="T135" i="21"/>
  <c r="Q136" i="21"/>
  <c r="R136" i="21"/>
  <c r="S136" i="21" s="1"/>
  <c r="T136" i="21"/>
  <c r="Q137" i="21"/>
  <c r="R137" i="21"/>
  <c r="S137" i="21" s="1"/>
  <c r="T137" i="21"/>
  <c r="Q138" i="21"/>
  <c r="R138" i="21"/>
  <c r="S138" i="21" s="1"/>
  <c r="T138" i="21"/>
  <c r="Q139" i="21"/>
  <c r="R139" i="21"/>
  <c r="S139" i="21" s="1"/>
  <c r="T139" i="21"/>
  <c r="Q140" i="21"/>
  <c r="R140" i="21"/>
  <c r="S140" i="21" s="1"/>
  <c r="T140" i="21"/>
  <c r="Q141" i="21"/>
  <c r="R141" i="21"/>
  <c r="S141" i="21" s="1"/>
  <c r="T141" i="21"/>
  <c r="Q142" i="21"/>
  <c r="R142" i="21"/>
  <c r="S142" i="21" s="1"/>
  <c r="T142" i="21"/>
  <c r="Q143" i="21"/>
  <c r="R143" i="21"/>
  <c r="S143" i="21" s="1"/>
  <c r="T143" i="21"/>
  <c r="Q144" i="21"/>
  <c r="R144" i="21"/>
  <c r="S144" i="21" s="1"/>
  <c r="T144" i="21"/>
  <c r="Q145" i="21"/>
  <c r="R145" i="21"/>
  <c r="S145" i="21" s="1"/>
  <c r="T145" i="21"/>
  <c r="Q146" i="21"/>
  <c r="R146" i="21"/>
  <c r="S146" i="21" s="1"/>
  <c r="T146" i="21"/>
  <c r="Q147" i="21"/>
  <c r="R147" i="21"/>
  <c r="S147" i="21" s="1"/>
  <c r="T147" i="21"/>
  <c r="Q148" i="21"/>
  <c r="R148" i="21"/>
  <c r="S148" i="21" s="1"/>
  <c r="T148" i="21"/>
  <c r="Q149" i="21"/>
  <c r="R149" i="21"/>
  <c r="S149" i="21" s="1"/>
  <c r="T149" i="21"/>
  <c r="Q150" i="21"/>
  <c r="R150" i="21"/>
  <c r="S150" i="21" s="1"/>
  <c r="T150" i="21"/>
  <c r="Q151" i="21"/>
  <c r="R151" i="21"/>
  <c r="S151" i="21" s="1"/>
  <c r="T151" i="21"/>
  <c r="Q152" i="21"/>
  <c r="R152" i="21"/>
  <c r="S152" i="21" s="1"/>
  <c r="T152" i="21"/>
  <c r="Q153" i="21"/>
  <c r="R153" i="21"/>
  <c r="S153" i="21" s="1"/>
  <c r="T153" i="21"/>
  <c r="Q154" i="21"/>
  <c r="R154" i="21"/>
  <c r="S154" i="21" s="1"/>
  <c r="T154" i="21"/>
  <c r="Q155" i="21"/>
  <c r="R155" i="21"/>
  <c r="S155" i="21" s="1"/>
  <c r="T155" i="21"/>
  <c r="Q156" i="21"/>
  <c r="R156" i="21"/>
  <c r="S156" i="21" s="1"/>
  <c r="T156" i="21"/>
  <c r="Q157" i="21"/>
  <c r="R157" i="21"/>
  <c r="S157" i="21" s="1"/>
  <c r="T157" i="21"/>
  <c r="Q158" i="21"/>
  <c r="R158" i="21"/>
  <c r="S158" i="21" s="1"/>
  <c r="T158" i="21"/>
  <c r="Q159" i="21"/>
  <c r="R159" i="21"/>
  <c r="S159" i="21" s="1"/>
  <c r="T159" i="21"/>
  <c r="Q160" i="21"/>
  <c r="R160" i="21"/>
  <c r="S160" i="21" s="1"/>
  <c r="T160" i="21"/>
  <c r="Q161" i="21"/>
  <c r="R161" i="21"/>
  <c r="S161" i="21" s="1"/>
  <c r="T161" i="21"/>
  <c r="Q162" i="21"/>
  <c r="R162" i="21"/>
  <c r="S162" i="21" s="1"/>
  <c r="T162" i="21"/>
  <c r="Q163" i="21"/>
  <c r="R163" i="21"/>
  <c r="S163" i="21" s="1"/>
  <c r="T163" i="21"/>
  <c r="Q164" i="21"/>
  <c r="R164" i="21"/>
  <c r="S164" i="21" s="1"/>
  <c r="T164" i="21"/>
  <c r="Q165" i="21"/>
  <c r="R165" i="21"/>
  <c r="S165" i="21" s="1"/>
  <c r="T165" i="21"/>
  <c r="Q166" i="21"/>
  <c r="R166" i="21"/>
  <c r="S166" i="21" s="1"/>
  <c r="T166" i="21"/>
  <c r="Q167" i="21"/>
  <c r="R167" i="21"/>
  <c r="S167" i="21" s="1"/>
  <c r="T167" i="21"/>
  <c r="Q168" i="21"/>
  <c r="R168" i="21"/>
  <c r="S168" i="21" s="1"/>
  <c r="T168" i="21"/>
  <c r="Q169" i="21"/>
  <c r="R169" i="21"/>
  <c r="S169" i="21" s="1"/>
  <c r="T169" i="21"/>
  <c r="Q170" i="21"/>
  <c r="R170" i="21"/>
  <c r="S170" i="21" s="1"/>
  <c r="T170" i="21"/>
  <c r="Q171" i="21"/>
  <c r="R171" i="21"/>
  <c r="S171" i="21" s="1"/>
  <c r="T171" i="21"/>
  <c r="Q172" i="21"/>
  <c r="R172" i="21"/>
  <c r="S172" i="21" s="1"/>
  <c r="T172" i="21"/>
  <c r="Q173" i="21"/>
  <c r="R173" i="21"/>
  <c r="S173" i="21" s="1"/>
  <c r="T173" i="21"/>
  <c r="Q174" i="21"/>
  <c r="R174" i="21"/>
  <c r="S174" i="21" s="1"/>
  <c r="T174" i="21"/>
  <c r="Q175" i="21"/>
  <c r="R175" i="21"/>
  <c r="S175" i="21" s="1"/>
  <c r="T175" i="21"/>
  <c r="Q176" i="21"/>
  <c r="R176" i="21"/>
  <c r="S176" i="21" s="1"/>
  <c r="T176" i="21"/>
  <c r="Q177" i="21"/>
  <c r="R177" i="21"/>
  <c r="S177" i="21" s="1"/>
  <c r="T177" i="21"/>
  <c r="Q178" i="21"/>
  <c r="R178" i="21"/>
  <c r="S178" i="21" s="1"/>
  <c r="T178" i="21"/>
  <c r="Q179" i="21"/>
  <c r="R179" i="21"/>
  <c r="S179" i="21" s="1"/>
  <c r="T179" i="21"/>
  <c r="Q180" i="21"/>
  <c r="R180" i="21"/>
  <c r="S180" i="21" s="1"/>
  <c r="T180" i="21"/>
  <c r="Q181" i="21"/>
  <c r="R181" i="21"/>
  <c r="S181" i="21" s="1"/>
  <c r="T181" i="21"/>
  <c r="Q182" i="21"/>
  <c r="R182" i="21"/>
  <c r="S182" i="21" s="1"/>
  <c r="T182" i="21"/>
  <c r="Q183" i="21"/>
  <c r="R183" i="21"/>
  <c r="S183" i="21" s="1"/>
  <c r="T183" i="21"/>
  <c r="Q184" i="21"/>
  <c r="E184" i="21" s="1"/>
  <c r="R184" i="21"/>
  <c r="S184" i="21" s="1"/>
  <c r="T184" i="21"/>
  <c r="Q185" i="21"/>
  <c r="R185" i="21"/>
  <c r="S185" i="21" s="1"/>
  <c r="T185" i="21"/>
  <c r="Q186" i="21"/>
  <c r="R186" i="21"/>
  <c r="S186" i="21" s="1"/>
  <c r="T186" i="21"/>
  <c r="Q187" i="21"/>
  <c r="R187" i="21"/>
  <c r="S187" i="21" s="1"/>
  <c r="T187" i="21"/>
  <c r="Q188" i="21"/>
  <c r="R188" i="21"/>
  <c r="S188" i="21" s="1"/>
  <c r="T188" i="21"/>
  <c r="Q189" i="21"/>
  <c r="R189" i="21"/>
  <c r="S189" i="21" s="1"/>
  <c r="T189" i="21"/>
  <c r="Q190" i="21"/>
  <c r="R190" i="21"/>
  <c r="S190" i="21" s="1"/>
  <c r="T190" i="21"/>
  <c r="Q191" i="21"/>
  <c r="R191" i="21"/>
  <c r="S191" i="21" s="1"/>
  <c r="T191" i="21"/>
  <c r="Q192" i="21"/>
  <c r="R192" i="21"/>
  <c r="S192" i="21" s="1"/>
  <c r="T192" i="21"/>
  <c r="Q193" i="21"/>
  <c r="R193" i="21"/>
  <c r="S193" i="21" s="1"/>
  <c r="T193" i="21"/>
  <c r="Q194" i="21"/>
  <c r="R194" i="21"/>
  <c r="S194" i="21" s="1"/>
  <c r="T194" i="21"/>
  <c r="Q195" i="21"/>
  <c r="R195" i="21"/>
  <c r="S195" i="21" s="1"/>
  <c r="T195" i="21"/>
  <c r="Q196" i="21"/>
  <c r="R196" i="21"/>
  <c r="S196" i="21" s="1"/>
  <c r="T196" i="21"/>
  <c r="Q197" i="21"/>
  <c r="R197" i="21"/>
  <c r="S197" i="21" s="1"/>
  <c r="T197" i="21"/>
  <c r="Q198" i="21"/>
  <c r="R198" i="21"/>
  <c r="S198" i="21" s="1"/>
  <c r="T198" i="21"/>
  <c r="Q199" i="21"/>
  <c r="R199" i="21"/>
  <c r="S199" i="21" s="1"/>
  <c r="T199" i="21"/>
  <c r="Q200" i="21"/>
  <c r="R200" i="21"/>
  <c r="S200" i="21" s="1"/>
  <c r="T200" i="21"/>
  <c r="Q201" i="21"/>
  <c r="R201" i="21"/>
  <c r="S201" i="21" s="1"/>
  <c r="T201" i="21"/>
  <c r="Q202" i="21"/>
  <c r="R202" i="21"/>
  <c r="S202" i="21" s="1"/>
  <c r="T202" i="21"/>
  <c r="Q203" i="21"/>
  <c r="R203" i="21"/>
  <c r="S203" i="21" s="1"/>
  <c r="T203" i="21"/>
  <c r="Q204" i="21"/>
  <c r="R204" i="21"/>
  <c r="S204" i="21" s="1"/>
  <c r="T204" i="21"/>
  <c r="Q205" i="21"/>
  <c r="R205" i="21"/>
  <c r="S205" i="21" s="1"/>
  <c r="T205" i="21"/>
  <c r="Q206" i="21"/>
  <c r="R206" i="21"/>
  <c r="S206" i="21" s="1"/>
  <c r="T206" i="21"/>
  <c r="Q207" i="21"/>
  <c r="R207" i="21"/>
  <c r="S207" i="21" s="1"/>
  <c r="T207" i="21"/>
  <c r="Q208" i="21"/>
  <c r="R208" i="21"/>
  <c r="S208" i="21" s="1"/>
  <c r="T208" i="21"/>
  <c r="Q209" i="21"/>
  <c r="R209" i="21"/>
  <c r="S209" i="21" s="1"/>
  <c r="T209" i="21"/>
  <c r="Q210" i="21"/>
  <c r="R210" i="21"/>
  <c r="S210" i="21" s="1"/>
  <c r="T210" i="21"/>
  <c r="Q211" i="21"/>
  <c r="R211" i="21"/>
  <c r="S211" i="21" s="1"/>
  <c r="T211" i="21"/>
  <c r="Q212" i="21"/>
  <c r="R212" i="21"/>
  <c r="S212" i="21" s="1"/>
  <c r="T212" i="21"/>
  <c r="Q213" i="21"/>
  <c r="R213" i="21"/>
  <c r="S213" i="21" s="1"/>
  <c r="T213" i="21"/>
  <c r="Q214" i="21"/>
  <c r="R214" i="21"/>
  <c r="S214" i="21" s="1"/>
  <c r="T214" i="21"/>
  <c r="Q215" i="21"/>
  <c r="R215" i="21"/>
  <c r="S215" i="21" s="1"/>
  <c r="T215" i="21"/>
  <c r="Q216" i="21"/>
  <c r="R216" i="21"/>
  <c r="S216" i="21" s="1"/>
  <c r="T216" i="21"/>
  <c r="Q217" i="21"/>
  <c r="R217" i="21"/>
  <c r="S217" i="21" s="1"/>
  <c r="T217" i="21"/>
  <c r="Q218" i="21"/>
  <c r="R218" i="21"/>
  <c r="S218" i="21" s="1"/>
  <c r="T218" i="21"/>
  <c r="Q219" i="21"/>
  <c r="R219" i="21"/>
  <c r="S219" i="21" s="1"/>
  <c r="T219" i="21"/>
  <c r="Q220" i="21"/>
  <c r="R220" i="21"/>
  <c r="S220" i="21" s="1"/>
  <c r="T220" i="21"/>
  <c r="Q221" i="21"/>
  <c r="R221" i="21"/>
  <c r="S221" i="21" s="1"/>
  <c r="T221" i="21"/>
  <c r="Q222" i="21"/>
  <c r="R222" i="21"/>
  <c r="S222" i="21" s="1"/>
  <c r="T222" i="21"/>
  <c r="Q223" i="21"/>
  <c r="R223" i="21"/>
  <c r="S223" i="21" s="1"/>
  <c r="T223" i="21"/>
  <c r="Q224" i="21"/>
  <c r="R224" i="21"/>
  <c r="S224" i="21" s="1"/>
  <c r="T224" i="21"/>
  <c r="Q225" i="21"/>
  <c r="R225" i="21"/>
  <c r="S225" i="21" s="1"/>
  <c r="T225" i="21"/>
  <c r="Q226" i="21"/>
  <c r="R226" i="21"/>
  <c r="S226" i="21" s="1"/>
  <c r="T226" i="21"/>
  <c r="Q227" i="21"/>
  <c r="R227" i="21"/>
  <c r="S227" i="21" s="1"/>
  <c r="T227" i="21"/>
  <c r="Q228" i="21"/>
  <c r="R228" i="21"/>
  <c r="S228" i="21" s="1"/>
  <c r="T228" i="21"/>
  <c r="Q229" i="21"/>
  <c r="R229" i="21"/>
  <c r="S229" i="21" s="1"/>
  <c r="T229" i="21"/>
  <c r="Q230" i="21"/>
  <c r="R230" i="21"/>
  <c r="S230" i="21" s="1"/>
  <c r="T230" i="21"/>
  <c r="Q231" i="21"/>
  <c r="R231" i="21"/>
  <c r="S231" i="21" s="1"/>
  <c r="T231" i="21"/>
  <c r="Q232" i="21"/>
  <c r="R232" i="21"/>
  <c r="S232" i="21" s="1"/>
  <c r="T232" i="21"/>
  <c r="Q233" i="21"/>
  <c r="R233" i="21"/>
  <c r="S233" i="21" s="1"/>
  <c r="T233" i="21"/>
  <c r="Q234" i="21"/>
  <c r="R234" i="21"/>
  <c r="S234" i="21" s="1"/>
  <c r="T234" i="21"/>
  <c r="Q235" i="21"/>
  <c r="R235" i="21"/>
  <c r="S235" i="21" s="1"/>
  <c r="T235" i="21"/>
  <c r="Q236" i="21"/>
  <c r="R236" i="21"/>
  <c r="S236" i="21" s="1"/>
  <c r="T236" i="21"/>
  <c r="Q237" i="21"/>
  <c r="R237" i="21"/>
  <c r="S237" i="21" s="1"/>
  <c r="T237" i="21"/>
  <c r="Q238" i="21"/>
  <c r="R238" i="21"/>
  <c r="S238" i="21" s="1"/>
  <c r="T238" i="21"/>
  <c r="Q239" i="21"/>
  <c r="R239" i="21"/>
  <c r="S239" i="21" s="1"/>
  <c r="T239" i="21"/>
  <c r="Q240" i="21"/>
  <c r="R240" i="21"/>
  <c r="S240" i="21" s="1"/>
  <c r="T240" i="21"/>
  <c r="Q241" i="21"/>
  <c r="R241" i="21"/>
  <c r="S241" i="21" s="1"/>
  <c r="T241" i="21"/>
  <c r="Q242" i="21"/>
  <c r="R242" i="21"/>
  <c r="S242" i="21" s="1"/>
  <c r="T242" i="21"/>
  <c r="Q243" i="21"/>
  <c r="R243" i="21"/>
  <c r="S243" i="21" s="1"/>
  <c r="T243" i="21"/>
  <c r="Q244" i="21"/>
  <c r="R244" i="21"/>
  <c r="S244" i="21" s="1"/>
  <c r="T244" i="21"/>
  <c r="Q245" i="21"/>
  <c r="R245" i="21"/>
  <c r="S245" i="21"/>
  <c r="T245" i="21"/>
  <c r="Q246" i="21"/>
  <c r="R246" i="21"/>
  <c r="S246" i="21"/>
  <c r="T246" i="21"/>
  <c r="Q247" i="21"/>
  <c r="R247" i="21"/>
  <c r="S247" i="21"/>
  <c r="T247" i="21"/>
  <c r="Q248" i="21"/>
  <c r="R248" i="21"/>
  <c r="S248" i="21"/>
  <c r="T248" i="21"/>
  <c r="Q249" i="21"/>
  <c r="R249" i="21"/>
  <c r="S249" i="21"/>
  <c r="T249" i="21"/>
  <c r="Q250" i="21"/>
  <c r="R250" i="21"/>
  <c r="S250" i="21"/>
  <c r="T250" i="21"/>
  <c r="Q251" i="21"/>
  <c r="R251" i="21"/>
  <c r="S251" i="21"/>
  <c r="T251" i="21"/>
  <c r="Q252" i="21"/>
  <c r="R252" i="21"/>
  <c r="S252" i="21"/>
  <c r="T252" i="21"/>
  <c r="Q253" i="21"/>
  <c r="R253" i="21"/>
  <c r="S253" i="21"/>
  <c r="T253" i="21"/>
  <c r="Q254" i="21"/>
  <c r="R254" i="21"/>
  <c r="S254" i="21"/>
  <c r="T254" i="21"/>
  <c r="Q255" i="21"/>
  <c r="R255" i="21"/>
  <c r="S255" i="21"/>
  <c r="T255" i="21"/>
  <c r="Q256" i="21"/>
  <c r="R256" i="21"/>
  <c r="S256" i="21"/>
  <c r="T256" i="21"/>
  <c r="Q257" i="21"/>
  <c r="R257" i="21"/>
  <c r="S257" i="21"/>
  <c r="T257" i="21"/>
  <c r="Q258" i="21"/>
  <c r="R258" i="21"/>
  <c r="S258" i="21"/>
  <c r="T258" i="21"/>
  <c r="Q259" i="21"/>
  <c r="R259" i="21"/>
  <c r="S259" i="21"/>
  <c r="T259" i="21"/>
  <c r="Q260" i="21"/>
  <c r="R260" i="21"/>
  <c r="S260" i="21"/>
  <c r="T260" i="21"/>
  <c r="Q261" i="21"/>
  <c r="R261" i="21"/>
  <c r="S261" i="21"/>
  <c r="T261" i="21"/>
  <c r="Q262" i="21"/>
  <c r="R262" i="21"/>
  <c r="S262" i="21"/>
  <c r="T262" i="21"/>
  <c r="Q263" i="21"/>
  <c r="R263" i="21"/>
  <c r="S263" i="21"/>
  <c r="T263" i="21"/>
  <c r="Q264" i="21"/>
  <c r="R264" i="21"/>
  <c r="S264" i="21"/>
  <c r="T264" i="21"/>
  <c r="Q265" i="21"/>
  <c r="R265" i="21"/>
  <c r="S265" i="21"/>
  <c r="T265" i="21"/>
  <c r="Q266" i="21"/>
  <c r="R266" i="21"/>
  <c r="S266" i="21"/>
  <c r="T266" i="21"/>
  <c r="Q267" i="21"/>
  <c r="R267" i="21"/>
  <c r="S267" i="21"/>
  <c r="T267" i="21"/>
  <c r="Q268" i="21"/>
  <c r="R268" i="21"/>
  <c r="S268" i="21"/>
  <c r="T268" i="21"/>
  <c r="Q269" i="21"/>
  <c r="R269" i="21"/>
  <c r="S269" i="21"/>
  <c r="T269" i="21"/>
  <c r="Q270" i="21"/>
  <c r="R270" i="21"/>
  <c r="S270" i="21"/>
  <c r="T270" i="21"/>
  <c r="Q271" i="21"/>
  <c r="R271" i="21"/>
  <c r="S271" i="21"/>
  <c r="T271" i="21"/>
  <c r="Q272" i="21"/>
  <c r="R272" i="21"/>
  <c r="S272" i="21"/>
  <c r="T272" i="21"/>
  <c r="Q273" i="21"/>
  <c r="R273" i="21"/>
  <c r="S273" i="21"/>
  <c r="T273" i="21"/>
  <c r="Q274" i="21"/>
  <c r="R274" i="21"/>
  <c r="S274" i="21"/>
  <c r="T274" i="21"/>
  <c r="Q275" i="21"/>
  <c r="R275" i="21"/>
  <c r="S275" i="21"/>
  <c r="T275" i="21"/>
  <c r="Q276" i="21"/>
  <c r="R276" i="21"/>
  <c r="S276" i="21"/>
  <c r="T276" i="21"/>
  <c r="Q277" i="21"/>
  <c r="R277" i="21"/>
  <c r="S277" i="21"/>
  <c r="T277" i="21"/>
  <c r="Q278" i="21"/>
  <c r="R278" i="21"/>
  <c r="S278" i="21"/>
  <c r="T278" i="21"/>
  <c r="Q279" i="21"/>
  <c r="R279" i="21"/>
  <c r="S279" i="21"/>
  <c r="T279" i="21"/>
  <c r="Q280" i="21"/>
  <c r="R280" i="21"/>
  <c r="S280" i="21"/>
  <c r="T280" i="21"/>
  <c r="Q281" i="21"/>
  <c r="R281" i="21"/>
  <c r="S281" i="21"/>
  <c r="T281" i="21"/>
  <c r="Q282" i="21"/>
  <c r="R282" i="21"/>
  <c r="S282" i="21"/>
  <c r="T282" i="21"/>
  <c r="Q283" i="21"/>
  <c r="R283" i="21"/>
  <c r="S283" i="21"/>
  <c r="T283" i="21"/>
  <c r="Q284" i="21"/>
  <c r="R284" i="21"/>
  <c r="S284" i="21"/>
  <c r="T284" i="21"/>
  <c r="Q285" i="21"/>
  <c r="R285" i="21"/>
  <c r="S285" i="21"/>
  <c r="T285" i="21"/>
  <c r="Q286" i="21"/>
  <c r="R286" i="21"/>
  <c r="S286" i="21"/>
  <c r="T286" i="21"/>
  <c r="Q287" i="21"/>
  <c r="R287" i="21"/>
  <c r="S287" i="21"/>
  <c r="T287" i="21"/>
  <c r="Q288" i="21"/>
  <c r="R288" i="21"/>
  <c r="S288" i="21"/>
  <c r="T288" i="21"/>
  <c r="Q289" i="21"/>
  <c r="R289" i="21"/>
  <c r="S289" i="21"/>
  <c r="T289" i="21"/>
  <c r="Q290" i="21"/>
  <c r="R290" i="21"/>
  <c r="S290" i="21"/>
  <c r="T290" i="21"/>
  <c r="Q291" i="21"/>
  <c r="R291" i="21"/>
  <c r="S291" i="21"/>
  <c r="T291" i="21"/>
  <c r="Q292" i="21"/>
  <c r="R292" i="21"/>
  <c r="S292" i="21"/>
  <c r="T292" i="21"/>
  <c r="Q293" i="21"/>
  <c r="R293" i="21"/>
  <c r="S293" i="21"/>
  <c r="T293" i="21"/>
  <c r="Q294" i="21"/>
  <c r="R294" i="21"/>
  <c r="S294" i="21"/>
  <c r="T294" i="21"/>
  <c r="Q295" i="21"/>
  <c r="R295" i="21"/>
  <c r="S295" i="21"/>
  <c r="T295" i="21"/>
  <c r="Q296" i="21"/>
  <c r="R296" i="21"/>
  <c r="S296" i="21"/>
  <c r="T296" i="21"/>
  <c r="Q297" i="21"/>
  <c r="R297" i="21"/>
  <c r="S297" i="21"/>
  <c r="T297" i="21"/>
  <c r="Q298" i="21"/>
  <c r="R298" i="21"/>
  <c r="S298" i="21"/>
  <c r="T298" i="21"/>
  <c r="Q299" i="21"/>
  <c r="R299" i="21"/>
  <c r="S299" i="21"/>
  <c r="T299" i="21"/>
  <c r="Q300" i="21"/>
  <c r="R300" i="21"/>
  <c r="S300" i="21"/>
  <c r="T300" i="21"/>
  <c r="Q301" i="21"/>
  <c r="R301" i="21"/>
  <c r="S301" i="21"/>
  <c r="T301" i="21"/>
  <c r="Q302" i="21"/>
  <c r="R302" i="21"/>
  <c r="S302" i="21"/>
  <c r="T302" i="21"/>
  <c r="Q303" i="21"/>
  <c r="R303" i="21"/>
  <c r="S303" i="21"/>
  <c r="T303" i="21"/>
  <c r="Q304" i="21"/>
  <c r="R304" i="21"/>
  <c r="S304" i="21"/>
  <c r="T304" i="21"/>
  <c r="Q305" i="21"/>
  <c r="R305" i="21"/>
  <c r="S305" i="21"/>
  <c r="T305" i="21"/>
  <c r="Q306" i="21"/>
  <c r="R306" i="21"/>
  <c r="S306" i="21"/>
  <c r="T306" i="21"/>
  <c r="Q307" i="21"/>
  <c r="R307" i="21"/>
  <c r="S307" i="21"/>
  <c r="T307" i="21"/>
  <c r="Q308" i="21"/>
  <c r="R308" i="21"/>
  <c r="S308" i="21"/>
  <c r="T308" i="21"/>
  <c r="Q309" i="21"/>
  <c r="R309" i="21"/>
  <c r="S309" i="21"/>
  <c r="T309" i="21"/>
  <c r="Q310" i="21"/>
  <c r="R310" i="21"/>
  <c r="S310" i="21"/>
  <c r="T310" i="21"/>
  <c r="Q311" i="21"/>
  <c r="R311" i="21"/>
  <c r="S311" i="21"/>
  <c r="T311" i="21"/>
  <c r="Q312" i="21"/>
  <c r="R312" i="21"/>
  <c r="S312" i="21"/>
  <c r="T312" i="21"/>
  <c r="Q313" i="21"/>
  <c r="R313" i="21"/>
  <c r="S313" i="21"/>
  <c r="T313" i="21"/>
  <c r="Q314" i="21"/>
  <c r="R314" i="21"/>
  <c r="S314" i="21"/>
  <c r="T314" i="21"/>
  <c r="Q315" i="21"/>
  <c r="R315" i="21"/>
  <c r="S315" i="21"/>
  <c r="T315" i="21"/>
  <c r="Q316" i="21"/>
  <c r="R316" i="21"/>
  <c r="S316" i="21"/>
  <c r="T316" i="21"/>
  <c r="Q317" i="21"/>
  <c r="R317" i="21"/>
  <c r="S317" i="21"/>
  <c r="T317" i="21"/>
  <c r="Q318" i="21"/>
  <c r="R318" i="21"/>
  <c r="S318" i="21"/>
  <c r="T318" i="21"/>
  <c r="Q319" i="21"/>
  <c r="R319" i="21"/>
  <c r="S319" i="21"/>
  <c r="T319" i="21"/>
  <c r="Q320" i="21"/>
  <c r="R320" i="21"/>
  <c r="S320" i="21"/>
  <c r="T320" i="21"/>
  <c r="Q321" i="21"/>
  <c r="R321" i="21"/>
  <c r="S321" i="21"/>
  <c r="T321" i="21"/>
  <c r="Q322" i="21"/>
  <c r="R322" i="21"/>
  <c r="S322" i="21"/>
  <c r="T322" i="21"/>
  <c r="Q323" i="21"/>
  <c r="R323" i="21"/>
  <c r="S323" i="21"/>
  <c r="T323" i="21"/>
  <c r="Q324" i="21"/>
  <c r="R324" i="21"/>
  <c r="S324" i="21"/>
  <c r="T324" i="21"/>
  <c r="Q325" i="21"/>
  <c r="R325" i="21"/>
  <c r="S325" i="21"/>
  <c r="T325" i="21"/>
  <c r="Q326" i="21"/>
  <c r="R326" i="21"/>
  <c r="S326" i="21"/>
  <c r="T326" i="21"/>
  <c r="Q327" i="21"/>
  <c r="R327" i="21"/>
  <c r="S327" i="21"/>
  <c r="T327" i="21"/>
  <c r="Q328" i="21"/>
  <c r="R328" i="21"/>
  <c r="S328" i="21"/>
  <c r="T328" i="21"/>
  <c r="Q329" i="21"/>
  <c r="R329" i="21"/>
  <c r="S329" i="21"/>
  <c r="T329" i="21"/>
  <c r="Q330" i="21"/>
  <c r="R330" i="21"/>
  <c r="S330" i="21"/>
  <c r="T330" i="21"/>
  <c r="Q331" i="21"/>
  <c r="R331" i="21"/>
  <c r="S331" i="21"/>
  <c r="T331" i="21"/>
  <c r="Q332" i="21"/>
  <c r="R332" i="21"/>
  <c r="S332" i="21"/>
  <c r="T332" i="21"/>
  <c r="Q333" i="21"/>
  <c r="R333" i="21"/>
  <c r="S333" i="21"/>
  <c r="T333" i="21"/>
  <c r="Q334" i="21"/>
  <c r="R334" i="21"/>
  <c r="S334" i="21"/>
  <c r="T334" i="21"/>
  <c r="Q335" i="21"/>
  <c r="R335" i="21"/>
  <c r="S335" i="21"/>
  <c r="T335" i="21"/>
  <c r="Q336" i="21"/>
  <c r="R336" i="21"/>
  <c r="S336" i="21"/>
  <c r="T336" i="21"/>
  <c r="Q337" i="21"/>
  <c r="R337" i="21"/>
  <c r="S337" i="21"/>
  <c r="T337" i="21"/>
  <c r="Q338" i="21"/>
  <c r="R338" i="21"/>
  <c r="S338" i="21"/>
  <c r="T338" i="21"/>
  <c r="Q339" i="21"/>
  <c r="R339" i="21"/>
  <c r="S339" i="21"/>
  <c r="T339" i="21"/>
  <c r="Q340" i="21"/>
  <c r="R340" i="21"/>
  <c r="S340" i="21"/>
  <c r="T340" i="21"/>
  <c r="Q341" i="21"/>
  <c r="R341" i="21"/>
  <c r="S341" i="21"/>
  <c r="T341" i="21"/>
  <c r="Q342" i="21"/>
  <c r="R342" i="21"/>
  <c r="S342" i="21"/>
  <c r="T342" i="21"/>
  <c r="Q343" i="21"/>
  <c r="R343" i="21"/>
  <c r="S343" i="21"/>
  <c r="T343" i="21"/>
  <c r="Q344" i="21"/>
  <c r="R344" i="21"/>
  <c r="S344" i="21"/>
  <c r="T344" i="21"/>
  <c r="Q345" i="21"/>
  <c r="R345" i="21"/>
  <c r="S345" i="21"/>
  <c r="T345" i="21"/>
  <c r="Q346" i="21"/>
  <c r="R346" i="21"/>
  <c r="S346" i="21"/>
  <c r="T346" i="21"/>
  <c r="Q347" i="21"/>
  <c r="R347" i="21"/>
  <c r="S347" i="21"/>
  <c r="T347" i="21"/>
  <c r="Q348" i="21"/>
  <c r="R348" i="21"/>
  <c r="S348" i="21"/>
  <c r="T348" i="21"/>
  <c r="Q349" i="21"/>
  <c r="R349" i="21"/>
  <c r="S349" i="21"/>
  <c r="T349" i="21"/>
  <c r="Q350" i="21"/>
  <c r="R350" i="21"/>
  <c r="S350" i="21"/>
  <c r="T350" i="21"/>
  <c r="Q351" i="21"/>
  <c r="R351" i="21"/>
  <c r="S351" i="21"/>
  <c r="T351" i="21"/>
  <c r="Q352" i="21"/>
  <c r="R352" i="21"/>
  <c r="S352" i="21"/>
  <c r="T352" i="21"/>
  <c r="Q353" i="21"/>
  <c r="R353" i="21"/>
  <c r="S353" i="21"/>
  <c r="T353" i="21"/>
  <c r="Q354" i="21"/>
  <c r="R354" i="21"/>
  <c r="S354" i="21"/>
  <c r="T354" i="21"/>
  <c r="Q355" i="21"/>
  <c r="R355" i="21"/>
  <c r="S355" i="21"/>
  <c r="T355" i="21"/>
  <c r="Q356" i="21"/>
  <c r="R356" i="21"/>
  <c r="S356" i="21"/>
  <c r="T356" i="21"/>
  <c r="Q357" i="21"/>
  <c r="R357" i="21"/>
  <c r="S357" i="21"/>
  <c r="T357" i="21"/>
  <c r="Q358" i="21"/>
  <c r="R358" i="21"/>
  <c r="S358" i="21"/>
  <c r="T358" i="21"/>
  <c r="Q359" i="21"/>
  <c r="R359" i="21"/>
  <c r="S359" i="21"/>
  <c r="T359" i="21"/>
  <c r="Q360" i="21"/>
  <c r="R360" i="21"/>
  <c r="S360" i="21"/>
  <c r="T360" i="21"/>
  <c r="Q361" i="21"/>
  <c r="R361" i="21"/>
  <c r="S361" i="21"/>
  <c r="T361" i="21"/>
  <c r="Q362" i="21"/>
  <c r="R362" i="21"/>
  <c r="S362" i="21"/>
  <c r="T362" i="21"/>
  <c r="Q363" i="21"/>
  <c r="R363" i="21"/>
  <c r="S363" i="21"/>
  <c r="T363" i="21"/>
  <c r="Q364" i="21"/>
  <c r="R364" i="21"/>
  <c r="S364" i="21"/>
  <c r="T364" i="21"/>
  <c r="Q365" i="21"/>
  <c r="R365" i="21"/>
  <c r="S365" i="21"/>
  <c r="T365" i="21"/>
  <c r="Q366" i="21"/>
  <c r="R366" i="21"/>
  <c r="S366" i="21"/>
  <c r="T366" i="21"/>
  <c r="R2" i="21"/>
  <c r="S2" i="21" s="1"/>
  <c r="T2" i="21"/>
  <c r="Q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2" i="21"/>
  <c r="M5" i="20"/>
  <c r="N5" i="20"/>
  <c r="M6" i="20"/>
  <c r="N6" i="20"/>
  <c r="G6" i="20"/>
  <c r="M7" i="20"/>
  <c r="N7" i="20"/>
  <c r="M8" i="20"/>
  <c r="N8" i="20"/>
  <c r="M9" i="20"/>
  <c r="N9" i="20"/>
  <c r="M11" i="20"/>
  <c r="N11" i="20"/>
  <c r="M12" i="20"/>
  <c r="N12" i="20"/>
  <c r="M13" i="20"/>
  <c r="N13" i="20"/>
  <c r="M14" i="20"/>
  <c r="N14" i="20"/>
  <c r="M15" i="20"/>
  <c r="N15" i="20"/>
  <c r="M16" i="20"/>
  <c r="N16" i="20"/>
  <c r="M17" i="20"/>
  <c r="N17" i="20"/>
  <c r="M19" i="20"/>
  <c r="N19" i="20"/>
  <c r="H19" i="20"/>
  <c r="I20" i="20"/>
  <c r="J20" i="20"/>
  <c r="K20" i="20"/>
  <c r="L20" i="20"/>
  <c r="D20" i="20"/>
  <c r="G19" i="20"/>
  <c r="H17" i="20"/>
  <c r="G17" i="20"/>
  <c r="H15" i="20"/>
  <c r="G15" i="20"/>
  <c r="H14" i="20"/>
  <c r="G14" i="20"/>
  <c r="H13" i="20"/>
  <c r="G13" i="20"/>
  <c r="H12" i="20"/>
  <c r="G12" i="20"/>
  <c r="H11" i="20"/>
  <c r="G11" i="20"/>
  <c r="H9" i="20"/>
  <c r="G9" i="20"/>
  <c r="H8" i="20"/>
  <c r="G8" i="20"/>
  <c r="G7" i="20"/>
  <c r="L19" i="17"/>
  <c r="N26" i="17"/>
  <c r="M26" i="17"/>
  <c r="F26" i="17"/>
  <c r="H26" i="17" s="1"/>
  <c r="E26" i="17"/>
  <c r="G26" i="17" s="1"/>
  <c r="E366" i="21" l="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2" i="21"/>
  <c r="E216" i="21"/>
  <c r="E152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1" i="21"/>
  <c r="E237" i="21"/>
  <c r="E233" i="21"/>
  <c r="E229" i="21"/>
  <c r="E225" i="21"/>
  <c r="E221" i="21"/>
  <c r="E217" i="21"/>
  <c r="E213" i="21"/>
  <c r="E209" i="21"/>
  <c r="E205" i="21"/>
  <c r="E201" i="21"/>
  <c r="E197" i="21"/>
  <c r="E194" i="21"/>
  <c r="E193" i="21"/>
  <c r="E189" i="21"/>
  <c r="E185" i="21"/>
  <c r="E181" i="21"/>
  <c r="E177" i="21"/>
  <c r="E173" i="21"/>
  <c r="E169" i="21"/>
  <c r="E165" i="21"/>
  <c r="E161" i="21"/>
  <c r="E157" i="21"/>
  <c r="E109" i="21"/>
  <c r="E61" i="21"/>
  <c r="E45" i="21"/>
  <c r="E13" i="21"/>
  <c r="E226" i="21"/>
  <c r="E162" i="21"/>
  <c r="E66" i="21"/>
  <c r="E108" i="21"/>
  <c r="E104" i="21"/>
  <c r="E100" i="21"/>
  <c r="E96" i="21"/>
  <c r="E92" i="21"/>
  <c r="E84" i="21"/>
  <c r="E80" i="21"/>
  <c r="E77" i="21"/>
  <c r="E76" i="21"/>
  <c r="E72" i="21"/>
  <c r="E56" i="21"/>
  <c r="E50" i="21"/>
  <c r="E49" i="21"/>
  <c r="E40" i="21"/>
  <c r="E38" i="21"/>
  <c r="E34" i="21"/>
  <c r="E29" i="21"/>
  <c r="E28" i="21"/>
  <c r="E18" i="21"/>
  <c r="E17" i="21"/>
  <c r="E8" i="21"/>
  <c r="E6" i="21"/>
  <c r="E153" i="21"/>
  <c r="E149" i="21"/>
  <c r="E145" i="21"/>
  <c r="E141" i="21"/>
  <c r="E137" i="21"/>
  <c r="E133" i="21"/>
  <c r="E130" i="21"/>
  <c r="E129" i="21"/>
  <c r="E125" i="21"/>
  <c r="E121" i="21"/>
  <c r="E93" i="21"/>
  <c r="AA26" i="17"/>
  <c r="E243" i="21"/>
  <c r="E239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159" i="21"/>
  <c r="E155" i="21"/>
  <c r="E151" i="21"/>
  <c r="E147" i="21"/>
  <c r="E143" i="21"/>
  <c r="E139" i="21"/>
  <c r="E135" i="21"/>
  <c r="E131" i="21"/>
  <c r="E127" i="21"/>
  <c r="E244" i="21"/>
  <c r="E240" i="21"/>
  <c r="E236" i="21"/>
  <c r="E232" i="21"/>
  <c r="E228" i="21"/>
  <c r="E224" i="21"/>
  <c r="E220" i="21"/>
  <c r="E212" i="21"/>
  <c r="E208" i="21"/>
  <c r="E204" i="21"/>
  <c r="E200" i="21"/>
  <c r="E196" i="21"/>
  <c r="E192" i="21"/>
  <c r="E188" i="21"/>
  <c r="E180" i="21"/>
  <c r="E176" i="21"/>
  <c r="E172" i="21"/>
  <c r="E168" i="21"/>
  <c r="E164" i="21"/>
  <c r="E160" i="21"/>
  <c r="E156" i="21"/>
  <c r="E148" i="21"/>
  <c r="E144" i="21"/>
  <c r="E140" i="21"/>
  <c r="E136" i="21"/>
  <c r="E132" i="21"/>
  <c r="E128" i="21"/>
  <c r="E242" i="21"/>
  <c r="E238" i="21"/>
  <c r="E234" i="21"/>
  <c r="E230" i="21"/>
  <c r="E222" i="21"/>
  <c r="E218" i="21"/>
  <c r="E214" i="21"/>
  <c r="E210" i="21"/>
  <c r="E206" i="21"/>
  <c r="E202" i="21"/>
  <c r="E198" i="21"/>
  <c r="E190" i="21"/>
  <c r="E186" i="21"/>
  <c r="E182" i="21"/>
  <c r="E178" i="21"/>
  <c r="E174" i="21"/>
  <c r="E170" i="21"/>
  <c r="E166" i="21"/>
  <c r="E158" i="21"/>
  <c r="E154" i="21"/>
  <c r="E150" i="21"/>
  <c r="E146" i="21"/>
  <c r="E142" i="21"/>
  <c r="E138" i="21"/>
  <c r="E134" i="21"/>
  <c r="E126" i="21"/>
  <c r="E122" i="21"/>
  <c r="E118" i="21"/>
  <c r="E114" i="21"/>
  <c r="E110" i="21"/>
  <c r="E106" i="21"/>
  <c r="E102" i="21"/>
  <c r="E94" i="21"/>
  <c r="E90" i="21"/>
  <c r="E86" i="21"/>
  <c r="E82" i="21"/>
  <c r="E78" i="21"/>
  <c r="E123" i="21"/>
  <c r="E119" i="21"/>
  <c r="E115" i="21"/>
  <c r="E111" i="21"/>
  <c r="E107" i="21"/>
  <c r="E103" i="21"/>
  <c r="E99" i="21"/>
  <c r="E95" i="21"/>
  <c r="E91" i="21"/>
  <c r="E87" i="21"/>
  <c r="E83" i="21"/>
  <c r="E79" i="21"/>
  <c r="E75" i="21"/>
  <c r="E74" i="21"/>
  <c r="E73" i="21"/>
  <c r="E71" i="21"/>
  <c r="E70" i="21"/>
  <c r="E69" i="21"/>
  <c r="E68" i="21"/>
  <c r="E67" i="21"/>
  <c r="E65" i="21"/>
  <c r="E64" i="21"/>
  <c r="E63" i="21"/>
  <c r="E62" i="21"/>
  <c r="E60" i="21"/>
  <c r="E58" i="21"/>
  <c r="E57" i="21"/>
  <c r="E53" i="21"/>
  <c r="E52" i="21"/>
  <c r="E48" i="21"/>
  <c r="E46" i="21"/>
  <c r="E42" i="21"/>
  <c r="E41" i="21"/>
  <c r="E117" i="21"/>
  <c r="E113" i="21"/>
  <c r="E105" i="21"/>
  <c r="E101" i="21"/>
  <c r="E97" i="21"/>
  <c r="E89" i="21"/>
  <c r="E85" i="21"/>
  <c r="E81" i="21"/>
  <c r="E54" i="21"/>
  <c r="E44" i="21"/>
  <c r="E33" i="21"/>
  <c r="E22" i="21"/>
  <c r="E12" i="21"/>
  <c r="E37" i="21"/>
  <c r="E36" i="21"/>
  <c r="E32" i="21"/>
  <c r="E30" i="21"/>
  <c r="E26" i="21"/>
  <c r="E25" i="21"/>
  <c r="E21" i="21"/>
  <c r="E20" i="21"/>
  <c r="E16" i="21"/>
  <c r="E14" i="21"/>
  <c r="E10" i="21"/>
  <c r="E9" i="21"/>
  <c r="E5" i="21"/>
  <c r="E4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N20" i="20"/>
  <c r="M20" i="20"/>
  <c r="H7" i="20"/>
  <c r="F20" i="20"/>
  <c r="F21" i="20" s="1"/>
  <c r="H6" i="20"/>
  <c r="G5" i="20"/>
  <c r="H5" i="20"/>
  <c r="E20" i="20" l="1"/>
  <c r="E21" i="20" s="1"/>
  <c r="H20" i="20"/>
  <c r="M5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F14" i="17"/>
  <c r="H14" i="17" s="1"/>
  <c r="B38" i="17"/>
  <c r="L41" i="17"/>
  <c r="Q41" i="17"/>
  <c r="D40" i="17"/>
  <c r="E41" i="17" s="1"/>
  <c r="L40" i="17"/>
  <c r="K40" i="17"/>
  <c r="J40" i="17"/>
  <c r="I40" i="17"/>
  <c r="R40" i="17"/>
  <c r="Q40" i="17"/>
  <c r="P40" i="17"/>
  <c r="F39" i="17"/>
  <c r="H39" i="17" s="1"/>
  <c r="E39" i="17"/>
  <c r="F38" i="17"/>
  <c r="H38" i="17" s="1"/>
  <c r="E38" i="17"/>
  <c r="F37" i="17"/>
  <c r="H37" i="17" s="1"/>
  <c r="E37" i="17"/>
  <c r="F36" i="17"/>
  <c r="E36" i="17"/>
  <c r="AA36" i="17" s="1"/>
  <c r="F35" i="17"/>
  <c r="H35" i="17" s="1"/>
  <c r="E35" i="17"/>
  <c r="F34" i="17"/>
  <c r="H34" i="17" s="1"/>
  <c r="E34" i="17"/>
  <c r="F33" i="17"/>
  <c r="H33" i="17" s="1"/>
  <c r="E33" i="17"/>
  <c r="F32" i="17"/>
  <c r="H32" i="17" s="1"/>
  <c r="E32" i="17"/>
  <c r="F31" i="17"/>
  <c r="H31" i="17" s="1"/>
  <c r="E31" i="17"/>
  <c r="F30" i="17"/>
  <c r="H30" i="17" s="1"/>
  <c r="E30" i="17"/>
  <c r="F29" i="17"/>
  <c r="H29" i="17" s="1"/>
  <c r="E29" i="17"/>
  <c r="D28" i="17"/>
  <c r="F28" i="17"/>
  <c r="O28" i="17"/>
  <c r="D27" i="17"/>
  <c r="F27" i="17"/>
  <c r="E27" i="17"/>
  <c r="L20" i="17"/>
  <c r="D19" i="17"/>
  <c r="A20" i="17" s="1"/>
  <c r="K19" i="17"/>
  <c r="J19" i="17"/>
  <c r="I19" i="17"/>
  <c r="R19" i="17"/>
  <c r="Q19" i="17"/>
  <c r="P18" i="17"/>
  <c r="F18" i="17" s="1"/>
  <c r="H18" i="17" s="1"/>
  <c r="O18" i="17"/>
  <c r="E18" i="17" s="1"/>
  <c r="F17" i="17"/>
  <c r="H17" i="17" s="1"/>
  <c r="O17" i="17"/>
  <c r="E17" i="17" s="1"/>
  <c r="F16" i="17"/>
  <c r="H16" i="17" s="1"/>
  <c r="E16" i="17"/>
  <c r="F15" i="17"/>
  <c r="E15" i="17"/>
  <c r="AA15" i="17" s="1"/>
  <c r="E14" i="17"/>
  <c r="H13" i="17"/>
  <c r="G13" i="17"/>
  <c r="H12" i="17"/>
  <c r="G12" i="17"/>
  <c r="F11" i="17"/>
  <c r="H11" i="17" s="1"/>
  <c r="E11" i="17"/>
  <c r="F10" i="17"/>
  <c r="H10" i="17" s="1"/>
  <c r="E10" i="17"/>
  <c r="F9" i="17"/>
  <c r="H9" i="17" s="1"/>
  <c r="E9" i="17"/>
  <c r="F8" i="17"/>
  <c r="H8" i="17" s="1"/>
  <c r="E8" i="17"/>
  <c r="D7" i="17"/>
  <c r="F7" i="17"/>
  <c r="O7" i="17"/>
  <c r="E7" i="17" s="1"/>
  <c r="D6" i="17"/>
  <c r="P6" i="17"/>
  <c r="O6" i="17"/>
  <c r="E6" i="17" s="1"/>
  <c r="F5" i="17"/>
  <c r="E5" i="17"/>
  <c r="F6" i="17" l="1"/>
  <c r="Q20" i="17"/>
  <c r="R21" i="17" s="1"/>
  <c r="G16" i="17"/>
  <c r="AA16" i="17"/>
  <c r="G18" i="17"/>
  <c r="AA18" i="17"/>
  <c r="M19" i="17"/>
  <c r="G5" i="17"/>
  <c r="AA5" i="17"/>
  <c r="G8" i="17"/>
  <c r="AA8" i="17"/>
  <c r="G10" i="17"/>
  <c r="AA10" i="17"/>
  <c r="G14" i="17"/>
  <c r="AA14" i="17"/>
  <c r="G27" i="17"/>
  <c r="AA27" i="17"/>
  <c r="G30" i="17"/>
  <c r="AA30" i="17"/>
  <c r="G32" i="17"/>
  <c r="AA32" i="17"/>
  <c r="G34" i="17"/>
  <c r="AA34" i="17"/>
  <c r="G38" i="17"/>
  <c r="AA38" i="17"/>
  <c r="G7" i="17"/>
  <c r="AA7" i="17"/>
  <c r="G17" i="17"/>
  <c r="AA17" i="17"/>
  <c r="G6" i="17"/>
  <c r="AA6" i="17"/>
  <c r="G9" i="17"/>
  <c r="AA9" i="17"/>
  <c r="G11" i="17"/>
  <c r="AA11" i="17"/>
  <c r="G29" i="17"/>
  <c r="AA29" i="17"/>
  <c r="G31" i="17"/>
  <c r="AA31" i="17"/>
  <c r="G33" i="17"/>
  <c r="AA33" i="17"/>
  <c r="G35" i="17"/>
  <c r="AA35" i="17"/>
  <c r="G37" i="17"/>
  <c r="AA37" i="17"/>
  <c r="G39" i="17"/>
  <c r="AA39" i="17"/>
  <c r="N19" i="17"/>
  <c r="G20" i="20"/>
  <c r="B29" i="17"/>
  <c r="B27" i="17"/>
  <c r="O19" i="17"/>
  <c r="H7" i="17"/>
  <c r="H28" i="17"/>
  <c r="H27" i="17"/>
  <c r="B28" i="17"/>
  <c r="B37" i="17"/>
  <c r="H5" i="17"/>
  <c r="P19" i="17"/>
  <c r="H6" i="17"/>
  <c r="O40" i="17"/>
  <c r="E28" i="17"/>
  <c r="F40" i="17"/>
  <c r="E20" i="17"/>
  <c r="A41" i="17"/>
  <c r="G28" i="17" l="1"/>
  <c r="AA28" i="17"/>
  <c r="E40" i="17"/>
  <c r="F19" i="17"/>
  <c r="H40" i="17"/>
  <c r="C41" i="17"/>
  <c r="E19" i="17"/>
  <c r="J20" i="17" s="1"/>
  <c r="F41" i="17" l="1"/>
  <c r="H19" i="17"/>
  <c r="J41" i="17"/>
  <c r="G40" i="17"/>
  <c r="C20" i="17"/>
  <c r="F20" i="17"/>
  <c r="G19" i="17"/>
  <c r="Z1009" i="6" l="1"/>
  <c r="Y1009" i="6"/>
  <c r="X1009" i="6"/>
  <c r="W1009" i="6"/>
  <c r="V1009" i="6"/>
  <c r="U1009" i="6"/>
  <c r="T1009" i="6"/>
  <c r="S1009" i="6"/>
  <c r="P1009" i="6"/>
  <c r="O1009" i="6"/>
  <c r="L1009" i="6"/>
  <c r="K1009" i="6"/>
  <c r="H1009" i="6"/>
  <c r="G1009" i="6"/>
  <c r="F1009" i="6"/>
  <c r="E1009" i="6"/>
  <c r="C1009" i="6"/>
  <c r="N1007" i="6"/>
  <c r="R1007" i="6" s="1"/>
  <c r="M1007" i="6"/>
  <c r="Q1007" i="6" s="1"/>
  <c r="N1006" i="6"/>
  <c r="R1006" i="6" s="1"/>
  <c r="M1006" i="6"/>
  <c r="Q1006" i="6" s="1"/>
  <c r="N1005" i="6"/>
  <c r="R1005" i="6" s="1"/>
  <c r="M1005" i="6"/>
  <c r="Q1005" i="6" s="1"/>
  <c r="N1004" i="6"/>
  <c r="M1004" i="6"/>
  <c r="N1003" i="6"/>
  <c r="R1003" i="6" s="1"/>
  <c r="M1003" i="6"/>
  <c r="Q1003" i="6" s="1"/>
  <c r="N1002" i="6"/>
  <c r="R1002" i="6" s="1"/>
  <c r="M1002" i="6"/>
  <c r="Q1002" i="6" s="1"/>
  <c r="N1001" i="6"/>
  <c r="R1001" i="6" s="1"/>
  <c r="M1001" i="6"/>
  <c r="Q1001" i="6" s="1"/>
  <c r="N1000" i="6"/>
  <c r="R1000" i="6" s="1"/>
  <c r="M1000" i="6"/>
  <c r="Q1000" i="6" s="1"/>
  <c r="N999" i="6"/>
  <c r="R999" i="6" s="1"/>
  <c r="M999" i="6"/>
  <c r="Q999" i="6" s="1"/>
  <c r="N998" i="6"/>
  <c r="R998" i="6" s="1"/>
  <c r="M998" i="6"/>
  <c r="Q998" i="6" s="1"/>
  <c r="N997" i="6"/>
  <c r="R997" i="6" s="1"/>
  <c r="M997" i="6"/>
  <c r="Q997" i="6" s="1"/>
  <c r="J1009" i="6"/>
  <c r="I1009" i="6"/>
  <c r="D1009" i="6"/>
  <c r="M996" i="6"/>
  <c r="Q996" i="6" s="1"/>
  <c r="N995" i="6"/>
  <c r="R995" i="6" s="1"/>
  <c r="M995" i="6"/>
  <c r="Q995" i="6"/>
  <c r="N994" i="6"/>
  <c r="R994" i="6" s="1"/>
  <c r="M994" i="6"/>
  <c r="Q994" i="6" s="1"/>
  <c r="J975" i="6"/>
  <c r="J988" i="6" s="1"/>
  <c r="I975" i="6"/>
  <c r="D975" i="6"/>
  <c r="C975" i="6"/>
  <c r="C988" i="6" s="1"/>
  <c r="N996" i="6"/>
  <c r="R996" i="6" s="1"/>
  <c r="D966" i="6"/>
  <c r="C966" i="6"/>
  <c r="J954" i="6"/>
  <c r="I954" i="6"/>
  <c r="I967" i="6" s="1"/>
  <c r="Z988" i="6"/>
  <c r="Y988" i="6"/>
  <c r="X988" i="6"/>
  <c r="W988" i="6"/>
  <c r="V988" i="6"/>
  <c r="U988" i="6"/>
  <c r="T988" i="6"/>
  <c r="S988" i="6"/>
  <c r="P988" i="6"/>
  <c r="O988" i="6"/>
  <c r="L988" i="6"/>
  <c r="K988" i="6"/>
  <c r="I988" i="6"/>
  <c r="H988" i="6"/>
  <c r="G988" i="6"/>
  <c r="F988" i="6"/>
  <c r="E988" i="6"/>
  <c r="N986" i="6"/>
  <c r="R986" i="6" s="1"/>
  <c r="M986" i="6"/>
  <c r="Q986" i="6" s="1"/>
  <c r="N985" i="6"/>
  <c r="R985" i="6" s="1"/>
  <c r="M985" i="6"/>
  <c r="Q985" i="6" s="1"/>
  <c r="N984" i="6"/>
  <c r="R984" i="6" s="1"/>
  <c r="M984" i="6"/>
  <c r="Q984" i="6" s="1"/>
  <c r="N983" i="6"/>
  <c r="M983" i="6"/>
  <c r="N982" i="6"/>
  <c r="R982" i="6" s="1"/>
  <c r="M982" i="6"/>
  <c r="Q982" i="6" s="1"/>
  <c r="N981" i="6"/>
  <c r="R981" i="6" s="1"/>
  <c r="M981" i="6"/>
  <c r="Q981" i="6" s="1"/>
  <c r="N980" i="6"/>
  <c r="R980" i="6" s="1"/>
  <c r="M980" i="6"/>
  <c r="Q980" i="6" s="1"/>
  <c r="N979" i="6"/>
  <c r="R979" i="6" s="1"/>
  <c r="M979" i="6"/>
  <c r="Q979" i="6" s="1"/>
  <c r="N978" i="6"/>
  <c r="R978" i="6" s="1"/>
  <c r="M978" i="6"/>
  <c r="Q978" i="6" s="1"/>
  <c r="N977" i="6"/>
  <c r="R977" i="6" s="1"/>
  <c r="M977" i="6"/>
  <c r="Q977" i="6" s="1"/>
  <c r="N976" i="6"/>
  <c r="R976" i="6" s="1"/>
  <c r="M976" i="6"/>
  <c r="Q976" i="6" s="1"/>
  <c r="N974" i="6"/>
  <c r="R974" i="6" s="1"/>
  <c r="M974" i="6"/>
  <c r="Q974" i="6" s="1"/>
  <c r="N973" i="6"/>
  <c r="R973" i="6" s="1"/>
  <c r="M973" i="6"/>
  <c r="Q973" i="6" s="1"/>
  <c r="M975" i="6"/>
  <c r="D912" i="6"/>
  <c r="D925" i="6" s="1"/>
  <c r="C912" i="6"/>
  <c r="Z967" i="6"/>
  <c r="Y967" i="6"/>
  <c r="X967" i="6"/>
  <c r="W967" i="6"/>
  <c r="V967" i="6"/>
  <c r="U967" i="6"/>
  <c r="T967" i="6"/>
  <c r="S967" i="6"/>
  <c r="P967" i="6"/>
  <c r="O967" i="6"/>
  <c r="L967" i="6"/>
  <c r="K967" i="6"/>
  <c r="J967" i="6"/>
  <c r="H967" i="6"/>
  <c r="G967" i="6"/>
  <c r="F967" i="6"/>
  <c r="E967" i="6"/>
  <c r="D967" i="6"/>
  <c r="C967" i="6"/>
  <c r="N965" i="6"/>
  <c r="R965" i="6" s="1"/>
  <c r="M965" i="6"/>
  <c r="Q965" i="6" s="1"/>
  <c r="N964" i="6"/>
  <c r="R964" i="6" s="1"/>
  <c r="M964" i="6"/>
  <c r="Q964" i="6" s="1"/>
  <c r="N963" i="6"/>
  <c r="R963" i="6" s="1"/>
  <c r="M963" i="6"/>
  <c r="Q963" i="6" s="1"/>
  <c r="N962" i="6"/>
  <c r="M962" i="6"/>
  <c r="N961" i="6"/>
  <c r="R961" i="6" s="1"/>
  <c r="M961" i="6"/>
  <c r="Q961" i="6" s="1"/>
  <c r="N960" i="6"/>
  <c r="R960" i="6" s="1"/>
  <c r="M960" i="6"/>
  <c r="Q960" i="6" s="1"/>
  <c r="N959" i="6"/>
  <c r="R959" i="6" s="1"/>
  <c r="M959" i="6"/>
  <c r="Q959" i="6" s="1"/>
  <c r="N958" i="6"/>
  <c r="R958" i="6" s="1"/>
  <c r="M958" i="6"/>
  <c r="Q958" i="6" s="1"/>
  <c r="N957" i="6"/>
  <c r="R957" i="6" s="1"/>
  <c r="M957" i="6"/>
  <c r="Q957" i="6" s="1"/>
  <c r="N956" i="6"/>
  <c r="R956" i="6" s="1"/>
  <c r="M956" i="6"/>
  <c r="Q956" i="6" s="1"/>
  <c r="N955" i="6"/>
  <c r="R955" i="6" s="1"/>
  <c r="M955" i="6"/>
  <c r="Q955" i="6" s="1"/>
  <c r="N954" i="6"/>
  <c r="R954" i="6" s="1"/>
  <c r="M954" i="6"/>
  <c r="Q954" i="6" s="1"/>
  <c r="N953" i="6"/>
  <c r="R953" i="6" s="1"/>
  <c r="M953" i="6"/>
  <c r="Q953" i="6" s="1"/>
  <c r="N952" i="6"/>
  <c r="M952" i="6"/>
  <c r="Q952" i="6" s="1"/>
  <c r="M932" i="6"/>
  <c r="Q932" i="6" s="1"/>
  <c r="N932" i="6"/>
  <c r="R932" i="6" s="1"/>
  <c r="M933" i="6"/>
  <c r="N933" i="6"/>
  <c r="R933" i="6" s="1"/>
  <c r="M934" i="6"/>
  <c r="Q934" i="6" s="1"/>
  <c r="N934" i="6"/>
  <c r="M935" i="6"/>
  <c r="N935" i="6"/>
  <c r="R935" i="6" s="1"/>
  <c r="M936" i="6"/>
  <c r="Q936" i="6" s="1"/>
  <c r="N936" i="6"/>
  <c r="R936" i="6" s="1"/>
  <c r="M937" i="6"/>
  <c r="N937" i="6"/>
  <c r="R937" i="6" s="1"/>
  <c r="M938" i="6"/>
  <c r="Q938" i="6" s="1"/>
  <c r="N938" i="6"/>
  <c r="M939" i="6"/>
  <c r="N939" i="6"/>
  <c r="R939" i="6" s="1"/>
  <c r="M940" i="6"/>
  <c r="Q940" i="6" s="1"/>
  <c r="N940" i="6"/>
  <c r="R940" i="6" s="1"/>
  <c r="M941" i="6"/>
  <c r="N941" i="6"/>
  <c r="M942" i="6"/>
  <c r="Q942" i="6" s="1"/>
  <c r="N942" i="6"/>
  <c r="R942" i="6" s="1"/>
  <c r="M943" i="6"/>
  <c r="N943" i="6"/>
  <c r="R943" i="6" s="1"/>
  <c r="M890" i="6"/>
  <c r="Q890" i="6" s="1"/>
  <c r="N890" i="6"/>
  <c r="M891" i="6"/>
  <c r="Q891" i="6" s="1"/>
  <c r="N891" i="6"/>
  <c r="M892" i="6"/>
  <c r="Q892" i="6" s="1"/>
  <c r="N892" i="6"/>
  <c r="R892" i="6" s="1"/>
  <c r="M893" i="6"/>
  <c r="Q893" i="6" s="1"/>
  <c r="N893" i="6"/>
  <c r="M894" i="6"/>
  <c r="Q894" i="6" s="1"/>
  <c r="N894" i="6"/>
  <c r="M895" i="6"/>
  <c r="Q895" i="6" s="1"/>
  <c r="N895" i="6"/>
  <c r="M896" i="6"/>
  <c r="Q896" i="6" s="1"/>
  <c r="N896" i="6"/>
  <c r="R896" i="6" s="1"/>
  <c r="M897" i="6"/>
  <c r="Q897" i="6" s="1"/>
  <c r="N897" i="6"/>
  <c r="M898" i="6"/>
  <c r="Q898" i="6" s="1"/>
  <c r="N898" i="6"/>
  <c r="M899" i="6"/>
  <c r="N899" i="6"/>
  <c r="M900" i="6"/>
  <c r="N900" i="6"/>
  <c r="R900" i="6" s="1"/>
  <c r="M901" i="6"/>
  <c r="N901" i="6"/>
  <c r="M902" i="6"/>
  <c r="Q902" i="6" s="1"/>
  <c r="N902" i="6"/>
  <c r="R902" i="6" s="1"/>
  <c r="M911" i="6"/>
  <c r="Q911" i="6" s="1"/>
  <c r="N911" i="6"/>
  <c r="N912" i="6"/>
  <c r="R912" i="6" s="1"/>
  <c r="M913" i="6"/>
  <c r="Q913" i="6" s="1"/>
  <c r="N913" i="6"/>
  <c r="M914" i="6"/>
  <c r="N914" i="6"/>
  <c r="R914" i="6" s="1"/>
  <c r="M915" i="6"/>
  <c r="Q915" i="6" s="1"/>
  <c r="N915" i="6"/>
  <c r="M916" i="6"/>
  <c r="N916" i="6"/>
  <c r="R916" i="6" s="1"/>
  <c r="M917" i="6"/>
  <c r="Q917" i="6" s="1"/>
  <c r="N917" i="6"/>
  <c r="M918" i="6"/>
  <c r="N918" i="6"/>
  <c r="R918" i="6" s="1"/>
  <c r="M919" i="6"/>
  <c r="N919" i="6"/>
  <c r="M920" i="6"/>
  <c r="N920" i="6"/>
  <c r="M921" i="6"/>
  <c r="Q921" i="6" s="1"/>
  <c r="N921" i="6"/>
  <c r="M922" i="6"/>
  <c r="N922" i="6"/>
  <c r="R922" i="6" s="1"/>
  <c r="M923" i="6"/>
  <c r="N923" i="6"/>
  <c r="Z946" i="6"/>
  <c r="Y946" i="6"/>
  <c r="X946" i="6"/>
  <c r="W946" i="6"/>
  <c r="V946" i="6"/>
  <c r="U946" i="6"/>
  <c r="AA946" i="6" s="1"/>
  <c r="T946" i="6"/>
  <c r="AB946" i="6" s="1"/>
  <c r="S946" i="6"/>
  <c r="P946" i="6"/>
  <c r="O946" i="6"/>
  <c r="L946" i="6"/>
  <c r="K946" i="6"/>
  <c r="J946" i="6"/>
  <c r="I946" i="6"/>
  <c r="H946" i="6"/>
  <c r="G946" i="6"/>
  <c r="F946" i="6"/>
  <c r="E946" i="6"/>
  <c r="D946" i="6"/>
  <c r="C946" i="6"/>
  <c r="N944" i="6"/>
  <c r="R944" i="6" s="1"/>
  <c r="M944" i="6"/>
  <c r="Q944" i="6" s="1"/>
  <c r="Q943" i="6"/>
  <c r="Q939" i="6"/>
  <c r="R938" i="6"/>
  <c r="Q937" i="6"/>
  <c r="Q935" i="6"/>
  <c r="R934" i="6"/>
  <c r="Q933" i="6"/>
  <c r="N931" i="6"/>
  <c r="R931" i="6" s="1"/>
  <c r="M931" i="6"/>
  <c r="N910" i="6"/>
  <c r="R910" i="6" s="1"/>
  <c r="M910" i="6"/>
  <c r="F883" i="3"/>
  <c r="E883" i="3"/>
  <c r="D883" i="3"/>
  <c r="C883" i="3"/>
  <c r="Z925" i="6"/>
  <c r="Y925" i="6"/>
  <c r="X925" i="6"/>
  <c r="W925" i="6"/>
  <c r="V925" i="6"/>
  <c r="U925" i="6"/>
  <c r="T925" i="6"/>
  <c r="S925" i="6"/>
  <c r="P925" i="6"/>
  <c r="O925" i="6"/>
  <c r="L925" i="6"/>
  <c r="K925" i="6"/>
  <c r="J925" i="6"/>
  <c r="I925" i="6"/>
  <c r="H925" i="6"/>
  <c r="G925" i="6"/>
  <c r="F925" i="6"/>
  <c r="E925" i="6"/>
  <c r="R923" i="6"/>
  <c r="Q923" i="6"/>
  <c r="Q922" i="6"/>
  <c r="R921" i="6"/>
  <c r="Q919" i="6"/>
  <c r="R919" i="6"/>
  <c r="Q918" i="6"/>
  <c r="R917" i="6"/>
  <c r="Q916" i="6"/>
  <c r="R915" i="6"/>
  <c r="Q914" i="6"/>
  <c r="R913" i="6"/>
  <c r="R911" i="6"/>
  <c r="Z903" i="6"/>
  <c r="Y903" i="6"/>
  <c r="X903" i="6"/>
  <c r="W903" i="6"/>
  <c r="V903" i="6"/>
  <c r="U903" i="6"/>
  <c r="T903" i="6"/>
  <c r="S903" i="6"/>
  <c r="AA903" i="6" s="1"/>
  <c r="P903" i="6"/>
  <c r="O903" i="6"/>
  <c r="L903" i="6"/>
  <c r="K903" i="6"/>
  <c r="J903" i="6"/>
  <c r="I903" i="6"/>
  <c r="H903" i="6"/>
  <c r="G903" i="6"/>
  <c r="F903" i="6"/>
  <c r="E903" i="6"/>
  <c r="D903" i="6"/>
  <c r="C903" i="6"/>
  <c r="R901" i="6"/>
  <c r="Q901" i="6"/>
  <c r="Q900" i="6"/>
  <c r="R898" i="6"/>
  <c r="R897" i="6"/>
  <c r="R895" i="6"/>
  <c r="R894" i="6"/>
  <c r="R893" i="6"/>
  <c r="R891" i="6"/>
  <c r="R890" i="6"/>
  <c r="N889" i="6"/>
  <c r="M889" i="6"/>
  <c r="Q889" i="6"/>
  <c r="Z882" i="6"/>
  <c r="Y882" i="6"/>
  <c r="X882" i="6"/>
  <c r="W882" i="6"/>
  <c r="V882" i="6"/>
  <c r="U882" i="6"/>
  <c r="T882" i="6"/>
  <c r="S882" i="6"/>
  <c r="AA882" i="6" s="1"/>
  <c r="P882" i="6"/>
  <c r="O882" i="6"/>
  <c r="L882" i="6"/>
  <c r="K882" i="6"/>
  <c r="J882" i="6"/>
  <c r="I882" i="6"/>
  <c r="H882" i="6"/>
  <c r="G882" i="6"/>
  <c r="F882" i="6"/>
  <c r="E882" i="6"/>
  <c r="N881" i="6"/>
  <c r="R881" i="6" s="1"/>
  <c r="C882" i="6"/>
  <c r="R880" i="6"/>
  <c r="Q880" i="6"/>
  <c r="N879" i="6"/>
  <c r="R879" i="6" s="1"/>
  <c r="M879" i="6"/>
  <c r="Q879" i="6" s="1"/>
  <c r="N878" i="6"/>
  <c r="M878" i="6"/>
  <c r="N877" i="6"/>
  <c r="R877" i="6" s="1"/>
  <c r="M877" i="6"/>
  <c r="Q877" i="6" s="1"/>
  <c r="N876" i="6"/>
  <c r="R876" i="6" s="1"/>
  <c r="M876" i="6"/>
  <c r="Q876" i="6" s="1"/>
  <c r="N875" i="6"/>
  <c r="R875" i="6" s="1"/>
  <c r="M875" i="6"/>
  <c r="Q875" i="6" s="1"/>
  <c r="N874" i="6"/>
  <c r="R874" i="6" s="1"/>
  <c r="M874" i="6"/>
  <c r="Q874" i="6" s="1"/>
  <c r="N873" i="6"/>
  <c r="R873" i="6" s="1"/>
  <c r="M873" i="6"/>
  <c r="Q873" i="6" s="1"/>
  <c r="N872" i="6"/>
  <c r="R872" i="6" s="1"/>
  <c r="M872" i="6"/>
  <c r="Q872" i="6" s="1"/>
  <c r="N871" i="6"/>
  <c r="R871" i="6" s="1"/>
  <c r="M871" i="6"/>
  <c r="Q871" i="6" s="1"/>
  <c r="N870" i="6"/>
  <c r="R870" i="6" s="1"/>
  <c r="M870" i="6"/>
  <c r="D882" i="6"/>
  <c r="N869" i="6"/>
  <c r="R869" i="6" s="1"/>
  <c r="M869" i="6"/>
  <c r="Q869" i="6" s="1"/>
  <c r="N868" i="6"/>
  <c r="R868" i="6" s="1"/>
  <c r="M868" i="6"/>
  <c r="Q868" i="6" s="1"/>
  <c r="M881" i="6"/>
  <c r="Q881" i="6" s="1"/>
  <c r="D860" i="6"/>
  <c r="N860" i="6" s="1"/>
  <c r="R860" i="6" s="1"/>
  <c r="C860" i="6"/>
  <c r="M860" i="6" s="1"/>
  <c r="Q860" i="6" s="1"/>
  <c r="D849" i="6"/>
  <c r="F866" i="3"/>
  <c r="E866" i="3"/>
  <c r="D866" i="3"/>
  <c r="C866" i="3"/>
  <c r="G866" i="3" s="1"/>
  <c r="F849" i="3"/>
  <c r="E849" i="3"/>
  <c r="D849" i="3"/>
  <c r="C849" i="3"/>
  <c r="G849" i="3" s="1"/>
  <c r="F832" i="3"/>
  <c r="E832" i="3"/>
  <c r="D832" i="3"/>
  <c r="C832" i="3"/>
  <c r="G832" i="3" s="1"/>
  <c r="F815" i="3"/>
  <c r="E815" i="3"/>
  <c r="D815" i="3"/>
  <c r="C815" i="3"/>
  <c r="F798" i="3"/>
  <c r="E798" i="3"/>
  <c r="D798" i="3"/>
  <c r="H798" i="3" s="1"/>
  <c r="C798" i="3"/>
  <c r="F781" i="3"/>
  <c r="E781" i="3"/>
  <c r="D781" i="3"/>
  <c r="C781" i="3"/>
  <c r="H228" i="8"/>
  <c r="G228" i="8"/>
  <c r="D228" i="8"/>
  <c r="C228" i="8"/>
  <c r="K227" i="8"/>
  <c r="J227" i="8"/>
  <c r="H227" i="8"/>
  <c r="G227" i="8"/>
  <c r="D227" i="8"/>
  <c r="C227" i="8"/>
  <c r="Q226" i="8"/>
  <c r="P226" i="8"/>
  <c r="O226" i="8"/>
  <c r="N226" i="8"/>
  <c r="M226" i="8"/>
  <c r="L226" i="8"/>
  <c r="I226" i="8"/>
  <c r="H226" i="8"/>
  <c r="G226" i="8"/>
  <c r="AC226" i="8" s="1"/>
  <c r="F226" i="8"/>
  <c r="AB226" i="8" s="1"/>
  <c r="E226" i="8"/>
  <c r="D226" i="8"/>
  <c r="AC225" i="8"/>
  <c r="AB225" i="8"/>
  <c r="AA225" i="8"/>
  <c r="Z225" i="8"/>
  <c r="AC224" i="8"/>
  <c r="AB224" i="8"/>
  <c r="AA224" i="8"/>
  <c r="Z224" i="8"/>
  <c r="AC223" i="8"/>
  <c r="AB223" i="8"/>
  <c r="AA223" i="8"/>
  <c r="Z223" i="8"/>
  <c r="AC222" i="8"/>
  <c r="AB222" i="8"/>
  <c r="S222" i="8"/>
  <c r="AA222" i="8" s="1"/>
  <c r="R222" i="8"/>
  <c r="Z222" i="8" s="1"/>
  <c r="AC221" i="8"/>
  <c r="AB221" i="8"/>
  <c r="S221" i="8"/>
  <c r="AA221" i="8" s="1"/>
  <c r="R221" i="8"/>
  <c r="Z221" i="8" s="1"/>
  <c r="AG220" i="8"/>
  <c r="AF220" i="8"/>
  <c r="AE220" i="8"/>
  <c r="AD220" i="8"/>
  <c r="AC220" i="8"/>
  <c r="AB220" i="8"/>
  <c r="S220" i="8"/>
  <c r="R220" i="8"/>
  <c r="Z220" i="8" s="1"/>
  <c r="AG219" i="8"/>
  <c r="AF219" i="8"/>
  <c r="AE219" i="8"/>
  <c r="AD219" i="8"/>
  <c r="AC219" i="8"/>
  <c r="AB219" i="8"/>
  <c r="S219" i="8"/>
  <c r="AA219" i="8" s="1"/>
  <c r="R219" i="8"/>
  <c r="Z219" i="8" s="1"/>
  <c r="AG218" i="8"/>
  <c r="AF218" i="8"/>
  <c r="AE218" i="8"/>
  <c r="AD218" i="8"/>
  <c r="AC218" i="8"/>
  <c r="AB218" i="8"/>
  <c r="S218" i="8"/>
  <c r="R218" i="8"/>
  <c r="Z218" i="8" s="1"/>
  <c r="AG217" i="8"/>
  <c r="AF217" i="8"/>
  <c r="AE217" i="8"/>
  <c r="AD217" i="8"/>
  <c r="AC217" i="8"/>
  <c r="AB217" i="8"/>
  <c r="S217" i="8"/>
  <c r="AA217" i="8" s="1"/>
  <c r="R217" i="8"/>
  <c r="H210" i="8"/>
  <c r="G210" i="8"/>
  <c r="D210" i="8"/>
  <c r="C210" i="8"/>
  <c r="K209" i="8"/>
  <c r="J209" i="8"/>
  <c r="H209" i="8"/>
  <c r="G209" i="8"/>
  <c r="D209" i="8"/>
  <c r="C209" i="8"/>
  <c r="Q208" i="8"/>
  <c r="P208" i="8"/>
  <c r="O208" i="8"/>
  <c r="N208" i="8"/>
  <c r="M208" i="8"/>
  <c r="L208" i="8"/>
  <c r="I208" i="8"/>
  <c r="H208" i="8"/>
  <c r="G208" i="8"/>
  <c r="AC208" i="8" s="1"/>
  <c r="F208" i="8"/>
  <c r="AB208" i="8" s="1"/>
  <c r="E208" i="8"/>
  <c r="D208" i="8"/>
  <c r="AC207" i="8"/>
  <c r="AB207" i="8"/>
  <c r="AA207" i="8"/>
  <c r="Z207" i="8"/>
  <c r="AC206" i="8"/>
  <c r="AB206" i="8"/>
  <c r="AA206" i="8"/>
  <c r="Z206" i="8"/>
  <c r="AC205" i="8"/>
  <c r="AB205" i="8"/>
  <c r="AA205" i="8"/>
  <c r="Z205" i="8"/>
  <c r="AC204" i="8"/>
  <c r="AB204" i="8"/>
  <c r="S204" i="8"/>
  <c r="AA204" i="8" s="1"/>
  <c r="R204" i="8"/>
  <c r="Z204" i="8" s="1"/>
  <c r="AC203" i="8"/>
  <c r="AB203" i="8"/>
  <c r="S203" i="8"/>
  <c r="AA203" i="8" s="1"/>
  <c r="R203" i="8"/>
  <c r="Z203" i="8" s="1"/>
  <c r="AG202" i="8"/>
  <c r="AF202" i="8"/>
  <c r="AE202" i="8"/>
  <c r="AD202" i="8"/>
  <c r="AC202" i="8"/>
  <c r="AB202" i="8"/>
  <c r="S202" i="8"/>
  <c r="AA202" i="8" s="1"/>
  <c r="R202" i="8"/>
  <c r="Z202" i="8" s="1"/>
  <c r="AG201" i="8"/>
  <c r="AF201" i="8"/>
  <c r="AE201" i="8"/>
  <c r="AD201" i="8"/>
  <c r="AC201" i="8"/>
  <c r="AB201" i="8"/>
  <c r="S201" i="8"/>
  <c r="AA201" i="8" s="1"/>
  <c r="R201" i="8"/>
  <c r="Z201" i="8" s="1"/>
  <c r="AG200" i="8"/>
  <c r="AF200" i="8"/>
  <c r="AE200" i="8"/>
  <c r="AD200" i="8"/>
  <c r="AC200" i="8"/>
  <c r="AB200" i="8"/>
  <c r="S200" i="8"/>
  <c r="R200" i="8"/>
  <c r="Z200" i="8"/>
  <c r="AG199" i="8"/>
  <c r="AF199" i="8"/>
  <c r="AE199" i="8"/>
  <c r="AD199" i="8"/>
  <c r="AC199" i="8"/>
  <c r="AB199" i="8"/>
  <c r="S199" i="8"/>
  <c r="R199" i="8"/>
  <c r="H192" i="8"/>
  <c r="G192" i="8"/>
  <c r="D192" i="8"/>
  <c r="C192" i="8"/>
  <c r="K191" i="8"/>
  <c r="J191" i="8"/>
  <c r="H191" i="8"/>
  <c r="G191" i="8"/>
  <c r="D191" i="8"/>
  <c r="C191" i="8"/>
  <c r="Q190" i="8"/>
  <c r="P190" i="8"/>
  <c r="O190" i="8"/>
  <c r="N190" i="8"/>
  <c r="M190" i="8"/>
  <c r="L190" i="8"/>
  <c r="I190" i="8"/>
  <c r="H190" i="8"/>
  <c r="G190" i="8"/>
  <c r="AC190" i="8" s="1"/>
  <c r="F190" i="8"/>
  <c r="AB190" i="8" s="1"/>
  <c r="E190" i="8"/>
  <c r="D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AC186" i="8"/>
  <c r="AB186" i="8"/>
  <c r="S186" i="8"/>
  <c r="AA186" i="8" s="1"/>
  <c r="R186" i="8"/>
  <c r="Z186" i="8" s="1"/>
  <c r="AC185" i="8"/>
  <c r="AB185" i="8"/>
  <c r="S185" i="8"/>
  <c r="AA185" i="8" s="1"/>
  <c r="R185" i="8"/>
  <c r="Z185" i="8" s="1"/>
  <c r="AG184" i="8"/>
  <c r="AF184" i="8"/>
  <c r="AE184" i="8"/>
  <c r="AD184" i="8"/>
  <c r="AC184" i="8"/>
  <c r="AB184" i="8"/>
  <c r="S184" i="8"/>
  <c r="AA184" i="8" s="1"/>
  <c r="R184" i="8"/>
  <c r="Z184" i="8" s="1"/>
  <c r="AG183" i="8"/>
  <c r="AF183" i="8"/>
  <c r="AE183" i="8"/>
  <c r="AD183" i="8"/>
  <c r="AC183" i="8"/>
  <c r="AB183" i="8"/>
  <c r="S183" i="8"/>
  <c r="AA183" i="8" s="1"/>
  <c r="R183" i="8"/>
  <c r="Z183" i="8" s="1"/>
  <c r="AG182" i="8"/>
  <c r="AF182" i="8"/>
  <c r="AE182" i="8"/>
  <c r="AD182" i="8"/>
  <c r="AC182" i="8"/>
  <c r="AB182" i="8"/>
  <c r="S182" i="8"/>
  <c r="R182" i="8"/>
  <c r="Z182" i="8" s="1"/>
  <c r="AG181" i="8"/>
  <c r="AF181" i="8"/>
  <c r="AE181" i="8"/>
  <c r="AD181" i="8"/>
  <c r="AC181" i="8"/>
  <c r="AB181" i="8"/>
  <c r="S181" i="8"/>
  <c r="AA181" i="8" s="1"/>
  <c r="R181" i="8"/>
  <c r="H174" i="8"/>
  <c r="G174" i="8"/>
  <c r="D174" i="8"/>
  <c r="C174" i="8"/>
  <c r="K173" i="8"/>
  <c r="J173" i="8"/>
  <c r="H173" i="8"/>
  <c r="G173" i="8"/>
  <c r="D173" i="8"/>
  <c r="C173" i="8"/>
  <c r="Q172" i="8"/>
  <c r="P172" i="8"/>
  <c r="O172" i="8"/>
  <c r="N172" i="8"/>
  <c r="M172" i="8"/>
  <c r="L172" i="8"/>
  <c r="I172" i="8"/>
  <c r="H172" i="8"/>
  <c r="G172" i="8"/>
  <c r="AC172" i="8" s="1"/>
  <c r="F172" i="8"/>
  <c r="AB172" i="8" s="1"/>
  <c r="E172" i="8"/>
  <c r="D172" i="8"/>
  <c r="AC171" i="8"/>
  <c r="AB171" i="8"/>
  <c r="AA171" i="8"/>
  <c r="Z171" i="8"/>
  <c r="AC170" i="8"/>
  <c r="AB170" i="8"/>
  <c r="AA170" i="8"/>
  <c r="Z170" i="8"/>
  <c r="AC169" i="8"/>
  <c r="AB169" i="8"/>
  <c r="AA169" i="8"/>
  <c r="Z169" i="8"/>
  <c r="AC168" i="8"/>
  <c r="AB168" i="8"/>
  <c r="S168" i="8"/>
  <c r="AA168" i="8" s="1"/>
  <c r="R168" i="8"/>
  <c r="Z168" i="8" s="1"/>
  <c r="AC167" i="8"/>
  <c r="AB167" i="8"/>
  <c r="S167" i="8"/>
  <c r="AA167" i="8" s="1"/>
  <c r="R167" i="8"/>
  <c r="Z167" i="8" s="1"/>
  <c r="AG166" i="8"/>
  <c r="AF166" i="8"/>
  <c r="AE166" i="8"/>
  <c r="AD166" i="8"/>
  <c r="AC166" i="8"/>
  <c r="AB166" i="8"/>
  <c r="S166" i="8"/>
  <c r="AA166" i="8" s="1"/>
  <c r="R166" i="8"/>
  <c r="Z166" i="8" s="1"/>
  <c r="C166" i="8"/>
  <c r="C184" i="8"/>
  <c r="C202" i="8" s="1"/>
  <c r="C220" i="8" s="1"/>
  <c r="AG165" i="8"/>
  <c r="AF165" i="8"/>
  <c r="AE165" i="8"/>
  <c r="AD165" i="8"/>
  <c r="AC165" i="8"/>
  <c r="AB165" i="8"/>
  <c r="S165" i="8"/>
  <c r="AA165" i="8" s="1"/>
  <c r="R165" i="8"/>
  <c r="Z165" i="8" s="1"/>
  <c r="C165" i="8"/>
  <c r="C183" i="8" s="1"/>
  <c r="C201" i="8" s="1"/>
  <c r="C219" i="8" s="1"/>
  <c r="AG164" i="8"/>
  <c r="AF164" i="8"/>
  <c r="AE164" i="8"/>
  <c r="AD164" i="8"/>
  <c r="AC164" i="8"/>
  <c r="AB164" i="8"/>
  <c r="S164" i="8"/>
  <c r="R164" i="8"/>
  <c r="Z164" i="8" s="1"/>
  <c r="C164" i="8"/>
  <c r="C182" i="8" s="1"/>
  <c r="C200" i="8" s="1"/>
  <c r="C218" i="8" s="1"/>
  <c r="AG163" i="8"/>
  <c r="AF163" i="8"/>
  <c r="AE163" i="8"/>
  <c r="AD163" i="8"/>
  <c r="AC163" i="8"/>
  <c r="AB163" i="8"/>
  <c r="S163" i="8"/>
  <c r="AA163" i="8" s="1"/>
  <c r="R163" i="8"/>
  <c r="C163" i="8"/>
  <c r="C181" i="8" s="1"/>
  <c r="C199" i="8" s="1"/>
  <c r="C217" i="8" s="1"/>
  <c r="H156" i="8"/>
  <c r="G156" i="8"/>
  <c r="D156" i="8"/>
  <c r="C156" i="8"/>
  <c r="K155" i="8"/>
  <c r="J155" i="8"/>
  <c r="H155" i="8"/>
  <c r="G155" i="8"/>
  <c r="D155" i="8"/>
  <c r="C155" i="8"/>
  <c r="Q154" i="8"/>
  <c r="P154" i="8"/>
  <c r="O154" i="8"/>
  <c r="N154" i="8"/>
  <c r="M154" i="8"/>
  <c r="L154" i="8"/>
  <c r="I154" i="8"/>
  <c r="H154" i="8"/>
  <c r="G154" i="8"/>
  <c r="AC154" i="8" s="1"/>
  <c r="F154" i="8"/>
  <c r="AB154" i="8" s="1"/>
  <c r="E154" i="8"/>
  <c r="D154" i="8"/>
  <c r="AC153" i="8"/>
  <c r="AB153" i="8"/>
  <c r="AA153" i="8"/>
  <c r="Z153" i="8"/>
  <c r="AC152" i="8"/>
  <c r="AB152" i="8"/>
  <c r="AA152" i="8"/>
  <c r="Z152" i="8"/>
  <c r="AC151" i="8"/>
  <c r="AB151" i="8"/>
  <c r="AA151" i="8"/>
  <c r="Z151" i="8"/>
  <c r="AC150" i="8"/>
  <c r="AB150" i="8"/>
  <c r="S150" i="8"/>
  <c r="AA150" i="8"/>
  <c r="R150" i="8"/>
  <c r="Z150" i="8" s="1"/>
  <c r="AC149" i="8"/>
  <c r="AB149" i="8"/>
  <c r="S149" i="8"/>
  <c r="AA149" i="8" s="1"/>
  <c r="R149" i="8"/>
  <c r="Z149" i="8"/>
  <c r="AG148" i="8"/>
  <c r="AF148" i="8"/>
  <c r="AE148" i="8"/>
  <c r="AD148" i="8"/>
  <c r="AC148" i="8"/>
  <c r="AB148" i="8"/>
  <c r="S148" i="8"/>
  <c r="AA148" i="8" s="1"/>
  <c r="R148" i="8"/>
  <c r="Z148" i="8" s="1"/>
  <c r="AG147" i="8"/>
  <c r="AF147" i="8"/>
  <c r="AE147" i="8"/>
  <c r="AD147" i="8"/>
  <c r="AC147" i="8"/>
  <c r="AB147" i="8"/>
  <c r="S147" i="8"/>
  <c r="AA147" i="8"/>
  <c r="R147" i="8"/>
  <c r="Z147" i="8" s="1"/>
  <c r="AG146" i="8"/>
  <c r="AF146" i="8"/>
  <c r="AE146" i="8"/>
  <c r="AD146" i="8"/>
  <c r="AC146" i="8"/>
  <c r="AB146" i="8"/>
  <c r="S146" i="8"/>
  <c r="AA146" i="8" s="1"/>
  <c r="R146" i="8"/>
  <c r="Z146" i="8"/>
  <c r="AG145" i="8"/>
  <c r="AF145" i="8"/>
  <c r="AE145" i="8"/>
  <c r="AD145" i="8"/>
  <c r="AC145" i="8"/>
  <c r="AB145" i="8"/>
  <c r="S145" i="8"/>
  <c r="R145" i="8"/>
  <c r="Z145" i="8" s="1"/>
  <c r="H138" i="8"/>
  <c r="G138" i="8"/>
  <c r="D138" i="8"/>
  <c r="C138" i="8"/>
  <c r="K137" i="8"/>
  <c r="J137" i="8"/>
  <c r="H137" i="8"/>
  <c r="G137" i="8"/>
  <c r="D137" i="8"/>
  <c r="C137" i="8"/>
  <c r="Q136" i="8"/>
  <c r="P136" i="8"/>
  <c r="O136" i="8"/>
  <c r="N136" i="8"/>
  <c r="M136" i="8"/>
  <c r="L136" i="8"/>
  <c r="I136" i="8"/>
  <c r="H136" i="8"/>
  <c r="G136" i="8"/>
  <c r="AC136" i="8" s="1"/>
  <c r="F136" i="8"/>
  <c r="AB136" i="8"/>
  <c r="E136" i="8"/>
  <c r="D136" i="8"/>
  <c r="AC135" i="8"/>
  <c r="AB135" i="8"/>
  <c r="AA135" i="8"/>
  <c r="Z135" i="8"/>
  <c r="C135" i="8"/>
  <c r="C153" i="8"/>
  <c r="C171" i="8" s="1"/>
  <c r="C189" i="8" s="1"/>
  <c r="C207" i="8" s="1"/>
  <c r="C225" i="8" s="1"/>
  <c r="AC134" i="8"/>
  <c r="AB134" i="8"/>
  <c r="AA134" i="8"/>
  <c r="Z134" i="8"/>
  <c r="C134" i="8"/>
  <c r="C152" i="8" s="1"/>
  <c r="C170" i="8" s="1"/>
  <c r="C188" i="8" s="1"/>
  <c r="C206" i="8" s="1"/>
  <c r="C224" i="8" s="1"/>
  <c r="AC133" i="8"/>
  <c r="AB133" i="8"/>
  <c r="AA133" i="8"/>
  <c r="Z133" i="8"/>
  <c r="AC132" i="8"/>
  <c r="AB132" i="8"/>
  <c r="S132" i="8"/>
  <c r="AA132" i="8" s="1"/>
  <c r="R132" i="8"/>
  <c r="Z132" i="8" s="1"/>
  <c r="C132" i="8"/>
  <c r="C149" i="8" s="1"/>
  <c r="C167" i="8" s="1"/>
  <c r="C185" i="8" s="1"/>
  <c r="C203" i="8" s="1"/>
  <c r="C221" i="8" s="1"/>
  <c r="AC131" i="8"/>
  <c r="AB131" i="8"/>
  <c r="S131" i="8"/>
  <c r="AA131" i="8" s="1"/>
  <c r="R131" i="8"/>
  <c r="Z131" i="8" s="1"/>
  <c r="C131" i="8"/>
  <c r="AG130" i="8"/>
  <c r="AF130" i="8"/>
  <c r="AE130" i="8"/>
  <c r="AD130" i="8"/>
  <c r="AC130" i="8"/>
  <c r="AB130" i="8"/>
  <c r="S130" i="8"/>
  <c r="AA130" i="8" s="1"/>
  <c r="R130" i="8"/>
  <c r="Z130" i="8" s="1"/>
  <c r="C130" i="8"/>
  <c r="AG129" i="8"/>
  <c r="AF129" i="8"/>
  <c r="AE129" i="8"/>
  <c r="AD129" i="8"/>
  <c r="AC129" i="8"/>
  <c r="AB129" i="8"/>
  <c r="S129" i="8"/>
  <c r="AA129" i="8" s="1"/>
  <c r="R129" i="8"/>
  <c r="Z129" i="8" s="1"/>
  <c r="C129" i="8"/>
  <c r="AG128" i="8"/>
  <c r="AF128" i="8"/>
  <c r="AE128" i="8"/>
  <c r="AD128" i="8"/>
  <c r="AC128" i="8"/>
  <c r="AB128" i="8"/>
  <c r="S128" i="8"/>
  <c r="R128" i="8"/>
  <c r="Z128" i="8" s="1"/>
  <c r="C128" i="8"/>
  <c r="AG127" i="8"/>
  <c r="AF127" i="8"/>
  <c r="AE127" i="8"/>
  <c r="AD127" i="8"/>
  <c r="AC127" i="8"/>
  <c r="AB127" i="8"/>
  <c r="S127" i="8"/>
  <c r="AA127" i="8" s="1"/>
  <c r="R127" i="8"/>
  <c r="C127" i="8"/>
  <c r="H120" i="8"/>
  <c r="G120" i="8"/>
  <c r="D120" i="8"/>
  <c r="C120" i="8"/>
  <c r="K119" i="8"/>
  <c r="J119" i="8"/>
  <c r="H119" i="8"/>
  <c r="G119" i="8"/>
  <c r="D119" i="8"/>
  <c r="C119" i="8"/>
  <c r="Q118" i="8"/>
  <c r="P118" i="8"/>
  <c r="O118" i="8"/>
  <c r="N118" i="8"/>
  <c r="M118" i="8"/>
  <c r="L118" i="8"/>
  <c r="I118" i="8"/>
  <c r="H118" i="8"/>
  <c r="G118" i="8"/>
  <c r="AC118" i="8"/>
  <c r="F118" i="8"/>
  <c r="AB118" i="8" s="1"/>
  <c r="E118" i="8"/>
  <c r="D118" i="8"/>
  <c r="AC117" i="8"/>
  <c r="AB117" i="8"/>
  <c r="AA117" i="8"/>
  <c r="Z117" i="8"/>
  <c r="AC116" i="8"/>
  <c r="AB116" i="8"/>
  <c r="AA116" i="8"/>
  <c r="Z116" i="8"/>
  <c r="AC115" i="8"/>
  <c r="AB115" i="8"/>
  <c r="AA115" i="8"/>
  <c r="Z115" i="8"/>
  <c r="AC114" i="8"/>
  <c r="AB114" i="8"/>
  <c r="S114" i="8"/>
  <c r="AA114" i="8" s="1"/>
  <c r="R114" i="8"/>
  <c r="Z114" i="8" s="1"/>
  <c r="AC113" i="8"/>
  <c r="AB113" i="8"/>
  <c r="S113" i="8"/>
  <c r="AA113" i="8" s="1"/>
  <c r="R113" i="8"/>
  <c r="Z113" i="8"/>
  <c r="AG112" i="8"/>
  <c r="AF112" i="8"/>
  <c r="AE112" i="8"/>
  <c r="AD112" i="8"/>
  <c r="AC112" i="8"/>
  <c r="AB112" i="8"/>
  <c r="S112" i="8"/>
  <c r="AA112" i="8" s="1"/>
  <c r="R112" i="8"/>
  <c r="Z112" i="8" s="1"/>
  <c r="AG111" i="8"/>
  <c r="AF111" i="8"/>
  <c r="AE111" i="8"/>
  <c r="AD111" i="8"/>
  <c r="AC111" i="8"/>
  <c r="AB111" i="8"/>
  <c r="S111" i="8"/>
  <c r="AA111" i="8" s="1"/>
  <c r="R111" i="8"/>
  <c r="Z111" i="8" s="1"/>
  <c r="AG110" i="8"/>
  <c r="AF110" i="8"/>
  <c r="AE110" i="8"/>
  <c r="AD110" i="8"/>
  <c r="AC110" i="8"/>
  <c r="AB110" i="8"/>
  <c r="S110" i="8"/>
  <c r="AA110" i="8" s="1"/>
  <c r="R110" i="8"/>
  <c r="Z110" i="8" s="1"/>
  <c r="AG109" i="8"/>
  <c r="AF109" i="8"/>
  <c r="AE109" i="8"/>
  <c r="AD109" i="8"/>
  <c r="AC109" i="8"/>
  <c r="AB109" i="8"/>
  <c r="S109" i="8"/>
  <c r="AA109" i="8" s="1"/>
  <c r="R109" i="8"/>
  <c r="Z109" i="8" s="1"/>
  <c r="H102" i="8"/>
  <c r="G102" i="8"/>
  <c r="D102" i="8"/>
  <c r="C102" i="8"/>
  <c r="K101" i="8"/>
  <c r="J101" i="8"/>
  <c r="H101" i="8"/>
  <c r="G101" i="8"/>
  <c r="D101" i="8"/>
  <c r="C101" i="8"/>
  <c r="Q100" i="8"/>
  <c r="P100" i="8"/>
  <c r="O100" i="8"/>
  <c r="N100" i="8"/>
  <c r="M100" i="8"/>
  <c r="L100" i="8"/>
  <c r="I100" i="8"/>
  <c r="H100" i="8"/>
  <c r="G100" i="8"/>
  <c r="AC100" i="8" s="1"/>
  <c r="F100" i="8"/>
  <c r="AB100" i="8" s="1"/>
  <c r="E100" i="8"/>
  <c r="D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S96" i="8"/>
  <c r="AA96" i="8" s="1"/>
  <c r="R96" i="8"/>
  <c r="Z96" i="8" s="1"/>
  <c r="AC95" i="8"/>
  <c r="AB95" i="8"/>
  <c r="S95" i="8"/>
  <c r="AA95" i="8" s="1"/>
  <c r="R95" i="8"/>
  <c r="Z95" i="8" s="1"/>
  <c r="AG94" i="8"/>
  <c r="AF94" i="8"/>
  <c r="AE94" i="8"/>
  <c r="AD94" i="8"/>
  <c r="AC94" i="8"/>
  <c r="AB94" i="8"/>
  <c r="S94" i="8"/>
  <c r="AA94" i="8" s="1"/>
  <c r="R94" i="8"/>
  <c r="Z94" i="8" s="1"/>
  <c r="AG93" i="8"/>
  <c r="AF93" i="8"/>
  <c r="AE93" i="8"/>
  <c r="AD93" i="8"/>
  <c r="AC93" i="8"/>
  <c r="AB93" i="8"/>
  <c r="S93" i="8"/>
  <c r="AA93" i="8" s="1"/>
  <c r="R93" i="8"/>
  <c r="Z93" i="8" s="1"/>
  <c r="AG92" i="8"/>
  <c r="AF92" i="8"/>
  <c r="AE92" i="8"/>
  <c r="AD92" i="8"/>
  <c r="AC92" i="8"/>
  <c r="AB92" i="8"/>
  <c r="S92" i="8"/>
  <c r="AA92" i="8" s="1"/>
  <c r="R92" i="8"/>
  <c r="Z92" i="8" s="1"/>
  <c r="AG91" i="8"/>
  <c r="AF91" i="8"/>
  <c r="AE91" i="8"/>
  <c r="AD91" i="8"/>
  <c r="AC91" i="8"/>
  <c r="AB91" i="8"/>
  <c r="S91" i="8"/>
  <c r="AA91" i="8" s="1"/>
  <c r="R91" i="8"/>
  <c r="R100" i="8" s="1"/>
  <c r="H84" i="8"/>
  <c r="G84" i="8"/>
  <c r="D84" i="8"/>
  <c r="C84" i="8"/>
  <c r="K83" i="8"/>
  <c r="J83" i="8"/>
  <c r="H83" i="8"/>
  <c r="G83" i="8"/>
  <c r="D83" i="8"/>
  <c r="C83" i="8"/>
  <c r="Q82" i="8"/>
  <c r="P82" i="8"/>
  <c r="O82" i="8"/>
  <c r="N82" i="8"/>
  <c r="M82" i="8"/>
  <c r="L82" i="8"/>
  <c r="I82" i="8"/>
  <c r="H82" i="8"/>
  <c r="G82" i="8"/>
  <c r="AC82" i="8" s="1"/>
  <c r="F82" i="8"/>
  <c r="AB82" i="8" s="1"/>
  <c r="E82" i="8"/>
  <c r="D82" i="8"/>
  <c r="AC81" i="8"/>
  <c r="AB81" i="8"/>
  <c r="AA81" i="8"/>
  <c r="Z81" i="8"/>
  <c r="C81" i="8"/>
  <c r="C99" i="8" s="1"/>
  <c r="AC80" i="8"/>
  <c r="AB80" i="8"/>
  <c r="AA80" i="8"/>
  <c r="Z80" i="8"/>
  <c r="AC79" i="8"/>
  <c r="AB79" i="8"/>
  <c r="AA79" i="8"/>
  <c r="Z79" i="8"/>
  <c r="AC78" i="8"/>
  <c r="AB78" i="8"/>
  <c r="S78" i="8"/>
  <c r="AA78" i="8" s="1"/>
  <c r="R78" i="8"/>
  <c r="Z78" i="8" s="1"/>
  <c r="C78" i="8"/>
  <c r="AC77" i="8"/>
  <c r="AB77" i="8"/>
  <c r="S77" i="8"/>
  <c r="AA77" i="8"/>
  <c r="R77" i="8"/>
  <c r="Z77" i="8" s="1"/>
  <c r="AG76" i="8"/>
  <c r="AF76" i="8"/>
  <c r="AE76" i="8"/>
  <c r="AD76" i="8"/>
  <c r="AC76" i="8"/>
  <c r="AB76" i="8"/>
  <c r="S76" i="8"/>
  <c r="AA76" i="8" s="1"/>
  <c r="R76" i="8"/>
  <c r="Z76" i="8" s="1"/>
  <c r="AG75" i="8"/>
  <c r="AF75" i="8"/>
  <c r="AE75" i="8"/>
  <c r="AD75" i="8"/>
  <c r="AC75" i="8"/>
  <c r="AB75" i="8"/>
  <c r="S75" i="8"/>
  <c r="AA75" i="8" s="1"/>
  <c r="R75" i="8"/>
  <c r="Z75" i="8" s="1"/>
  <c r="AG74" i="8"/>
  <c r="AF74" i="8"/>
  <c r="AE74" i="8"/>
  <c r="AD74" i="8"/>
  <c r="AC74" i="8"/>
  <c r="AB74" i="8"/>
  <c r="S74" i="8"/>
  <c r="AA74" i="8" s="1"/>
  <c r="R74" i="8"/>
  <c r="Z74" i="8" s="1"/>
  <c r="AG73" i="8"/>
  <c r="AF73" i="8"/>
  <c r="AE73" i="8"/>
  <c r="AD73" i="8"/>
  <c r="AC73" i="8"/>
  <c r="AB73" i="8"/>
  <c r="S73" i="8"/>
  <c r="R73" i="8"/>
  <c r="Z73" i="8" s="1"/>
  <c r="D66" i="8"/>
  <c r="C66" i="8"/>
  <c r="H65" i="8"/>
  <c r="G65" i="8"/>
  <c r="D65" i="8"/>
  <c r="C65" i="8"/>
  <c r="Q64" i="8"/>
  <c r="P64" i="8"/>
  <c r="M64" i="8"/>
  <c r="L64" i="8"/>
  <c r="I64" i="8"/>
  <c r="H64" i="8"/>
  <c r="G64" i="8"/>
  <c r="AC64" i="8" s="1"/>
  <c r="F64" i="8"/>
  <c r="AB64" i="8" s="1"/>
  <c r="E64" i="8"/>
  <c r="D64" i="8"/>
  <c r="AC63" i="8"/>
  <c r="AB63" i="8"/>
  <c r="AA63" i="8"/>
  <c r="Z63" i="8"/>
  <c r="AC62" i="8"/>
  <c r="AB62" i="8"/>
  <c r="AA62" i="8"/>
  <c r="Z62" i="8"/>
  <c r="O62" i="8"/>
  <c r="O64" i="8" s="1"/>
  <c r="N62" i="8"/>
  <c r="G66" i="8" s="1"/>
  <c r="AC61" i="8"/>
  <c r="AB61" i="8"/>
  <c r="AA61" i="8"/>
  <c r="Z61" i="8"/>
  <c r="AC60" i="8"/>
  <c r="AB60" i="8"/>
  <c r="S60" i="8"/>
  <c r="AA60" i="8" s="1"/>
  <c r="R60" i="8"/>
  <c r="Z60" i="8" s="1"/>
  <c r="AC59" i="8"/>
  <c r="AB59" i="8"/>
  <c r="S59" i="8"/>
  <c r="AA59" i="8" s="1"/>
  <c r="R59" i="8"/>
  <c r="Z59" i="8" s="1"/>
  <c r="AG58" i="8"/>
  <c r="AF58" i="8"/>
  <c r="AE58" i="8"/>
  <c r="AD58" i="8"/>
  <c r="AC58" i="8"/>
  <c r="AB58" i="8"/>
  <c r="S58" i="8"/>
  <c r="AA58" i="8" s="1"/>
  <c r="R58" i="8"/>
  <c r="Z58" i="8"/>
  <c r="AG57" i="8"/>
  <c r="AF57" i="8"/>
  <c r="AE57" i="8"/>
  <c r="AD57" i="8"/>
  <c r="AC57" i="8"/>
  <c r="AB57" i="8"/>
  <c r="S57" i="8"/>
  <c r="AA57" i="8"/>
  <c r="R57" i="8"/>
  <c r="Z57" i="8" s="1"/>
  <c r="AG56" i="8"/>
  <c r="AF56" i="8"/>
  <c r="AE56" i="8"/>
  <c r="AD56" i="8"/>
  <c r="AC56" i="8"/>
  <c r="AB56" i="8"/>
  <c r="S56" i="8"/>
  <c r="AA56" i="8" s="1"/>
  <c r="R56" i="8"/>
  <c r="Z56" i="8" s="1"/>
  <c r="AG55" i="8"/>
  <c r="AF55" i="8"/>
  <c r="AE55" i="8"/>
  <c r="AD55" i="8"/>
  <c r="AC55" i="8"/>
  <c r="AB55" i="8"/>
  <c r="S55" i="8"/>
  <c r="AA55" i="8" s="1"/>
  <c r="R55" i="8"/>
  <c r="H49" i="8"/>
  <c r="G49" i="8"/>
  <c r="D49" i="8"/>
  <c r="C49" i="8"/>
  <c r="K48" i="8"/>
  <c r="J48" i="8"/>
  <c r="H48" i="8"/>
  <c r="G48" i="8"/>
  <c r="D48" i="8"/>
  <c r="C48" i="8"/>
  <c r="Q47" i="8"/>
  <c r="P47" i="8"/>
  <c r="O47" i="8"/>
  <c r="N47" i="8"/>
  <c r="M47" i="8"/>
  <c r="L47" i="8"/>
  <c r="I47" i="8"/>
  <c r="H47" i="8"/>
  <c r="G47" i="8"/>
  <c r="AC47" i="8" s="1"/>
  <c r="F47" i="8"/>
  <c r="AB47" i="8" s="1"/>
  <c r="E47" i="8"/>
  <c r="D47" i="8"/>
  <c r="AC46" i="8"/>
  <c r="AB46" i="8"/>
  <c r="AA46" i="8"/>
  <c r="Z46" i="8"/>
  <c r="C46" i="8"/>
  <c r="C63" i="8" s="1"/>
  <c r="C80" i="8" s="1"/>
  <c r="AC45" i="8"/>
  <c r="AB45" i="8"/>
  <c r="AA45" i="8"/>
  <c r="Z45" i="8"/>
  <c r="C45" i="8"/>
  <c r="C62" i="8"/>
  <c r="AC44" i="8"/>
  <c r="AB44" i="8"/>
  <c r="AA44" i="8"/>
  <c r="Z44" i="8"/>
  <c r="AC43" i="8"/>
  <c r="AB43" i="8"/>
  <c r="S43" i="8"/>
  <c r="AA43" i="8"/>
  <c r="R43" i="8"/>
  <c r="Z43" i="8" s="1"/>
  <c r="C43" i="8"/>
  <c r="C60" i="8" s="1"/>
  <c r="C77" i="8" s="1"/>
  <c r="AC42" i="8"/>
  <c r="AB42" i="8"/>
  <c r="S42" i="8"/>
  <c r="AA42" i="8" s="1"/>
  <c r="R42" i="8"/>
  <c r="Z42" i="8" s="1"/>
  <c r="C42" i="8"/>
  <c r="C59" i="8" s="1"/>
  <c r="C76" i="8" s="1"/>
  <c r="AG41" i="8"/>
  <c r="AF41" i="8"/>
  <c r="AE41" i="8"/>
  <c r="AD41" i="8"/>
  <c r="AC41" i="8"/>
  <c r="AB41" i="8"/>
  <c r="S41" i="8"/>
  <c r="AA41" i="8" s="1"/>
  <c r="R41" i="8"/>
  <c r="Z41" i="8" s="1"/>
  <c r="C41" i="8"/>
  <c r="C58" i="8" s="1"/>
  <c r="C75" i="8" s="1"/>
  <c r="AG40" i="8"/>
  <c r="AF40" i="8"/>
  <c r="AE40" i="8"/>
  <c r="AD40" i="8"/>
  <c r="AC40" i="8"/>
  <c r="AB40" i="8"/>
  <c r="S40" i="8"/>
  <c r="AA40" i="8" s="1"/>
  <c r="R40" i="8"/>
  <c r="Z40" i="8" s="1"/>
  <c r="C40" i="8"/>
  <c r="C57" i="8" s="1"/>
  <c r="C74" i="8" s="1"/>
  <c r="AG39" i="8"/>
  <c r="AF39" i="8"/>
  <c r="AE39" i="8"/>
  <c r="AD39" i="8"/>
  <c r="AC39" i="8"/>
  <c r="AB39" i="8"/>
  <c r="S39" i="8"/>
  <c r="R39" i="8"/>
  <c r="Z39" i="8" s="1"/>
  <c r="C39" i="8"/>
  <c r="C56" i="8" s="1"/>
  <c r="C73" i="8" s="1"/>
  <c r="AG38" i="8"/>
  <c r="AF38" i="8"/>
  <c r="AE38" i="8"/>
  <c r="AD38" i="8"/>
  <c r="AC38" i="8"/>
  <c r="AB38" i="8"/>
  <c r="S38" i="8"/>
  <c r="AA38" i="8" s="1"/>
  <c r="R38" i="8"/>
  <c r="Z38" i="8" s="1"/>
  <c r="C38" i="8"/>
  <c r="C55" i="8" s="1"/>
  <c r="H32" i="8"/>
  <c r="G32" i="8"/>
  <c r="D32" i="8"/>
  <c r="C32" i="8"/>
  <c r="K31" i="8"/>
  <c r="J31" i="8"/>
  <c r="H31" i="8"/>
  <c r="G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AC30" i="8" s="1"/>
  <c r="F30" i="8"/>
  <c r="AB30" i="8" s="1"/>
  <c r="E30" i="8"/>
  <c r="D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S26" i="8"/>
  <c r="AA26" i="8" s="1"/>
  <c r="R26" i="8"/>
  <c r="Z26" i="8" s="1"/>
  <c r="AC25" i="8"/>
  <c r="AB25" i="8"/>
  <c r="S25" i="8"/>
  <c r="AA25" i="8" s="1"/>
  <c r="R25" i="8"/>
  <c r="Z25" i="8" s="1"/>
  <c r="AG24" i="8"/>
  <c r="AF24" i="8"/>
  <c r="AE24" i="8"/>
  <c r="AD24" i="8"/>
  <c r="AC24" i="8"/>
  <c r="AB24" i="8"/>
  <c r="S24" i="8"/>
  <c r="AA24" i="8" s="1"/>
  <c r="R24" i="8"/>
  <c r="Z24" i="8" s="1"/>
  <c r="AG23" i="8"/>
  <c r="AF23" i="8"/>
  <c r="AE23" i="8"/>
  <c r="AD23" i="8"/>
  <c r="AC23" i="8"/>
  <c r="AB23" i="8"/>
  <c r="S23" i="8"/>
  <c r="AA23" i="8" s="1"/>
  <c r="R23" i="8"/>
  <c r="Z23" i="8" s="1"/>
  <c r="AG22" i="8"/>
  <c r="AF22" i="8"/>
  <c r="AE22" i="8"/>
  <c r="AD22" i="8"/>
  <c r="AC22" i="8"/>
  <c r="AB22" i="8"/>
  <c r="S22" i="8"/>
  <c r="AA22" i="8" s="1"/>
  <c r="R22" i="8"/>
  <c r="Z22" i="8" s="1"/>
  <c r="AG21" i="8"/>
  <c r="AF21" i="8"/>
  <c r="AE21" i="8"/>
  <c r="AD21" i="8"/>
  <c r="AC21" i="8"/>
  <c r="AB21" i="8"/>
  <c r="S21" i="8"/>
  <c r="AA21" i="8" s="1"/>
  <c r="R21" i="8"/>
  <c r="Z21" i="8" s="1"/>
  <c r="D646" i="5"/>
  <c r="H646" i="5" s="1"/>
  <c r="C646" i="5"/>
  <c r="G646" i="5" s="1"/>
  <c r="D629" i="5"/>
  <c r="H629" i="5" s="1"/>
  <c r="C629" i="5"/>
  <c r="G629" i="5" s="1"/>
  <c r="D612" i="5"/>
  <c r="H612" i="5" s="1"/>
  <c r="C612" i="5"/>
  <c r="G612" i="5" s="1"/>
  <c r="D595" i="5"/>
  <c r="H595" i="5" s="1"/>
  <c r="C595" i="5"/>
  <c r="G595" i="5"/>
  <c r="D578" i="5"/>
  <c r="H578" i="5" s="1"/>
  <c r="C578" i="5"/>
  <c r="G578" i="5" s="1"/>
  <c r="D561" i="5"/>
  <c r="H561" i="5" s="1"/>
  <c r="C561" i="5"/>
  <c r="G561" i="5" s="1"/>
  <c r="D544" i="5"/>
  <c r="H544" i="5" s="1"/>
  <c r="C544" i="5"/>
  <c r="G544" i="5" s="1"/>
  <c r="D527" i="5"/>
  <c r="H527" i="5" s="1"/>
  <c r="C527" i="5"/>
  <c r="G527" i="5" s="1"/>
  <c r="D510" i="5"/>
  <c r="H510" i="5" s="1"/>
  <c r="C510" i="5"/>
  <c r="G510" i="5" s="1"/>
  <c r="D493" i="5"/>
  <c r="H493" i="5" s="1"/>
  <c r="C493" i="5"/>
  <c r="G493" i="5" s="1"/>
  <c r="D476" i="5"/>
  <c r="H476" i="5" s="1"/>
  <c r="C476" i="5"/>
  <c r="G476" i="5" s="1"/>
  <c r="D459" i="5"/>
  <c r="H459" i="5" s="1"/>
  <c r="C459" i="5"/>
  <c r="G459" i="5" s="1"/>
  <c r="D442" i="5"/>
  <c r="H442" i="5" s="1"/>
  <c r="C442" i="5"/>
  <c r="G442" i="5" s="1"/>
  <c r="D425" i="5"/>
  <c r="H425" i="5" s="1"/>
  <c r="C425" i="5"/>
  <c r="G425" i="5" s="1"/>
  <c r="D408" i="5"/>
  <c r="H408" i="5" s="1"/>
  <c r="C408" i="5"/>
  <c r="G408" i="5" s="1"/>
  <c r="D391" i="5"/>
  <c r="H391" i="5" s="1"/>
  <c r="C391" i="5"/>
  <c r="G391" i="5"/>
  <c r="D374" i="5"/>
  <c r="H374" i="5" s="1"/>
  <c r="C374" i="5"/>
  <c r="G374" i="5" s="1"/>
  <c r="D357" i="5"/>
  <c r="H357" i="5" s="1"/>
  <c r="C357" i="5"/>
  <c r="G357" i="5" s="1"/>
  <c r="D340" i="5"/>
  <c r="H340" i="5" s="1"/>
  <c r="C340" i="5"/>
  <c r="G340" i="5" s="1"/>
  <c r="D323" i="5"/>
  <c r="H323" i="5" s="1"/>
  <c r="C323" i="5"/>
  <c r="G323" i="5" s="1"/>
  <c r="D306" i="5"/>
  <c r="H306" i="5" s="1"/>
  <c r="C306" i="5"/>
  <c r="G306" i="5" s="1"/>
  <c r="D289" i="5"/>
  <c r="H289" i="5" s="1"/>
  <c r="C289" i="5"/>
  <c r="G289" i="5" s="1"/>
  <c r="D272" i="5"/>
  <c r="H272" i="5" s="1"/>
  <c r="C272" i="5"/>
  <c r="G272" i="5" s="1"/>
  <c r="D255" i="5"/>
  <c r="H255" i="5" s="1"/>
  <c r="C255" i="5"/>
  <c r="G255" i="5"/>
  <c r="D238" i="5"/>
  <c r="H238" i="5" s="1"/>
  <c r="C238" i="5"/>
  <c r="G238" i="5" s="1"/>
  <c r="D221" i="5"/>
  <c r="H221" i="5" s="1"/>
  <c r="C221" i="5"/>
  <c r="G221" i="5" s="1"/>
  <c r="D204" i="5"/>
  <c r="H204" i="5" s="1"/>
  <c r="C204" i="5"/>
  <c r="G204" i="5" s="1"/>
  <c r="D187" i="5"/>
  <c r="H187" i="5" s="1"/>
  <c r="C187" i="5"/>
  <c r="G187" i="5" s="1"/>
  <c r="D170" i="5"/>
  <c r="H170" i="5" s="1"/>
  <c r="C170" i="5"/>
  <c r="G170" i="5" s="1"/>
  <c r="D153" i="5"/>
  <c r="H153" i="5" s="1"/>
  <c r="C153" i="5"/>
  <c r="G153" i="5" s="1"/>
  <c r="D136" i="5"/>
  <c r="H136" i="5" s="1"/>
  <c r="C136" i="5"/>
  <c r="G136" i="5" s="1"/>
  <c r="D119" i="5"/>
  <c r="H119" i="5" s="1"/>
  <c r="C119" i="5"/>
  <c r="G119" i="5"/>
  <c r="D102" i="5"/>
  <c r="H102" i="5" s="1"/>
  <c r="C102" i="5"/>
  <c r="G102" i="5" s="1"/>
  <c r="D85" i="5"/>
  <c r="H85" i="5" s="1"/>
  <c r="C85" i="5"/>
  <c r="G85" i="5" s="1"/>
  <c r="D68" i="5"/>
  <c r="H68" i="5" s="1"/>
  <c r="C68" i="5"/>
  <c r="G68" i="5" s="1"/>
  <c r="D51" i="5"/>
  <c r="H51" i="5" s="1"/>
  <c r="C51" i="5"/>
  <c r="G51" i="5"/>
  <c r="D34" i="5"/>
  <c r="H34" i="5" s="1"/>
  <c r="C34" i="5"/>
  <c r="G34" i="5" s="1"/>
  <c r="B31" i="5"/>
  <c r="B48" i="5" s="1"/>
  <c r="B65" i="5" s="1"/>
  <c r="B82" i="5"/>
  <c r="B99" i="5" s="1"/>
  <c r="B116" i="5" s="1"/>
  <c r="B133" i="5" s="1"/>
  <c r="B150" i="5" s="1"/>
  <c r="B167" i="5" s="1"/>
  <c r="B184" i="5" s="1"/>
  <c r="B201" i="5" s="1"/>
  <c r="B218" i="5" s="1"/>
  <c r="B235" i="5" s="1"/>
  <c r="B252" i="5" s="1"/>
  <c r="B269" i="5" s="1"/>
  <c r="B286" i="5" s="1"/>
  <c r="B303" i="5" s="1"/>
  <c r="B320" i="5" s="1"/>
  <c r="B337" i="5" s="1"/>
  <c r="B354" i="5" s="1"/>
  <c r="B371" i="5" s="1"/>
  <c r="B388" i="5" s="1"/>
  <c r="B405" i="5" s="1"/>
  <c r="B422" i="5" s="1"/>
  <c r="B439" i="5" s="1"/>
  <c r="B456" i="5" s="1"/>
  <c r="B473" i="5" s="1"/>
  <c r="B490" i="5" s="1"/>
  <c r="B507" i="5" s="1"/>
  <c r="B524" i="5" s="1"/>
  <c r="B541" i="5" s="1"/>
  <c r="B558" i="5" s="1"/>
  <c r="B575" i="5" s="1"/>
  <c r="B592" i="5" s="1"/>
  <c r="B609" i="5" s="1"/>
  <c r="B626" i="5" s="1"/>
  <c r="B643" i="5" s="1"/>
  <c r="B25" i="5"/>
  <c r="B42" i="5" s="1"/>
  <c r="B59" i="5" s="1"/>
  <c r="B76" i="5" s="1"/>
  <c r="B93" i="5" s="1"/>
  <c r="B110" i="5" s="1"/>
  <c r="B127" i="5" s="1"/>
  <c r="B144" i="5" s="1"/>
  <c r="B161" i="5" s="1"/>
  <c r="B178" i="5" s="1"/>
  <c r="B195" i="5" s="1"/>
  <c r="B212" i="5" s="1"/>
  <c r="B229" i="5" s="1"/>
  <c r="B246" i="5" s="1"/>
  <c r="B263" i="5" s="1"/>
  <c r="B280" i="5" s="1"/>
  <c r="B297" i="5" s="1"/>
  <c r="B314" i="5" s="1"/>
  <c r="B331" i="5" s="1"/>
  <c r="B348" i="5" s="1"/>
  <c r="B365" i="5" s="1"/>
  <c r="B382" i="5" s="1"/>
  <c r="B399" i="5" s="1"/>
  <c r="B416" i="5" s="1"/>
  <c r="B433" i="5" s="1"/>
  <c r="B450" i="5" s="1"/>
  <c r="B467" i="5" s="1"/>
  <c r="B484" i="5" s="1"/>
  <c r="B501" i="5" s="1"/>
  <c r="B518" i="5" s="1"/>
  <c r="B535" i="5" s="1"/>
  <c r="B552" i="5" s="1"/>
  <c r="B569" i="5" s="1"/>
  <c r="B586" i="5" s="1"/>
  <c r="B603" i="5" s="1"/>
  <c r="B620" i="5" s="1"/>
  <c r="B637" i="5" s="1"/>
  <c r="B24" i="5"/>
  <c r="B41" i="5" s="1"/>
  <c r="B58" i="5" s="1"/>
  <c r="B75" i="5" s="1"/>
  <c r="B92" i="5" s="1"/>
  <c r="B109" i="5" s="1"/>
  <c r="B126" i="5" s="1"/>
  <c r="B143" i="5" s="1"/>
  <c r="B160" i="5" s="1"/>
  <c r="B177" i="5" s="1"/>
  <c r="B194" i="5" s="1"/>
  <c r="B211" i="5" s="1"/>
  <c r="B228" i="5" s="1"/>
  <c r="B245" i="5" s="1"/>
  <c r="B262" i="5" s="1"/>
  <c r="B279" i="5" s="1"/>
  <c r="B296" i="5" s="1"/>
  <c r="B313" i="5" s="1"/>
  <c r="B330" i="5" s="1"/>
  <c r="B347" i="5" s="1"/>
  <c r="B364" i="5" s="1"/>
  <c r="B381" i="5" s="1"/>
  <c r="B398" i="5" s="1"/>
  <c r="B415" i="5" s="1"/>
  <c r="B432" i="5" s="1"/>
  <c r="B449" i="5" s="1"/>
  <c r="B466" i="5" s="1"/>
  <c r="B483" i="5" s="1"/>
  <c r="B500" i="5" s="1"/>
  <c r="B517" i="5" s="1"/>
  <c r="B534" i="5" s="1"/>
  <c r="B551" i="5" s="1"/>
  <c r="B568" i="5" s="1"/>
  <c r="B585" i="5" s="1"/>
  <c r="B602" i="5" s="1"/>
  <c r="B619" i="5" s="1"/>
  <c r="B636" i="5" s="1"/>
  <c r="D17" i="5"/>
  <c r="H17" i="5" s="1"/>
  <c r="C17" i="5"/>
  <c r="G17" i="5" s="1"/>
  <c r="F764" i="3"/>
  <c r="E764" i="3"/>
  <c r="D764" i="3"/>
  <c r="C764" i="3"/>
  <c r="F747" i="3"/>
  <c r="E747" i="3"/>
  <c r="D747" i="3"/>
  <c r="C747" i="3"/>
  <c r="F730" i="3"/>
  <c r="E730" i="3"/>
  <c r="D730" i="3"/>
  <c r="C730" i="3"/>
  <c r="F713" i="3"/>
  <c r="E713" i="3"/>
  <c r="D713" i="3"/>
  <c r="C713" i="3"/>
  <c r="G713" i="3" s="1"/>
  <c r="F696" i="3"/>
  <c r="E696" i="3"/>
  <c r="D696" i="3"/>
  <c r="H696" i="3" s="1"/>
  <c r="C696" i="3"/>
  <c r="F679" i="3"/>
  <c r="E679" i="3"/>
  <c r="D679" i="3"/>
  <c r="C679" i="3"/>
  <c r="F662" i="3"/>
  <c r="E662" i="3"/>
  <c r="D662" i="3"/>
  <c r="C662" i="3"/>
  <c r="F645" i="3"/>
  <c r="E645" i="3"/>
  <c r="D645" i="3"/>
  <c r="C645" i="3"/>
  <c r="F628" i="3"/>
  <c r="E628" i="3"/>
  <c r="D628" i="3"/>
  <c r="C628" i="3"/>
  <c r="F611" i="3"/>
  <c r="E611" i="3"/>
  <c r="D611" i="3"/>
  <c r="C611" i="3"/>
  <c r="G611" i="3" s="1"/>
  <c r="F594" i="3"/>
  <c r="E594" i="3"/>
  <c r="D594" i="3"/>
  <c r="C594" i="3"/>
  <c r="G594" i="3" s="1"/>
  <c r="F577" i="3"/>
  <c r="E577" i="3"/>
  <c r="D577" i="3"/>
  <c r="C577" i="3"/>
  <c r="F560" i="3"/>
  <c r="E560" i="3"/>
  <c r="D560" i="3"/>
  <c r="C560" i="3"/>
  <c r="F543" i="3"/>
  <c r="E543" i="3"/>
  <c r="D543" i="3"/>
  <c r="C543" i="3"/>
  <c r="F526" i="3"/>
  <c r="E526" i="3"/>
  <c r="D526" i="3"/>
  <c r="C526" i="3"/>
  <c r="F509" i="3"/>
  <c r="E509" i="3"/>
  <c r="D509" i="3"/>
  <c r="C509" i="3"/>
  <c r="F492" i="3"/>
  <c r="E492" i="3"/>
  <c r="D492" i="3"/>
  <c r="C492" i="3"/>
  <c r="F475" i="3"/>
  <c r="H475" i="3" s="1"/>
  <c r="E475" i="3"/>
  <c r="D475" i="3"/>
  <c r="C475" i="3"/>
  <c r="G475" i="3" s="1"/>
  <c r="F458" i="3"/>
  <c r="E458" i="3"/>
  <c r="D458" i="3"/>
  <c r="H458" i="3" s="1"/>
  <c r="C458" i="3"/>
  <c r="F441" i="3"/>
  <c r="E441" i="3"/>
  <c r="D441" i="3"/>
  <c r="H441" i="3" s="1"/>
  <c r="C441" i="3"/>
  <c r="F424" i="3"/>
  <c r="E424" i="3"/>
  <c r="D424" i="3"/>
  <c r="C424" i="3"/>
  <c r="F407" i="3"/>
  <c r="E407" i="3"/>
  <c r="D407" i="3"/>
  <c r="H407" i="3" s="1"/>
  <c r="C407" i="3"/>
  <c r="F390" i="3"/>
  <c r="E390" i="3"/>
  <c r="D390" i="3"/>
  <c r="H390" i="3" s="1"/>
  <c r="C382" i="3"/>
  <c r="C390" i="3" s="1"/>
  <c r="G390" i="3" s="1"/>
  <c r="F373" i="3"/>
  <c r="E373" i="3"/>
  <c r="D373" i="3"/>
  <c r="C373" i="3"/>
  <c r="D356" i="3"/>
  <c r="H356" i="3" s="1"/>
  <c r="C356" i="3"/>
  <c r="G356" i="3" s="1"/>
  <c r="D339" i="3"/>
  <c r="H339" i="3" s="1"/>
  <c r="C339" i="3"/>
  <c r="G339" i="3" s="1"/>
  <c r="D322" i="3"/>
  <c r="H322" i="3" s="1"/>
  <c r="C322" i="3"/>
  <c r="G322" i="3" s="1"/>
  <c r="D305" i="3"/>
  <c r="H305" i="3" s="1"/>
  <c r="C305" i="3"/>
  <c r="G305" i="3" s="1"/>
  <c r="D288" i="3"/>
  <c r="H288" i="3" s="1"/>
  <c r="C288" i="3"/>
  <c r="G288" i="3" s="1"/>
  <c r="D271" i="3"/>
  <c r="H271" i="3" s="1"/>
  <c r="C271" i="3"/>
  <c r="G271" i="3" s="1"/>
  <c r="D254" i="3"/>
  <c r="H254" i="3" s="1"/>
  <c r="C254" i="3"/>
  <c r="G254" i="3" s="1"/>
  <c r="B250" i="3"/>
  <c r="B267" i="3" s="1"/>
  <c r="B284" i="3" s="1"/>
  <c r="B301" i="3" s="1"/>
  <c r="B318" i="3" s="1"/>
  <c r="B335" i="3" s="1"/>
  <c r="B352" i="3" s="1"/>
  <c r="B369" i="3" s="1"/>
  <c r="B386" i="3" s="1"/>
  <c r="B403" i="3" s="1"/>
  <c r="B420" i="3" s="1"/>
  <c r="B437" i="3" s="1"/>
  <c r="B454" i="3" s="1"/>
  <c r="B471" i="3" s="1"/>
  <c r="B488" i="3" s="1"/>
  <c r="B505" i="3" s="1"/>
  <c r="B522" i="3" s="1"/>
  <c r="B539" i="3" s="1"/>
  <c r="B556" i="3" s="1"/>
  <c r="B573" i="3" s="1"/>
  <c r="B590" i="3" s="1"/>
  <c r="B607" i="3" s="1"/>
  <c r="B624" i="3" s="1"/>
  <c r="B641" i="3" s="1"/>
  <c r="B658" i="3" s="1"/>
  <c r="B675" i="3" s="1"/>
  <c r="B692" i="3" s="1"/>
  <c r="B709" i="3" s="1"/>
  <c r="B726" i="3" s="1"/>
  <c r="B743" i="3" s="1"/>
  <c r="B760" i="3" s="1"/>
  <c r="B777" i="3" s="1"/>
  <c r="B794" i="3" s="1"/>
  <c r="B811" i="3" s="1"/>
  <c r="B828" i="3" s="1"/>
  <c r="B845" i="3" s="1"/>
  <c r="B862" i="3" s="1"/>
  <c r="B879" i="3" s="1"/>
  <c r="F237" i="3"/>
  <c r="E237" i="3"/>
  <c r="D237" i="3"/>
  <c r="C237" i="3"/>
  <c r="C238" i="3" s="1"/>
  <c r="D220" i="3"/>
  <c r="H220" i="3" s="1"/>
  <c r="C220" i="3"/>
  <c r="G220" i="3" s="1"/>
  <c r="D203" i="3"/>
  <c r="H203" i="3" s="1"/>
  <c r="C203" i="3"/>
  <c r="G203" i="3" s="1"/>
  <c r="D186" i="3"/>
  <c r="H186" i="3" s="1"/>
  <c r="C186" i="3"/>
  <c r="G186" i="3" s="1"/>
  <c r="D169" i="3"/>
  <c r="H169" i="3" s="1"/>
  <c r="C169" i="3"/>
  <c r="G169" i="3" s="1"/>
  <c r="D152" i="3"/>
  <c r="H152" i="3" s="1"/>
  <c r="C152" i="3"/>
  <c r="G152" i="3" s="1"/>
  <c r="D135" i="3"/>
  <c r="H135" i="3" s="1"/>
  <c r="C135" i="3"/>
  <c r="G135" i="3" s="1"/>
  <c r="D118" i="3"/>
  <c r="H118" i="3" s="1"/>
  <c r="C118" i="3"/>
  <c r="G118" i="3" s="1"/>
  <c r="D101" i="3"/>
  <c r="H101" i="3" s="1"/>
  <c r="C101" i="3"/>
  <c r="G101" i="3" s="1"/>
  <c r="D84" i="3"/>
  <c r="H84" i="3" s="1"/>
  <c r="C84" i="3"/>
  <c r="G84" i="3" s="1"/>
  <c r="D67" i="3"/>
  <c r="H67" i="3" s="1"/>
  <c r="C67" i="3"/>
  <c r="G67" i="3" s="1"/>
  <c r="D50" i="3"/>
  <c r="H50" i="3" s="1"/>
  <c r="C50" i="3"/>
  <c r="G50" i="3" s="1"/>
  <c r="B47" i="3"/>
  <c r="B64" i="3" s="1"/>
  <c r="B81" i="3" s="1"/>
  <c r="B98" i="3" s="1"/>
  <c r="B115" i="3" s="1"/>
  <c r="B132" i="3" s="1"/>
  <c r="B149" i="3" s="1"/>
  <c r="B166" i="3" s="1"/>
  <c r="B183" i="3" s="1"/>
  <c r="B200" i="3" s="1"/>
  <c r="B217" i="3" s="1"/>
  <c r="B234" i="3" s="1"/>
  <c r="B251" i="3" s="1"/>
  <c r="B268" i="3" s="1"/>
  <c r="B285" i="3" s="1"/>
  <c r="B302" i="3" s="1"/>
  <c r="B319" i="3" s="1"/>
  <c r="B336" i="3" s="1"/>
  <c r="B353" i="3" s="1"/>
  <c r="B370" i="3" s="1"/>
  <c r="B387" i="3" s="1"/>
  <c r="B404" i="3" s="1"/>
  <c r="B421" i="3" s="1"/>
  <c r="B438" i="3" s="1"/>
  <c r="B455" i="3" s="1"/>
  <c r="B472" i="3" s="1"/>
  <c r="B489" i="3" s="1"/>
  <c r="B506" i="3" s="1"/>
  <c r="B523" i="3" s="1"/>
  <c r="B540" i="3" s="1"/>
  <c r="B557" i="3" s="1"/>
  <c r="B574" i="3" s="1"/>
  <c r="B591" i="3" s="1"/>
  <c r="B608" i="3" s="1"/>
  <c r="B625" i="3" s="1"/>
  <c r="B642" i="3" s="1"/>
  <c r="B659" i="3" s="1"/>
  <c r="B676" i="3" s="1"/>
  <c r="B693" i="3" s="1"/>
  <c r="B710" i="3" s="1"/>
  <c r="B727" i="3" s="1"/>
  <c r="B744" i="3" s="1"/>
  <c r="B761" i="3" s="1"/>
  <c r="B778" i="3" s="1"/>
  <c r="B795" i="3" s="1"/>
  <c r="B812" i="3" s="1"/>
  <c r="B829" i="3" s="1"/>
  <c r="B846" i="3" s="1"/>
  <c r="B863" i="3" s="1"/>
  <c r="B880" i="3" s="1"/>
  <c r="B41" i="3"/>
  <c r="B58" i="3" s="1"/>
  <c r="B75" i="3" s="1"/>
  <c r="B92" i="3" s="1"/>
  <c r="B109" i="3" s="1"/>
  <c r="B126" i="3" s="1"/>
  <c r="B143" i="3" s="1"/>
  <c r="B160" i="3" s="1"/>
  <c r="B177" i="3" s="1"/>
  <c r="B194" i="3" s="1"/>
  <c r="B211" i="3" s="1"/>
  <c r="B228" i="3" s="1"/>
  <c r="B245" i="3" s="1"/>
  <c r="B262" i="3" s="1"/>
  <c r="B279" i="3" s="1"/>
  <c r="B296" i="3" s="1"/>
  <c r="B313" i="3" s="1"/>
  <c r="B330" i="3" s="1"/>
  <c r="B347" i="3" s="1"/>
  <c r="B364" i="3" s="1"/>
  <c r="B381" i="3" s="1"/>
  <c r="B398" i="3" s="1"/>
  <c r="B415" i="3" s="1"/>
  <c r="B432" i="3" s="1"/>
  <c r="B449" i="3" s="1"/>
  <c r="B466" i="3" s="1"/>
  <c r="B483" i="3" s="1"/>
  <c r="B500" i="3" s="1"/>
  <c r="B517" i="3" s="1"/>
  <c r="B534" i="3" s="1"/>
  <c r="B551" i="3" s="1"/>
  <c r="B568" i="3" s="1"/>
  <c r="B585" i="3" s="1"/>
  <c r="B602" i="3" s="1"/>
  <c r="B619" i="3" s="1"/>
  <c r="B636" i="3" s="1"/>
  <c r="B653" i="3" s="1"/>
  <c r="B670" i="3" s="1"/>
  <c r="B687" i="3" s="1"/>
  <c r="B704" i="3" s="1"/>
  <c r="B721" i="3" s="1"/>
  <c r="B738" i="3" s="1"/>
  <c r="B755" i="3" s="1"/>
  <c r="B772" i="3" s="1"/>
  <c r="B789" i="3" s="1"/>
  <c r="B806" i="3" s="1"/>
  <c r="B823" i="3" s="1"/>
  <c r="B840" i="3" s="1"/>
  <c r="B857" i="3" s="1"/>
  <c r="B874" i="3" s="1"/>
  <c r="B40" i="3"/>
  <c r="B57" i="3" s="1"/>
  <c r="B74" i="3" s="1"/>
  <c r="B91" i="3" s="1"/>
  <c r="B108" i="3" s="1"/>
  <c r="B125" i="3" s="1"/>
  <c r="B142" i="3" s="1"/>
  <c r="B159" i="3" s="1"/>
  <c r="B176" i="3" s="1"/>
  <c r="B193" i="3" s="1"/>
  <c r="B210" i="3" s="1"/>
  <c r="B227" i="3" s="1"/>
  <c r="B244" i="3" s="1"/>
  <c r="B261" i="3" s="1"/>
  <c r="B278" i="3" s="1"/>
  <c r="B295" i="3" s="1"/>
  <c r="B312" i="3" s="1"/>
  <c r="B329" i="3" s="1"/>
  <c r="B346" i="3" s="1"/>
  <c r="B363" i="3" s="1"/>
  <c r="B380" i="3" s="1"/>
  <c r="B397" i="3" s="1"/>
  <c r="B414" i="3" s="1"/>
  <c r="B431" i="3" s="1"/>
  <c r="B448" i="3" s="1"/>
  <c r="B465" i="3" s="1"/>
  <c r="B482" i="3" s="1"/>
  <c r="B499" i="3" s="1"/>
  <c r="B516" i="3" s="1"/>
  <c r="B533" i="3" s="1"/>
  <c r="B550" i="3" s="1"/>
  <c r="B567" i="3" s="1"/>
  <c r="B584" i="3" s="1"/>
  <c r="B601" i="3" s="1"/>
  <c r="B618" i="3" s="1"/>
  <c r="B635" i="3" s="1"/>
  <c r="B652" i="3" s="1"/>
  <c r="B669" i="3" s="1"/>
  <c r="B686" i="3" s="1"/>
  <c r="B703" i="3" s="1"/>
  <c r="B720" i="3" s="1"/>
  <c r="B737" i="3" s="1"/>
  <c r="B754" i="3" s="1"/>
  <c r="B771" i="3" s="1"/>
  <c r="B788" i="3" s="1"/>
  <c r="B805" i="3" s="1"/>
  <c r="B822" i="3" s="1"/>
  <c r="B839" i="3" s="1"/>
  <c r="B856" i="3" s="1"/>
  <c r="B873" i="3" s="1"/>
  <c r="D33" i="3"/>
  <c r="H33" i="3" s="1"/>
  <c r="C33" i="3"/>
  <c r="G33" i="3" s="1"/>
  <c r="F16" i="3"/>
  <c r="D16" i="3"/>
  <c r="C16" i="3"/>
  <c r="G16" i="3" s="1"/>
  <c r="Z861" i="6"/>
  <c r="Y861" i="6"/>
  <c r="X861" i="6"/>
  <c r="W861" i="6"/>
  <c r="V861" i="6"/>
  <c r="U861" i="6"/>
  <c r="T861" i="6"/>
  <c r="S861" i="6"/>
  <c r="P861" i="6"/>
  <c r="O861" i="6"/>
  <c r="L861" i="6"/>
  <c r="K861" i="6"/>
  <c r="J861" i="6"/>
  <c r="I861" i="6"/>
  <c r="H861" i="6"/>
  <c r="G861" i="6"/>
  <c r="F861" i="6"/>
  <c r="E861" i="6"/>
  <c r="N859" i="6"/>
  <c r="R859" i="6" s="1"/>
  <c r="M859" i="6"/>
  <c r="Q859" i="6" s="1"/>
  <c r="N858" i="6"/>
  <c r="R858" i="6" s="1"/>
  <c r="M858" i="6"/>
  <c r="Q858" i="6" s="1"/>
  <c r="N857" i="6"/>
  <c r="M857" i="6"/>
  <c r="N856" i="6"/>
  <c r="R856" i="6" s="1"/>
  <c r="M856" i="6"/>
  <c r="Q856" i="6" s="1"/>
  <c r="N855" i="6"/>
  <c r="R855" i="6" s="1"/>
  <c r="M855" i="6"/>
  <c r="Q855" i="6" s="1"/>
  <c r="N854" i="6"/>
  <c r="R854" i="6" s="1"/>
  <c r="M854" i="6"/>
  <c r="Q854" i="6" s="1"/>
  <c r="N853" i="6"/>
  <c r="R853" i="6" s="1"/>
  <c r="M853" i="6"/>
  <c r="Q853" i="6" s="1"/>
  <c r="N852" i="6"/>
  <c r="R852" i="6" s="1"/>
  <c r="M852" i="6"/>
  <c r="Q852" i="6" s="1"/>
  <c r="N851" i="6"/>
  <c r="R851" i="6"/>
  <c r="M851" i="6"/>
  <c r="Q851" i="6" s="1"/>
  <c r="N850" i="6"/>
  <c r="R850" i="6" s="1"/>
  <c r="M850" i="6"/>
  <c r="Q850" i="6" s="1"/>
  <c r="N849" i="6"/>
  <c r="R849" i="6" s="1"/>
  <c r="M849" i="6"/>
  <c r="Q849" i="6" s="1"/>
  <c r="N848" i="6"/>
  <c r="M848" i="6"/>
  <c r="Q848" i="6" s="1"/>
  <c r="N847" i="6"/>
  <c r="R847" i="6" s="1"/>
  <c r="M847" i="6"/>
  <c r="Q847" i="6" s="1"/>
  <c r="Z840" i="6"/>
  <c r="Y840" i="6"/>
  <c r="X840" i="6"/>
  <c r="W840" i="6"/>
  <c r="V840" i="6"/>
  <c r="U840" i="6"/>
  <c r="T840" i="6"/>
  <c r="AB840" i="6" s="1"/>
  <c r="S840" i="6"/>
  <c r="P840" i="6"/>
  <c r="O840" i="6"/>
  <c r="L840" i="6"/>
  <c r="K840" i="6"/>
  <c r="J840" i="6"/>
  <c r="I840" i="6"/>
  <c r="H840" i="6"/>
  <c r="G840" i="6"/>
  <c r="F840" i="6"/>
  <c r="E840" i="6"/>
  <c r="C840" i="6"/>
  <c r="N839" i="6"/>
  <c r="R839" i="6" s="1"/>
  <c r="M839" i="6"/>
  <c r="Q839" i="6" s="1"/>
  <c r="N838" i="6"/>
  <c r="R838" i="6" s="1"/>
  <c r="M838" i="6"/>
  <c r="Q838" i="6" s="1"/>
  <c r="N837" i="6"/>
  <c r="R837" i="6" s="1"/>
  <c r="M837" i="6"/>
  <c r="Q837" i="6" s="1"/>
  <c r="N836" i="6"/>
  <c r="M836" i="6"/>
  <c r="N835" i="6"/>
  <c r="R835" i="6" s="1"/>
  <c r="M835" i="6"/>
  <c r="Q835" i="6" s="1"/>
  <c r="N834" i="6"/>
  <c r="R834" i="6" s="1"/>
  <c r="M834" i="6"/>
  <c r="Q834" i="6" s="1"/>
  <c r="N833" i="6"/>
  <c r="R833" i="6"/>
  <c r="M833" i="6"/>
  <c r="Q833" i="6" s="1"/>
  <c r="N832" i="6"/>
  <c r="R832" i="6" s="1"/>
  <c r="M832" i="6"/>
  <c r="Q832" i="6" s="1"/>
  <c r="N831" i="6"/>
  <c r="R831" i="6" s="1"/>
  <c r="M831" i="6"/>
  <c r="Q831" i="6" s="1"/>
  <c r="N830" i="6"/>
  <c r="R830" i="6" s="1"/>
  <c r="M830" i="6"/>
  <c r="Q830" i="6" s="1"/>
  <c r="N829" i="6"/>
  <c r="R829" i="6" s="1"/>
  <c r="M829" i="6"/>
  <c r="Q829" i="6" s="1"/>
  <c r="N828" i="6"/>
  <c r="R828" i="6" s="1"/>
  <c r="M828" i="6"/>
  <c r="Q828" i="6" s="1"/>
  <c r="D840" i="6"/>
  <c r="N827" i="6"/>
  <c r="R827" i="6" s="1"/>
  <c r="M827" i="6"/>
  <c r="Q827" i="6" s="1"/>
  <c r="N826" i="6"/>
  <c r="M826" i="6"/>
  <c r="Z819" i="6"/>
  <c r="Y819" i="6"/>
  <c r="X819" i="6"/>
  <c r="W819" i="6"/>
  <c r="V819" i="6"/>
  <c r="U819" i="6"/>
  <c r="T819" i="6"/>
  <c r="S819" i="6"/>
  <c r="P819" i="6"/>
  <c r="O819" i="6"/>
  <c r="L819" i="6"/>
  <c r="K819" i="6"/>
  <c r="J819" i="6"/>
  <c r="I819" i="6"/>
  <c r="H819" i="6"/>
  <c r="G819" i="6"/>
  <c r="F819" i="6"/>
  <c r="E819" i="6"/>
  <c r="R818" i="6"/>
  <c r="Q818" i="6"/>
  <c r="N817" i="6"/>
  <c r="R817" i="6" s="1"/>
  <c r="M817" i="6"/>
  <c r="Q817" i="6" s="1"/>
  <c r="N816" i="6"/>
  <c r="R816" i="6" s="1"/>
  <c r="M816" i="6"/>
  <c r="Q816" i="6" s="1"/>
  <c r="N815" i="6"/>
  <c r="M815" i="6"/>
  <c r="N814" i="6"/>
  <c r="R814" i="6" s="1"/>
  <c r="M814" i="6"/>
  <c r="Q814" i="6" s="1"/>
  <c r="N813" i="6"/>
  <c r="R813" i="6" s="1"/>
  <c r="M813" i="6"/>
  <c r="Q813" i="6" s="1"/>
  <c r="N812" i="6"/>
  <c r="R812" i="6" s="1"/>
  <c r="M812" i="6"/>
  <c r="Q812" i="6" s="1"/>
  <c r="N811" i="6"/>
  <c r="R811" i="6" s="1"/>
  <c r="M811" i="6"/>
  <c r="Q811" i="6" s="1"/>
  <c r="N810" i="6"/>
  <c r="R810" i="6" s="1"/>
  <c r="M810" i="6"/>
  <c r="Q810" i="6" s="1"/>
  <c r="N809" i="6"/>
  <c r="R809" i="6" s="1"/>
  <c r="M809" i="6"/>
  <c r="Q809" i="6" s="1"/>
  <c r="N808" i="6"/>
  <c r="R808" i="6" s="1"/>
  <c r="M808" i="6"/>
  <c r="Q808" i="6" s="1"/>
  <c r="D807" i="6"/>
  <c r="D819" i="6" s="1"/>
  <c r="C807" i="6"/>
  <c r="M807" i="6" s="1"/>
  <c r="N806" i="6"/>
  <c r="M806" i="6"/>
  <c r="Q806" i="6" s="1"/>
  <c r="N805" i="6"/>
  <c r="R805" i="6" s="1"/>
  <c r="M805" i="6"/>
  <c r="Q805" i="6" s="1"/>
  <c r="Z798" i="6"/>
  <c r="Y798" i="6"/>
  <c r="X798" i="6"/>
  <c r="W798" i="6"/>
  <c r="V798" i="6"/>
  <c r="U798" i="6"/>
  <c r="AA798" i="6" s="1"/>
  <c r="T798" i="6"/>
  <c r="S798" i="6"/>
  <c r="P798" i="6"/>
  <c r="O798" i="6"/>
  <c r="L798" i="6"/>
  <c r="K798" i="6"/>
  <c r="J798" i="6"/>
  <c r="I798" i="6"/>
  <c r="H798" i="6"/>
  <c r="G798" i="6"/>
  <c r="F798" i="6"/>
  <c r="E798" i="6"/>
  <c r="N797" i="6"/>
  <c r="R797" i="6" s="1"/>
  <c r="M797" i="6"/>
  <c r="Q797" i="6" s="1"/>
  <c r="N796" i="6"/>
  <c r="R796" i="6" s="1"/>
  <c r="M796" i="6"/>
  <c r="Q796" i="6" s="1"/>
  <c r="N795" i="6"/>
  <c r="R795" i="6" s="1"/>
  <c r="M795" i="6"/>
  <c r="Q795" i="6" s="1"/>
  <c r="N793" i="6"/>
  <c r="R793" i="6" s="1"/>
  <c r="M793" i="6"/>
  <c r="Q793" i="6" s="1"/>
  <c r="N792" i="6"/>
  <c r="R792" i="6"/>
  <c r="M792" i="6"/>
  <c r="Q792" i="6" s="1"/>
  <c r="N791" i="6"/>
  <c r="R791" i="6" s="1"/>
  <c r="M791" i="6"/>
  <c r="Q791" i="6" s="1"/>
  <c r="N790" i="6"/>
  <c r="R790" i="6" s="1"/>
  <c r="M790" i="6"/>
  <c r="Q790" i="6" s="1"/>
  <c r="N789" i="6"/>
  <c r="R789" i="6" s="1"/>
  <c r="M789" i="6"/>
  <c r="Q789" i="6" s="1"/>
  <c r="N788" i="6"/>
  <c r="R788" i="6" s="1"/>
  <c r="M788" i="6"/>
  <c r="Q788" i="6" s="1"/>
  <c r="N787" i="6"/>
  <c r="R787" i="6" s="1"/>
  <c r="M787" i="6"/>
  <c r="Q787" i="6" s="1"/>
  <c r="D786" i="6"/>
  <c r="C786" i="6"/>
  <c r="M786" i="6" s="1"/>
  <c r="Q786" i="6" s="1"/>
  <c r="N785" i="6"/>
  <c r="M785" i="6"/>
  <c r="Q785" i="6" s="1"/>
  <c r="N784" i="6"/>
  <c r="R784" i="6" s="1"/>
  <c r="M784" i="6"/>
  <c r="Z777" i="6"/>
  <c r="Y777" i="6"/>
  <c r="X777" i="6"/>
  <c r="W777" i="6"/>
  <c r="V777" i="6"/>
  <c r="U777" i="6"/>
  <c r="T777" i="6"/>
  <c r="S777" i="6"/>
  <c r="AA777" i="6" s="1"/>
  <c r="P777" i="6"/>
  <c r="O777" i="6"/>
  <c r="L777" i="6"/>
  <c r="K777" i="6"/>
  <c r="J777" i="6"/>
  <c r="I777" i="6"/>
  <c r="H777" i="6"/>
  <c r="G777" i="6"/>
  <c r="F777" i="6"/>
  <c r="E777" i="6"/>
  <c r="N776" i="6"/>
  <c r="R776" i="6" s="1"/>
  <c r="M776" i="6"/>
  <c r="Q776" i="6" s="1"/>
  <c r="N775" i="6"/>
  <c r="R775" i="6" s="1"/>
  <c r="M775" i="6"/>
  <c r="Q775" i="6" s="1"/>
  <c r="N774" i="6"/>
  <c r="R774" i="6" s="1"/>
  <c r="M774" i="6"/>
  <c r="Q774" i="6" s="1"/>
  <c r="N773" i="6"/>
  <c r="M773" i="6"/>
  <c r="N772" i="6"/>
  <c r="R772" i="6" s="1"/>
  <c r="M772" i="6"/>
  <c r="Q772" i="6" s="1"/>
  <c r="N771" i="6"/>
  <c r="R771" i="6" s="1"/>
  <c r="M771" i="6"/>
  <c r="Q771" i="6" s="1"/>
  <c r="N770" i="6"/>
  <c r="R770" i="6" s="1"/>
  <c r="M770" i="6"/>
  <c r="Q770" i="6" s="1"/>
  <c r="N769" i="6"/>
  <c r="R769" i="6" s="1"/>
  <c r="M769" i="6"/>
  <c r="Q769" i="6" s="1"/>
  <c r="N768" i="6"/>
  <c r="R768" i="6"/>
  <c r="M768" i="6"/>
  <c r="Q768" i="6" s="1"/>
  <c r="N767" i="6"/>
  <c r="R767" i="6" s="1"/>
  <c r="M767" i="6"/>
  <c r="Q767" i="6" s="1"/>
  <c r="N766" i="6"/>
  <c r="R766" i="6" s="1"/>
  <c r="M766" i="6"/>
  <c r="Q766" i="6" s="1"/>
  <c r="D765" i="6"/>
  <c r="N765" i="6" s="1"/>
  <c r="R765" i="6" s="1"/>
  <c r="C765" i="6"/>
  <c r="C777" i="6" s="1"/>
  <c r="N764" i="6"/>
  <c r="R764" i="6" s="1"/>
  <c r="M764" i="6"/>
  <c r="Q764" i="6" s="1"/>
  <c r="N763" i="6"/>
  <c r="N777" i="6" s="1"/>
  <c r="R777" i="6" s="1"/>
  <c r="M763" i="6"/>
  <c r="Q763" i="6" s="1"/>
  <c r="Z756" i="6"/>
  <c r="Y756" i="6"/>
  <c r="X756" i="6"/>
  <c r="W756" i="6"/>
  <c r="V756" i="6"/>
  <c r="U756" i="6"/>
  <c r="T756" i="6"/>
  <c r="AB756" i="6" s="1"/>
  <c r="S756" i="6"/>
  <c r="P756" i="6"/>
  <c r="O756" i="6"/>
  <c r="L756" i="6"/>
  <c r="K756" i="6"/>
  <c r="J756" i="6"/>
  <c r="I756" i="6"/>
  <c r="H756" i="6"/>
  <c r="G756" i="6"/>
  <c r="F756" i="6"/>
  <c r="E756" i="6"/>
  <c r="N755" i="6"/>
  <c r="R755" i="6" s="1"/>
  <c r="M755" i="6"/>
  <c r="Q755" i="6" s="1"/>
  <c r="N754" i="6"/>
  <c r="R754" i="6" s="1"/>
  <c r="M754" i="6"/>
  <c r="Q754" i="6" s="1"/>
  <c r="N753" i="6"/>
  <c r="R753" i="6" s="1"/>
  <c r="M753" i="6"/>
  <c r="Q753" i="6" s="1"/>
  <c r="N752" i="6"/>
  <c r="M752" i="6"/>
  <c r="N751" i="6"/>
  <c r="R751" i="6" s="1"/>
  <c r="M751" i="6"/>
  <c r="Q751" i="6"/>
  <c r="N750" i="6"/>
  <c r="R750" i="6" s="1"/>
  <c r="M750" i="6"/>
  <c r="Q750" i="6" s="1"/>
  <c r="N749" i="6"/>
  <c r="R749" i="6" s="1"/>
  <c r="M749" i="6"/>
  <c r="Q749" i="6" s="1"/>
  <c r="N748" i="6"/>
  <c r="R748" i="6" s="1"/>
  <c r="M748" i="6"/>
  <c r="Q748" i="6" s="1"/>
  <c r="N747" i="6"/>
  <c r="R747" i="6" s="1"/>
  <c r="M747" i="6"/>
  <c r="Q747" i="6" s="1"/>
  <c r="N746" i="6"/>
  <c r="R746" i="6" s="1"/>
  <c r="M746" i="6"/>
  <c r="Q746" i="6" s="1"/>
  <c r="N745" i="6"/>
  <c r="R745" i="6" s="1"/>
  <c r="M745" i="6"/>
  <c r="Q745" i="6" s="1"/>
  <c r="R744" i="6"/>
  <c r="D744" i="6"/>
  <c r="D756" i="6" s="1"/>
  <c r="C744" i="6"/>
  <c r="C756" i="6" s="1"/>
  <c r="R743" i="6"/>
  <c r="M743" i="6"/>
  <c r="N742" i="6"/>
  <c r="R742" i="6" s="1"/>
  <c r="M742" i="6"/>
  <c r="Z735" i="6"/>
  <c r="Y735" i="6"/>
  <c r="X735" i="6"/>
  <c r="W735" i="6"/>
  <c r="V735" i="6"/>
  <c r="U735" i="6"/>
  <c r="T735" i="6"/>
  <c r="S735" i="6"/>
  <c r="P735" i="6"/>
  <c r="O735" i="6"/>
  <c r="L735" i="6"/>
  <c r="K735" i="6"/>
  <c r="J735" i="6"/>
  <c r="I735" i="6"/>
  <c r="H735" i="6"/>
  <c r="G735" i="6"/>
  <c r="F735" i="6"/>
  <c r="E735" i="6"/>
  <c r="D735" i="6"/>
  <c r="C735" i="6"/>
  <c r="N734" i="6"/>
  <c r="R734" i="6" s="1"/>
  <c r="M734" i="6"/>
  <c r="Q734" i="6"/>
  <c r="N733" i="6"/>
  <c r="R733" i="6" s="1"/>
  <c r="M733" i="6"/>
  <c r="Q733" i="6" s="1"/>
  <c r="N732" i="6"/>
  <c r="R732" i="6" s="1"/>
  <c r="M732" i="6"/>
  <c r="Q732" i="6" s="1"/>
  <c r="N731" i="6"/>
  <c r="M731" i="6"/>
  <c r="N730" i="6"/>
  <c r="R730" i="6" s="1"/>
  <c r="M730" i="6"/>
  <c r="Q730" i="6" s="1"/>
  <c r="N729" i="6"/>
  <c r="R729" i="6"/>
  <c r="M729" i="6"/>
  <c r="Q729" i="6" s="1"/>
  <c r="N728" i="6"/>
  <c r="R728" i="6" s="1"/>
  <c r="M728" i="6"/>
  <c r="Q728" i="6" s="1"/>
  <c r="N727" i="6"/>
  <c r="R727" i="6" s="1"/>
  <c r="M727" i="6"/>
  <c r="Q727" i="6" s="1"/>
  <c r="N726" i="6"/>
  <c r="R726" i="6" s="1"/>
  <c r="M726" i="6"/>
  <c r="Q726" i="6" s="1"/>
  <c r="N725" i="6"/>
  <c r="R725" i="6" s="1"/>
  <c r="M725" i="6"/>
  <c r="Q725" i="6" s="1"/>
  <c r="N724" i="6"/>
  <c r="R724" i="6" s="1"/>
  <c r="M724" i="6"/>
  <c r="Q724" i="6" s="1"/>
  <c r="N723" i="6"/>
  <c r="R723" i="6" s="1"/>
  <c r="M723" i="6"/>
  <c r="Q723" i="6" s="1"/>
  <c r="N722" i="6"/>
  <c r="R722" i="6" s="1"/>
  <c r="M722" i="6"/>
  <c r="Q722" i="6" s="1"/>
  <c r="N721" i="6"/>
  <c r="R721" i="6" s="1"/>
  <c r="M721" i="6"/>
  <c r="Q721" i="6" s="1"/>
  <c r="Z714" i="6"/>
  <c r="Y714" i="6"/>
  <c r="X714" i="6"/>
  <c r="W714" i="6"/>
  <c r="V714" i="6"/>
  <c r="U714" i="6"/>
  <c r="T714" i="6"/>
  <c r="S714" i="6"/>
  <c r="P714" i="6"/>
  <c r="O714" i="6"/>
  <c r="L714" i="6"/>
  <c r="K714" i="6"/>
  <c r="J714" i="6"/>
  <c r="I714" i="6"/>
  <c r="H714" i="6"/>
  <c r="G714" i="6"/>
  <c r="F714" i="6"/>
  <c r="E714" i="6"/>
  <c r="D714" i="6"/>
  <c r="C714" i="6"/>
  <c r="N713" i="6"/>
  <c r="R713" i="6" s="1"/>
  <c r="M713" i="6"/>
  <c r="Q713" i="6" s="1"/>
  <c r="N712" i="6"/>
  <c r="R712" i="6" s="1"/>
  <c r="M712" i="6"/>
  <c r="Q712" i="6" s="1"/>
  <c r="N711" i="6"/>
  <c r="R711" i="6" s="1"/>
  <c r="M711" i="6"/>
  <c r="Q711" i="6" s="1"/>
  <c r="N710" i="6"/>
  <c r="M710" i="6"/>
  <c r="N709" i="6"/>
  <c r="R709" i="6" s="1"/>
  <c r="M709" i="6"/>
  <c r="Q709" i="6" s="1"/>
  <c r="N708" i="6"/>
  <c r="R708" i="6" s="1"/>
  <c r="M708" i="6"/>
  <c r="Q708" i="6" s="1"/>
  <c r="N707" i="6"/>
  <c r="R707" i="6" s="1"/>
  <c r="M707" i="6"/>
  <c r="Q707" i="6" s="1"/>
  <c r="N706" i="6"/>
  <c r="R706" i="6" s="1"/>
  <c r="M706" i="6"/>
  <c r="Q706" i="6"/>
  <c r="N705" i="6"/>
  <c r="R705" i="6" s="1"/>
  <c r="M705" i="6"/>
  <c r="Q705" i="6" s="1"/>
  <c r="N704" i="6"/>
  <c r="R704" i="6" s="1"/>
  <c r="M704" i="6"/>
  <c r="Q704" i="6" s="1"/>
  <c r="N703" i="6"/>
  <c r="R703" i="6" s="1"/>
  <c r="M703" i="6"/>
  <c r="Q703" i="6" s="1"/>
  <c r="N702" i="6"/>
  <c r="R702" i="6" s="1"/>
  <c r="M702" i="6"/>
  <c r="Q702" i="6" s="1"/>
  <c r="N701" i="6"/>
  <c r="R701" i="6" s="1"/>
  <c r="M701" i="6"/>
  <c r="Q701" i="6" s="1"/>
  <c r="N700" i="6"/>
  <c r="M700" i="6"/>
  <c r="Q700" i="6" s="1"/>
  <c r="Z693" i="6"/>
  <c r="Y693" i="6"/>
  <c r="X693" i="6"/>
  <c r="W693" i="6"/>
  <c r="V693" i="6"/>
  <c r="U693" i="6"/>
  <c r="T693" i="6"/>
  <c r="S693" i="6"/>
  <c r="P693" i="6"/>
  <c r="O693" i="6"/>
  <c r="L693" i="6"/>
  <c r="K693" i="6"/>
  <c r="J693" i="6"/>
  <c r="I693" i="6"/>
  <c r="H693" i="6"/>
  <c r="G693" i="6"/>
  <c r="F693" i="6"/>
  <c r="E693" i="6"/>
  <c r="D693" i="6"/>
  <c r="C693" i="6"/>
  <c r="N692" i="6"/>
  <c r="R692" i="6" s="1"/>
  <c r="M692" i="6"/>
  <c r="Q692" i="6" s="1"/>
  <c r="N691" i="6"/>
  <c r="R691" i="6" s="1"/>
  <c r="M691" i="6"/>
  <c r="Q691" i="6" s="1"/>
  <c r="N690" i="6"/>
  <c r="R690" i="6" s="1"/>
  <c r="M690" i="6"/>
  <c r="Q690" i="6"/>
  <c r="N689" i="6"/>
  <c r="M689" i="6"/>
  <c r="N688" i="6"/>
  <c r="R688" i="6"/>
  <c r="M688" i="6"/>
  <c r="Q688" i="6" s="1"/>
  <c r="N687" i="6"/>
  <c r="R687" i="6" s="1"/>
  <c r="M687" i="6"/>
  <c r="Q687" i="6" s="1"/>
  <c r="N686" i="6"/>
  <c r="R686" i="6" s="1"/>
  <c r="M686" i="6"/>
  <c r="Q686" i="6" s="1"/>
  <c r="N685" i="6"/>
  <c r="R685" i="6"/>
  <c r="M685" i="6"/>
  <c r="Q685" i="6" s="1"/>
  <c r="N684" i="6"/>
  <c r="R684" i="6" s="1"/>
  <c r="M684" i="6"/>
  <c r="Q684" i="6" s="1"/>
  <c r="N683" i="6"/>
  <c r="R683" i="6" s="1"/>
  <c r="M683" i="6"/>
  <c r="Q683" i="6" s="1"/>
  <c r="N682" i="6"/>
  <c r="R682" i="6"/>
  <c r="M682" i="6"/>
  <c r="Q682" i="6" s="1"/>
  <c r="N681" i="6"/>
  <c r="R681" i="6" s="1"/>
  <c r="M681" i="6"/>
  <c r="Q681" i="6" s="1"/>
  <c r="N680" i="6"/>
  <c r="R680" i="6"/>
  <c r="M680" i="6"/>
  <c r="Q680" i="6" s="1"/>
  <c r="N679" i="6"/>
  <c r="R679" i="6" s="1"/>
  <c r="M679" i="6"/>
  <c r="Q679" i="6" s="1"/>
  <c r="Z672" i="6"/>
  <c r="Y672" i="6"/>
  <c r="X672" i="6"/>
  <c r="W672" i="6"/>
  <c r="V672" i="6"/>
  <c r="AB672" i="6" s="1"/>
  <c r="U672" i="6"/>
  <c r="T672" i="6"/>
  <c r="S672" i="6"/>
  <c r="P672" i="6"/>
  <c r="O672" i="6"/>
  <c r="L672" i="6"/>
  <c r="K672" i="6"/>
  <c r="J672" i="6"/>
  <c r="I672" i="6"/>
  <c r="H672" i="6"/>
  <c r="G672" i="6"/>
  <c r="F672" i="6"/>
  <c r="E672" i="6"/>
  <c r="D672" i="6"/>
  <c r="C672" i="6"/>
  <c r="N671" i="6"/>
  <c r="R671" i="6" s="1"/>
  <c r="M671" i="6"/>
  <c r="Q671" i="6" s="1"/>
  <c r="N670" i="6"/>
  <c r="R670" i="6" s="1"/>
  <c r="M670" i="6"/>
  <c r="Q670" i="6"/>
  <c r="N669" i="6"/>
  <c r="R669" i="6" s="1"/>
  <c r="M669" i="6"/>
  <c r="Q669" i="6" s="1"/>
  <c r="N668" i="6"/>
  <c r="M668" i="6"/>
  <c r="N667" i="6"/>
  <c r="R667" i="6" s="1"/>
  <c r="M667" i="6"/>
  <c r="Q667" i="6" s="1"/>
  <c r="N666" i="6"/>
  <c r="R666" i="6" s="1"/>
  <c r="M666" i="6"/>
  <c r="Q666" i="6" s="1"/>
  <c r="N665" i="6"/>
  <c r="R665" i="6" s="1"/>
  <c r="M665" i="6"/>
  <c r="Q665" i="6" s="1"/>
  <c r="N664" i="6"/>
  <c r="R664" i="6" s="1"/>
  <c r="M664" i="6"/>
  <c r="Q664" i="6" s="1"/>
  <c r="N663" i="6"/>
  <c r="R663" i="6"/>
  <c r="M663" i="6"/>
  <c r="Q663" i="6" s="1"/>
  <c r="N662" i="6"/>
  <c r="R662" i="6" s="1"/>
  <c r="M662" i="6"/>
  <c r="Q662" i="6" s="1"/>
  <c r="N661" i="6"/>
  <c r="R661" i="6" s="1"/>
  <c r="M661" i="6"/>
  <c r="Q661" i="6" s="1"/>
  <c r="N660" i="6"/>
  <c r="R660" i="6" s="1"/>
  <c r="M660" i="6"/>
  <c r="Q660" i="6" s="1"/>
  <c r="N659" i="6"/>
  <c r="R659" i="6" s="1"/>
  <c r="M659" i="6"/>
  <c r="Q659" i="6" s="1"/>
  <c r="N658" i="6"/>
  <c r="R658" i="6" s="1"/>
  <c r="M658" i="6"/>
  <c r="Q658" i="6" s="1"/>
  <c r="Z651" i="6"/>
  <c r="Y651" i="6"/>
  <c r="X651" i="6"/>
  <c r="W651" i="6"/>
  <c r="V651" i="6"/>
  <c r="U651" i="6"/>
  <c r="AA651" i="6" s="1"/>
  <c r="T651" i="6"/>
  <c r="S651" i="6"/>
  <c r="P651" i="6"/>
  <c r="O651" i="6"/>
  <c r="L651" i="6"/>
  <c r="K651" i="6"/>
  <c r="J651" i="6"/>
  <c r="I651" i="6"/>
  <c r="H651" i="6"/>
  <c r="G651" i="6"/>
  <c r="F651" i="6"/>
  <c r="E651" i="6"/>
  <c r="D651" i="6"/>
  <c r="C651" i="6"/>
  <c r="N650" i="6"/>
  <c r="R650" i="6" s="1"/>
  <c r="M650" i="6"/>
  <c r="Q650" i="6" s="1"/>
  <c r="N649" i="6"/>
  <c r="R649" i="6" s="1"/>
  <c r="M649" i="6"/>
  <c r="Q649" i="6" s="1"/>
  <c r="N648" i="6"/>
  <c r="R648" i="6" s="1"/>
  <c r="M648" i="6"/>
  <c r="Q648" i="6" s="1"/>
  <c r="N647" i="6"/>
  <c r="M647" i="6"/>
  <c r="N646" i="6"/>
  <c r="R646" i="6" s="1"/>
  <c r="M646" i="6"/>
  <c r="Q646" i="6" s="1"/>
  <c r="N645" i="6"/>
  <c r="R645" i="6" s="1"/>
  <c r="M645" i="6"/>
  <c r="Q645" i="6" s="1"/>
  <c r="N644" i="6"/>
  <c r="R644" i="6" s="1"/>
  <c r="M644" i="6"/>
  <c r="Q644" i="6" s="1"/>
  <c r="N643" i="6"/>
  <c r="R643" i="6" s="1"/>
  <c r="M643" i="6"/>
  <c r="Q643" i="6" s="1"/>
  <c r="N642" i="6"/>
  <c r="R642" i="6" s="1"/>
  <c r="M642" i="6"/>
  <c r="Q642" i="6" s="1"/>
  <c r="N641" i="6"/>
  <c r="R641" i="6" s="1"/>
  <c r="M641" i="6"/>
  <c r="Q641" i="6"/>
  <c r="N640" i="6"/>
  <c r="R640" i="6" s="1"/>
  <c r="M640" i="6"/>
  <c r="Q640" i="6" s="1"/>
  <c r="N639" i="6"/>
  <c r="R639" i="6" s="1"/>
  <c r="M639" i="6"/>
  <c r="Q639" i="6" s="1"/>
  <c r="N638" i="6"/>
  <c r="R638" i="6" s="1"/>
  <c r="M638" i="6"/>
  <c r="Q638" i="6" s="1"/>
  <c r="N637" i="6"/>
  <c r="M637" i="6"/>
  <c r="Q637" i="6" s="1"/>
  <c r="Z630" i="6"/>
  <c r="Y630" i="6"/>
  <c r="X630" i="6"/>
  <c r="W630" i="6"/>
  <c r="V630" i="6"/>
  <c r="AB630" i="6" s="1"/>
  <c r="U630" i="6"/>
  <c r="T630" i="6"/>
  <c r="S630" i="6"/>
  <c r="AA630" i="6" s="1"/>
  <c r="P630" i="6"/>
  <c r="O630" i="6"/>
  <c r="L630" i="6"/>
  <c r="K630" i="6"/>
  <c r="J630" i="6"/>
  <c r="I630" i="6"/>
  <c r="H630" i="6"/>
  <c r="G630" i="6"/>
  <c r="F630" i="6"/>
  <c r="E630" i="6"/>
  <c r="D629" i="6"/>
  <c r="N629" i="6" s="1"/>
  <c r="R629" i="6" s="1"/>
  <c r="D630" i="6"/>
  <c r="C629" i="6"/>
  <c r="C630" i="6" s="1"/>
  <c r="R628" i="6"/>
  <c r="Q628" i="6"/>
  <c r="N627" i="6"/>
  <c r="R627" i="6" s="1"/>
  <c r="M627" i="6"/>
  <c r="Q627" i="6" s="1"/>
  <c r="N626" i="6"/>
  <c r="M626" i="6"/>
  <c r="N625" i="6"/>
  <c r="R625" i="6" s="1"/>
  <c r="M625" i="6"/>
  <c r="Q625" i="6" s="1"/>
  <c r="N624" i="6"/>
  <c r="R624" i="6" s="1"/>
  <c r="M624" i="6"/>
  <c r="Q624" i="6" s="1"/>
  <c r="N623" i="6"/>
  <c r="R623" i="6" s="1"/>
  <c r="M623" i="6"/>
  <c r="Q623" i="6" s="1"/>
  <c r="N622" i="6"/>
  <c r="R622" i="6"/>
  <c r="M622" i="6"/>
  <c r="Q622" i="6" s="1"/>
  <c r="N621" i="6"/>
  <c r="R621" i="6" s="1"/>
  <c r="M621" i="6"/>
  <c r="Q621" i="6" s="1"/>
  <c r="N620" i="6"/>
  <c r="R620" i="6" s="1"/>
  <c r="M620" i="6"/>
  <c r="Q620" i="6" s="1"/>
  <c r="N619" i="6"/>
  <c r="R619" i="6" s="1"/>
  <c r="M619" i="6"/>
  <c r="Q619" i="6" s="1"/>
  <c r="N618" i="6"/>
  <c r="R618" i="6"/>
  <c r="M618" i="6"/>
  <c r="Q618" i="6" s="1"/>
  <c r="N617" i="6"/>
  <c r="R617" i="6" s="1"/>
  <c r="M617" i="6"/>
  <c r="Q617" i="6" s="1"/>
  <c r="N616" i="6"/>
  <c r="M616" i="6"/>
  <c r="Q616" i="6" s="1"/>
  <c r="Z609" i="6"/>
  <c r="Y609" i="6"/>
  <c r="X609" i="6"/>
  <c r="W609" i="6"/>
  <c r="V609" i="6"/>
  <c r="U609" i="6"/>
  <c r="T609" i="6"/>
  <c r="S609" i="6"/>
  <c r="P609" i="6"/>
  <c r="O609" i="6"/>
  <c r="L609" i="6"/>
  <c r="K609" i="6"/>
  <c r="J609" i="6"/>
  <c r="I609" i="6"/>
  <c r="H609" i="6"/>
  <c r="G609" i="6"/>
  <c r="F609" i="6"/>
  <c r="E609" i="6"/>
  <c r="D608" i="6"/>
  <c r="D609" i="6" s="1"/>
  <c r="C608" i="6"/>
  <c r="M608" i="6" s="1"/>
  <c r="Q608" i="6" s="1"/>
  <c r="N607" i="6"/>
  <c r="R607" i="6" s="1"/>
  <c r="M607" i="6"/>
  <c r="Q607" i="6"/>
  <c r="N606" i="6"/>
  <c r="R606" i="6" s="1"/>
  <c r="M606" i="6"/>
  <c r="Q606" i="6" s="1"/>
  <c r="N605" i="6"/>
  <c r="M605" i="6"/>
  <c r="N604" i="6"/>
  <c r="R604" i="6" s="1"/>
  <c r="M604" i="6"/>
  <c r="Q604" i="6" s="1"/>
  <c r="N603" i="6"/>
  <c r="R603" i="6" s="1"/>
  <c r="M603" i="6"/>
  <c r="Q603" i="6" s="1"/>
  <c r="N602" i="6"/>
  <c r="R602" i="6" s="1"/>
  <c r="M602" i="6"/>
  <c r="Q602" i="6" s="1"/>
  <c r="N601" i="6"/>
  <c r="R601" i="6"/>
  <c r="M601" i="6"/>
  <c r="Q601" i="6" s="1"/>
  <c r="N600" i="6"/>
  <c r="R600" i="6" s="1"/>
  <c r="M600" i="6"/>
  <c r="Q600" i="6" s="1"/>
  <c r="N599" i="6"/>
  <c r="R599" i="6" s="1"/>
  <c r="M599" i="6"/>
  <c r="Q599" i="6" s="1"/>
  <c r="N598" i="6"/>
  <c r="R598" i="6" s="1"/>
  <c r="M598" i="6"/>
  <c r="Q598" i="6" s="1"/>
  <c r="N597" i="6"/>
  <c r="M597" i="6"/>
  <c r="Q597" i="6" s="1"/>
  <c r="N596" i="6"/>
  <c r="R596" i="6"/>
  <c r="C596" i="6"/>
  <c r="N595" i="6"/>
  <c r="R595" i="6" s="1"/>
  <c r="M595" i="6"/>
  <c r="Z588" i="6"/>
  <c r="Y588" i="6"/>
  <c r="X588" i="6"/>
  <c r="W588" i="6"/>
  <c r="V588" i="6"/>
  <c r="U588" i="6"/>
  <c r="T588" i="6"/>
  <c r="AB588" i="6" s="1"/>
  <c r="S588" i="6"/>
  <c r="P588" i="6"/>
  <c r="O588" i="6"/>
  <c r="L588" i="6"/>
  <c r="K588" i="6"/>
  <c r="J588" i="6"/>
  <c r="I588" i="6"/>
  <c r="H588" i="6"/>
  <c r="G588" i="6"/>
  <c r="F588" i="6"/>
  <c r="E588" i="6"/>
  <c r="D587" i="6"/>
  <c r="D588" i="6" s="1"/>
  <c r="C587" i="6"/>
  <c r="M587" i="6" s="1"/>
  <c r="Q587" i="6"/>
  <c r="N586" i="6"/>
  <c r="R586" i="6" s="1"/>
  <c r="M586" i="6"/>
  <c r="Q586" i="6" s="1"/>
  <c r="N585" i="6"/>
  <c r="R585" i="6" s="1"/>
  <c r="M585" i="6"/>
  <c r="Q585" i="6" s="1"/>
  <c r="N584" i="6"/>
  <c r="M584" i="6"/>
  <c r="N583" i="6"/>
  <c r="R583" i="6" s="1"/>
  <c r="M583" i="6"/>
  <c r="Q583" i="6" s="1"/>
  <c r="N582" i="6"/>
  <c r="R582" i="6" s="1"/>
  <c r="M582" i="6"/>
  <c r="Q582" i="6" s="1"/>
  <c r="N581" i="6"/>
  <c r="R581" i="6" s="1"/>
  <c r="M581" i="6"/>
  <c r="Q581" i="6" s="1"/>
  <c r="N580" i="6"/>
  <c r="R580" i="6" s="1"/>
  <c r="M580" i="6"/>
  <c r="Q580" i="6" s="1"/>
  <c r="N579" i="6"/>
  <c r="R579" i="6" s="1"/>
  <c r="M579" i="6"/>
  <c r="Q579" i="6" s="1"/>
  <c r="N578" i="6"/>
  <c r="R578" i="6" s="1"/>
  <c r="M578" i="6"/>
  <c r="Q578" i="6" s="1"/>
  <c r="N577" i="6"/>
  <c r="R577" i="6" s="1"/>
  <c r="M577" i="6"/>
  <c r="Q577" i="6" s="1"/>
  <c r="N576" i="6"/>
  <c r="R576" i="6" s="1"/>
  <c r="M576" i="6"/>
  <c r="Q576" i="6" s="1"/>
  <c r="N575" i="6"/>
  <c r="R575" i="6"/>
  <c r="C575" i="6"/>
  <c r="N574" i="6"/>
  <c r="R574" i="6" s="1"/>
  <c r="M574" i="6"/>
  <c r="Z567" i="6"/>
  <c r="Y567" i="6"/>
  <c r="X567" i="6"/>
  <c r="W567" i="6"/>
  <c r="V567" i="6"/>
  <c r="U567" i="6"/>
  <c r="T567" i="6"/>
  <c r="S567" i="6"/>
  <c r="P567" i="6"/>
  <c r="O567" i="6"/>
  <c r="L567" i="6"/>
  <c r="K567" i="6"/>
  <c r="J567" i="6"/>
  <c r="I567" i="6"/>
  <c r="H567" i="6"/>
  <c r="G567" i="6"/>
  <c r="F567" i="6"/>
  <c r="E567" i="6"/>
  <c r="D567" i="6"/>
  <c r="C567" i="6"/>
  <c r="N566" i="6"/>
  <c r="R566" i="6" s="1"/>
  <c r="M566" i="6"/>
  <c r="Q566" i="6" s="1"/>
  <c r="N565" i="6"/>
  <c r="R565" i="6" s="1"/>
  <c r="M565" i="6"/>
  <c r="Q565" i="6" s="1"/>
  <c r="N564" i="6"/>
  <c r="R564" i="6" s="1"/>
  <c r="M564" i="6"/>
  <c r="Q564" i="6"/>
  <c r="N563" i="6"/>
  <c r="M563" i="6"/>
  <c r="N562" i="6"/>
  <c r="R562" i="6"/>
  <c r="M562" i="6"/>
  <c r="Q562" i="6" s="1"/>
  <c r="N561" i="6"/>
  <c r="R561" i="6" s="1"/>
  <c r="M561" i="6"/>
  <c r="Q561" i="6" s="1"/>
  <c r="N560" i="6"/>
  <c r="R560" i="6" s="1"/>
  <c r="M560" i="6"/>
  <c r="Q560" i="6" s="1"/>
  <c r="N559" i="6"/>
  <c r="R559" i="6" s="1"/>
  <c r="M559" i="6"/>
  <c r="Q559" i="6" s="1"/>
  <c r="N558" i="6"/>
  <c r="R558" i="6"/>
  <c r="M558" i="6"/>
  <c r="Q558" i="6" s="1"/>
  <c r="N557" i="6"/>
  <c r="R557" i="6" s="1"/>
  <c r="M557" i="6"/>
  <c r="Q557" i="6" s="1"/>
  <c r="N556" i="6"/>
  <c r="R556" i="6" s="1"/>
  <c r="M556" i="6"/>
  <c r="Q556" i="6" s="1"/>
  <c r="N555" i="6"/>
  <c r="R555" i="6"/>
  <c r="M555" i="6"/>
  <c r="Q555" i="6" s="1"/>
  <c r="N554" i="6"/>
  <c r="R554" i="6" s="1"/>
  <c r="M554" i="6"/>
  <c r="N553" i="6"/>
  <c r="R553" i="6" s="1"/>
  <c r="M553" i="6"/>
  <c r="Q553" i="6" s="1"/>
  <c r="Z546" i="6"/>
  <c r="Y546" i="6"/>
  <c r="X546" i="6"/>
  <c r="W546" i="6"/>
  <c r="V546" i="6"/>
  <c r="U546" i="6"/>
  <c r="T546" i="6"/>
  <c r="AB546" i="6" s="1"/>
  <c r="S546" i="6"/>
  <c r="P546" i="6"/>
  <c r="O546" i="6"/>
  <c r="L546" i="6"/>
  <c r="K546" i="6"/>
  <c r="J546" i="6"/>
  <c r="I546" i="6"/>
  <c r="H546" i="6"/>
  <c r="G546" i="6"/>
  <c r="F546" i="6"/>
  <c r="E546" i="6"/>
  <c r="N545" i="6"/>
  <c r="R545" i="6" s="1"/>
  <c r="M545" i="6"/>
  <c r="Q545" i="6" s="1"/>
  <c r="N544" i="6"/>
  <c r="R544" i="6" s="1"/>
  <c r="M544" i="6"/>
  <c r="Q544" i="6" s="1"/>
  <c r="N543" i="6"/>
  <c r="R543" i="6" s="1"/>
  <c r="M543" i="6"/>
  <c r="Q543" i="6" s="1"/>
  <c r="N542" i="6"/>
  <c r="M542" i="6"/>
  <c r="N541" i="6"/>
  <c r="R541" i="6" s="1"/>
  <c r="M541" i="6"/>
  <c r="Q541" i="6" s="1"/>
  <c r="N540" i="6"/>
  <c r="R540" i="6" s="1"/>
  <c r="M540" i="6"/>
  <c r="Q540" i="6" s="1"/>
  <c r="N539" i="6"/>
  <c r="R539" i="6" s="1"/>
  <c r="M539" i="6"/>
  <c r="Q539" i="6" s="1"/>
  <c r="N538" i="6"/>
  <c r="R538" i="6"/>
  <c r="M538" i="6"/>
  <c r="Q538" i="6" s="1"/>
  <c r="N537" i="6"/>
  <c r="R537" i="6" s="1"/>
  <c r="M537" i="6"/>
  <c r="Q537" i="6" s="1"/>
  <c r="D536" i="6"/>
  <c r="N536" i="6" s="1"/>
  <c r="R536" i="6" s="1"/>
  <c r="C536" i="6"/>
  <c r="C546" i="6" s="1"/>
  <c r="N535" i="6"/>
  <c r="R535" i="6"/>
  <c r="M535" i="6"/>
  <c r="Q535" i="6" s="1"/>
  <c r="N534" i="6"/>
  <c r="R534" i="6" s="1"/>
  <c r="M534" i="6"/>
  <c r="Q534" i="6" s="1"/>
  <c r="N533" i="6"/>
  <c r="R533" i="6" s="1"/>
  <c r="M533" i="6"/>
  <c r="Q533" i="6" s="1"/>
  <c r="N532" i="6"/>
  <c r="R532" i="6" s="1"/>
  <c r="M532" i="6"/>
  <c r="Z525" i="6"/>
  <c r="Y525" i="6"/>
  <c r="X525" i="6"/>
  <c r="W525" i="6"/>
  <c r="V525" i="6"/>
  <c r="U525" i="6"/>
  <c r="T525" i="6"/>
  <c r="S525" i="6"/>
  <c r="P525" i="6"/>
  <c r="O525" i="6"/>
  <c r="L525" i="6"/>
  <c r="K525" i="6"/>
  <c r="J525" i="6"/>
  <c r="I525" i="6"/>
  <c r="H525" i="6"/>
  <c r="G525" i="6"/>
  <c r="F525" i="6"/>
  <c r="E525" i="6"/>
  <c r="D524" i="6"/>
  <c r="D525" i="6" s="1"/>
  <c r="C524" i="6"/>
  <c r="C525" i="6" s="1"/>
  <c r="N523" i="6"/>
  <c r="R523" i="6" s="1"/>
  <c r="M523" i="6"/>
  <c r="Q523" i="6" s="1"/>
  <c r="N522" i="6"/>
  <c r="R522" i="6" s="1"/>
  <c r="M522" i="6"/>
  <c r="Q522" i="6" s="1"/>
  <c r="N521" i="6"/>
  <c r="M521" i="6"/>
  <c r="N520" i="6"/>
  <c r="R520" i="6" s="1"/>
  <c r="M520" i="6"/>
  <c r="Q520" i="6" s="1"/>
  <c r="N519" i="6"/>
  <c r="R519" i="6" s="1"/>
  <c r="M519" i="6"/>
  <c r="Q519" i="6" s="1"/>
  <c r="N518" i="6"/>
  <c r="R518" i="6"/>
  <c r="M518" i="6"/>
  <c r="Q518" i="6" s="1"/>
  <c r="N517" i="6"/>
  <c r="R517" i="6" s="1"/>
  <c r="M517" i="6"/>
  <c r="Q517" i="6" s="1"/>
  <c r="N516" i="6"/>
  <c r="R516" i="6" s="1"/>
  <c r="M516" i="6"/>
  <c r="Q516" i="6" s="1"/>
  <c r="N515" i="6"/>
  <c r="R515" i="6" s="1"/>
  <c r="M515" i="6"/>
  <c r="Q515" i="6" s="1"/>
  <c r="N514" i="6"/>
  <c r="R514" i="6"/>
  <c r="M514" i="6"/>
  <c r="Q514" i="6" s="1"/>
  <c r="N513" i="6"/>
  <c r="R513" i="6" s="1"/>
  <c r="M513" i="6"/>
  <c r="Q513" i="6" s="1"/>
  <c r="N512" i="6"/>
  <c r="R512" i="6" s="1"/>
  <c r="M512" i="6"/>
  <c r="Q512" i="6" s="1"/>
  <c r="N511" i="6"/>
  <c r="R511" i="6"/>
  <c r="M511" i="6"/>
  <c r="Q511" i="6" s="1"/>
  <c r="Z504" i="6"/>
  <c r="Y504" i="6"/>
  <c r="X504" i="6"/>
  <c r="W504" i="6"/>
  <c r="V504" i="6"/>
  <c r="U504" i="6"/>
  <c r="T504" i="6"/>
  <c r="S504" i="6"/>
  <c r="P504" i="6"/>
  <c r="O504" i="6"/>
  <c r="L504" i="6"/>
  <c r="K504" i="6"/>
  <c r="J504" i="6"/>
  <c r="I504" i="6"/>
  <c r="H504" i="6"/>
  <c r="G504" i="6"/>
  <c r="F504" i="6"/>
  <c r="E504" i="6"/>
  <c r="D504" i="6"/>
  <c r="C504" i="6"/>
  <c r="N503" i="6"/>
  <c r="R503" i="6" s="1"/>
  <c r="M503" i="6"/>
  <c r="Q503" i="6" s="1"/>
  <c r="N502" i="6"/>
  <c r="R502" i="6" s="1"/>
  <c r="M502" i="6"/>
  <c r="Q502" i="6" s="1"/>
  <c r="N501" i="6"/>
  <c r="R501" i="6" s="1"/>
  <c r="M501" i="6"/>
  <c r="Q501" i="6" s="1"/>
  <c r="N500" i="6"/>
  <c r="M500" i="6"/>
  <c r="N499" i="6"/>
  <c r="R499" i="6" s="1"/>
  <c r="M499" i="6"/>
  <c r="Q499" i="6" s="1"/>
  <c r="N498" i="6"/>
  <c r="R498" i="6" s="1"/>
  <c r="M498" i="6"/>
  <c r="Q498" i="6" s="1"/>
  <c r="N497" i="6"/>
  <c r="R497" i="6" s="1"/>
  <c r="M497" i="6"/>
  <c r="Q497" i="6" s="1"/>
  <c r="N496" i="6"/>
  <c r="R496" i="6" s="1"/>
  <c r="M496" i="6"/>
  <c r="Q496" i="6" s="1"/>
  <c r="N495" i="6"/>
  <c r="R495" i="6" s="1"/>
  <c r="M495" i="6"/>
  <c r="Q495" i="6" s="1"/>
  <c r="N494" i="6"/>
  <c r="R494" i="6" s="1"/>
  <c r="M494" i="6"/>
  <c r="Q494" i="6" s="1"/>
  <c r="N493" i="6"/>
  <c r="R493" i="6" s="1"/>
  <c r="M493" i="6"/>
  <c r="Q493" i="6" s="1"/>
  <c r="N492" i="6"/>
  <c r="R492" i="6" s="1"/>
  <c r="M492" i="6"/>
  <c r="Q492" i="6"/>
  <c r="N491" i="6"/>
  <c r="R491" i="6" s="1"/>
  <c r="M491" i="6"/>
  <c r="Q491" i="6" s="1"/>
  <c r="N490" i="6"/>
  <c r="M490" i="6"/>
  <c r="Q490" i="6" s="1"/>
  <c r="Z483" i="6"/>
  <c r="Y483" i="6"/>
  <c r="X483" i="6"/>
  <c r="W483" i="6"/>
  <c r="V483" i="6"/>
  <c r="U483" i="6"/>
  <c r="AA483" i="6" s="1"/>
  <c r="T483" i="6"/>
  <c r="S483" i="6"/>
  <c r="P483" i="6"/>
  <c r="O483" i="6"/>
  <c r="L483" i="6"/>
  <c r="K483" i="6"/>
  <c r="J483" i="6"/>
  <c r="I483" i="6"/>
  <c r="H483" i="6"/>
  <c r="G483" i="6"/>
  <c r="F483" i="6"/>
  <c r="E483" i="6"/>
  <c r="D483" i="6"/>
  <c r="C483" i="6"/>
  <c r="N482" i="6"/>
  <c r="R482" i="6" s="1"/>
  <c r="M482" i="6"/>
  <c r="Q482" i="6" s="1"/>
  <c r="N481" i="6"/>
  <c r="R481" i="6" s="1"/>
  <c r="M481" i="6"/>
  <c r="Q481" i="6" s="1"/>
  <c r="N480" i="6"/>
  <c r="R480" i="6" s="1"/>
  <c r="M480" i="6"/>
  <c r="Q480" i="6" s="1"/>
  <c r="N479" i="6"/>
  <c r="M479" i="6"/>
  <c r="N478" i="6"/>
  <c r="R478" i="6" s="1"/>
  <c r="M478" i="6"/>
  <c r="Q478" i="6" s="1"/>
  <c r="N477" i="6"/>
  <c r="R477" i="6" s="1"/>
  <c r="M477" i="6"/>
  <c r="Q477" i="6" s="1"/>
  <c r="N476" i="6"/>
  <c r="R476" i="6" s="1"/>
  <c r="M476" i="6"/>
  <c r="Q476" i="6" s="1"/>
  <c r="N475" i="6"/>
  <c r="R475" i="6" s="1"/>
  <c r="M475" i="6"/>
  <c r="Q475" i="6"/>
  <c r="N474" i="6"/>
  <c r="R474" i="6" s="1"/>
  <c r="M474" i="6"/>
  <c r="Q474" i="6" s="1"/>
  <c r="N473" i="6"/>
  <c r="R473" i="6" s="1"/>
  <c r="M473" i="6"/>
  <c r="Q473" i="6" s="1"/>
  <c r="N472" i="6"/>
  <c r="R472" i="6" s="1"/>
  <c r="M472" i="6"/>
  <c r="Q472" i="6" s="1"/>
  <c r="N471" i="6"/>
  <c r="R471" i="6" s="1"/>
  <c r="M471" i="6"/>
  <c r="Q471" i="6"/>
  <c r="N470" i="6"/>
  <c r="R470" i="6" s="1"/>
  <c r="M470" i="6"/>
  <c r="Q470" i="6" s="1"/>
  <c r="N469" i="6"/>
  <c r="R469" i="6" s="1"/>
  <c r="M469" i="6"/>
  <c r="Z462" i="6"/>
  <c r="Y462" i="6"/>
  <c r="X462" i="6"/>
  <c r="W462" i="6"/>
  <c r="V462" i="6"/>
  <c r="U462" i="6"/>
  <c r="T462" i="6"/>
  <c r="S462" i="6"/>
  <c r="P462" i="6"/>
  <c r="O462" i="6"/>
  <c r="L462" i="6"/>
  <c r="K462" i="6"/>
  <c r="J462" i="6"/>
  <c r="I462" i="6"/>
  <c r="H462" i="6"/>
  <c r="G462" i="6"/>
  <c r="F462" i="6"/>
  <c r="E462" i="6"/>
  <c r="N461" i="6"/>
  <c r="R461" i="6" s="1"/>
  <c r="M461" i="6"/>
  <c r="Q461" i="6" s="1"/>
  <c r="N460" i="6"/>
  <c r="R460" i="6" s="1"/>
  <c r="M460" i="6"/>
  <c r="Q460" i="6" s="1"/>
  <c r="N459" i="6"/>
  <c r="R459" i="6" s="1"/>
  <c r="M459" i="6"/>
  <c r="Q459" i="6" s="1"/>
  <c r="N458" i="6"/>
  <c r="M458" i="6"/>
  <c r="N457" i="6"/>
  <c r="R457" i="6" s="1"/>
  <c r="M457" i="6"/>
  <c r="Q457" i="6" s="1"/>
  <c r="N456" i="6"/>
  <c r="R456" i="6" s="1"/>
  <c r="M456" i="6"/>
  <c r="Q456" i="6" s="1"/>
  <c r="N455" i="6"/>
  <c r="R455" i="6" s="1"/>
  <c r="M455" i="6"/>
  <c r="Q455" i="6" s="1"/>
  <c r="N454" i="6"/>
  <c r="R454" i="6" s="1"/>
  <c r="M454" i="6"/>
  <c r="Q454" i="6" s="1"/>
  <c r="N453" i="6"/>
  <c r="R453" i="6" s="1"/>
  <c r="M453" i="6"/>
  <c r="Q453" i="6"/>
  <c r="N452" i="6"/>
  <c r="R452" i="6" s="1"/>
  <c r="M452" i="6"/>
  <c r="Q452" i="6" s="1"/>
  <c r="N451" i="6"/>
  <c r="R451" i="6" s="1"/>
  <c r="M451" i="6"/>
  <c r="Q451" i="6" s="1"/>
  <c r="D450" i="6"/>
  <c r="N450" i="6" s="1"/>
  <c r="R450" i="6" s="1"/>
  <c r="C450" i="6"/>
  <c r="M450" i="6" s="1"/>
  <c r="Q450" i="6" s="1"/>
  <c r="D449" i="6"/>
  <c r="N449" i="6" s="1"/>
  <c r="R449" i="6" s="1"/>
  <c r="C449" i="6"/>
  <c r="N448" i="6"/>
  <c r="M448" i="6"/>
  <c r="Q448" i="6"/>
  <c r="Z441" i="6"/>
  <c r="Y441" i="6"/>
  <c r="X441" i="6"/>
  <c r="W441" i="6"/>
  <c r="V441" i="6"/>
  <c r="U441" i="6"/>
  <c r="T441" i="6"/>
  <c r="S441" i="6"/>
  <c r="AA441" i="6" s="1"/>
  <c r="P441" i="6"/>
  <c r="O441" i="6"/>
  <c r="L441" i="6"/>
  <c r="K441" i="6"/>
  <c r="H441" i="6"/>
  <c r="G441" i="6"/>
  <c r="F441" i="6"/>
  <c r="E441" i="6"/>
  <c r="D441" i="6"/>
  <c r="C441" i="6"/>
  <c r="N440" i="6"/>
  <c r="R440" i="6"/>
  <c r="M440" i="6"/>
  <c r="Q440" i="6" s="1"/>
  <c r="N439" i="6"/>
  <c r="R439" i="6" s="1"/>
  <c r="M439" i="6"/>
  <c r="Q439" i="6" s="1"/>
  <c r="N438" i="6"/>
  <c r="R438" i="6" s="1"/>
  <c r="M438" i="6"/>
  <c r="Q438" i="6" s="1"/>
  <c r="N437" i="6"/>
  <c r="M437" i="6"/>
  <c r="N436" i="6"/>
  <c r="R436" i="6" s="1"/>
  <c r="M436" i="6"/>
  <c r="Q436" i="6" s="1"/>
  <c r="N435" i="6"/>
  <c r="R435" i="6" s="1"/>
  <c r="M435" i="6"/>
  <c r="Q435" i="6"/>
  <c r="N434" i="6"/>
  <c r="R434" i="6" s="1"/>
  <c r="M434" i="6"/>
  <c r="Q434" i="6" s="1"/>
  <c r="N433" i="6"/>
  <c r="R433" i="6" s="1"/>
  <c r="M433" i="6"/>
  <c r="Q433" i="6" s="1"/>
  <c r="N432" i="6"/>
  <c r="R432" i="6" s="1"/>
  <c r="M432" i="6"/>
  <c r="M441" i="6" s="1"/>
  <c r="Q441" i="6" s="1"/>
  <c r="N431" i="6"/>
  <c r="R431" i="6" s="1"/>
  <c r="M431" i="6"/>
  <c r="Q431" i="6" s="1"/>
  <c r="N430" i="6"/>
  <c r="R430" i="6" s="1"/>
  <c r="M430" i="6"/>
  <c r="Q430" i="6" s="1"/>
  <c r="N429" i="6"/>
  <c r="R429" i="6" s="1"/>
  <c r="M429" i="6"/>
  <c r="Q429" i="6" s="1"/>
  <c r="N428" i="6"/>
  <c r="R428" i="6" s="1"/>
  <c r="M428" i="6"/>
  <c r="Q428" i="6" s="1"/>
  <c r="J428" i="6"/>
  <c r="J441" i="6" s="1"/>
  <c r="I428" i="6"/>
  <c r="I441" i="6" s="1"/>
  <c r="N427" i="6"/>
  <c r="M427" i="6"/>
  <c r="Z420" i="6"/>
  <c r="Y420" i="6"/>
  <c r="X420" i="6"/>
  <c r="W420" i="6"/>
  <c r="V420" i="6"/>
  <c r="U420" i="6"/>
  <c r="T420" i="6"/>
  <c r="S420" i="6"/>
  <c r="P420" i="6"/>
  <c r="O420" i="6"/>
  <c r="L420" i="6"/>
  <c r="K420" i="6"/>
  <c r="H420" i="6"/>
  <c r="G420" i="6"/>
  <c r="F420" i="6"/>
  <c r="E420" i="6"/>
  <c r="D420" i="6"/>
  <c r="C420" i="6"/>
  <c r="N419" i="6"/>
  <c r="R419" i="6" s="1"/>
  <c r="M419" i="6"/>
  <c r="Q419" i="6" s="1"/>
  <c r="N418" i="6"/>
  <c r="R418" i="6" s="1"/>
  <c r="M418" i="6"/>
  <c r="Q418" i="6" s="1"/>
  <c r="N417" i="6"/>
  <c r="R417" i="6" s="1"/>
  <c r="M417" i="6"/>
  <c r="Q417" i="6" s="1"/>
  <c r="N416" i="6"/>
  <c r="M416" i="6"/>
  <c r="N415" i="6"/>
  <c r="R415" i="6" s="1"/>
  <c r="M415" i="6"/>
  <c r="Q415" i="6" s="1"/>
  <c r="N414" i="6"/>
  <c r="R414" i="6" s="1"/>
  <c r="M414" i="6"/>
  <c r="Q414" i="6" s="1"/>
  <c r="N413" i="6"/>
  <c r="R413" i="6" s="1"/>
  <c r="M413" i="6"/>
  <c r="Q413" i="6"/>
  <c r="N412" i="6"/>
  <c r="R412" i="6" s="1"/>
  <c r="M412" i="6"/>
  <c r="Q412" i="6" s="1"/>
  <c r="N411" i="6"/>
  <c r="R411" i="6" s="1"/>
  <c r="M411" i="6"/>
  <c r="Q411" i="6" s="1"/>
  <c r="N410" i="6"/>
  <c r="R410" i="6" s="1"/>
  <c r="M410" i="6"/>
  <c r="Q410" i="6" s="1"/>
  <c r="N409" i="6"/>
  <c r="R409" i="6" s="1"/>
  <c r="M409" i="6"/>
  <c r="Q409" i="6" s="1"/>
  <c r="N408" i="6"/>
  <c r="R408" i="6" s="1"/>
  <c r="M408" i="6"/>
  <c r="Q408" i="6" s="1"/>
  <c r="J408" i="6"/>
  <c r="J420" i="6" s="1"/>
  <c r="I408" i="6"/>
  <c r="I420" i="6" s="1"/>
  <c r="N407" i="6"/>
  <c r="R407" i="6" s="1"/>
  <c r="M407" i="6"/>
  <c r="Q407" i="6" s="1"/>
  <c r="N406" i="6"/>
  <c r="R406" i="6" s="1"/>
  <c r="M406" i="6"/>
  <c r="Z399" i="6"/>
  <c r="Y399" i="6"/>
  <c r="X399" i="6"/>
  <c r="W399" i="6"/>
  <c r="V399" i="6"/>
  <c r="U399" i="6"/>
  <c r="T399" i="6"/>
  <c r="AB399" i="6" s="1"/>
  <c r="S399" i="6"/>
  <c r="P399" i="6"/>
  <c r="O399" i="6"/>
  <c r="L399" i="6"/>
  <c r="K399" i="6"/>
  <c r="J399" i="6"/>
  <c r="I399" i="6"/>
  <c r="H399" i="6"/>
  <c r="G399" i="6"/>
  <c r="F399" i="6"/>
  <c r="E399" i="6"/>
  <c r="D399" i="6"/>
  <c r="C399" i="6"/>
  <c r="N398" i="6"/>
  <c r="R398" i="6" s="1"/>
  <c r="M398" i="6"/>
  <c r="Q398" i="6" s="1"/>
  <c r="N397" i="6"/>
  <c r="R397" i="6" s="1"/>
  <c r="M397" i="6"/>
  <c r="Q397" i="6" s="1"/>
  <c r="N396" i="6"/>
  <c r="R396" i="6" s="1"/>
  <c r="M396" i="6"/>
  <c r="N395" i="6"/>
  <c r="M395" i="6"/>
  <c r="N394" i="6"/>
  <c r="R394" i="6" s="1"/>
  <c r="M394" i="6"/>
  <c r="Q394" i="6" s="1"/>
  <c r="N393" i="6"/>
  <c r="R393" i="6" s="1"/>
  <c r="M393" i="6"/>
  <c r="Q393" i="6" s="1"/>
  <c r="N392" i="6"/>
  <c r="R392" i="6" s="1"/>
  <c r="M392" i="6"/>
  <c r="Q392" i="6" s="1"/>
  <c r="N391" i="6"/>
  <c r="R391" i="6" s="1"/>
  <c r="M391" i="6"/>
  <c r="Q391" i="6" s="1"/>
  <c r="N390" i="6"/>
  <c r="R390" i="6"/>
  <c r="M390" i="6"/>
  <c r="Q390" i="6" s="1"/>
  <c r="N389" i="6"/>
  <c r="R389" i="6" s="1"/>
  <c r="M389" i="6"/>
  <c r="Q389" i="6" s="1"/>
  <c r="N388" i="6"/>
  <c r="R388" i="6" s="1"/>
  <c r="M388" i="6"/>
  <c r="Q388" i="6" s="1"/>
  <c r="N387" i="6"/>
  <c r="R387" i="6" s="1"/>
  <c r="M387" i="6"/>
  <c r="Q387" i="6" s="1"/>
  <c r="N386" i="6"/>
  <c r="M386" i="6"/>
  <c r="Q386" i="6" s="1"/>
  <c r="N385" i="6"/>
  <c r="R385" i="6" s="1"/>
  <c r="M385" i="6"/>
  <c r="Z378" i="6"/>
  <c r="Y378" i="6"/>
  <c r="X378" i="6"/>
  <c r="W378" i="6"/>
  <c r="V378" i="6"/>
  <c r="U378" i="6"/>
  <c r="T378" i="6"/>
  <c r="S378" i="6"/>
  <c r="P378" i="6"/>
  <c r="O378" i="6"/>
  <c r="L378" i="6"/>
  <c r="K378" i="6"/>
  <c r="J378" i="6"/>
  <c r="I378" i="6"/>
  <c r="H378" i="6"/>
  <c r="G378" i="6"/>
  <c r="F378" i="6"/>
  <c r="E378" i="6"/>
  <c r="D378" i="6"/>
  <c r="C378" i="6"/>
  <c r="N377" i="6"/>
  <c r="R377" i="6" s="1"/>
  <c r="M377" i="6"/>
  <c r="Q377" i="6" s="1"/>
  <c r="N376" i="6"/>
  <c r="R376" i="6" s="1"/>
  <c r="M376" i="6"/>
  <c r="Q376" i="6" s="1"/>
  <c r="N375" i="6"/>
  <c r="R375" i="6" s="1"/>
  <c r="M375" i="6"/>
  <c r="Q375" i="6" s="1"/>
  <c r="N374" i="6"/>
  <c r="M374" i="6"/>
  <c r="N373" i="6"/>
  <c r="R373" i="6" s="1"/>
  <c r="M373" i="6"/>
  <c r="Q373" i="6" s="1"/>
  <c r="N372" i="6"/>
  <c r="R372" i="6" s="1"/>
  <c r="M372" i="6"/>
  <c r="Q372" i="6"/>
  <c r="N371" i="6"/>
  <c r="R371" i="6" s="1"/>
  <c r="M371" i="6"/>
  <c r="Q371" i="6" s="1"/>
  <c r="N370" i="6"/>
  <c r="R370" i="6" s="1"/>
  <c r="M370" i="6"/>
  <c r="Q370" i="6" s="1"/>
  <c r="N369" i="6"/>
  <c r="R369" i="6" s="1"/>
  <c r="M369" i="6"/>
  <c r="Q369" i="6"/>
  <c r="N368" i="6"/>
  <c r="R368" i="6" s="1"/>
  <c r="M368" i="6"/>
  <c r="Q368" i="6" s="1"/>
  <c r="N367" i="6"/>
  <c r="R367" i="6" s="1"/>
  <c r="M367" i="6"/>
  <c r="Q367" i="6" s="1"/>
  <c r="N366" i="6"/>
  <c r="R366" i="6" s="1"/>
  <c r="M366" i="6"/>
  <c r="Q366" i="6" s="1"/>
  <c r="N365" i="6"/>
  <c r="R365" i="6" s="1"/>
  <c r="M365" i="6"/>
  <c r="N364" i="6"/>
  <c r="N378" i="6" s="1"/>
  <c r="R378" i="6" s="1"/>
  <c r="M364" i="6"/>
  <c r="Q364" i="6" s="1"/>
  <c r="Z357" i="6"/>
  <c r="Y357" i="6"/>
  <c r="X357" i="6"/>
  <c r="W357" i="6"/>
  <c r="V357" i="6"/>
  <c r="U357" i="6"/>
  <c r="T357" i="6"/>
  <c r="AB357" i="6" s="1"/>
  <c r="S357" i="6"/>
  <c r="AA357" i="6" s="1"/>
  <c r="P357" i="6"/>
  <c r="O357" i="6"/>
  <c r="L357" i="6"/>
  <c r="K357" i="6"/>
  <c r="J357" i="6"/>
  <c r="I357" i="6"/>
  <c r="H357" i="6"/>
  <c r="G357" i="6"/>
  <c r="F357" i="6"/>
  <c r="E357" i="6"/>
  <c r="D357" i="6"/>
  <c r="C357" i="6"/>
  <c r="N356" i="6"/>
  <c r="R356" i="6" s="1"/>
  <c r="M356" i="6"/>
  <c r="Q356" i="6" s="1"/>
  <c r="N355" i="6"/>
  <c r="R355" i="6" s="1"/>
  <c r="M355" i="6"/>
  <c r="Q355" i="6" s="1"/>
  <c r="N354" i="6"/>
  <c r="R354" i="6" s="1"/>
  <c r="M354" i="6"/>
  <c r="Q354" i="6" s="1"/>
  <c r="N353" i="6"/>
  <c r="M353" i="6"/>
  <c r="N352" i="6"/>
  <c r="R352" i="6" s="1"/>
  <c r="M352" i="6"/>
  <c r="Q352" i="6" s="1"/>
  <c r="N351" i="6"/>
  <c r="R351" i="6" s="1"/>
  <c r="M351" i="6"/>
  <c r="Q351" i="6" s="1"/>
  <c r="N350" i="6"/>
  <c r="R350" i="6" s="1"/>
  <c r="M350" i="6"/>
  <c r="Q350" i="6" s="1"/>
  <c r="N349" i="6"/>
  <c r="R349" i="6" s="1"/>
  <c r="M349" i="6"/>
  <c r="Q349" i="6"/>
  <c r="N348" i="6"/>
  <c r="R348" i="6" s="1"/>
  <c r="M348" i="6"/>
  <c r="Q348" i="6" s="1"/>
  <c r="N347" i="6"/>
  <c r="R347" i="6" s="1"/>
  <c r="M347" i="6"/>
  <c r="Q347" i="6" s="1"/>
  <c r="N346" i="6"/>
  <c r="R346" i="6" s="1"/>
  <c r="M346" i="6"/>
  <c r="Q346" i="6"/>
  <c r="N345" i="6"/>
  <c r="R345" i="6" s="1"/>
  <c r="M345" i="6"/>
  <c r="Q345" i="6" s="1"/>
  <c r="N344" i="6"/>
  <c r="R344" i="6" s="1"/>
  <c r="M344" i="6"/>
  <c r="Q344" i="6" s="1"/>
  <c r="N343" i="6"/>
  <c r="R343" i="6" s="1"/>
  <c r="M343" i="6"/>
  <c r="Q343" i="6" s="1"/>
  <c r="Z336" i="6"/>
  <c r="Y336" i="6"/>
  <c r="X336" i="6"/>
  <c r="W336" i="6"/>
  <c r="V336" i="6"/>
  <c r="U336" i="6"/>
  <c r="T336" i="6"/>
  <c r="S336" i="6"/>
  <c r="AA336" i="6" s="1"/>
  <c r="P336" i="6"/>
  <c r="O336" i="6"/>
  <c r="L336" i="6"/>
  <c r="K336" i="6"/>
  <c r="J336" i="6"/>
  <c r="I336" i="6"/>
  <c r="H336" i="6"/>
  <c r="G336" i="6"/>
  <c r="F336" i="6"/>
  <c r="E336" i="6"/>
  <c r="D336" i="6"/>
  <c r="C336" i="6"/>
  <c r="N335" i="6"/>
  <c r="R335" i="6"/>
  <c r="M335" i="6"/>
  <c r="Q335" i="6" s="1"/>
  <c r="N334" i="6"/>
  <c r="R334" i="6" s="1"/>
  <c r="M334" i="6"/>
  <c r="Q334" i="6" s="1"/>
  <c r="N333" i="6"/>
  <c r="R333" i="6" s="1"/>
  <c r="M333" i="6"/>
  <c r="Q333" i="6" s="1"/>
  <c r="N332" i="6"/>
  <c r="M332" i="6"/>
  <c r="N331" i="6"/>
  <c r="R331" i="6" s="1"/>
  <c r="M331" i="6"/>
  <c r="Q331" i="6" s="1"/>
  <c r="N330" i="6"/>
  <c r="R330" i="6" s="1"/>
  <c r="M330" i="6"/>
  <c r="Q330" i="6" s="1"/>
  <c r="N329" i="6"/>
  <c r="R329" i="6" s="1"/>
  <c r="M329" i="6"/>
  <c r="Q329" i="6" s="1"/>
  <c r="N328" i="6"/>
  <c r="R328" i="6" s="1"/>
  <c r="M328" i="6"/>
  <c r="Q328" i="6" s="1"/>
  <c r="N327" i="6"/>
  <c r="R327" i="6" s="1"/>
  <c r="M327" i="6"/>
  <c r="Q327" i="6" s="1"/>
  <c r="N326" i="6"/>
  <c r="R326" i="6" s="1"/>
  <c r="M326" i="6"/>
  <c r="Q326" i="6"/>
  <c r="N325" i="6"/>
  <c r="R325" i="6" s="1"/>
  <c r="M325" i="6"/>
  <c r="Q325" i="6" s="1"/>
  <c r="N324" i="6"/>
  <c r="R324" i="6" s="1"/>
  <c r="M324" i="6"/>
  <c r="Q324" i="6" s="1"/>
  <c r="N323" i="6"/>
  <c r="R323" i="6" s="1"/>
  <c r="M323" i="6"/>
  <c r="Q323" i="6" s="1"/>
  <c r="N322" i="6"/>
  <c r="R322" i="6" s="1"/>
  <c r="M322" i="6"/>
  <c r="Z315" i="6"/>
  <c r="Y315" i="6"/>
  <c r="X315" i="6"/>
  <c r="W315" i="6"/>
  <c r="V315" i="6"/>
  <c r="U315" i="6"/>
  <c r="T315" i="6"/>
  <c r="S315" i="6"/>
  <c r="P315" i="6"/>
  <c r="O315" i="6"/>
  <c r="L315" i="6"/>
  <c r="K315" i="6"/>
  <c r="J315" i="6"/>
  <c r="I315" i="6"/>
  <c r="H315" i="6"/>
  <c r="G315" i="6"/>
  <c r="F315" i="6"/>
  <c r="E315" i="6"/>
  <c r="D315" i="6"/>
  <c r="C315" i="6"/>
  <c r="N314" i="6"/>
  <c r="R314" i="6" s="1"/>
  <c r="M314" i="6"/>
  <c r="Q314" i="6" s="1"/>
  <c r="N313" i="6"/>
  <c r="R313" i="6"/>
  <c r="M313" i="6"/>
  <c r="Q313" i="6" s="1"/>
  <c r="N312" i="6"/>
  <c r="R312" i="6" s="1"/>
  <c r="M312" i="6"/>
  <c r="Q312" i="6" s="1"/>
  <c r="N311" i="6"/>
  <c r="M311" i="6"/>
  <c r="N310" i="6"/>
  <c r="R310" i="6" s="1"/>
  <c r="M310" i="6"/>
  <c r="Q310" i="6"/>
  <c r="N309" i="6"/>
  <c r="R309" i="6" s="1"/>
  <c r="M309" i="6"/>
  <c r="Q309" i="6" s="1"/>
  <c r="N308" i="6"/>
  <c r="R308" i="6" s="1"/>
  <c r="M308" i="6"/>
  <c r="Q308" i="6" s="1"/>
  <c r="N307" i="6"/>
  <c r="R307" i="6" s="1"/>
  <c r="M307" i="6"/>
  <c r="Q307" i="6" s="1"/>
  <c r="N306" i="6"/>
  <c r="R306" i="6" s="1"/>
  <c r="M306" i="6"/>
  <c r="Q306" i="6" s="1"/>
  <c r="N305" i="6"/>
  <c r="R305" i="6" s="1"/>
  <c r="M305" i="6"/>
  <c r="Q305" i="6" s="1"/>
  <c r="N304" i="6"/>
  <c r="R304" i="6" s="1"/>
  <c r="M304" i="6"/>
  <c r="Q304" i="6" s="1"/>
  <c r="N303" i="6"/>
  <c r="R303" i="6" s="1"/>
  <c r="M303" i="6"/>
  <c r="Q303" i="6" s="1"/>
  <c r="N302" i="6"/>
  <c r="R302" i="6" s="1"/>
  <c r="M302" i="6"/>
  <c r="Q302" i="6" s="1"/>
  <c r="N301" i="6"/>
  <c r="R301" i="6" s="1"/>
  <c r="M301" i="6"/>
  <c r="Z294" i="6"/>
  <c r="Y294" i="6"/>
  <c r="X294" i="6"/>
  <c r="W294" i="6"/>
  <c r="V294" i="6"/>
  <c r="U294" i="6"/>
  <c r="T294" i="6"/>
  <c r="S294" i="6"/>
  <c r="P294" i="6"/>
  <c r="O294" i="6"/>
  <c r="L294" i="6"/>
  <c r="K294" i="6"/>
  <c r="J294" i="6"/>
  <c r="I294" i="6"/>
  <c r="H294" i="6"/>
  <c r="G294" i="6"/>
  <c r="F294" i="6"/>
  <c r="E294" i="6"/>
  <c r="D294" i="6"/>
  <c r="C294" i="6"/>
  <c r="N293" i="6"/>
  <c r="R293" i="6" s="1"/>
  <c r="M293" i="6"/>
  <c r="Q293" i="6" s="1"/>
  <c r="N292" i="6"/>
  <c r="R292" i="6" s="1"/>
  <c r="M292" i="6"/>
  <c r="Q292" i="6" s="1"/>
  <c r="N291" i="6"/>
  <c r="R291" i="6" s="1"/>
  <c r="M291" i="6"/>
  <c r="Q291" i="6" s="1"/>
  <c r="N290" i="6"/>
  <c r="M290" i="6"/>
  <c r="N289" i="6"/>
  <c r="R289" i="6" s="1"/>
  <c r="M289" i="6"/>
  <c r="Q289" i="6" s="1"/>
  <c r="N288" i="6"/>
  <c r="R288" i="6" s="1"/>
  <c r="M288" i="6"/>
  <c r="Q288" i="6"/>
  <c r="N287" i="6"/>
  <c r="R287" i="6" s="1"/>
  <c r="M287" i="6"/>
  <c r="Q287" i="6" s="1"/>
  <c r="N286" i="6"/>
  <c r="R286" i="6" s="1"/>
  <c r="M286" i="6"/>
  <c r="Q286" i="6" s="1"/>
  <c r="N285" i="6"/>
  <c r="R285" i="6" s="1"/>
  <c r="M285" i="6"/>
  <c r="Q285" i="6"/>
  <c r="N284" i="6"/>
  <c r="R284" i="6" s="1"/>
  <c r="M284" i="6"/>
  <c r="Q284" i="6" s="1"/>
  <c r="N283" i="6"/>
  <c r="R283" i="6" s="1"/>
  <c r="M283" i="6"/>
  <c r="Q283" i="6" s="1"/>
  <c r="N282" i="6"/>
  <c r="R282" i="6" s="1"/>
  <c r="M282" i="6"/>
  <c r="Q282" i="6" s="1"/>
  <c r="N281" i="6"/>
  <c r="R281" i="6" s="1"/>
  <c r="M281" i="6"/>
  <c r="Q281" i="6" s="1"/>
  <c r="N280" i="6"/>
  <c r="R280" i="6" s="1"/>
  <c r="M280" i="6"/>
  <c r="Q280" i="6" s="1"/>
  <c r="Z273" i="6"/>
  <c r="Y273" i="6"/>
  <c r="X273" i="6"/>
  <c r="W273" i="6"/>
  <c r="V273" i="6"/>
  <c r="U273" i="6"/>
  <c r="T273" i="6"/>
  <c r="AB273" i="6" s="1"/>
  <c r="S273" i="6"/>
  <c r="P273" i="6"/>
  <c r="O273" i="6"/>
  <c r="L273" i="6"/>
  <c r="K273" i="6"/>
  <c r="J273" i="6"/>
  <c r="I273" i="6"/>
  <c r="H273" i="6"/>
  <c r="G273" i="6"/>
  <c r="F273" i="6"/>
  <c r="E273" i="6"/>
  <c r="D273" i="6"/>
  <c r="C273" i="6"/>
  <c r="N272" i="6"/>
  <c r="R272" i="6" s="1"/>
  <c r="M272" i="6"/>
  <c r="Q272" i="6" s="1"/>
  <c r="N271" i="6"/>
  <c r="R271" i="6"/>
  <c r="M271" i="6"/>
  <c r="Q271" i="6" s="1"/>
  <c r="N270" i="6"/>
  <c r="R270" i="6" s="1"/>
  <c r="M270" i="6"/>
  <c r="Q270" i="6" s="1"/>
  <c r="N269" i="6"/>
  <c r="M269" i="6"/>
  <c r="N268" i="6"/>
  <c r="R268" i="6" s="1"/>
  <c r="M268" i="6"/>
  <c r="Q268" i="6" s="1"/>
  <c r="N267" i="6"/>
  <c r="R267" i="6" s="1"/>
  <c r="M267" i="6"/>
  <c r="Q267" i="6"/>
  <c r="N266" i="6"/>
  <c r="R266" i="6" s="1"/>
  <c r="M266" i="6"/>
  <c r="Q266" i="6" s="1"/>
  <c r="N265" i="6"/>
  <c r="R265" i="6" s="1"/>
  <c r="M265" i="6"/>
  <c r="Q265" i="6"/>
  <c r="N264" i="6"/>
  <c r="R264" i="6" s="1"/>
  <c r="M264" i="6"/>
  <c r="Q264" i="6" s="1"/>
  <c r="N263" i="6"/>
  <c r="R263" i="6" s="1"/>
  <c r="M263" i="6"/>
  <c r="Q263" i="6"/>
  <c r="N262" i="6"/>
  <c r="R262" i="6" s="1"/>
  <c r="M262" i="6"/>
  <c r="Q262" i="6" s="1"/>
  <c r="N261" i="6"/>
  <c r="R261" i="6" s="1"/>
  <c r="M261" i="6"/>
  <c r="Q261" i="6"/>
  <c r="N260" i="6"/>
  <c r="R260" i="6" s="1"/>
  <c r="M260" i="6"/>
  <c r="Q260" i="6" s="1"/>
  <c r="N259" i="6"/>
  <c r="R259" i="6" s="1"/>
  <c r="M259" i="6"/>
  <c r="Q259" i="6"/>
  <c r="Z252" i="6"/>
  <c r="Y252" i="6"/>
  <c r="X252" i="6"/>
  <c r="W252" i="6"/>
  <c r="V252" i="6"/>
  <c r="U252" i="6"/>
  <c r="AA252" i="6" s="1"/>
  <c r="T252" i="6"/>
  <c r="S252" i="6"/>
  <c r="P252" i="6"/>
  <c r="O252" i="6"/>
  <c r="L252" i="6"/>
  <c r="K252" i="6"/>
  <c r="J252" i="6"/>
  <c r="I252" i="6"/>
  <c r="H252" i="6"/>
  <c r="G252" i="6"/>
  <c r="F252" i="6"/>
  <c r="E252" i="6"/>
  <c r="D252" i="6"/>
  <c r="C252" i="6"/>
  <c r="N251" i="6"/>
  <c r="R251" i="6" s="1"/>
  <c r="M251" i="6"/>
  <c r="Q251" i="6" s="1"/>
  <c r="N250" i="6"/>
  <c r="R250" i="6" s="1"/>
  <c r="M250" i="6"/>
  <c r="Q250" i="6" s="1"/>
  <c r="N249" i="6"/>
  <c r="R249" i="6" s="1"/>
  <c r="M249" i="6"/>
  <c r="Q249" i="6" s="1"/>
  <c r="N248" i="6"/>
  <c r="M248" i="6"/>
  <c r="N247" i="6"/>
  <c r="R247" i="6" s="1"/>
  <c r="M247" i="6"/>
  <c r="Q247" i="6" s="1"/>
  <c r="N246" i="6"/>
  <c r="R246" i="6" s="1"/>
  <c r="M246" i="6"/>
  <c r="Q246" i="6" s="1"/>
  <c r="N245" i="6"/>
  <c r="R245" i="6"/>
  <c r="M245" i="6"/>
  <c r="Q245" i="6" s="1"/>
  <c r="N244" i="6"/>
  <c r="R244" i="6" s="1"/>
  <c r="M244" i="6"/>
  <c r="Q244" i="6" s="1"/>
  <c r="N243" i="6"/>
  <c r="R243" i="6" s="1"/>
  <c r="M243" i="6"/>
  <c r="Q243" i="6" s="1"/>
  <c r="N242" i="6"/>
  <c r="R242" i="6" s="1"/>
  <c r="M242" i="6"/>
  <c r="Q242" i="6" s="1"/>
  <c r="N241" i="6"/>
  <c r="R241" i="6"/>
  <c r="M241" i="6"/>
  <c r="Q241" i="6" s="1"/>
  <c r="N240" i="6"/>
  <c r="R240" i="6" s="1"/>
  <c r="M240" i="6"/>
  <c r="Q240" i="6" s="1"/>
  <c r="N239" i="6"/>
  <c r="R239" i="6" s="1"/>
  <c r="M239" i="6"/>
  <c r="Q239" i="6" s="1"/>
  <c r="N238" i="6"/>
  <c r="R238" i="6"/>
  <c r="M238" i="6"/>
  <c r="Q238" i="6" s="1"/>
  <c r="Z231" i="6"/>
  <c r="Y231" i="6"/>
  <c r="X231" i="6"/>
  <c r="W231" i="6"/>
  <c r="V231" i="6"/>
  <c r="U231" i="6"/>
  <c r="T231" i="6"/>
  <c r="AB231" i="6" s="1"/>
  <c r="S231" i="6"/>
  <c r="P231" i="6"/>
  <c r="O231" i="6"/>
  <c r="L231" i="6"/>
  <c r="K231" i="6"/>
  <c r="J231" i="6"/>
  <c r="I231" i="6"/>
  <c r="H231" i="6"/>
  <c r="G231" i="6"/>
  <c r="F231" i="6"/>
  <c r="E231" i="6"/>
  <c r="D231" i="6"/>
  <c r="C231" i="6"/>
  <c r="N230" i="6"/>
  <c r="R230" i="6" s="1"/>
  <c r="M230" i="6"/>
  <c r="Q230" i="6" s="1"/>
  <c r="N229" i="6"/>
  <c r="R229" i="6" s="1"/>
  <c r="M229" i="6"/>
  <c r="Q229" i="6" s="1"/>
  <c r="N228" i="6"/>
  <c r="R228" i="6" s="1"/>
  <c r="M228" i="6"/>
  <c r="Q228" i="6" s="1"/>
  <c r="N227" i="6"/>
  <c r="M227" i="6"/>
  <c r="N226" i="6"/>
  <c r="R226" i="6" s="1"/>
  <c r="M226" i="6"/>
  <c r="Q226" i="6" s="1"/>
  <c r="N225" i="6"/>
  <c r="R225" i="6" s="1"/>
  <c r="M225" i="6"/>
  <c r="Q225" i="6" s="1"/>
  <c r="N224" i="6"/>
  <c r="R224" i="6" s="1"/>
  <c r="M224" i="6"/>
  <c r="Q224" i="6" s="1"/>
  <c r="N223" i="6"/>
  <c r="R223" i="6" s="1"/>
  <c r="M223" i="6"/>
  <c r="Q223" i="6" s="1"/>
  <c r="N222" i="6"/>
  <c r="R222" i="6" s="1"/>
  <c r="M222" i="6"/>
  <c r="Q222" i="6"/>
  <c r="N221" i="6"/>
  <c r="R221" i="6" s="1"/>
  <c r="M221" i="6"/>
  <c r="Q221" i="6" s="1"/>
  <c r="N220" i="6"/>
  <c r="R220" i="6" s="1"/>
  <c r="M220" i="6"/>
  <c r="Q220" i="6" s="1"/>
  <c r="R219" i="6"/>
  <c r="M219" i="6"/>
  <c r="Q219" i="6" s="1"/>
  <c r="R218" i="6"/>
  <c r="Q218" i="6"/>
  <c r="N217" i="6"/>
  <c r="M217" i="6"/>
  <c r="Z210" i="6"/>
  <c r="Y210" i="6"/>
  <c r="X210" i="6"/>
  <c r="W210" i="6"/>
  <c r="V210" i="6"/>
  <c r="U210" i="6"/>
  <c r="T210" i="6"/>
  <c r="AB210" i="6" s="1"/>
  <c r="S210" i="6"/>
  <c r="P210" i="6"/>
  <c r="O210" i="6"/>
  <c r="L210" i="6"/>
  <c r="K210" i="6"/>
  <c r="J210" i="6"/>
  <c r="I210" i="6"/>
  <c r="H210" i="6"/>
  <c r="G210" i="6"/>
  <c r="F210" i="6"/>
  <c r="E210" i="6"/>
  <c r="D210" i="6"/>
  <c r="C210" i="6"/>
  <c r="N209" i="6"/>
  <c r="R209" i="6" s="1"/>
  <c r="M209" i="6"/>
  <c r="Q209" i="6"/>
  <c r="N208" i="6"/>
  <c r="R208" i="6" s="1"/>
  <c r="M208" i="6"/>
  <c r="Q208" i="6" s="1"/>
  <c r="N207" i="6"/>
  <c r="R207" i="6" s="1"/>
  <c r="M207" i="6"/>
  <c r="Q207" i="6" s="1"/>
  <c r="N206" i="6"/>
  <c r="M206" i="6"/>
  <c r="N205" i="6"/>
  <c r="R205" i="6" s="1"/>
  <c r="M205" i="6"/>
  <c r="Q205" i="6" s="1"/>
  <c r="N204" i="6"/>
  <c r="R204" i="6"/>
  <c r="M204" i="6"/>
  <c r="Q204" i="6" s="1"/>
  <c r="N203" i="6"/>
  <c r="R203" i="6" s="1"/>
  <c r="M203" i="6"/>
  <c r="Q203" i="6" s="1"/>
  <c r="N202" i="6"/>
  <c r="R202" i="6"/>
  <c r="M202" i="6"/>
  <c r="Q202" i="6" s="1"/>
  <c r="N201" i="6"/>
  <c r="R201" i="6" s="1"/>
  <c r="M201" i="6"/>
  <c r="Q201" i="6" s="1"/>
  <c r="N200" i="6"/>
  <c r="R200" i="6" s="1"/>
  <c r="M200" i="6"/>
  <c r="Q200" i="6" s="1"/>
  <c r="N199" i="6"/>
  <c r="R199" i="6"/>
  <c r="M199" i="6"/>
  <c r="Q199" i="6" s="1"/>
  <c r="N198" i="6"/>
  <c r="R198" i="6" s="1"/>
  <c r="M198" i="6"/>
  <c r="Q198" i="6" s="1"/>
  <c r="N197" i="6"/>
  <c r="R197" i="6" s="1"/>
  <c r="M197" i="6"/>
  <c r="Q197" i="6" s="1"/>
  <c r="N196" i="6"/>
  <c r="R196" i="6"/>
  <c r="M196" i="6"/>
  <c r="Q196" i="6" s="1"/>
  <c r="Z189" i="6"/>
  <c r="Y189" i="6"/>
  <c r="X189" i="6"/>
  <c r="W189" i="6"/>
  <c r="V189" i="6"/>
  <c r="U189" i="6"/>
  <c r="T189" i="6"/>
  <c r="AB189" i="6" s="1"/>
  <c r="S189" i="6"/>
  <c r="P189" i="6"/>
  <c r="O189" i="6"/>
  <c r="L189" i="6"/>
  <c r="K189" i="6"/>
  <c r="J189" i="6"/>
  <c r="I189" i="6"/>
  <c r="H189" i="6"/>
  <c r="G189" i="6"/>
  <c r="F189" i="6"/>
  <c r="E189" i="6"/>
  <c r="D189" i="6"/>
  <c r="C189" i="6"/>
  <c r="N188" i="6"/>
  <c r="R188" i="6" s="1"/>
  <c r="M188" i="6"/>
  <c r="Q188" i="6"/>
  <c r="N187" i="6"/>
  <c r="R187" i="6" s="1"/>
  <c r="M187" i="6"/>
  <c r="Q187" i="6" s="1"/>
  <c r="N186" i="6"/>
  <c r="R186" i="6" s="1"/>
  <c r="M186" i="6"/>
  <c r="Q186" i="6" s="1"/>
  <c r="N185" i="6"/>
  <c r="M185" i="6"/>
  <c r="N184" i="6"/>
  <c r="R184" i="6" s="1"/>
  <c r="M184" i="6"/>
  <c r="Q184" i="6" s="1"/>
  <c r="N183" i="6"/>
  <c r="R183" i="6"/>
  <c r="M183" i="6"/>
  <c r="Q183" i="6" s="1"/>
  <c r="N182" i="6"/>
  <c r="R182" i="6" s="1"/>
  <c r="M182" i="6"/>
  <c r="Q182" i="6" s="1"/>
  <c r="N181" i="6"/>
  <c r="R181" i="6" s="1"/>
  <c r="M181" i="6"/>
  <c r="Q181" i="6" s="1"/>
  <c r="N180" i="6"/>
  <c r="R180" i="6" s="1"/>
  <c r="M180" i="6"/>
  <c r="Q180" i="6" s="1"/>
  <c r="N179" i="6"/>
  <c r="R179" i="6" s="1"/>
  <c r="M179" i="6"/>
  <c r="Q179" i="6" s="1"/>
  <c r="N178" i="6"/>
  <c r="R178" i="6" s="1"/>
  <c r="M178" i="6"/>
  <c r="Q178" i="6" s="1"/>
  <c r="N177" i="6"/>
  <c r="R177" i="6" s="1"/>
  <c r="M177" i="6"/>
  <c r="Q177" i="6" s="1"/>
  <c r="N176" i="6"/>
  <c r="R176" i="6" s="1"/>
  <c r="M176" i="6"/>
  <c r="Q176" i="6" s="1"/>
  <c r="N175" i="6"/>
  <c r="R175" i="6" s="1"/>
  <c r="M175" i="6"/>
  <c r="Q175" i="6" s="1"/>
  <c r="Z168" i="6"/>
  <c r="Y168" i="6"/>
  <c r="X168" i="6"/>
  <c r="W168" i="6"/>
  <c r="V168" i="6"/>
  <c r="U168" i="6"/>
  <c r="T168" i="6"/>
  <c r="S168" i="6"/>
  <c r="P168" i="6"/>
  <c r="O168" i="6"/>
  <c r="L168" i="6"/>
  <c r="K168" i="6"/>
  <c r="J168" i="6"/>
  <c r="I168" i="6"/>
  <c r="H168" i="6"/>
  <c r="G168" i="6"/>
  <c r="F168" i="6"/>
  <c r="E168" i="6"/>
  <c r="D168" i="6"/>
  <c r="C168" i="6"/>
  <c r="N167" i="6"/>
  <c r="R167" i="6" s="1"/>
  <c r="M167" i="6"/>
  <c r="Q167" i="6" s="1"/>
  <c r="N166" i="6"/>
  <c r="R166" i="6" s="1"/>
  <c r="M166" i="6"/>
  <c r="Q166" i="6" s="1"/>
  <c r="N165" i="6"/>
  <c r="R165" i="6" s="1"/>
  <c r="M165" i="6"/>
  <c r="Q165" i="6" s="1"/>
  <c r="N164" i="6"/>
  <c r="M164" i="6"/>
  <c r="N163" i="6"/>
  <c r="R163" i="6" s="1"/>
  <c r="M163" i="6"/>
  <c r="Q163" i="6" s="1"/>
  <c r="N162" i="6"/>
  <c r="R162" i="6" s="1"/>
  <c r="M162" i="6"/>
  <c r="Q162" i="6" s="1"/>
  <c r="N161" i="6"/>
  <c r="R161" i="6" s="1"/>
  <c r="M161" i="6"/>
  <c r="Q161" i="6" s="1"/>
  <c r="N160" i="6"/>
  <c r="R160" i="6" s="1"/>
  <c r="M160" i="6"/>
  <c r="Q160" i="6"/>
  <c r="N159" i="6"/>
  <c r="R159" i="6" s="1"/>
  <c r="M159" i="6"/>
  <c r="Q159" i="6" s="1"/>
  <c r="N158" i="6"/>
  <c r="R158" i="6" s="1"/>
  <c r="M158" i="6"/>
  <c r="Q158" i="6" s="1"/>
  <c r="N157" i="6"/>
  <c r="R157" i="6" s="1"/>
  <c r="M157" i="6"/>
  <c r="Q157" i="6"/>
  <c r="N156" i="6"/>
  <c r="R156" i="6" s="1"/>
  <c r="M156" i="6"/>
  <c r="Q156" i="6" s="1"/>
  <c r="N155" i="6"/>
  <c r="R155" i="6" s="1"/>
  <c r="M155" i="6"/>
  <c r="Q155" i="6" s="1"/>
  <c r="N154" i="6"/>
  <c r="M154" i="6"/>
  <c r="Q154" i="6" s="1"/>
  <c r="Z147" i="6"/>
  <c r="Y147" i="6"/>
  <c r="X147" i="6"/>
  <c r="W147" i="6"/>
  <c r="V147" i="6"/>
  <c r="U147" i="6"/>
  <c r="T147" i="6"/>
  <c r="S147" i="6"/>
  <c r="P147" i="6"/>
  <c r="O147" i="6"/>
  <c r="L147" i="6"/>
  <c r="K147" i="6"/>
  <c r="J147" i="6"/>
  <c r="I147" i="6"/>
  <c r="H147" i="6"/>
  <c r="G147" i="6"/>
  <c r="F147" i="6"/>
  <c r="E147" i="6"/>
  <c r="D147" i="6"/>
  <c r="C147" i="6"/>
  <c r="N146" i="6"/>
  <c r="R146" i="6" s="1"/>
  <c r="M146" i="6"/>
  <c r="Q146" i="6" s="1"/>
  <c r="N145" i="6"/>
  <c r="R145" i="6"/>
  <c r="M145" i="6"/>
  <c r="Q145" i="6" s="1"/>
  <c r="N144" i="6"/>
  <c r="R144" i="6" s="1"/>
  <c r="M144" i="6"/>
  <c r="Q144" i="6" s="1"/>
  <c r="N143" i="6"/>
  <c r="M143" i="6"/>
  <c r="N142" i="6"/>
  <c r="R142" i="6" s="1"/>
  <c r="M142" i="6"/>
  <c r="Q142" i="6"/>
  <c r="N141" i="6"/>
  <c r="R141" i="6" s="1"/>
  <c r="M141" i="6"/>
  <c r="Q141" i="6" s="1"/>
  <c r="N140" i="6"/>
  <c r="R140" i="6" s="1"/>
  <c r="M140" i="6"/>
  <c r="Q140" i="6" s="1"/>
  <c r="N139" i="6"/>
  <c r="R139" i="6" s="1"/>
  <c r="M139" i="6"/>
  <c r="Q139" i="6" s="1"/>
  <c r="N138" i="6"/>
  <c r="R138" i="6" s="1"/>
  <c r="M138" i="6"/>
  <c r="Q138" i="6"/>
  <c r="N137" i="6"/>
  <c r="R137" i="6" s="1"/>
  <c r="M137" i="6"/>
  <c r="Q137" i="6" s="1"/>
  <c r="N136" i="6"/>
  <c r="R136" i="6" s="1"/>
  <c r="M136" i="6"/>
  <c r="Q136" i="6" s="1"/>
  <c r="N135" i="6"/>
  <c r="R135" i="6" s="1"/>
  <c r="M135" i="6"/>
  <c r="Q135" i="6" s="1"/>
  <c r="N134" i="6"/>
  <c r="M134" i="6"/>
  <c r="Q134" i="6" s="1"/>
  <c r="N133" i="6"/>
  <c r="R133" i="6"/>
  <c r="M133" i="6"/>
  <c r="Q133" i="6" s="1"/>
  <c r="Z126" i="6"/>
  <c r="Y126" i="6"/>
  <c r="X126" i="6"/>
  <c r="W126" i="6"/>
  <c r="V126" i="6"/>
  <c r="AB126" i="6" s="1"/>
  <c r="U126" i="6"/>
  <c r="T126" i="6"/>
  <c r="S126" i="6"/>
  <c r="P126" i="6"/>
  <c r="O126" i="6"/>
  <c r="L126" i="6"/>
  <c r="K126" i="6"/>
  <c r="J126" i="6"/>
  <c r="I126" i="6"/>
  <c r="H126" i="6"/>
  <c r="G126" i="6"/>
  <c r="F126" i="6"/>
  <c r="E126" i="6"/>
  <c r="D126" i="6"/>
  <c r="C126" i="6"/>
  <c r="N125" i="6"/>
  <c r="R125" i="6" s="1"/>
  <c r="M125" i="6"/>
  <c r="Q125" i="6" s="1"/>
  <c r="N124" i="6"/>
  <c r="R124" i="6" s="1"/>
  <c r="M124" i="6"/>
  <c r="Q124" i="6" s="1"/>
  <c r="N123" i="6"/>
  <c r="R123" i="6" s="1"/>
  <c r="M123" i="6"/>
  <c r="Q123" i="6" s="1"/>
  <c r="N122" i="6"/>
  <c r="M122" i="6"/>
  <c r="N121" i="6"/>
  <c r="R121" i="6" s="1"/>
  <c r="M121" i="6"/>
  <c r="Q121" i="6" s="1"/>
  <c r="N120" i="6"/>
  <c r="R120" i="6" s="1"/>
  <c r="M120" i="6"/>
  <c r="Q120" i="6" s="1"/>
  <c r="N119" i="6"/>
  <c r="R119" i="6" s="1"/>
  <c r="M119" i="6"/>
  <c r="Q119" i="6" s="1"/>
  <c r="N118" i="6"/>
  <c r="R118" i="6" s="1"/>
  <c r="M118" i="6"/>
  <c r="Q118" i="6" s="1"/>
  <c r="N117" i="6"/>
  <c r="R117" i="6" s="1"/>
  <c r="M117" i="6"/>
  <c r="Q117" i="6"/>
  <c r="N116" i="6"/>
  <c r="R116" i="6" s="1"/>
  <c r="M116" i="6"/>
  <c r="Q116" i="6" s="1"/>
  <c r="N115" i="6"/>
  <c r="R115" i="6" s="1"/>
  <c r="M115" i="6"/>
  <c r="Q115" i="6" s="1"/>
  <c r="N114" i="6"/>
  <c r="R114" i="6" s="1"/>
  <c r="M114" i="6"/>
  <c r="Q114" i="6" s="1"/>
  <c r="N113" i="6"/>
  <c r="R113" i="6" s="1"/>
  <c r="M113" i="6"/>
  <c r="Q113" i="6" s="1"/>
  <c r="N112" i="6"/>
  <c r="R112" i="6" s="1"/>
  <c r="M112" i="6"/>
  <c r="Q112" i="6" s="1"/>
  <c r="Z105" i="6"/>
  <c r="Y105" i="6"/>
  <c r="X105" i="6"/>
  <c r="W105" i="6"/>
  <c r="V105" i="6"/>
  <c r="AB105" i="6" s="1"/>
  <c r="U105" i="6"/>
  <c r="T105" i="6"/>
  <c r="S105" i="6"/>
  <c r="P105" i="6"/>
  <c r="O105" i="6"/>
  <c r="L105" i="6"/>
  <c r="K105" i="6"/>
  <c r="J105" i="6"/>
  <c r="I105" i="6"/>
  <c r="H105" i="6"/>
  <c r="G105" i="6"/>
  <c r="F105" i="6"/>
  <c r="E105" i="6"/>
  <c r="D105" i="6"/>
  <c r="C105" i="6"/>
  <c r="N104" i="6"/>
  <c r="R104" i="6" s="1"/>
  <c r="M104" i="6"/>
  <c r="Q104" i="6" s="1"/>
  <c r="N103" i="6"/>
  <c r="R103" i="6" s="1"/>
  <c r="M103" i="6"/>
  <c r="Q103" i="6" s="1"/>
  <c r="N102" i="6"/>
  <c r="R102" i="6" s="1"/>
  <c r="M102" i="6"/>
  <c r="Q102" i="6" s="1"/>
  <c r="N101" i="6"/>
  <c r="M101" i="6"/>
  <c r="N100" i="6"/>
  <c r="R100" i="6" s="1"/>
  <c r="M100" i="6"/>
  <c r="Q100" i="6" s="1"/>
  <c r="N99" i="6"/>
  <c r="R99" i="6" s="1"/>
  <c r="M99" i="6"/>
  <c r="Q99" i="6" s="1"/>
  <c r="N98" i="6"/>
  <c r="R98" i="6" s="1"/>
  <c r="M98" i="6"/>
  <c r="Q98" i="6" s="1"/>
  <c r="N97" i="6"/>
  <c r="R97" i="6" s="1"/>
  <c r="M97" i="6"/>
  <c r="Q97" i="6" s="1"/>
  <c r="N96" i="6"/>
  <c r="R96" i="6" s="1"/>
  <c r="M96" i="6"/>
  <c r="Q96" i="6" s="1"/>
  <c r="N95" i="6"/>
  <c r="R95" i="6" s="1"/>
  <c r="M95" i="6"/>
  <c r="Q95" i="6" s="1"/>
  <c r="N94" i="6"/>
  <c r="R94" i="6" s="1"/>
  <c r="M94" i="6"/>
  <c r="Q94" i="6" s="1"/>
  <c r="N93" i="6"/>
  <c r="R93" i="6" s="1"/>
  <c r="M93" i="6"/>
  <c r="Q93" i="6" s="1"/>
  <c r="N92" i="6"/>
  <c r="R92" i="6" s="1"/>
  <c r="M92" i="6"/>
  <c r="Q92" i="6" s="1"/>
  <c r="N91" i="6"/>
  <c r="R91" i="6"/>
  <c r="M91" i="6"/>
  <c r="Z84" i="6"/>
  <c r="Y84" i="6"/>
  <c r="X84" i="6"/>
  <c r="W84" i="6"/>
  <c r="V84" i="6"/>
  <c r="U84" i="6"/>
  <c r="T84" i="6"/>
  <c r="S84" i="6"/>
  <c r="P84" i="6"/>
  <c r="O84" i="6"/>
  <c r="L84" i="6"/>
  <c r="K84" i="6"/>
  <c r="J84" i="6"/>
  <c r="I84" i="6"/>
  <c r="H84" i="6"/>
  <c r="G84" i="6"/>
  <c r="F84" i="6"/>
  <c r="E84" i="6"/>
  <c r="D84" i="6"/>
  <c r="C84" i="6"/>
  <c r="N83" i="6"/>
  <c r="R83" i="6" s="1"/>
  <c r="M83" i="6"/>
  <c r="Q83" i="6" s="1"/>
  <c r="N82" i="6"/>
  <c r="R82" i="6" s="1"/>
  <c r="M82" i="6"/>
  <c r="Q82" i="6" s="1"/>
  <c r="N81" i="6"/>
  <c r="R81" i="6" s="1"/>
  <c r="M81" i="6"/>
  <c r="Q81" i="6" s="1"/>
  <c r="N80" i="6"/>
  <c r="M80" i="6"/>
  <c r="N79" i="6"/>
  <c r="R79" i="6" s="1"/>
  <c r="M79" i="6"/>
  <c r="Q79" i="6" s="1"/>
  <c r="N78" i="6"/>
  <c r="R78" i="6" s="1"/>
  <c r="M78" i="6"/>
  <c r="Q78" i="6" s="1"/>
  <c r="N77" i="6"/>
  <c r="R77" i="6" s="1"/>
  <c r="M77" i="6"/>
  <c r="Q77" i="6"/>
  <c r="N76" i="6"/>
  <c r="R76" i="6" s="1"/>
  <c r="M76" i="6"/>
  <c r="Q76" i="6" s="1"/>
  <c r="N75" i="6"/>
  <c r="R75" i="6" s="1"/>
  <c r="M75" i="6"/>
  <c r="Q75" i="6" s="1"/>
  <c r="N74" i="6"/>
  <c r="R74" i="6" s="1"/>
  <c r="M74" i="6"/>
  <c r="Q74" i="6"/>
  <c r="N73" i="6"/>
  <c r="R73" i="6" s="1"/>
  <c r="M73" i="6"/>
  <c r="Q73" i="6" s="1"/>
  <c r="N72" i="6"/>
  <c r="R72" i="6" s="1"/>
  <c r="M72" i="6"/>
  <c r="Q72" i="6" s="1"/>
  <c r="N71" i="6"/>
  <c r="R71" i="6" s="1"/>
  <c r="M71" i="6"/>
  <c r="Q71" i="6" s="1"/>
  <c r="N70" i="6"/>
  <c r="M70" i="6"/>
  <c r="Q70" i="6" s="1"/>
  <c r="Z63" i="6"/>
  <c r="Y63" i="6"/>
  <c r="X63" i="6"/>
  <c r="W63" i="6"/>
  <c r="V63" i="6"/>
  <c r="U63" i="6"/>
  <c r="T63" i="6"/>
  <c r="S63" i="6"/>
  <c r="P63" i="6"/>
  <c r="O63" i="6"/>
  <c r="L63" i="6"/>
  <c r="K63" i="6"/>
  <c r="J63" i="6"/>
  <c r="I63" i="6"/>
  <c r="H63" i="6"/>
  <c r="G63" i="6"/>
  <c r="F63" i="6"/>
  <c r="E63" i="6"/>
  <c r="D63" i="6"/>
  <c r="C63" i="6"/>
  <c r="N62" i="6"/>
  <c r="R62" i="6"/>
  <c r="M62" i="6"/>
  <c r="Q62" i="6" s="1"/>
  <c r="N61" i="6"/>
  <c r="R61" i="6" s="1"/>
  <c r="M61" i="6"/>
  <c r="Q61" i="6" s="1"/>
  <c r="N60" i="6"/>
  <c r="R60" i="6" s="1"/>
  <c r="M60" i="6"/>
  <c r="Q60" i="6" s="1"/>
  <c r="N59" i="6"/>
  <c r="M59" i="6"/>
  <c r="N58" i="6"/>
  <c r="R58" i="6" s="1"/>
  <c r="M58" i="6"/>
  <c r="Q58" i="6"/>
  <c r="N57" i="6"/>
  <c r="R57" i="6" s="1"/>
  <c r="M57" i="6"/>
  <c r="Q57" i="6" s="1"/>
  <c r="N56" i="6"/>
  <c r="R56" i="6" s="1"/>
  <c r="M56" i="6"/>
  <c r="Q56" i="6" s="1"/>
  <c r="N55" i="6"/>
  <c r="R55" i="6" s="1"/>
  <c r="M55" i="6"/>
  <c r="Q55" i="6" s="1"/>
  <c r="N54" i="6"/>
  <c r="R54" i="6" s="1"/>
  <c r="M54" i="6"/>
  <c r="Q54" i="6" s="1"/>
  <c r="N53" i="6"/>
  <c r="R53" i="6" s="1"/>
  <c r="M53" i="6"/>
  <c r="Q53" i="6" s="1"/>
  <c r="N52" i="6"/>
  <c r="R52" i="6" s="1"/>
  <c r="M52" i="6"/>
  <c r="Q52" i="6" s="1"/>
  <c r="N51" i="6"/>
  <c r="R51" i="6" s="1"/>
  <c r="M51" i="6"/>
  <c r="Q51" i="6" s="1"/>
  <c r="N50" i="6"/>
  <c r="M50" i="6"/>
  <c r="Q50" i="6" s="1"/>
  <c r="N49" i="6"/>
  <c r="R49" i="6" s="1"/>
  <c r="M49" i="6"/>
  <c r="Q49" i="6" s="1"/>
  <c r="Z42" i="6"/>
  <c r="Y42" i="6"/>
  <c r="X42" i="6"/>
  <c r="W42" i="6"/>
  <c r="V42" i="6"/>
  <c r="U42" i="6"/>
  <c r="T42" i="6"/>
  <c r="AB42" i="6" s="1"/>
  <c r="S42" i="6"/>
  <c r="P42" i="6"/>
  <c r="O42" i="6"/>
  <c r="L42" i="6"/>
  <c r="K42" i="6"/>
  <c r="J42" i="6"/>
  <c r="I42" i="6"/>
  <c r="H42" i="6"/>
  <c r="G42" i="6"/>
  <c r="F42" i="6"/>
  <c r="E42" i="6"/>
  <c r="D42" i="6"/>
  <c r="C42" i="6"/>
  <c r="N41" i="6"/>
  <c r="R41" i="6"/>
  <c r="M41" i="6"/>
  <c r="Q41" i="6" s="1"/>
  <c r="N40" i="6"/>
  <c r="R40" i="6" s="1"/>
  <c r="M40" i="6"/>
  <c r="Q40" i="6" s="1"/>
  <c r="B40" i="6"/>
  <c r="B61" i="6" s="1"/>
  <c r="B82" i="6" s="1"/>
  <c r="B103" i="6" s="1"/>
  <c r="B124" i="6" s="1"/>
  <c r="B145" i="6" s="1"/>
  <c r="B166" i="6" s="1"/>
  <c r="B187" i="6" s="1"/>
  <c r="B208" i="6" s="1"/>
  <c r="B229" i="6" s="1"/>
  <c r="B250" i="6" s="1"/>
  <c r="B271" i="6" s="1"/>
  <c r="B292" i="6" s="1"/>
  <c r="B313" i="6" s="1"/>
  <c r="B334" i="6" s="1"/>
  <c r="B355" i="6" s="1"/>
  <c r="B376" i="6" s="1"/>
  <c r="B397" i="6" s="1"/>
  <c r="B418" i="6" s="1"/>
  <c r="B439" i="6" s="1"/>
  <c r="B460" i="6" s="1"/>
  <c r="B481" i="6" s="1"/>
  <c r="B502" i="6" s="1"/>
  <c r="B523" i="6" s="1"/>
  <c r="B544" i="6" s="1"/>
  <c r="B565" i="6" s="1"/>
  <c r="B586" i="6" s="1"/>
  <c r="B607" i="6" s="1"/>
  <c r="B628" i="6" s="1"/>
  <c r="B649" i="6" s="1"/>
  <c r="B670" i="6" s="1"/>
  <c r="B691" i="6" s="1"/>
  <c r="B712" i="6" s="1"/>
  <c r="B733" i="6" s="1"/>
  <c r="B754" i="6" s="1"/>
  <c r="B775" i="6" s="1"/>
  <c r="B796" i="6" s="1"/>
  <c r="B817" i="6" s="1"/>
  <c r="B838" i="6" s="1"/>
  <c r="B859" i="6" s="1"/>
  <c r="B880" i="6" s="1"/>
  <c r="B901" i="6" s="1"/>
  <c r="B922" i="6" s="1"/>
  <c r="B943" i="6" s="1"/>
  <c r="B964" i="6" s="1"/>
  <c r="B985" i="6" s="1"/>
  <c r="B1006" i="6" s="1"/>
  <c r="N39" i="6"/>
  <c r="R39" i="6" s="1"/>
  <c r="M39" i="6"/>
  <c r="Q39" i="6" s="1"/>
  <c r="B39" i="6"/>
  <c r="B60" i="6"/>
  <c r="B81" i="6" s="1"/>
  <c r="B102" i="6" s="1"/>
  <c r="B123" i="6" s="1"/>
  <c r="B144" i="6" s="1"/>
  <c r="B165" i="6" s="1"/>
  <c r="B186" i="6" s="1"/>
  <c r="B207" i="6" s="1"/>
  <c r="B228" i="6" s="1"/>
  <c r="B249" i="6" s="1"/>
  <c r="B270" i="6" s="1"/>
  <c r="B291" i="6" s="1"/>
  <c r="B312" i="6" s="1"/>
  <c r="B333" i="6" s="1"/>
  <c r="B354" i="6" s="1"/>
  <c r="B375" i="6" s="1"/>
  <c r="B396" i="6" s="1"/>
  <c r="B417" i="6" s="1"/>
  <c r="B438" i="6" s="1"/>
  <c r="B459" i="6" s="1"/>
  <c r="B480" i="6" s="1"/>
  <c r="B501" i="6" s="1"/>
  <c r="B522" i="6" s="1"/>
  <c r="B543" i="6" s="1"/>
  <c r="B564" i="6" s="1"/>
  <c r="B585" i="6" s="1"/>
  <c r="B606" i="6" s="1"/>
  <c r="B627" i="6" s="1"/>
  <c r="B648" i="6" s="1"/>
  <c r="B669" i="6" s="1"/>
  <c r="B690" i="6" s="1"/>
  <c r="B711" i="6" s="1"/>
  <c r="B732" i="6" s="1"/>
  <c r="B753" i="6" s="1"/>
  <c r="B774" i="6" s="1"/>
  <c r="B795" i="6" s="1"/>
  <c r="B816" i="6" s="1"/>
  <c r="B837" i="6" s="1"/>
  <c r="B858" i="6" s="1"/>
  <c r="B879" i="6" s="1"/>
  <c r="B900" i="6" s="1"/>
  <c r="B921" i="6" s="1"/>
  <c r="B942" i="6" s="1"/>
  <c r="B963" i="6" s="1"/>
  <c r="B984" i="6" s="1"/>
  <c r="B1005" i="6" s="1"/>
  <c r="N38" i="6"/>
  <c r="M38" i="6"/>
  <c r="B38" i="6"/>
  <c r="B59" i="6"/>
  <c r="B80" i="6" s="1"/>
  <c r="B101" i="6" s="1"/>
  <c r="B122" i="6" s="1"/>
  <c r="B143" i="6" s="1"/>
  <c r="B164" i="6" s="1"/>
  <c r="B185" i="6" s="1"/>
  <c r="B206" i="6" s="1"/>
  <c r="B227" i="6" s="1"/>
  <c r="B248" i="6" s="1"/>
  <c r="B269" i="6" s="1"/>
  <c r="B290" i="6" s="1"/>
  <c r="B311" i="6" s="1"/>
  <c r="B332" i="6" s="1"/>
  <c r="B353" i="6" s="1"/>
  <c r="B374" i="6" s="1"/>
  <c r="B395" i="6" s="1"/>
  <c r="B416" i="6" s="1"/>
  <c r="B437" i="6" s="1"/>
  <c r="B458" i="6" s="1"/>
  <c r="B479" i="6" s="1"/>
  <c r="B500" i="6" s="1"/>
  <c r="B521" i="6" s="1"/>
  <c r="B542" i="6" s="1"/>
  <c r="B563" i="6" s="1"/>
  <c r="B584" i="6" s="1"/>
  <c r="B605" i="6" s="1"/>
  <c r="B626" i="6" s="1"/>
  <c r="B647" i="6" s="1"/>
  <c r="B668" i="6" s="1"/>
  <c r="B689" i="6" s="1"/>
  <c r="B710" i="6" s="1"/>
  <c r="B731" i="6" s="1"/>
  <c r="B752" i="6" s="1"/>
  <c r="B773" i="6" s="1"/>
  <c r="B794" i="6" s="1"/>
  <c r="B815" i="6" s="1"/>
  <c r="B836" i="6" s="1"/>
  <c r="B857" i="6" s="1"/>
  <c r="B878" i="6" s="1"/>
  <c r="B899" i="6" s="1"/>
  <c r="B920" i="6" s="1"/>
  <c r="B941" i="6" s="1"/>
  <c r="B962" i="6" s="1"/>
  <c r="B983" i="6" s="1"/>
  <c r="B1004" i="6" s="1"/>
  <c r="N37" i="6"/>
  <c r="R37" i="6"/>
  <c r="M37" i="6"/>
  <c r="Q37" i="6" s="1"/>
  <c r="N36" i="6"/>
  <c r="R36" i="6" s="1"/>
  <c r="M36" i="6"/>
  <c r="Q36" i="6" s="1"/>
  <c r="N35" i="6"/>
  <c r="R35" i="6" s="1"/>
  <c r="M35" i="6"/>
  <c r="Q35" i="6" s="1"/>
  <c r="N34" i="6"/>
  <c r="R34" i="6"/>
  <c r="M34" i="6"/>
  <c r="Q34" i="6" s="1"/>
  <c r="N33" i="6"/>
  <c r="R33" i="6" s="1"/>
  <c r="M33" i="6"/>
  <c r="Q33" i="6" s="1"/>
  <c r="N32" i="6"/>
  <c r="R32" i="6" s="1"/>
  <c r="M32" i="6"/>
  <c r="Q32" i="6" s="1"/>
  <c r="N31" i="6"/>
  <c r="R31" i="6" s="1"/>
  <c r="M31" i="6"/>
  <c r="Q31" i="6" s="1"/>
  <c r="N30" i="6"/>
  <c r="R30" i="6" s="1"/>
  <c r="M30" i="6"/>
  <c r="Q30" i="6" s="1"/>
  <c r="B30" i="6"/>
  <c r="B51" i="6" s="1"/>
  <c r="B72" i="6" s="1"/>
  <c r="B93" i="6" s="1"/>
  <c r="B114" i="6" s="1"/>
  <c r="B135" i="6" s="1"/>
  <c r="B156" i="6" s="1"/>
  <c r="B177" i="6" s="1"/>
  <c r="B198" i="6" s="1"/>
  <c r="B219" i="6" s="1"/>
  <c r="B240" i="6" s="1"/>
  <c r="B261" i="6" s="1"/>
  <c r="B282" i="6" s="1"/>
  <c r="B303" i="6" s="1"/>
  <c r="B324" i="6" s="1"/>
  <c r="B345" i="6" s="1"/>
  <c r="B366" i="6" s="1"/>
  <c r="B387" i="6" s="1"/>
  <c r="B408" i="6" s="1"/>
  <c r="B429" i="6" s="1"/>
  <c r="B450" i="6" s="1"/>
  <c r="B471" i="6" s="1"/>
  <c r="B492" i="6" s="1"/>
  <c r="B513" i="6" s="1"/>
  <c r="B534" i="6" s="1"/>
  <c r="B555" i="6" s="1"/>
  <c r="B576" i="6" s="1"/>
  <c r="B597" i="6" s="1"/>
  <c r="B618" i="6" s="1"/>
  <c r="B639" i="6" s="1"/>
  <c r="B660" i="6" s="1"/>
  <c r="B681" i="6" s="1"/>
  <c r="B702" i="6" s="1"/>
  <c r="B723" i="6" s="1"/>
  <c r="B744" i="6" s="1"/>
  <c r="B765" i="6" s="1"/>
  <c r="B786" i="6" s="1"/>
  <c r="B807" i="6" s="1"/>
  <c r="B828" i="6" s="1"/>
  <c r="B849" i="6" s="1"/>
  <c r="B870" i="6" s="1"/>
  <c r="B891" i="6" s="1"/>
  <c r="B912" i="6" s="1"/>
  <c r="B933" i="6" s="1"/>
  <c r="B954" i="6" s="1"/>
  <c r="B975" i="6" s="1"/>
  <c r="B996" i="6" s="1"/>
  <c r="N29" i="6"/>
  <c r="R29" i="6" s="1"/>
  <c r="M29" i="6"/>
  <c r="Q29" i="6" s="1"/>
  <c r="B29" i="6"/>
  <c r="B50" i="6" s="1"/>
  <c r="B71" i="6" s="1"/>
  <c r="B92" i="6" s="1"/>
  <c r="B113" i="6" s="1"/>
  <c r="B134" i="6" s="1"/>
  <c r="B155" i="6" s="1"/>
  <c r="B176" i="6" s="1"/>
  <c r="B197" i="6" s="1"/>
  <c r="B218" i="6" s="1"/>
  <c r="B239" i="6" s="1"/>
  <c r="B260" i="6" s="1"/>
  <c r="B281" i="6" s="1"/>
  <c r="B302" i="6" s="1"/>
  <c r="B323" i="6" s="1"/>
  <c r="B344" i="6" s="1"/>
  <c r="B365" i="6" s="1"/>
  <c r="B386" i="6" s="1"/>
  <c r="B407" i="6" s="1"/>
  <c r="B428" i="6" s="1"/>
  <c r="B449" i="6" s="1"/>
  <c r="B470" i="6" s="1"/>
  <c r="B491" i="6" s="1"/>
  <c r="B512" i="6" s="1"/>
  <c r="B533" i="6" s="1"/>
  <c r="B554" i="6" s="1"/>
  <c r="B575" i="6" s="1"/>
  <c r="B596" i="6" s="1"/>
  <c r="B617" i="6" s="1"/>
  <c r="B638" i="6" s="1"/>
  <c r="B659" i="6" s="1"/>
  <c r="B680" i="6" s="1"/>
  <c r="B701" i="6" s="1"/>
  <c r="B722" i="6" s="1"/>
  <c r="B743" i="6" s="1"/>
  <c r="B764" i="6" s="1"/>
  <c r="B785" i="6" s="1"/>
  <c r="B806" i="6" s="1"/>
  <c r="B827" i="6" s="1"/>
  <c r="B848" i="6" s="1"/>
  <c r="B869" i="6" s="1"/>
  <c r="B890" i="6" s="1"/>
  <c r="B911" i="6" s="1"/>
  <c r="B932" i="6" s="1"/>
  <c r="B953" i="6" s="1"/>
  <c r="B974" i="6" s="1"/>
  <c r="B995" i="6" s="1"/>
  <c r="N28" i="6"/>
  <c r="R28" i="6" s="1"/>
  <c r="M28" i="6"/>
  <c r="Q28" i="6" s="1"/>
  <c r="Z21" i="6"/>
  <c r="Y21" i="6"/>
  <c r="X21" i="6"/>
  <c r="W21" i="6"/>
  <c r="V21" i="6"/>
  <c r="U21" i="6"/>
  <c r="T21" i="6"/>
  <c r="S21" i="6"/>
  <c r="P21" i="6"/>
  <c r="O21" i="6"/>
  <c r="L21" i="6"/>
  <c r="K21" i="6"/>
  <c r="J21" i="6"/>
  <c r="I21" i="6"/>
  <c r="H21" i="6"/>
  <c r="G21" i="6"/>
  <c r="F21" i="6"/>
  <c r="E21" i="6"/>
  <c r="D21" i="6"/>
  <c r="C21" i="6"/>
  <c r="N20" i="6"/>
  <c r="R20" i="6" s="1"/>
  <c r="M20" i="6"/>
  <c r="Q20" i="6" s="1"/>
  <c r="N19" i="6"/>
  <c r="R19" i="6" s="1"/>
  <c r="M19" i="6"/>
  <c r="Q19" i="6" s="1"/>
  <c r="N18" i="6"/>
  <c r="R18" i="6" s="1"/>
  <c r="M18" i="6"/>
  <c r="Q18" i="6" s="1"/>
  <c r="N17" i="6"/>
  <c r="M17" i="6"/>
  <c r="N16" i="6"/>
  <c r="R16" i="6" s="1"/>
  <c r="M16" i="6"/>
  <c r="Q16" i="6" s="1"/>
  <c r="N15" i="6"/>
  <c r="R15" i="6" s="1"/>
  <c r="M15" i="6"/>
  <c r="Q15" i="6" s="1"/>
  <c r="N14" i="6"/>
  <c r="R14" i="6" s="1"/>
  <c r="M14" i="6"/>
  <c r="Q14" i="6" s="1"/>
  <c r="N13" i="6"/>
  <c r="R13" i="6" s="1"/>
  <c r="M13" i="6"/>
  <c r="Q13" i="6" s="1"/>
  <c r="N12" i="6"/>
  <c r="R12" i="6" s="1"/>
  <c r="M12" i="6"/>
  <c r="Q12" i="6" s="1"/>
  <c r="N11" i="6"/>
  <c r="R11" i="6" s="1"/>
  <c r="M11" i="6"/>
  <c r="Q11" i="6" s="1"/>
  <c r="N10" i="6"/>
  <c r="R10" i="6" s="1"/>
  <c r="M10" i="6"/>
  <c r="Q10" i="6" s="1"/>
  <c r="N9" i="6"/>
  <c r="R9" i="6" s="1"/>
  <c r="M9" i="6"/>
  <c r="Q9" i="6" s="1"/>
  <c r="N8" i="6"/>
  <c r="R8" i="6" s="1"/>
  <c r="M8" i="6"/>
  <c r="Q8" i="6" s="1"/>
  <c r="N7" i="6"/>
  <c r="N21" i="6" s="1"/>
  <c r="R21" i="6" s="1"/>
  <c r="M7" i="6"/>
  <c r="H730" i="3"/>
  <c r="R136" i="8"/>
  <c r="Z136" i="8" s="1"/>
  <c r="N524" i="6"/>
  <c r="R524" i="6" s="1"/>
  <c r="M575" i="6"/>
  <c r="Q575" i="6" s="1"/>
  <c r="AB861" i="6"/>
  <c r="H509" i="3"/>
  <c r="H526" i="3"/>
  <c r="G628" i="3"/>
  <c r="R172" i="8"/>
  <c r="Z172" i="8" s="1"/>
  <c r="M744" i="6"/>
  <c r="Q744" i="6" s="1"/>
  <c r="R208" i="8"/>
  <c r="Z208" i="8" s="1"/>
  <c r="AB147" i="6"/>
  <c r="AA819" i="6"/>
  <c r="AA588" i="6"/>
  <c r="AB777" i="6"/>
  <c r="AB819" i="6"/>
  <c r="AA420" i="6"/>
  <c r="AA63" i="6"/>
  <c r="AA84" i="6"/>
  <c r="AA378" i="6"/>
  <c r="AA672" i="6"/>
  <c r="Q742" i="6"/>
  <c r="AB798" i="6"/>
  <c r="AB63" i="6"/>
  <c r="AA231" i="6"/>
  <c r="AA294" i="6"/>
  <c r="AA315" i="6"/>
  <c r="AB693" i="6"/>
  <c r="Q784" i="6"/>
  <c r="R7" i="6"/>
  <c r="Q322" i="6"/>
  <c r="Q7" i="6"/>
  <c r="AB378" i="6"/>
  <c r="AB525" i="6"/>
  <c r="R637" i="6"/>
  <c r="M714" i="6"/>
  <c r="Q714" i="6" s="1"/>
  <c r="AA735" i="6"/>
  <c r="AA546" i="6"/>
  <c r="R50" i="6"/>
  <c r="R70" i="6"/>
  <c r="Q91" i="6"/>
  <c r="R134" i="6"/>
  <c r="R154" i="6"/>
  <c r="R217" i="6"/>
  <c r="Q217" i="6"/>
  <c r="AB252" i="6"/>
  <c r="Q301" i="6"/>
  <c r="R364" i="6"/>
  <c r="Q365" i="6"/>
  <c r="Q385" i="6"/>
  <c r="Q427" i="6"/>
  <c r="R448" i="6"/>
  <c r="Q469" i="6"/>
  <c r="C609" i="6"/>
  <c r="AA609" i="6"/>
  <c r="Q406" i="6"/>
  <c r="Q554" i="6"/>
  <c r="Q574" i="6"/>
  <c r="Q595" i="6"/>
  <c r="M596" i="6"/>
  <c r="Q596" i="6" s="1"/>
  <c r="R597" i="6"/>
  <c r="R616" i="6"/>
  <c r="AA693" i="6"/>
  <c r="R700" i="6"/>
  <c r="N786" i="6"/>
  <c r="R786" i="6" s="1"/>
  <c r="D798" i="6"/>
  <c r="R785" i="6"/>
  <c r="C819" i="6"/>
  <c r="Q826" i="6"/>
  <c r="R806" i="6"/>
  <c r="R826" i="6"/>
  <c r="G458" i="3"/>
  <c r="G526" i="3"/>
  <c r="H543" i="3"/>
  <c r="H679" i="3"/>
  <c r="G730" i="3"/>
  <c r="G237" i="3"/>
  <c r="S82" i="8"/>
  <c r="AA82" i="8" s="1"/>
  <c r="Z91" i="8"/>
  <c r="Z100" i="8"/>
  <c r="AA39" i="8"/>
  <c r="Z55" i="8"/>
  <c r="AA73" i="8"/>
  <c r="H66" i="8"/>
  <c r="K65" i="8"/>
  <c r="Z127" i="8"/>
  <c r="AA128" i="8"/>
  <c r="AA145" i="8"/>
  <c r="C150" i="8"/>
  <c r="C168" i="8" s="1"/>
  <c r="C186" i="8" s="1"/>
  <c r="C204" i="8" s="1"/>
  <c r="C222" i="8" s="1"/>
  <c r="Z163" i="8"/>
  <c r="AA164" i="8"/>
  <c r="Z181" i="8"/>
  <c r="AA182" i="8"/>
  <c r="Z199" i="8"/>
  <c r="AA200" i="8"/>
  <c r="Z217" i="8"/>
  <c r="AA218" i="8"/>
  <c r="R118" i="8"/>
  <c r="R154" i="8"/>
  <c r="Z154" i="8" s="1"/>
  <c r="M294" i="6" l="1"/>
  <c r="Q294" i="6" s="1"/>
  <c r="N693" i="6"/>
  <c r="R693" i="6" s="1"/>
  <c r="M84" i="6"/>
  <c r="Q84" i="6" s="1"/>
  <c r="N420" i="6"/>
  <c r="R420" i="6" s="1"/>
  <c r="Q432" i="6"/>
  <c r="D546" i="6"/>
  <c r="C861" i="6"/>
  <c r="R763" i="6"/>
  <c r="M524" i="6"/>
  <c r="Q524" i="6" s="1"/>
  <c r="N273" i="6"/>
  <c r="R273" i="6" s="1"/>
  <c r="N651" i="6"/>
  <c r="R651" i="6" s="1"/>
  <c r="M147" i="6"/>
  <c r="Q147" i="6" s="1"/>
  <c r="M126" i="6"/>
  <c r="Q126" i="6" s="1"/>
  <c r="M315" i="6"/>
  <c r="Q315" i="6" s="1"/>
  <c r="N357" i="6"/>
  <c r="R357" i="6" s="1"/>
  <c r="AA105" i="6"/>
  <c r="AA147" i="6"/>
  <c r="AA273" i="6"/>
  <c r="AB336" i="6"/>
  <c r="AA504" i="6"/>
  <c r="H815" i="3"/>
  <c r="N630" i="6"/>
  <c r="R630" i="6" s="1"/>
  <c r="M105" i="6"/>
  <c r="Q105" i="6" s="1"/>
  <c r="AB483" i="6"/>
  <c r="AB504" i="6"/>
  <c r="AB609" i="6"/>
  <c r="H373" i="3"/>
  <c r="G509" i="3"/>
  <c r="G543" i="3"/>
  <c r="G662" i="3"/>
  <c r="G679" i="3"/>
  <c r="G747" i="3"/>
  <c r="S154" i="8"/>
  <c r="AA154" i="8" s="1"/>
  <c r="G815" i="3"/>
  <c r="H883" i="3"/>
  <c r="AA967" i="6"/>
  <c r="N525" i="6"/>
  <c r="R525" i="6" s="1"/>
  <c r="AA21" i="6"/>
  <c r="AA42" i="6"/>
  <c r="AB315" i="6"/>
  <c r="C588" i="6"/>
  <c r="M273" i="6"/>
  <c r="Q273" i="6" s="1"/>
  <c r="N399" i="6"/>
  <c r="R399" i="6" s="1"/>
  <c r="N210" i="6"/>
  <c r="R210" i="6" s="1"/>
  <c r="AB294" i="6"/>
  <c r="AA399" i="6"/>
  <c r="AB420" i="6"/>
  <c r="N441" i="6"/>
  <c r="R441" i="6" s="1"/>
  <c r="AB462" i="6"/>
  <c r="AB567" i="6"/>
  <c r="N587" i="6"/>
  <c r="R587" i="6" s="1"/>
  <c r="AB714" i="6"/>
  <c r="AB735" i="6"/>
  <c r="AA1009" i="6"/>
  <c r="G424" i="3"/>
  <c r="G696" i="3"/>
  <c r="G764" i="3"/>
  <c r="H237" i="3"/>
  <c r="H560" i="3"/>
  <c r="H628" i="3"/>
  <c r="H764" i="3"/>
  <c r="S172" i="8"/>
  <c r="AA172" i="8" s="1"/>
  <c r="S190" i="8"/>
  <c r="AA190" i="8" s="1"/>
  <c r="M693" i="6"/>
  <c r="Q693" i="6" s="1"/>
  <c r="AA840" i="6"/>
  <c r="H16" i="3"/>
  <c r="H849" i="3"/>
  <c r="H866" i="3"/>
  <c r="Q807" i="6"/>
  <c r="M819" i="6"/>
  <c r="Q819" i="6" s="1"/>
  <c r="M756" i="6"/>
  <c r="Q756" i="6" s="1"/>
  <c r="M399" i="6"/>
  <c r="Q399" i="6" s="1"/>
  <c r="N798" i="6"/>
  <c r="R798" i="6" s="1"/>
  <c r="M765" i="6"/>
  <c r="Q765" i="6" s="1"/>
  <c r="M629" i="6"/>
  <c r="Q629" i="6" s="1"/>
  <c r="M567" i="6"/>
  <c r="Q567" i="6" s="1"/>
  <c r="N126" i="6"/>
  <c r="R126" i="6" s="1"/>
  <c r="C798" i="6"/>
  <c r="M483" i="6"/>
  <c r="Q483" i="6" s="1"/>
  <c r="N504" i="6"/>
  <c r="R504" i="6" s="1"/>
  <c r="M504" i="6"/>
  <c r="Q504" i="6" s="1"/>
  <c r="N861" i="6"/>
  <c r="R861" i="6" s="1"/>
  <c r="G373" i="3"/>
  <c r="S226" i="8"/>
  <c r="AA226" i="8" s="1"/>
  <c r="R226" i="8"/>
  <c r="Z226" i="8" s="1"/>
  <c r="M903" i="6"/>
  <c r="Q903" i="6" s="1"/>
  <c r="N546" i="6"/>
  <c r="R546" i="6" s="1"/>
  <c r="M651" i="6"/>
  <c r="Q651" i="6" s="1"/>
  <c r="M231" i="6"/>
  <c r="Q231" i="6" s="1"/>
  <c r="M210" i="6"/>
  <c r="Q210" i="6" s="1"/>
  <c r="M336" i="6"/>
  <c r="Q336" i="6" s="1"/>
  <c r="R427" i="6"/>
  <c r="N483" i="6"/>
  <c r="R483" i="6" s="1"/>
  <c r="M189" i="6"/>
  <c r="Q189" i="6" s="1"/>
  <c r="N336" i="6"/>
  <c r="R336" i="6" s="1"/>
  <c r="AB84" i="6"/>
  <c r="N105" i="6"/>
  <c r="R105" i="6" s="1"/>
  <c r="AA126" i="6"/>
  <c r="N147" i="6"/>
  <c r="R147" i="6" s="1"/>
  <c r="AB168" i="6"/>
  <c r="M420" i="6"/>
  <c r="Q420" i="6" s="1"/>
  <c r="AA462" i="6"/>
  <c r="AB651" i="6"/>
  <c r="N672" i="6"/>
  <c r="R672" i="6" s="1"/>
  <c r="M672" i="6"/>
  <c r="Q672" i="6" s="1"/>
  <c r="AA756" i="6"/>
  <c r="N807" i="6"/>
  <c r="R807" i="6" s="1"/>
  <c r="AA861" i="6"/>
  <c r="H492" i="3"/>
  <c r="G560" i="3"/>
  <c r="H577" i="3"/>
  <c r="H611" i="3"/>
  <c r="H645" i="3"/>
  <c r="H713" i="3"/>
  <c r="H747" i="3"/>
  <c r="AB21" i="6"/>
  <c r="N168" i="6"/>
  <c r="R168" i="6" s="1"/>
  <c r="AA168" i="6"/>
  <c r="N189" i="6"/>
  <c r="R189" i="6" s="1"/>
  <c r="AA189" i="6"/>
  <c r="AA210" i="6"/>
  <c r="N252" i="6"/>
  <c r="R252" i="6" s="1"/>
  <c r="R386" i="6"/>
  <c r="Q396" i="6"/>
  <c r="AB441" i="6"/>
  <c r="C462" i="6"/>
  <c r="AA525" i="6"/>
  <c r="AA567" i="6"/>
  <c r="M588" i="6"/>
  <c r="Q588" i="6" s="1"/>
  <c r="AA714" i="6"/>
  <c r="N735" i="6"/>
  <c r="R735" i="6" s="1"/>
  <c r="Q743" i="6"/>
  <c r="D861" i="6"/>
  <c r="G407" i="3"/>
  <c r="G441" i="3"/>
  <c r="G492" i="3"/>
  <c r="G577" i="3"/>
  <c r="G645" i="3"/>
  <c r="Z118" i="8"/>
  <c r="R952" i="6"/>
  <c r="N967" i="6"/>
  <c r="R967" i="6" s="1"/>
  <c r="G798" i="3"/>
  <c r="AB882" i="6"/>
  <c r="AB903" i="6"/>
  <c r="AB925" i="6"/>
  <c r="G883" i="3"/>
  <c r="H781" i="3"/>
  <c r="H832" i="3"/>
  <c r="AA925" i="6"/>
  <c r="AB988" i="6"/>
  <c r="AB1009" i="6"/>
  <c r="G781" i="3"/>
  <c r="AB967" i="6"/>
  <c r="AA988" i="6"/>
  <c r="Q975" i="6"/>
  <c r="M988" i="6"/>
  <c r="Q988" i="6" s="1"/>
  <c r="S64" i="8"/>
  <c r="AA64" i="8" s="1"/>
  <c r="R47" i="8"/>
  <c r="Z47" i="8" s="1"/>
  <c r="R848" i="6"/>
  <c r="M840" i="6"/>
  <c r="Q840" i="6" s="1"/>
  <c r="N608" i="6"/>
  <c r="S100" i="8"/>
  <c r="AA100" i="8" s="1"/>
  <c r="N756" i="6"/>
  <c r="R756" i="6" s="1"/>
  <c r="M735" i="6"/>
  <c r="Q735" i="6" s="1"/>
  <c r="M252" i="6"/>
  <c r="Q252" i="6" s="1"/>
  <c r="N42" i="6"/>
  <c r="R42" i="6" s="1"/>
  <c r="M861" i="6"/>
  <c r="Q861" i="6" s="1"/>
  <c r="M168" i="6"/>
  <c r="Q168" i="6" s="1"/>
  <c r="N315" i="6"/>
  <c r="R315" i="6" s="1"/>
  <c r="M357" i="6"/>
  <c r="Q357" i="6" s="1"/>
  <c r="D462" i="6"/>
  <c r="AA220" i="8"/>
  <c r="Q870" i="6"/>
  <c r="M882" i="6"/>
  <c r="Q882" i="6" s="1"/>
  <c r="R889" i="6"/>
  <c r="N903" i="6"/>
  <c r="R903" i="6" s="1"/>
  <c r="Q910" i="6"/>
  <c r="M525" i="6"/>
  <c r="Q525" i="6" s="1"/>
  <c r="M777" i="6"/>
  <c r="Q777" i="6" s="1"/>
  <c r="M609" i="6"/>
  <c r="Q609" i="6" s="1"/>
  <c r="S118" i="8"/>
  <c r="AA118" i="8" s="1"/>
  <c r="Q532" i="6"/>
  <c r="M449" i="6"/>
  <c r="M378" i="6"/>
  <c r="Q378" i="6" s="1"/>
  <c r="N588" i="6"/>
  <c r="R588" i="6" s="1"/>
  <c r="N84" i="6"/>
  <c r="R84" i="6" s="1"/>
  <c r="M63" i="6"/>
  <c r="Q63" i="6" s="1"/>
  <c r="M798" i="6"/>
  <c r="Q798" i="6" s="1"/>
  <c r="M21" i="6"/>
  <c r="Q21" i="6" s="1"/>
  <c r="S30" i="8"/>
  <c r="AA30" i="8" s="1"/>
  <c r="R82" i="8"/>
  <c r="Z82" i="8" s="1"/>
  <c r="M536" i="6"/>
  <c r="Q536" i="6" s="1"/>
  <c r="D777" i="6"/>
  <c r="H594" i="3"/>
  <c r="S47" i="8"/>
  <c r="AA47" i="8" s="1"/>
  <c r="S208" i="8"/>
  <c r="AA208" i="8" s="1"/>
  <c r="N925" i="6"/>
  <c r="R925" i="6" s="1"/>
  <c r="N946" i="6"/>
  <c r="R946" i="6" s="1"/>
  <c r="M967" i="6"/>
  <c r="Q967" i="6" s="1"/>
  <c r="C925" i="6"/>
  <c r="M912" i="6"/>
  <c r="Q912" i="6" s="1"/>
  <c r="D988" i="6"/>
  <c r="N975" i="6"/>
  <c r="M1009" i="6"/>
  <c r="Q1009" i="6" s="1"/>
  <c r="N462" i="6"/>
  <c r="R462" i="6" s="1"/>
  <c r="R30" i="8"/>
  <c r="Z30" i="8" s="1"/>
  <c r="N714" i="6"/>
  <c r="R714" i="6" s="1"/>
  <c r="N567" i="6"/>
  <c r="R567" i="6" s="1"/>
  <c r="M42" i="6"/>
  <c r="Q42" i="6" s="1"/>
  <c r="N840" i="6"/>
  <c r="R840" i="6" s="1"/>
  <c r="R490" i="6"/>
  <c r="N63" i="6"/>
  <c r="R63" i="6" s="1"/>
  <c r="N294" i="6"/>
  <c r="R294" i="6" s="1"/>
  <c r="N231" i="6"/>
  <c r="R231" i="6" s="1"/>
  <c r="S136" i="8"/>
  <c r="AA136" i="8" s="1"/>
  <c r="R190" i="8"/>
  <c r="Z190" i="8" s="1"/>
  <c r="N64" i="8"/>
  <c r="J65" i="8"/>
  <c r="H424" i="3"/>
  <c r="H662" i="3"/>
  <c r="R64" i="8"/>
  <c r="Z64" i="8" s="1"/>
  <c r="AA199" i="8"/>
  <c r="N882" i="6"/>
  <c r="R882" i="6" s="1"/>
  <c r="Q931" i="6"/>
  <c r="M946" i="6"/>
  <c r="Q946" i="6" s="1"/>
  <c r="N1009" i="6"/>
  <c r="R1009" i="6" s="1"/>
  <c r="N819" i="6" l="1"/>
  <c r="R819" i="6" s="1"/>
  <c r="M630" i="6"/>
  <c r="Q630" i="6" s="1"/>
  <c r="Q449" i="6"/>
  <c r="M462" i="6"/>
  <c r="Q462" i="6" s="1"/>
  <c r="M925" i="6"/>
  <c r="Q925" i="6" s="1"/>
  <c r="R608" i="6"/>
  <c r="N609" i="6"/>
  <c r="R609" i="6" s="1"/>
  <c r="R975" i="6"/>
  <c r="N988" i="6"/>
  <c r="R988" i="6" s="1"/>
  <c r="M546" i="6"/>
  <c r="Q546" i="6" s="1"/>
</calcChain>
</file>

<file path=xl/comments1.xml><?xml version="1.0" encoding="utf-8"?>
<comments xmlns="http://schemas.openxmlformats.org/spreadsheetml/2006/main">
  <authors>
    <author>zhangy20/Zhang Yi(COSCON S.E.A)</author>
  </authors>
  <commentLis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调空箱需保留100TEU
</t>
        </r>
      </text>
    </comment>
    <comment ref="O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sharedStrings.xml><?xml version="1.0" encoding="utf-8"?>
<sst xmlns="http://schemas.openxmlformats.org/spreadsheetml/2006/main" count="7702" uniqueCount="265">
  <si>
    <t>远程</t>
  </si>
  <si>
    <t>近程</t>
  </si>
  <si>
    <t>SA</t>
  </si>
  <si>
    <t>GAP</t>
  </si>
  <si>
    <t>实装报</t>
  </si>
  <si>
    <t>REGION</t>
  </si>
  <si>
    <t>ETD</t>
  </si>
  <si>
    <t>HKG</t>
  </si>
  <si>
    <t>SGP</t>
  </si>
  <si>
    <t>PKL</t>
  </si>
  <si>
    <t>TEU</t>
  </si>
  <si>
    <t>MT</t>
  </si>
  <si>
    <t>总舱位</t>
  </si>
  <si>
    <t>KR</t>
  </si>
  <si>
    <t>NGB</t>
  </si>
  <si>
    <t>SHA</t>
  </si>
  <si>
    <t>WUH</t>
  </si>
  <si>
    <t>DLC</t>
  </si>
  <si>
    <t>TSN</t>
  </si>
  <si>
    <t>TAO</t>
  </si>
  <si>
    <t>XMN</t>
  </si>
  <si>
    <t>FZH</t>
  </si>
  <si>
    <t xml:space="preserve"> NGB</t>
  </si>
  <si>
    <t>SHK</t>
  </si>
  <si>
    <t>T/S</t>
  </si>
  <si>
    <r>
      <rPr>
        <sz val="10"/>
        <color rgb="FF000000"/>
        <rFont val="宋体"/>
        <family val="3"/>
        <charset val="134"/>
      </rPr>
      <t>合计</t>
    </r>
  </si>
  <si>
    <t>空班</t>
  </si>
  <si>
    <t>SIN</t>
  </si>
  <si>
    <t>HAK</t>
  </si>
  <si>
    <t>PIP</t>
  </si>
  <si>
    <t>CMB</t>
  </si>
  <si>
    <t>XMN/FOC</t>
  </si>
  <si>
    <t>HUA</t>
  </si>
  <si>
    <t>合计</t>
  </si>
  <si>
    <t>KRS</t>
  </si>
  <si>
    <t>IFX LARANNA RICKMERS 064 W (IFX-REX-064 W)</t>
  </si>
  <si>
    <t>NHA</t>
  </si>
  <si>
    <t>IFX WAN HAI 509 030 W (IFX-QNY-030 W)</t>
  </si>
  <si>
    <t>.</t>
  </si>
  <si>
    <t>IFX KOTA LUMBA 064 W (IFX-QNX-064 W)</t>
  </si>
  <si>
    <t>IFX COSCO COLOMBO 023 W (IFX-CAP-023 W)</t>
  </si>
  <si>
    <t>IFX ASTORIA BRIDGE 072 W (IFX-S81-072 W)</t>
  </si>
  <si>
    <t>IFX SCI CHENNAI 363 W (IFX-AOM-363 W)</t>
  </si>
  <si>
    <t>IFX ATHENS BRIDGE 115 W (IFX-RKP-115 W)</t>
  </si>
  <si>
    <t>IFX WAN HAI 509 031 W (IFX-QNY-031 W)</t>
  </si>
  <si>
    <t>IFX KOTA LUMBA 065 W (IFX-QNX-065 W)</t>
  </si>
  <si>
    <t>IFX COSCO COLOMBO 024 W (IFX-CAP-024 W)</t>
  </si>
  <si>
    <t>IFX ASTORIA BRIDGE 073 W (IFX-S81-073 W)</t>
  </si>
  <si>
    <t>IFX SCI CHENNAI 364 W (IFX-AOM-364 W)</t>
  </si>
  <si>
    <t>IFX ATHENS BRIDGE 116 W (IFX-RKP-116 W)</t>
  </si>
  <si>
    <t>IFX WAN HAI 509 032 W (IFX-QNY-032 W)</t>
  </si>
  <si>
    <t>IFX KOTA LUMBA 066 W (IFX-QNX-066 W)</t>
  </si>
  <si>
    <t>IFX COSCO COLOMBO 025 W (IFX-CAP-025 W)</t>
  </si>
  <si>
    <t>IFX SCI CHENNAI 365 W (IFX-AOM-365 W)</t>
  </si>
  <si>
    <t>IFX ATHENS BRIDGE 117 W (IFX-RKP-117 W)</t>
  </si>
  <si>
    <t>IFX WAN HAI 509 033 W (IFX-QNY-033 W)</t>
  </si>
  <si>
    <t>IFX KOTA LUMBA 067 W (IFX-QNX-067 W)</t>
  </si>
  <si>
    <t>IFX COSCO COLOMBO 026 W (IFX-CAP-026 W)</t>
  </si>
  <si>
    <t>IFX AMBASSADOR BRIDGE 055 W (IFX-RIA-055 W)</t>
  </si>
  <si>
    <t>IFX SCI CHENNAI 366 W (IFX-AOM-366 W)</t>
  </si>
  <si>
    <t>IFX ATHENS BRIDGE 118 W (IFX-RKP-118 W)</t>
  </si>
  <si>
    <t>IFX WAN HAI 509 034 W (IFX-QNY-034 W)</t>
  </si>
  <si>
    <r>
      <rPr>
        <sz val="10"/>
        <color rgb="FF000000"/>
        <rFont val="Times New Roman"/>
        <family val="1"/>
      </rPr>
      <t xml:space="preserve">IFX </t>
    </r>
    <r>
      <rPr>
        <sz val="10"/>
        <color rgb="FF000000"/>
        <rFont val="宋体"/>
        <family val="3"/>
        <charset val="134"/>
      </rPr>
      <t>空班</t>
    </r>
  </si>
  <si>
    <t>IFX COSCO COLOMBO 027 W( IFX-CAP-027 W)</t>
  </si>
  <si>
    <t>IFX AMBASSADOR BRIDGE 056 W( IFX-RIA-056 W)</t>
  </si>
  <si>
    <t>IFX SCI CHENNAI 367 W( IFX-AOM-367 W)</t>
  </si>
  <si>
    <t>IFX ATHENS BRIDGE 119 W( IFX-RKP-119 W)</t>
  </si>
  <si>
    <t>IFX WAN HAI 509 035 W( IFX-QNY-035 W)</t>
  </si>
  <si>
    <t>IFX KOTA LARIS 017 W( IFX-QGO-017 W)</t>
  </si>
  <si>
    <t>IFX AMBASSADOR BRIDGE 057 W( IFX-RIA-057 W)</t>
  </si>
  <si>
    <t>IFX SCI CHENNAI 368 W( IFX-AOM-368 W)</t>
  </si>
  <si>
    <t>IFX IRENES WISDOM 613 W(IFX-Q9F-613 W)</t>
  </si>
  <si>
    <t>IFX WAN HAI 509 036 W(IFX-QNY-036 W)</t>
  </si>
  <si>
    <t>IFX KOTA LARIS 509 018 W(IFX-QGO-018 W)</t>
  </si>
  <si>
    <t>NE7 YM WINNER 005W(NE7-Q8J-005 W)</t>
  </si>
  <si>
    <r>
      <rPr>
        <sz val="10"/>
        <color rgb="FF000000"/>
        <rFont val="宋体"/>
        <family val="3"/>
        <charset val="134"/>
      </rPr>
      <t>远程</t>
    </r>
  </si>
  <si>
    <t>300/3000MT</t>
  </si>
  <si>
    <t>NE7 YM WISH 006 W(NE7-Q4J-006 W)</t>
  </si>
  <si>
    <t>250/2500MT</t>
  </si>
  <si>
    <t xml:space="preserve"> </t>
  </si>
  <si>
    <t>NE7 EVER LUNAR 008 W(NE7-Q3J-008 W)</t>
  </si>
  <si>
    <t>NE7 YM WORD 006 W(NE7-Q5J-006 W)</t>
  </si>
  <si>
    <t>NE7 TRITON 001 W(NE7-S1D-001 W)</t>
  </si>
  <si>
    <t>NE7 YM WELLHEAD 006 001 W(NE7-Q6J-006 W)</t>
  </si>
  <si>
    <t>NE7 EVER LECENT 013 W(NE7-QLV-013 W)</t>
  </si>
  <si>
    <t>NE7 YM WONDEROUS 006W(NE7-Q7J-006 W)</t>
  </si>
  <si>
    <t>NE7 EVER LINKING 013W(NE7-QGL-013 W)</t>
  </si>
  <si>
    <t>NE7 YM WINNER 006W(NE7-Q8J-006 W)</t>
  </si>
  <si>
    <t>NE7 TITAN 001W(NE7-S2D-001 W)</t>
  </si>
  <si>
    <t>NE7 YM WISH 007W(NE7-Q4J-007 W)</t>
  </si>
  <si>
    <t>NE7 VANTAGE 012W(NE7-QHB-012 W)</t>
  </si>
  <si>
    <t>NE7 YM WORLD 007W(NE7-Q5J-007 W)</t>
  </si>
  <si>
    <t>NE7 TRITON 002W(NE7-S1D-002 W)</t>
  </si>
  <si>
    <t>200/2000MT</t>
  </si>
  <si>
    <t>NE7 YM WELLHEAD 007W (NE7-Q6J-007 W)</t>
  </si>
  <si>
    <t>NE7 EVER LYRIC 009W(NE7-Q6K-009 W)</t>
  </si>
  <si>
    <t>NE7 YM WONDROUS 007W(NE7-Q7J-007 W)</t>
  </si>
  <si>
    <t>NE7 EVER LINKING 014W(NE7-QGL-014 W)</t>
  </si>
  <si>
    <t>NE7 YM WELCOME 001W(NE7-S4Q-001 W)</t>
  </si>
  <si>
    <t>NE7 TITAN 002W(NE7-S2D-002 W)</t>
  </si>
  <si>
    <t>NE7 YM WISH 008W(NE7-Q4J-008 W)</t>
  </si>
  <si>
    <t>NE7 TALOS 001W(NE7-S3D-001 W)</t>
  </si>
  <si>
    <t>NE7 YM WORLD 008W(NE7-Q5J-008 W)</t>
  </si>
  <si>
    <t>NE7 TRITON 003W(NE7-S1D-003 W)</t>
  </si>
  <si>
    <t>NE7 YM WELLHEAD 008W(NE7-Q6J-008 W)</t>
  </si>
  <si>
    <t>NE7 TAURUS 002W(NE7-UZ1-002 W)</t>
  </si>
  <si>
    <t>NE7 EVER LINKING 015W(NE7-QGL-015 W)/THESEUS 001W(NE7-S3Z-001 W)</t>
  </si>
  <si>
    <t>NE7 YM WELCOME 002W(NE7-S4Q-002 W)</t>
  </si>
  <si>
    <t>NE7 TITAN 003W(NE7-S2D-003 W)</t>
  </si>
  <si>
    <t>NE7 YM WONDROUS 009W(NE7-Q7J-009 W)</t>
  </si>
  <si>
    <t>NE7 TALOS 002W(NE7-S3D-002 W)</t>
  </si>
  <si>
    <t>NE7 YM WISH 010W(NE7-Q4J-010 W)</t>
  </si>
  <si>
    <t>NE7 TRITON 004W(NE7-S1D-004 W)</t>
  </si>
  <si>
    <t>NE7 YM WORLD 009W (NE7-Q6J-009 W)</t>
  </si>
  <si>
    <t>东行卸箱</t>
  </si>
  <si>
    <t>NE7 TAURUS 003W (NE7-UZ1-003 W)</t>
  </si>
  <si>
    <t>NE7 YM WORLD 010W (NE7-Q5J-010 W)</t>
  </si>
  <si>
    <t>NE7 THESEUS 002W (NE7-S3Z-002 W)</t>
  </si>
  <si>
    <t>NE7 YM WELCOME 003W (NE7-S4Q-003 W)</t>
  </si>
  <si>
    <t>NE7 TITAN 004W (NE7-S2D-004 W)</t>
  </si>
  <si>
    <t>NE7 YM WONDROUS 010W (NE7-Q7J-010 W)</t>
  </si>
  <si>
    <t>NE7 TALOS 003 W (NE7-S3D-003 W)</t>
  </si>
  <si>
    <t>NE7 YM WISH 011W (NE7-Q4J-011 W)</t>
  </si>
  <si>
    <t>APG EVER LIBERAL 015W(APG-QQJ-015 W)</t>
  </si>
  <si>
    <t>APG EVER LEARNED 018W(APG-QDM-018 W)</t>
  </si>
  <si>
    <t>APG EVER LIFTING 007W(APG-Q6Z-007 W)</t>
  </si>
  <si>
    <t>APG EVER LOYAL 016W(APG-QVS-016 W)</t>
  </si>
  <si>
    <t>APG EVER LOGIC 020W(APG-QCA-020 W)</t>
  </si>
  <si>
    <t>BLANK VOYAGE</t>
  </si>
  <si>
    <t>APG EVER LIBERAL 016W(APG-QQJ-016 W)</t>
  </si>
  <si>
    <t>APG EVER SAFETY 042W(APG-RPT-042 W)</t>
  </si>
  <si>
    <t>APG EVER SUPERB 056 W(APG-RH6-056 W)</t>
  </si>
  <si>
    <t>APG EVER LOYAL 017 W(APG-QVS-017 W)</t>
  </si>
  <si>
    <t>APG EVER LOGIC 021 W(APG-QCA-021 W)</t>
  </si>
  <si>
    <t>APG EVER UBERTY 122 W(APG-SDF-122 W)</t>
  </si>
  <si>
    <t>APG EVER SAFETY 043 W(APG-RPT-043 W)</t>
  </si>
  <si>
    <t>APG EVER LIBRA 123 W(APG-Q13-123 W)</t>
  </si>
  <si>
    <t>APG EVER LOYAL  018 W(APG-QVS-018 W)</t>
  </si>
  <si>
    <t>APG EVER LYRIC 010 W(APG-Q6K-010 W)</t>
  </si>
  <si>
    <t>APG EVER LINKING 016 W(APG-QGL-016 W)</t>
  </si>
  <si>
    <t>APG EVER LOYAL 020 W(APG-QVS-020 W)</t>
  </si>
  <si>
    <t>APG EVER SMART 079 W(APG-QL3-079 W)</t>
  </si>
  <si>
    <t>南行</t>
  </si>
  <si>
    <t>TTL SA</t>
  </si>
  <si>
    <t>RGN SA(7400TON)</t>
  </si>
  <si>
    <t>YTN SA</t>
  </si>
  <si>
    <t>NSH SA</t>
  </si>
  <si>
    <t>TON</t>
  </si>
  <si>
    <t>YPG</t>
  </si>
  <si>
    <t>QZH</t>
  </si>
  <si>
    <t>ZHA</t>
  </si>
  <si>
    <t>GLN</t>
  </si>
  <si>
    <t>YTN</t>
  </si>
  <si>
    <t>NSH</t>
  </si>
  <si>
    <t>TTL(S)</t>
  </si>
  <si>
    <t>SEA</t>
  </si>
  <si>
    <t>SGN</t>
  </si>
  <si>
    <t>TTL(RGN)</t>
  </si>
  <si>
    <t>CVX1 FSL SANTOS 004S(CVX1-N31-004 S)</t>
  </si>
  <si>
    <t>BLW</t>
  </si>
  <si>
    <t>SGN SA</t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</si>
  <si>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SGN</t>
    </r>
  </si>
  <si>
    <t>远程RGN</t>
  </si>
  <si>
    <t>近程YTN</t>
  </si>
  <si>
    <t>近程NSH</t>
  </si>
  <si>
    <t>回国货物</t>
  </si>
  <si>
    <r>
      <rPr>
        <sz val="10"/>
        <color theme="1"/>
        <rFont val="宋体"/>
        <family val="3"/>
        <charset val="134"/>
      </rPr>
      <t>离开高栏</t>
    </r>
  </si>
  <si>
    <t>离开南沙</t>
  </si>
  <si>
    <t>离开SIN</t>
  </si>
  <si>
    <r>
      <rPr>
        <sz val="10"/>
        <color theme="1"/>
        <rFont val="宋体"/>
        <family val="3"/>
        <charset val="134"/>
      </rPr>
      <t>离开盐田</t>
    </r>
  </si>
  <si>
    <t>离开SGN</t>
  </si>
  <si>
    <t>CVX1 PACITA 004S(CVX1-R1R-004 S)</t>
  </si>
  <si>
    <t>CVX1 SIMA PERFECT 007S(CVX1-WSP-007 S)</t>
  </si>
  <si>
    <t>CVX1 FSL BUSAN 001S(CVX1-NA3-001 S)</t>
  </si>
  <si>
    <t>CVX1 FSL SANTOS 005S(CVX1-N31-005 S)</t>
  </si>
  <si>
    <t>CVX1 PACITA 005S(CVX1-R1R-005 S)</t>
  </si>
  <si>
    <t>CVX1 SIMA PERFECT 008S(CVX1-WSP-008 S)</t>
  </si>
  <si>
    <t>CVX1 FSL BUSAN 002S(CVX1-NA3-002 S)</t>
  </si>
  <si>
    <t>IFX AMBASSADOR BRIDGE 058 W(IFX-RIA-058 W)</t>
    <phoneticPr fontId="15" type="noConversion"/>
  </si>
  <si>
    <t>IFX JPO TAURUS 012 W(IFX-TBZ-012 W)</t>
    <phoneticPr fontId="15" type="noConversion"/>
  </si>
  <si>
    <t>IFX IRENES WISDOM 614 W(IFX-Q9F-614 W)</t>
    <phoneticPr fontId="15" type="noConversion"/>
  </si>
  <si>
    <t>IFX SCI CHENNAI 369 W(IFX-AOM-369 W)</t>
    <phoneticPr fontId="15" type="noConversion"/>
  </si>
  <si>
    <r>
      <t>HQ</t>
    </r>
    <r>
      <rPr>
        <sz val="10"/>
        <color theme="1"/>
        <rFont val="宋体"/>
        <family val="3"/>
        <charset val="134"/>
      </rPr>
      <t>客户</t>
    </r>
    <phoneticPr fontId="15" type="noConversion"/>
  </si>
  <si>
    <t>CVX1 SIMA PERFECT 011S(CVX1-WSP-011 S)</t>
    <phoneticPr fontId="15" type="noConversion"/>
  </si>
  <si>
    <t>IFX KOTA LARIS 019 W(IFX-QGO-019 W)</t>
    <phoneticPr fontId="15" type="noConversion"/>
  </si>
  <si>
    <t>IFX WAN HAI 509 037 W(IFX-QNY-037 W)</t>
    <phoneticPr fontId="15" type="noConversion"/>
  </si>
  <si>
    <t>IFX JPO TAURUS 013 W(IFX-TBZ-013 W)</t>
    <phoneticPr fontId="15" type="noConversion"/>
  </si>
  <si>
    <t>IFX AMBASSADOR BRIDGE 059 W(IFX-RIA-059 W)</t>
    <phoneticPr fontId="15" type="noConversion"/>
  </si>
  <si>
    <t>IFX SCI CHENNAI 370 W(IFX-AOM-370 W)</t>
    <phoneticPr fontId="15" type="noConversion"/>
  </si>
  <si>
    <r>
      <t>C</t>
    </r>
    <r>
      <rPr>
        <sz val="11"/>
        <color theme="1"/>
        <rFont val="宋体"/>
        <family val="3"/>
        <charset val="134"/>
        <scheme val="minor"/>
      </rPr>
      <t>ANCEL</t>
    </r>
    <phoneticPr fontId="15" type="noConversion"/>
  </si>
  <si>
    <t>T/S</t>
    <phoneticPr fontId="15" type="noConversion"/>
  </si>
  <si>
    <t>TWC</t>
    <phoneticPr fontId="15" type="noConversion"/>
  </si>
  <si>
    <t>TWC</t>
  </si>
  <si>
    <t>T/S</t>
    <phoneticPr fontId="15" type="noConversion"/>
  </si>
  <si>
    <t>远程BOOKING</t>
    <phoneticPr fontId="15" type="noConversion"/>
  </si>
  <si>
    <t>Load before SHA</t>
    <phoneticPr fontId="15" type="noConversion"/>
  </si>
  <si>
    <t>Load after SHA</t>
    <phoneticPr fontId="15" type="noConversion"/>
  </si>
  <si>
    <t>GAP</t>
    <phoneticPr fontId="15" type="noConversion"/>
  </si>
  <si>
    <t>PMX-N75-006-W</t>
    <phoneticPr fontId="15" type="noConversion"/>
  </si>
  <si>
    <t>SA</t>
    <phoneticPr fontId="15" type="noConversion"/>
  </si>
  <si>
    <t>远程BOOKING</t>
    <phoneticPr fontId="15" type="noConversion"/>
  </si>
  <si>
    <t>REMARK</t>
    <phoneticPr fontId="15" type="noConversion"/>
  </si>
  <si>
    <r>
      <rPr>
        <sz val="10"/>
        <color rgb="FF000000"/>
        <rFont val="宋体"/>
        <family val="3"/>
        <charset val="134"/>
      </rPr>
      <t>近程</t>
    </r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</si>
  <si>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</si>
  <si>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TOTAL</t>
    <phoneticPr fontId="15" type="noConversion"/>
  </si>
  <si>
    <t>COSCO T/S</t>
    <phoneticPr fontId="15" type="noConversion"/>
  </si>
  <si>
    <t>SA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</si>
  <si>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</si>
  <si>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t>REMARK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</si>
  <si>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</si>
  <si>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r>
      <rPr>
        <sz val="10"/>
        <color theme="1"/>
        <rFont val="宋体"/>
        <family val="3"/>
        <charset val="134"/>
      </rPr>
      <t>合计</t>
    </r>
  </si>
  <si>
    <t>Week</t>
    <phoneticPr fontId="23" type="noConversion"/>
  </si>
  <si>
    <t>Time Id</t>
  </si>
  <si>
    <t>Reporting Week</t>
  </si>
  <si>
    <t>-</t>
    <phoneticPr fontId="15" type="noConversion"/>
  </si>
  <si>
    <t>BSA TEU</t>
    <phoneticPr fontId="23" type="noConversion"/>
  </si>
  <si>
    <t>REGION</t>
    <phoneticPr fontId="23" type="noConversion"/>
  </si>
  <si>
    <t>WEEK</t>
  </si>
  <si>
    <t>WEEK</t>
    <phoneticPr fontId="23" type="noConversion"/>
  </si>
  <si>
    <t>Booking</t>
    <phoneticPr fontId="23" type="noConversion"/>
  </si>
  <si>
    <t>M/V</t>
    <phoneticPr fontId="23" type="noConversion"/>
  </si>
  <si>
    <t>行标签</t>
  </si>
  <si>
    <t>总计</t>
  </si>
  <si>
    <t>COSCO T/S</t>
  </si>
  <si>
    <t>求和项:Booking</t>
  </si>
  <si>
    <t>Line</t>
  </si>
  <si>
    <t>Line</t>
    <phoneticPr fontId="23" type="noConversion"/>
  </si>
  <si>
    <t xml:space="preserve">PMX </t>
  </si>
  <si>
    <t xml:space="preserve">PMX </t>
    <phoneticPr fontId="15" type="noConversion"/>
  </si>
  <si>
    <t xml:space="preserve">LOS ANGELES TRADER 006 W </t>
  </si>
  <si>
    <r>
      <rPr>
        <sz val="10"/>
        <color theme="1"/>
        <rFont val="宋体"/>
        <family val="3"/>
        <charset val="134"/>
      </rPr>
      <t>装载率</t>
    </r>
    <phoneticPr fontId="15" type="noConversion"/>
  </si>
  <si>
    <r>
      <rPr>
        <sz val="10"/>
        <color theme="1"/>
        <rFont val="宋体"/>
        <family val="3"/>
        <charset val="134"/>
      </rPr>
      <t>离开上海港吃水</t>
    </r>
  </si>
  <si>
    <t>填写说明</t>
    <phoneticPr fontId="23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</si>
  <si>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23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</si>
  <si>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23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</si>
  <si>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23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</si>
  <si>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23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</si>
  <si>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23" type="noConversion"/>
  </si>
  <si>
    <t>Dealy</t>
    <phoneticPr fontId="23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</si>
  <si>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23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</si>
  <si>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23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</si>
  <si>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23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</si>
  <si>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23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</si>
  <si>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23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</si>
  <si>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23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</si>
  <si>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23" type="noConversion"/>
  </si>
  <si>
    <t xml:space="preserve">PA1 </t>
    <phoneticPr fontId="15" type="noConversion"/>
  </si>
  <si>
    <t xml:space="preserve">COSCO Wellington 048W </t>
    <phoneticPr fontId="23" type="noConversion"/>
  </si>
  <si>
    <t>PA1-CFF-048-W</t>
    <phoneticPr fontId="15" type="noConversion"/>
  </si>
  <si>
    <t>WUH</t>
    <phoneticPr fontId="23" type="noConversion"/>
  </si>
  <si>
    <t>SHA</t>
    <phoneticPr fontId="23" type="noConversion"/>
  </si>
  <si>
    <t>DLC</t>
    <phoneticPr fontId="23" type="noConversion"/>
  </si>
  <si>
    <t>TSN</t>
    <phoneticPr fontId="23" type="noConversion"/>
  </si>
  <si>
    <t>TAO</t>
    <phoneticPr fontId="23" type="noConversion"/>
  </si>
  <si>
    <t>NGB</t>
    <phoneticPr fontId="23" type="noConversion"/>
  </si>
  <si>
    <t>XMN</t>
    <phoneticPr fontId="23" type="noConversion"/>
  </si>
  <si>
    <t>NGB</t>
    <phoneticPr fontId="23" type="noConversion"/>
  </si>
  <si>
    <t>TAO</t>
    <phoneticPr fontId="23" type="noConversion"/>
  </si>
  <si>
    <t>HUA</t>
    <phoneticPr fontId="23" type="noConversion"/>
  </si>
  <si>
    <t>自留</t>
    <phoneticPr fontId="23" type="noConversion"/>
  </si>
  <si>
    <t xml:space="preserve">COSCO FOS 039W </t>
    <phoneticPr fontId="23" type="noConversion"/>
  </si>
  <si>
    <t>PA1-CAS-039-W</t>
    <phoneticPr fontId="15" type="noConversion"/>
  </si>
  <si>
    <t>CSE AS Morgana 002 W</t>
    <phoneticPr fontId="23" type="noConversion"/>
  </si>
  <si>
    <t>PA1-TDD-002-W</t>
    <phoneticPr fontId="15" type="noConversion"/>
  </si>
  <si>
    <t>omit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</si>
</sst>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m&quot;月&quot;d&quot;日&quot;;@"/>
    <numFmt numFmtId="178" formatCode="dd/mm"/>
    <numFmt numFmtId="179" formatCode="_(* #,##0.00_);_(* \(#,##0.00\);_(* &quot;-&quot;??_);_(@_)"/>
  </numFmts>
  <fonts count="24"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rgb="FFFFFFFF"/>
      <name val="Segoe UI"/>
      <family val="2"/>
    </font>
    <font>
      <sz val="11"/>
      <color rgb="FF000000"/>
      <name val="Segoe UI"/>
      <family val="2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/>
    <xf numFmtId="179" fontId="1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1" fillId="0" borderId="0"/>
  </cellStyleXfs>
  <cellXfs count="198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1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right"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178" fontId="0" fillId="0" borderId="0" xfId="0" applyNumberFormat="1"/>
    <xf numFmtId="0" fontId="2" fillId="0" borderId="1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6" fillId="0" borderId="0" xfId="0" applyFont="1"/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0" fontId="3" fillId="0" borderId="17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0" borderId="7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0" borderId="0" xfId="0" applyFont="1" applyFill="1" applyBorder="1"/>
    <xf numFmtId="177" fontId="5" fillId="0" borderId="2" xfId="0" applyNumberFormat="1" applyFon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5" fillId="0" borderId="0" xfId="0" applyNumberFormat="1" applyFont="1"/>
    <xf numFmtId="0" fontId="0" fillId="0" borderId="19" xfId="0" applyBorder="1" applyAlignment="1">
      <alignment horizontal="left"/>
    </xf>
    <xf numFmtId="0" fontId="0" fillId="0" borderId="20" xfId="0" applyNumberFormat="1" applyBorder="1"/>
    <xf numFmtId="0" fontId="5" fillId="5" borderId="0" xfId="0" applyFont="1" applyFill="1" applyAlignment="1"/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5" borderId="0" xfId="0" applyNumberFormat="1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right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5" fillId="5" borderId="7" xfId="0" applyFont="1" applyFill="1" applyBorder="1" applyAlignment="1"/>
    <xf numFmtId="176" fontId="4" fillId="2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21" xfId="0" pivotButton="1" applyBorder="1"/>
    <xf numFmtId="0" fontId="0" fillId="0" borderId="22" xfId="0" applyBorder="1"/>
    <xf numFmtId="0" fontId="0" fillId="0" borderId="21" xfId="0" applyBorder="1" applyAlignment="1">
      <alignment horizontal="left"/>
    </xf>
    <xf numFmtId="0" fontId="0" fillId="0" borderId="22" xfId="0" applyNumberFormat="1" applyBorder="1"/>
    <xf numFmtId="0" fontId="0" fillId="0" borderId="23" xfId="0" applyBorder="1" applyAlignment="1">
      <alignment horizontal="left"/>
    </xf>
    <xf numFmtId="0" fontId="0" fillId="0" borderId="24" xfId="0" applyNumberFormat="1" applyBorder="1"/>
    <xf numFmtId="0" fontId="0" fillId="0" borderId="24" xfId="0" pivotButton="1" applyBorder="1"/>
    <xf numFmtId="0" fontId="0" fillId="0" borderId="24" xfId="0" applyBorder="1" applyAlignment="1">
      <alignment horizontal="left"/>
    </xf>
    <xf numFmtId="0" fontId="0" fillId="0" borderId="24" xfId="0" applyBorder="1"/>
    <xf numFmtId="0" fontId="7" fillId="0" borderId="0" xfId="0" applyFont="1" applyFill="1"/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0" fontId="1" fillId="3" borderId="25" xfId="0" applyFont="1" applyFill="1" applyBorder="1" applyAlignment="1">
      <alignment vertical="center"/>
    </xf>
    <xf numFmtId="177" fontId="1" fillId="0" borderId="25" xfId="0" applyNumberFormat="1" applyFont="1" applyFill="1" applyBorder="1" applyAlignment="1">
      <alignment vertical="center"/>
    </xf>
    <xf numFmtId="0" fontId="1" fillId="3" borderId="25" xfId="0" applyFont="1" applyFill="1" applyBorder="1" applyAlignment="1">
      <alignment horizontal="center" vertical="center"/>
    </xf>
    <xf numFmtId="177" fontId="1" fillId="0" borderId="25" xfId="0" applyNumberFormat="1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5" fillId="0" borderId="25" xfId="0" applyFont="1" applyFill="1" applyBorder="1"/>
    <xf numFmtId="0" fontId="5" fillId="3" borderId="25" xfId="0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6" fontId="4" fillId="0" borderId="25" xfId="0" applyNumberFormat="1" applyFont="1" applyFill="1" applyBorder="1" applyAlignment="1">
      <alignment horizontal="center" vertical="center"/>
    </xf>
    <xf numFmtId="177" fontId="5" fillId="0" borderId="25" xfId="0" applyNumberFormat="1" applyFont="1" applyBorder="1"/>
    <xf numFmtId="0" fontId="4" fillId="0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77" fontId="1" fillId="0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3" applyNumberFormat="1" applyFont="1" applyBorder="1" applyAlignment="1"/>
    <xf numFmtId="0" fontId="1" fillId="0" borderId="25" xfId="0" applyFont="1" applyFill="1" applyBorder="1" applyAlignment="1">
      <alignment horizontal="center" vertical="center"/>
    </xf>
    <xf numFmtId="177" fontId="1" fillId="0" borderId="25" xfId="0" applyNumberFormat="1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center" vertical="center"/>
    </xf>
  </cellXfs>
  <cellStyles count="5">
    <cellStyle name="Comma 3" xfId="2"/>
    <cellStyle name="Normal 5" xfId="1"/>
    <cellStyle name="百分比" xfId="3" builtinId="5"/>
    <cellStyle name="標準_Proforma Template Ver4_SOループ試算_v.0" xfId="4"/>
    <cellStyle name="常规" xfId="0" builtinId="0"/>
  </cellStyles>
  <dxfs count="0"/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gxu/Fang Xu(COSCON S.E.A)" refreshedDate="43143.409776851855" createdVersion="4" refreshedVersion="4" minRefreshableVersion="3" recordCount="59">
  <cacheSource type="worksheet">
    <worksheetSource ref="AA4:AF21" sheet="基础版本"/>
  </cacheSource>
  <cacheFields count="6">
    <cacheField name="WEEK" numFmtId="0">
      <sharedItems containsString="0" containsBlank="1" containsNumber="1" containsInteger="1" minValue="11" maxValue="12" count="3">
        <n v="11"/>
        <m/>
        <n v="12"/>
      </sharedItems>
    </cacheField>
    <cacheField name="M/V" numFmtId="0">
      <sharedItems containsBlank="1" containsMixedTypes="1" containsNumber="1" containsInteger="1" minValue="0" maxValue="0"/>
    </cacheField>
    <cacheField name="Line" numFmtId="0">
      <sharedItems containsBlank="1" count="3">
        <s v="PMX "/>
        <m/>
        <s v="PMX" u="1"/>
      </sharedItems>
    </cacheField>
    <cacheField name="REGION" numFmtId="0">
      <sharedItems containsBlank="1" count="16">
        <s v="KR"/>
        <s v="TAO"/>
        <s v="SHA"/>
        <s v="NGB"/>
        <s v="WUH"/>
        <s v="DLC"/>
        <s v="TSN"/>
        <s v="XMN"/>
        <s v="TWC"/>
        <s v="SHK"/>
        <s v="HKG"/>
        <s v="SGP"/>
        <s v="PKL"/>
        <s v="COSCO T/S"/>
        <m/>
        <s v="T/S"/>
      </sharedItems>
    </cacheField>
    <cacheField name="BSA TEU" numFmtId="0">
      <sharedItems containsString="0" containsBlank="1" containsNumber="1" containsInteger="1" minValue="0" maxValue="600"/>
    </cacheField>
    <cacheField name="Booking" numFmtId="0">
      <sharedItems containsString="0" containsBlank="1" containsNumber="1" containsInteger="1" minValue="0" maxValue="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s v="PMX-N75-006-W"/>
    <x v="0"/>
    <x v="0"/>
    <n v="0"/>
    <n v="6"/>
  </r>
  <r>
    <x v="0"/>
    <s v="PMX-N75-006-W"/>
    <x v="0"/>
    <x v="1"/>
    <n v="400"/>
    <n v="237"/>
  </r>
  <r>
    <x v="0"/>
    <s v="PMX-N75-006-W"/>
    <x v="0"/>
    <x v="2"/>
    <n v="600"/>
    <n v="531"/>
  </r>
  <r>
    <x v="0"/>
    <s v="PMX-N75-006-W"/>
    <x v="0"/>
    <x v="3"/>
    <n v="375"/>
    <n v="518"/>
  </r>
  <r>
    <x v="0"/>
    <s v="PMX-N75-006-W"/>
    <x v="0"/>
    <x v="4"/>
    <n v="80"/>
    <n v="68"/>
  </r>
  <r>
    <x v="0"/>
    <s v="PMX-N75-006-W"/>
    <x v="0"/>
    <x v="5"/>
    <n v="75"/>
    <n v="143"/>
  </r>
  <r>
    <x v="0"/>
    <s v="PMX-N75-006-W"/>
    <x v="0"/>
    <x v="6"/>
    <n v="100"/>
    <n v="24"/>
  </r>
  <r>
    <x v="0"/>
    <s v="PMX-N75-006-W"/>
    <x v="0"/>
    <x v="7"/>
    <n v="50"/>
    <n v="0"/>
  </r>
  <r>
    <x v="0"/>
    <s v="PMX-N75-006-W"/>
    <x v="0"/>
    <x v="8"/>
    <n v="20"/>
    <n v="0"/>
  </r>
  <r>
    <x v="0"/>
    <s v="PMX-N75-006-W"/>
    <x v="0"/>
    <x v="9"/>
    <n v="0"/>
    <n v="0"/>
  </r>
  <r>
    <x v="0"/>
    <s v="PMX-N75-006-W"/>
    <x v="0"/>
    <x v="10"/>
    <n v="0"/>
    <n v="0"/>
  </r>
  <r>
    <x v="0"/>
    <s v="PMX-N75-006-W"/>
    <x v="0"/>
    <x v="11"/>
    <n v="150"/>
    <n v="0"/>
  </r>
  <r>
    <x v="0"/>
    <s v="PMX-N75-006-W"/>
    <x v="0"/>
    <x v="12"/>
    <n v="50"/>
    <n v="32"/>
  </r>
  <r>
    <x v="0"/>
    <s v="PMX-N75-006-W"/>
    <x v="0"/>
    <x v="13"/>
    <n v="0"/>
    <n v="297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2"/>
    <n v="0"/>
    <x v="0"/>
    <x v="0"/>
    <n v="0"/>
    <n v="6"/>
  </r>
  <r>
    <x v="2"/>
    <n v="0"/>
    <x v="0"/>
    <x v="1"/>
    <n v="400"/>
    <n v="376"/>
  </r>
  <r>
    <x v="2"/>
    <n v="0"/>
    <x v="0"/>
    <x v="2"/>
    <n v="600"/>
    <n v="606"/>
  </r>
  <r>
    <x v="2"/>
    <n v="0"/>
    <x v="0"/>
    <x v="3"/>
    <n v="375"/>
    <n v="291"/>
  </r>
  <r>
    <x v="2"/>
    <n v="0"/>
    <x v="0"/>
    <x v="4"/>
    <n v="80"/>
    <n v="151"/>
  </r>
  <r>
    <x v="2"/>
    <n v="0"/>
    <x v="0"/>
    <x v="5"/>
    <n v="75"/>
    <n v="242"/>
  </r>
  <r>
    <x v="2"/>
    <n v="0"/>
    <x v="0"/>
    <x v="6"/>
    <n v="100"/>
    <n v="359"/>
  </r>
  <r>
    <x v="2"/>
    <n v="0"/>
    <x v="0"/>
    <x v="7"/>
    <n v="50"/>
    <n v="33"/>
  </r>
  <r>
    <x v="2"/>
    <n v="0"/>
    <x v="0"/>
    <x v="8"/>
    <n v="20"/>
    <n v="1"/>
  </r>
  <r>
    <x v="2"/>
    <n v="0"/>
    <x v="0"/>
    <x v="9"/>
    <n v="0"/>
    <n v="0"/>
  </r>
  <r>
    <x v="2"/>
    <n v="0"/>
    <x v="0"/>
    <x v="10"/>
    <n v="0"/>
    <n v="0"/>
  </r>
  <r>
    <x v="2"/>
    <n v="0"/>
    <x v="0"/>
    <x v="11"/>
    <n v="150"/>
    <n v="150"/>
  </r>
  <r>
    <x v="2"/>
    <n v="0"/>
    <x v="0"/>
    <x v="12"/>
    <n v="50"/>
    <n v="50"/>
  </r>
  <r>
    <x v="2"/>
    <n v="0"/>
    <x v="0"/>
    <x v="15"/>
    <n v="0"/>
    <n v="28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B19" firstHeaderRow="1" firstDataRow="1" firstDataCol="1" rowPageCount="2" colPageCount="1"/>
  <pivotFields count="6">
    <pivotField axis="axisPage" showAll="0">
      <items count="4">
        <item x="0"/>
        <item x="2"/>
        <item x="1"/>
        <item t="default"/>
      </items>
    </pivotField>
    <pivotField showAll="0"/>
    <pivotField axis="axisPage" multipleItemSelectionAllowed="1" showAll="0" defaultSubtotal="0">
      <items count="3">
        <item m="1" x="2"/>
        <item x="0"/>
        <item h="1" x="1"/>
      </items>
    </pivotField>
    <pivotField axis="axisRow" showAll="0">
      <items count="17">
        <item x="13"/>
        <item x="5"/>
        <item x="10"/>
        <item x="0"/>
        <item x="3"/>
        <item x="12"/>
        <item x="11"/>
        <item x="2"/>
        <item x="9"/>
        <item x="15"/>
        <item x="1"/>
        <item x="6"/>
        <item x="8"/>
        <item x="4"/>
        <item x="7"/>
        <item x="14"/>
        <item t="default"/>
      </items>
    </pivotField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item="0" hier="-1"/>
    <pageField fld="2" hier="-1"/>
  </pageFields>
  <dataFields count="1">
    <dataField name="求和项:Booking" fld="5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showZeros="0" tabSelected="1" zoomScale="115" zoomScaleNormal="115" workbookViewId="0">
      <pane xSplit="1" topLeftCell="B1" activePane="topRight" state="frozenSplit"/>
      <selection pane="topRight" activeCell="F12" sqref="F12"/>
    </sheetView>
  </sheetViews>
  <sheetFormatPr defaultColWidth="9" defaultRowHeight="12.75" customHeight="1"/>
  <cols>
    <col min="1" max="1" width="12.875" style="89" customWidth="1"/>
    <col min="2" max="2" width="9" style="89" customWidth="1"/>
    <col min="3" max="4" width="9" style="89"/>
    <col min="5" max="8" width="9" style="89" customWidth="1"/>
    <col min="9" max="15" width="9" style="117" customWidth="1"/>
    <col min="16" max="22" width="9" style="98"/>
    <col min="23" max="23" width="3.625" style="136" customWidth="1"/>
    <col min="24" max="26" width="9" style="98"/>
    <col min="27" max="27" width="9" style="133"/>
    <col min="28" max="28" width="15.125" style="133" bestFit="1" customWidth="1"/>
    <col min="29" max="29" width="15.125" style="133" customWidth="1"/>
    <col min="30" max="34" width="9" style="133"/>
    <col min="35" max="36" width="9" style="95"/>
    <col min="37" max="38" width="9" style="108"/>
    <col min="39" max="16384" width="9" style="89"/>
  </cols>
  <sheetData>
    <row r="1" spans="1:37" s="94" customFormat="1" ht="12.75" customHeight="1">
      <c r="A1" s="137" t="s">
        <v>246</v>
      </c>
      <c r="B1" s="138" t="s">
        <v>247</v>
      </c>
      <c r="C1" s="139"/>
      <c r="D1" s="106"/>
      <c r="E1" s="138" t="s">
        <v>248</v>
      </c>
      <c r="F1" s="138"/>
      <c r="G1" s="137" t="s">
        <v>211</v>
      </c>
      <c r="H1" s="112">
        <v>8</v>
      </c>
      <c r="I1" s="106"/>
      <c r="J1" s="140" t="s">
        <v>238</v>
      </c>
      <c r="K1" s="138">
        <v>1</v>
      </c>
      <c r="L1" s="137"/>
      <c r="M1" s="141"/>
      <c r="N1" s="138"/>
      <c r="O1" s="106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3"/>
      <c r="AA1" s="133"/>
      <c r="AB1" s="133"/>
      <c r="AC1" s="133"/>
      <c r="AD1" s="133"/>
      <c r="AE1" s="133"/>
      <c r="AF1" s="133"/>
      <c r="AG1" s="133"/>
      <c r="AH1" s="133"/>
      <c r="AI1" s="95"/>
      <c r="AJ1" s="95"/>
      <c r="AK1" s="108"/>
    </row>
    <row r="2" spans="1:37" ht="12.75" customHeight="1">
      <c r="A2" s="142"/>
      <c r="B2" s="143"/>
      <c r="C2" s="160" t="s">
        <v>199</v>
      </c>
      <c r="D2" s="160"/>
      <c r="E2" s="160" t="s">
        <v>200</v>
      </c>
      <c r="F2" s="160"/>
      <c r="G2" s="160" t="s">
        <v>197</v>
      </c>
      <c r="H2" s="160"/>
      <c r="I2" s="160" t="s">
        <v>207</v>
      </c>
      <c r="J2" s="160"/>
      <c r="K2" s="160"/>
      <c r="L2" s="160"/>
      <c r="M2" s="160"/>
      <c r="N2" s="160"/>
      <c r="O2" s="161" t="s">
        <v>201</v>
      </c>
      <c r="W2" s="98"/>
    </row>
    <row r="3" spans="1:37" ht="12.75" customHeight="1">
      <c r="A3" s="144" t="s">
        <v>5</v>
      </c>
      <c r="B3" s="145" t="s">
        <v>6</v>
      </c>
      <c r="C3" s="160"/>
      <c r="D3" s="160"/>
      <c r="E3" s="160"/>
      <c r="F3" s="160"/>
      <c r="G3" s="160"/>
      <c r="H3" s="160"/>
      <c r="I3" s="146" t="s">
        <v>202</v>
      </c>
      <c r="J3" s="146" t="s">
        <v>8</v>
      </c>
      <c r="K3" s="146" t="s">
        <v>203</v>
      </c>
      <c r="L3" s="146" t="s">
        <v>9</v>
      </c>
      <c r="M3" s="160" t="s">
        <v>204</v>
      </c>
      <c r="N3" s="160"/>
      <c r="O3" s="161"/>
      <c r="W3" s="98"/>
    </row>
    <row r="4" spans="1:37" ht="12.75" customHeight="1">
      <c r="A4" s="142"/>
      <c r="B4" s="143"/>
      <c r="C4" s="146" t="s">
        <v>10</v>
      </c>
      <c r="D4" s="146" t="s">
        <v>11</v>
      </c>
      <c r="E4" s="146" t="s">
        <v>10</v>
      </c>
      <c r="F4" s="146" t="s">
        <v>11</v>
      </c>
      <c r="G4" s="146" t="s">
        <v>10</v>
      </c>
      <c r="H4" s="146" t="s">
        <v>11</v>
      </c>
      <c r="I4" s="146" t="s">
        <v>10</v>
      </c>
      <c r="J4" s="146" t="s">
        <v>11</v>
      </c>
      <c r="K4" s="146" t="s">
        <v>10</v>
      </c>
      <c r="L4" s="146" t="s">
        <v>11</v>
      </c>
      <c r="M4" s="146"/>
      <c r="N4" s="146"/>
      <c r="O4" s="161"/>
      <c r="W4" s="98"/>
      <c r="AA4" s="133" t="s">
        <v>218</v>
      </c>
      <c r="AB4" s="133" t="s">
        <v>220</v>
      </c>
      <c r="AC4" s="133" t="s">
        <v>226</v>
      </c>
      <c r="AD4" s="133" t="s">
        <v>216</v>
      </c>
      <c r="AE4" s="133" t="s">
        <v>215</v>
      </c>
      <c r="AF4" s="133" t="s">
        <v>219</v>
      </c>
    </row>
    <row r="5" spans="1:37" ht="12.75" customHeight="1">
      <c r="A5" s="144" t="s">
        <v>249</v>
      </c>
      <c r="B5" s="145">
        <v>43138</v>
      </c>
      <c r="C5" s="146">
        <v>30</v>
      </c>
      <c r="D5" s="146">
        <v>420</v>
      </c>
      <c r="E5" s="147">
        <v>3</v>
      </c>
      <c r="F5" s="147">
        <v>49</v>
      </c>
      <c r="G5" s="146">
        <f t="shared" ref="G5:G16" si="0">E5-C5</f>
        <v>-27</v>
      </c>
      <c r="H5" s="146">
        <f t="shared" ref="H5:H16" si="1">F5-D5</f>
        <v>-371</v>
      </c>
      <c r="I5" s="147"/>
      <c r="J5" s="147"/>
      <c r="K5" s="147"/>
      <c r="L5" s="147"/>
      <c r="M5" s="147">
        <f t="shared" ref="M5:N19" si="2">I5+K5</f>
        <v>0</v>
      </c>
      <c r="N5" s="147">
        <f t="shared" si="2"/>
        <v>0</v>
      </c>
      <c r="O5" s="148"/>
      <c r="W5" s="98"/>
      <c r="AA5" s="133">
        <f>H1</f>
        <v>8</v>
      </c>
      <c r="AB5" s="133" t="str">
        <f>E1</f>
        <v>PA1-CFF-048-W</v>
      </c>
      <c r="AC5" s="129" t="str">
        <f>A1</f>
        <v xml:space="preserve">PA1 </v>
      </c>
      <c r="AD5" s="133" t="str">
        <f t="shared" ref="AD5:AD19" si="3">A5</f>
        <v>WUH</v>
      </c>
      <c r="AE5" s="133">
        <f t="shared" ref="AE5" si="4">C5</f>
        <v>30</v>
      </c>
      <c r="AF5" s="135">
        <f t="shared" ref="AF5" si="5">E5</f>
        <v>3</v>
      </c>
    </row>
    <row r="6" spans="1:37" ht="12.75" customHeight="1">
      <c r="A6" s="149" t="s">
        <v>250</v>
      </c>
      <c r="B6" s="145">
        <v>43138</v>
      </c>
      <c r="C6" s="146">
        <v>165</v>
      </c>
      <c r="D6" s="146">
        <v>2250</v>
      </c>
      <c r="E6" s="147">
        <v>132</v>
      </c>
      <c r="F6" s="147">
        <v>868</v>
      </c>
      <c r="G6" s="146">
        <f t="shared" si="0"/>
        <v>-33</v>
      </c>
      <c r="H6" s="146">
        <f t="shared" si="1"/>
        <v>-1382</v>
      </c>
      <c r="I6" s="150">
        <v>87</v>
      </c>
      <c r="J6" s="150">
        <v>1353</v>
      </c>
      <c r="K6" s="147">
        <v>9</v>
      </c>
      <c r="L6" s="147">
        <v>128</v>
      </c>
      <c r="M6" s="147">
        <f t="shared" si="2"/>
        <v>96</v>
      </c>
      <c r="N6" s="147">
        <f t="shared" si="2"/>
        <v>1481</v>
      </c>
      <c r="O6" s="148"/>
      <c r="W6" s="98"/>
      <c r="AA6" s="133">
        <f>H1</f>
        <v>8</v>
      </c>
      <c r="AB6" s="133" t="str">
        <f>E1</f>
        <v>PA1-CFF-048-W</v>
      </c>
      <c r="AC6" s="129" t="str">
        <f>A1</f>
        <v xml:space="preserve">PA1 </v>
      </c>
      <c r="AD6" s="133" t="str">
        <f t="shared" si="3"/>
        <v>SHA</v>
      </c>
      <c r="AE6" s="133">
        <f t="shared" ref="AE6:AE19" si="6">C6</f>
        <v>165</v>
      </c>
      <c r="AF6" s="135">
        <f t="shared" ref="AF6:AF19" si="7">E6</f>
        <v>132</v>
      </c>
    </row>
    <row r="7" spans="1:37" ht="12.75" customHeight="1">
      <c r="A7" s="149" t="s">
        <v>250</v>
      </c>
      <c r="B7" s="145" t="s">
        <v>256</v>
      </c>
      <c r="C7" s="146"/>
      <c r="D7" s="146"/>
      <c r="E7" s="147">
        <v>30</v>
      </c>
      <c r="F7" s="147">
        <v>878</v>
      </c>
      <c r="G7" s="146">
        <f t="shared" si="0"/>
        <v>30</v>
      </c>
      <c r="H7" s="146">
        <f t="shared" si="1"/>
        <v>878</v>
      </c>
      <c r="I7" s="150">
        <v>98</v>
      </c>
      <c r="J7" s="150">
        <v>1098</v>
      </c>
      <c r="K7" s="151">
        <v>1</v>
      </c>
      <c r="L7" s="151">
        <v>7</v>
      </c>
      <c r="M7" s="147">
        <f t="shared" si="2"/>
        <v>99</v>
      </c>
      <c r="N7" s="147">
        <f t="shared" si="2"/>
        <v>1105</v>
      </c>
      <c r="O7" s="148"/>
      <c r="W7" s="98"/>
      <c r="AA7" s="133">
        <f>H1</f>
        <v>8</v>
      </c>
      <c r="AB7" s="133" t="str">
        <f>E1</f>
        <v>PA1-CFF-048-W</v>
      </c>
      <c r="AC7" s="129" t="str">
        <f>A1</f>
        <v xml:space="preserve">PA1 </v>
      </c>
      <c r="AD7" s="133" t="str">
        <f t="shared" si="3"/>
        <v>SHA</v>
      </c>
      <c r="AE7" s="133">
        <f t="shared" si="6"/>
        <v>0</v>
      </c>
      <c r="AF7" s="135">
        <f t="shared" si="7"/>
        <v>30</v>
      </c>
    </row>
    <row r="8" spans="1:37" ht="12.75" customHeight="1">
      <c r="A8" s="149" t="s">
        <v>251</v>
      </c>
      <c r="B8" s="145">
        <v>43140</v>
      </c>
      <c r="C8" s="146">
        <v>135</v>
      </c>
      <c r="D8" s="146">
        <v>2000</v>
      </c>
      <c r="E8" s="147">
        <v>152</v>
      </c>
      <c r="F8" s="147">
        <v>3066</v>
      </c>
      <c r="G8" s="146">
        <f t="shared" si="0"/>
        <v>17</v>
      </c>
      <c r="H8" s="146">
        <f t="shared" si="1"/>
        <v>1066</v>
      </c>
      <c r="I8" s="151">
        <v>57</v>
      </c>
      <c r="J8" s="151">
        <v>495</v>
      </c>
      <c r="K8" s="151">
        <v>20</v>
      </c>
      <c r="L8" s="151">
        <v>212</v>
      </c>
      <c r="M8" s="147">
        <f t="shared" si="2"/>
        <v>77</v>
      </c>
      <c r="N8" s="147">
        <f t="shared" si="2"/>
        <v>707</v>
      </c>
      <c r="O8" s="148"/>
      <c r="W8" s="98"/>
      <c r="AA8" s="133">
        <f>H1</f>
        <v>8</v>
      </c>
      <c r="AB8" s="133" t="str">
        <f>E1</f>
        <v>PA1-CFF-048-W</v>
      </c>
      <c r="AC8" s="129" t="str">
        <f>A1</f>
        <v xml:space="preserve">PA1 </v>
      </c>
      <c r="AD8" s="133" t="str">
        <f t="shared" si="3"/>
        <v>DLC</v>
      </c>
      <c r="AE8" s="133">
        <f t="shared" si="6"/>
        <v>135</v>
      </c>
      <c r="AF8" s="135">
        <f t="shared" si="7"/>
        <v>152</v>
      </c>
    </row>
    <row r="9" spans="1:37" ht="12.75" customHeight="1">
      <c r="A9" s="149" t="s">
        <v>251</v>
      </c>
      <c r="B9" s="145" t="s">
        <v>256</v>
      </c>
      <c r="C9" s="146">
        <v>160</v>
      </c>
      <c r="D9" s="146">
        <v>2240</v>
      </c>
      <c r="E9" s="147"/>
      <c r="F9" s="147"/>
      <c r="G9" s="146">
        <f t="shared" si="0"/>
        <v>-160</v>
      </c>
      <c r="H9" s="146">
        <f t="shared" si="1"/>
        <v>-2240</v>
      </c>
      <c r="I9" s="150"/>
      <c r="J9" s="150"/>
      <c r="K9" s="147"/>
      <c r="L9" s="147"/>
      <c r="M9" s="147">
        <f t="shared" si="2"/>
        <v>0</v>
      </c>
      <c r="N9" s="147">
        <f t="shared" si="2"/>
        <v>0</v>
      </c>
      <c r="O9" s="148"/>
      <c r="W9" s="98"/>
      <c r="AA9" s="133">
        <f>H1</f>
        <v>8</v>
      </c>
      <c r="AB9" s="133" t="str">
        <f>E1</f>
        <v>PA1-CFF-048-W</v>
      </c>
      <c r="AC9" s="129" t="str">
        <f>A1</f>
        <v xml:space="preserve">PA1 </v>
      </c>
      <c r="AD9" s="133" t="str">
        <f t="shared" si="3"/>
        <v>DLC</v>
      </c>
      <c r="AE9" s="133">
        <f t="shared" si="6"/>
        <v>160</v>
      </c>
      <c r="AF9" s="135">
        <f t="shared" si="7"/>
        <v>0</v>
      </c>
    </row>
    <row r="10" spans="1:37" ht="12.75" customHeight="1">
      <c r="A10" s="149" t="s">
        <v>251</v>
      </c>
      <c r="B10" s="157" t="s">
        <v>253</v>
      </c>
      <c r="C10" s="156">
        <v>75</v>
      </c>
      <c r="D10" s="156">
        <v>1050</v>
      </c>
      <c r="E10" s="147"/>
      <c r="F10" s="147"/>
      <c r="G10" s="156">
        <f t="shared" ref="G10" si="8">E10-C10</f>
        <v>-75</v>
      </c>
      <c r="H10" s="156">
        <f t="shared" ref="H10" si="9">F10-D10</f>
        <v>-1050</v>
      </c>
      <c r="I10" s="150"/>
      <c r="J10" s="150"/>
      <c r="K10" s="147"/>
      <c r="L10" s="147"/>
      <c r="M10" s="147">
        <f t="shared" ref="M10" si="10">I10+K10</f>
        <v>0</v>
      </c>
      <c r="N10" s="147">
        <f t="shared" ref="N10" si="11">J10+L10</f>
        <v>0</v>
      </c>
      <c r="O10" s="148"/>
      <c r="W10" s="98"/>
      <c r="AA10" s="133">
        <f>H1</f>
        <v>8</v>
      </c>
      <c r="AB10" s="133" t="str">
        <f>E1</f>
        <v>PA1-CFF-048-W</v>
      </c>
      <c r="AC10" s="129" t="str">
        <f>A1</f>
        <v xml:space="preserve">PA1 </v>
      </c>
      <c r="AD10" s="133" t="str">
        <f t="shared" si="3"/>
        <v>DLC</v>
      </c>
      <c r="AE10" s="133">
        <f t="shared" si="6"/>
        <v>75</v>
      </c>
      <c r="AF10" s="135">
        <f t="shared" si="7"/>
        <v>0</v>
      </c>
      <c r="AI10" s="158"/>
      <c r="AJ10" s="158"/>
    </row>
    <row r="11" spans="1:37" ht="12.75" customHeight="1">
      <c r="A11" s="149" t="s">
        <v>252</v>
      </c>
      <c r="B11" s="145">
        <v>43141</v>
      </c>
      <c r="C11" s="146">
        <v>610</v>
      </c>
      <c r="D11" s="146">
        <v>9100</v>
      </c>
      <c r="E11" s="147">
        <v>592</v>
      </c>
      <c r="F11" s="147">
        <v>11984</v>
      </c>
      <c r="G11" s="146">
        <f t="shared" si="0"/>
        <v>-18</v>
      </c>
      <c r="H11" s="146">
        <f t="shared" si="1"/>
        <v>2884</v>
      </c>
      <c r="I11" s="147"/>
      <c r="J11" s="147"/>
      <c r="K11" s="147"/>
      <c r="L11" s="147"/>
      <c r="M11" s="147">
        <f t="shared" si="2"/>
        <v>0</v>
      </c>
      <c r="N11" s="147">
        <f t="shared" si="2"/>
        <v>0</v>
      </c>
      <c r="O11" s="148"/>
      <c r="W11" s="98"/>
      <c r="AA11" s="133">
        <f>H1</f>
        <v>8</v>
      </c>
      <c r="AB11" s="133" t="str">
        <f>E1</f>
        <v>PA1-CFF-048-W</v>
      </c>
      <c r="AC11" s="129" t="str">
        <f>A1</f>
        <v xml:space="preserve">PA1 </v>
      </c>
      <c r="AD11" s="133" t="str">
        <f t="shared" si="3"/>
        <v>TSN</v>
      </c>
      <c r="AE11" s="133">
        <f t="shared" si="6"/>
        <v>610</v>
      </c>
      <c r="AF11" s="135">
        <f t="shared" si="7"/>
        <v>592</v>
      </c>
    </row>
    <row r="12" spans="1:37" ht="12.75" customHeight="1">
      <c r="A12" s="149" t="s">
        <v>252</v>
      </c>
      <c r="B12" s="145" t="s">
        <v>14</v>
      </c>
      <c r="C12" s="146">
        <v>835</v>
      </c>
      <c r="D12" s="146">
        <v>11690</v>
      </c>
      <c r="E12" s="147">
        <v>616</v>
      </c>
      <c r="F12" s="147">
        <v>6292</v>
      </c>
      <c r="G12" s="146">
        <f t="shared" si="0"/>
        <v>-219</v>
      </c>
      <c r="H12" s="146">
        <f t="shared" si="1"/>
        <v>-5398</v>
      </c>
      <c r="I12" s="147"/>
      <c r="J12" s="147"/>
      <c r="K12" s="147"/>
      <c r="L12" s="147"/>
      <c r="M12" s="147">
        <f t="shared" si="2"/>
        <v>0</v>
      </c>
      <c r="N12" s="147">
        <f t="shared" si="2"/>
        <v>0</v>
      </c>
      <c r="O12" s="148"/>
      <c r="W12" s="98"/>
      <c r="AA12" s="133">
        <f>H1</f>
        <v>8</v>
      </c>
      <c r="AB12" s="133" t="str">
        <f>E1</f>
        <v>PA1-CFF-048-W</v>
      </c>
      <c r="AC12" s="129" t="str">
        <f>A1</f>
        <v xml:space="preserve">PA1 </v>
      </c>
      <c r="AD12" s="133" t="str">
        <f t="shared" si="3"/>
        <v>TSN</v>
      </c>
      <c r="AE12" s="133">
        <f t="shared" si="6"/>
        <v>835</v>
      </c>
      <c r="AF12" s="135">
        <f t="shared" si="7"/>
        <v>616</v>
      </c>
    </row>
    <row r="13" spans="1:37" ht="12.75" customHeight="1">
      <c r="A13" s="149" t="s">
        <v>252</v>
      </c>
      <c r="B13" s="145" t="s">
        <v>253</v>
      </c>
      <c r="C13" s="146">
        <v>70</v>
      </c>
      <c r="D13" s="146">
        <v>980</v>
      </c>
      <c r="E13" s="147">
        <v>238</v>
      </c>
      <c r="F13" s="147">
        <v>5964</v>
      </c>
      <c r="G13" s="146">
        <f t="shared" si="0"/>
        <v>168</v>
      </c>
      <c r="H13" s="146">
        <f t="shared" si="1"/>
        <v>4984</v>
      </c>
      <c r="I13" s="147"/>
      <c r="J13" s="147"/>
      <c r="K13" s="147"/>
      <c r="L13" s="147"/>
      <c r="M13" s="147">
        <f t="shared" si="2"/>
        <v>0</v>
      </c>
      <c r="N13" s="147">
        <f t="shared" si="2"/>
        <v>0</v>
      </c>
      <c r="O13" s="148"/>
      <c r="W13" s="98"/>
      <c r="AA13" s="133">
        <f>H1</f>
        <v>8</v>
      </c>
      <c r="AB13" s="133" t="str">
        <f>E1</f>
        <v>PA1-CFF-048-W</v>
      </c>
      <c r="AC13" s="129" t="str">
        <f>A1</f>
        <v xml:space="preserve">PA1 </v>
      </c>
      <c r="AD13" s="133" t="str">
        <f t="shared" si="3"/>
        <v>TSN</v>
      </c>
      <c r="AE13" s="133">
        <f t="shared" si="6"/>
        <v>70</v>
      </c>
      <c r="AF13" s="135">
        <f t="shared" si="7"/>
        <v>238</v>
      </c>
    </row>
    <row r="14" spans="1:37" ht="12.75" customHeight="1">
      <c r="A14" s="149" t="s">
        <v>257</v>
      </c>
      <c r="B14" s="145">
        <v>43144</v>
      </c>
      <c r="C14" s="146">
        <v>450</v>
      </c>
      <c r="D14" s="146">
        <v>6700</v>
      </c>
      <c r="E14" s="147">
        <v>350</v>
      </c>
      <c r="F14" s="147">
        <v>4800</v>
      </c>
      <c r="G14" s="146">
        <f t="shared" si="0"/>
        <v>-100</v>
      </c>
      <c r="H14" s="146">
        <f t="shared" si="1"/>
        <v>-1900</v>
      </c>
      <c r="I14" s="147"/>
      <c r="J14" s="147"/>
      <c r="K14" s="147"/>
      <c r="L14" s="147"/>
      <c r="M14" s="147">
        <f t="shared" si="2"/>
        <v>0</v>
      </c>
      <c r="N14" s="147">
        <f t="shared" si="2"/>
        <v>0</v>
      </c>
      <c r="O14" s="148"/>
      <c r="W14" s="98"/>
      <c r="AA14" s="133">
        <f>H1</f>
        <v>8</v>
      </c>
      <c r="AB14" s="133" t="str">
        <f>E1</f>
        <v>PA1-CFF-048-W</v>
      </c>
      <c r="AC14" s="129" t="str">
        <f>A1</f>
        <v xml:space="preserve">PA1 </v>
      </c>
      <c r="AD14" s="133" t="str">
        <f t="shared" si="3"/>
        <v>TAO</v>
      </c>
      <c r="AE14" s="133">
        <f t="shared" si="6"/>
        <v>450</v>
      </c>
      <c r="AF14" s="135">
        <f t="shared" si="7"/>
        <v>350</v>
      </c>
    </row>
    <row r="15" spans="1:37" ht="12.75" customHeight="1">
      <c r="A15" s="149" t="s">
        <v>254</v>
      </c>
      <c r="B15" s="157">
        <v>43146</v>
      </c>
      <c r="C15" s="146">
        <v>195</v>
      </c>
      <c r="D15" s="146">
        <v>2500</v>
      </c>
      <c r="E15" s="147">
        <v>240</v>
      </c>
      <c r="F15" s="147">
        <v>2716</v>
      </c>
      <c r="G15" s="146">
        <f t="shared" si="0"/>
        <v>45</v>
      </c>
      <c r="H15" s="146">
        <f t="shared" si="1"/>
        <v>216</v>
      </c>
      <c r="I15" s="147"/>
      <c r="J15" s="147"/>
      <c r="K15" s="147"/>
      <c r="L15" s="147"/>
      <c r="M15" s="147">
        <f t="shared" si="2"/>
        <v>0</v>
      </c>
      <c r="N15" s="147">
        <f t="shared" si="2"/>
        <v>0</v>
      </c>
      <c r="O15" s="148"/>
      <c r="W15" s="98"/>
      <c r="AA15" s="133">
        <f>H1</f>
        <v>8</v>
      </c>
      <c r="AB15" s="133" t="str">
        <f>E1</f>
        <v>PA1-CFF-048-W</v>
      </c>
      <c r="AC15" s="129" t="str">
        <f>A1</f>
        <v xml:space="preserve">PA1 </v>
      </c>
      <c r="AD15" s="133" t="str">
        <f t="shared" si="3"/>
        <v>NGB</v>
      </c>
      <c r="AE15" s="133">
        <f t="shared" si="6"/>
        <v>195</v>
      </c>
      <c r="AF15" s="135">
        <f t="shared" si="7"/>
        <v>240</v>
      </c>
    </row>
    <row r="16" spans="1:37" ht="12.75" customHeight="1">
      <c r="A16" s="149" t="s">
        <v>255</v>
      </c>
      <c r="B16" s="157">
        <v>43148</v>
      </c>
      <c r="C16" s="146">
        <v>210</v>
      </c>
      <c r="D16" s="146">
        <v>2750</v>
      </c>
      <c r="E16" s="147">
        <v>112</v>
      </c>
      <c r="F16" s="147">
        <v>1911</v>
      </c>
      <c r="G16" s="146">
        <f t="shared" si="0"/>
        <v>-98</v>
      </c>
      <c r="H16" s="146">
        <f t="shared" si="1"/>
        <v>-839</v>
      </c>
      <c r="I16" s="147"/>
      <c r="J16" s="147"/>
      <c r="K16" s="147"/>
      <c r="L16" s="147"/>
      <c r="M16" s="147">
        <f t="shared" si="2"/>
        <v>0</v>
      </c>
      <c r="N16" s="147">
        <f t="shared" si="2"/>
        <v>0</v>
      </c>
      <c r="O16" s="148"/>
      <c r="W16" s="98"/>
      <c r="AA16" s="133">
        <f>H1</f>
        <v>8</v>
      </c>
      <c r="AB16" s="133" t="str">
        <f>E1</f>
        <v>PA1-CFF-048-W</v>
      </c>
      <c r="AC16" s="129" t="str">
        <f>A1</f>
        <v xml:space="preserve">PA1 </v>
      </c>
      <c r="AD16" s="133" t="str">
        <f t="shared" si="3"/>
        <v>XMN</v>
      </c>
      <c r="AE16" s="133">
        <f t="shared" si="6"/>
        <v>210</v>
      </c>
      <c r="AF16" s="135">
        <f t="shared" si="7"/>
        <v>112</v>
      </c>
    </row>
    <row r="17" spans="1:38" ht="12.75" customHeight="1">
      <c r="A17" s="149" t="s">
        <v>258</v>
      </c>
      <c r="B17" s="145">
        <v>43150</v>
      </c>
      <c r="C17" s="146">
        <v>340</v>
      </c>
      <c r="D17" s="146">
        <v>4110</v>
      </c>
      <c r="E17" s="147">
        <v>430</v>
      </c>
      <c r="F17" s="147">
        <v>3530</v>
      </c>
      <c r="G17" s="146">
        <f t="shared" ref="G17:H20" si="12">E17-C17</f>
        <v>90</v>
      </c>
      <c r="H17" s="146">
        <f t="shared" si="12"/>
        <v>-580</v>
      </c>
      <c r="I17" s="147"/>
      <c r="J17" s="147"/>
      <c r="K17" s="147"/>
      <c r="L17" s="147"/>
      <c r="M17" s="147">
        <f t="shared" si="2"/>
        <v>0</v>
      </c>
      <c r="N17" s="147">
        <f t="shared" si="2"/>
        <v>0</v>
      </c>
      <c r="O17" s="148"/>
      <c r="W17" s="98"/>
      <c r="AA17" s="133">
        <f>H1</f>
        <v>8</v>
      </c>
      <c r="AB17" s="133" t="str">
        <f>E1</f>
        <v>PA1-CFF-048-W</v>
      </c>
      <c r="AC17" s="129" t="str">
        <f>A1</f>
        <v xml:space="preserve">PA1 </v>
      </c>
      <c r="AD17" s="133" t="str">
        <f t="shared" si="3"/>
        <v>HUA</v>
      </c>
      <c r="AE17" s="133">
        <f t="shared" si="6"/>
        <v>340</v>
      </c>
      <c r="AF17" s="135">
        <f t="shared" si="7"/>
        <v>430</v>
      </c>
    </row>
    <row r="18" spans="1:38" ht="12.75" customHeight="1">
      <c r="A18" s="197" t="s">
        <v>259</v>
      </c>
      <c r="B18" s="157"/>
      <c r="C18" s="156">
        <v>35</v>
      </c>
      <c r="D18" s="156">
        <v>470</v>
      </c>
      <c r="E18" s="147"/>
      <c r="F18" s="147"/>
      <c r="G18" s="156"/>
      <c r="H18" s="156"/>
      <c r="I18" s="147"/>
      <c r="J18" s="147"/>
      <c r="K18" s="147"/>
      <c r="L18" s="147"/>
      <c r="M18" s="147"/>
      <c r="N18" s="147"/>
      <c r="O18" s="148"/>
      <c r="W18" s="98"/>
      <c r="AA18" s="133">
        <f>H1</f>
        <v>8</v>
      </c>
      <c r="AB18" s="133" t="str">
        <f>E1</f>
        <v>PA1-CFF-048-W</v>
      </c>
      <c r="AC18" s="129" t="str">
        <f>A1</f>
        <v xml:space="preserve">PA1 </v>
      </c>
      <c r="AD18" s="133" t="str">
        <f t="shared" si="3"/>
        <v>自留</v>
      </c>
      <c r="AE18" s="133">
        <f t="shared" si="6"/>
        <v>35</v>
      </c>
      <c r="AF18" s="135"/>
      <c r="AI18" s="158"/>
      <c r="AJ18" s="158"/>
    </row>
    <row r="19" spans="1:38" ht="12.75" customHeight="1">
      <c r="A19" s="149" t="s">
        <v>205</v>
      </c>
      <c r="B19" s="145"/>
      <c r="C19" s="146"/>
      <c r="D19" s="146"/>
      <c r="E19" s="147"/>
      <c r="F19" s="147"/>
      <c r="G19" s="146">
        <f t="shared" si="12"/>
        <v>0</v>
      </c>
      <c r="H19" s="146">
        <f t="shared" si="12"/>
        <v>0</v>
      </c>
      <c r="I19" s="147"/>
      <c r="J19" s="147"/>
      <c r="K19" s="147"/>
      <c r="L19" s="147"/>
      <c r="M19" s="147">
        <f t="shared" si="2"/>
        <v>0</v>
      </c>
      <c r="N19" s="147">
        <f t="shared" si="2"/>
        <v>0</v>
      </c>
      <c r="O19" s="148"/>
      <c r="W19" s="98"/>
      <c r="AA19" s="133">
        <f>H1</f>
        <v>8</v>
      </c>
      <c r="AB19" s="133" t="str">
        <f>E1</f>
        <v>PA1-CFF-048-W</v>
      </c>
      <c r="AC19" s="129" t="str">
        <f>A1</f>
        <v xml:space="preserve">PA1 </v>
      </c>
      <c r="AD19" s="133" t="str">
        <f t="shared" si="3"/>
        <v>COSCO T/S</v>
      </c>
      <c r="AE19" s="133">
        <f t="shared" si="6"/>
        <v>0</v>
      </c>
      <c r="AF19" s="135">
        <f t="shared" si="7"/>
        <v>0</v>
      </c>
    </row>
    <row r="20" spans="1:38" s="131" customFormat="1" ht="12.75" customHeight="1">
      <c r="A20" s="149" t="s">
        <v>209</v>
      </c>
      <c r="B20" s="152"/>
      <c r="C20" s="153">
        <v>1949</v>
      </c>
      <c r="D20" s="153">
        <f>C20*13</f>
        <v>25337</v>
      </c>
      <c r="E20" s="154">
        <f>SUM(E5:E19)</f>
        <v>2895</v>
      </c>
      <c r="F20" s="154">
        <f>SUM(F5:F19)</f>
        <v>42058</v>
      </c>
      <c r="G20" s="153">
        <f t="shared" si="12"/>
        <v>946</v>
      </c>
      <c r="H20" s="153">
        <f t="shared" si="12"/>
        <v>16721</v>
      </c>
      <c r="I20" s="155">
        <f>SUM(I5:I19)</f>
        <v>242</v>
      </c>
      <c r="J20" s="155">
        <f>SUM(J5:J19)</f>
        <v>2946</v>
      </c>
      <c r="K20" s="155">
        <f>SUM(K5:K19)</f>
        <v>30</v>
      </c>
      <c r="L20" s="155">
        <f>SUM(L5:L19)</f>
        <v>347</v>
      </c>
      <c r="M20" s="155">
        <f>SUM(M5:M19)</f>
        <v>272</v>
      </c>
      <c r="N20" s="155">
        <f>SUM(N5:N19)</f>
        <v>3293</v>
      </c>
      <c r="O20" s="14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133"/>
      <c r="AB20" s="133"/>
      <c r="AC20" s="129"/>
      <c r="AD20" s="133"/>
      <c r="AE20" s="133"/>
      <c r="AF20" s="133"/>
      <c r="AG20" s="133"/>
      <c r="AH20" s="133"/>
      <c r="AI20" s="95"/>
      <c r="AJ20" s="95"/>
      <c r="AK20" s="95"/>
      <c r="AL20" s="95"/>
    </row>
    <row r="21" spans="1:38" s="131" customFormat="1" ht="12.75" customHeight="1">
      <c r="A21" s="130"/>
      <c r="C21" s="69"/>
      <c r="E21" s="159">
        <f>E20/C20</f>
        <v>1.4853771164699847</v>
      </c>
      <c r="F21" s="159">
        <f>F20/D20</f>
        <v>1.6599439554801279</v>
      </c>
      <c r="I21" s="98"/>
      <c r="J21" s="132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33"/>
      <c r="AB21" s="133"/>
      <c r="AC21" s="129"/>
      <c r="AD21" s="133"/>
      <c r="AE21" s="133"/>
      <c r="AF21" s="133"/>
      <c r="AG21" s="133"/>
      <c r="AH21" s="133"/>
      <c r="AI21" s="95"/>
      <c r="AJ21" s="95"/>
      <c r="AK21" s="95"/>
      <c r="AL21" s="95"/>
    </row>
    <row r="25" spans="1:38" s="94" customFormat="1" ht="12.75" customHeight="1">
      <c r="A25" s="137" t="s">
        <v>246</v>
      </c>
      <c r="B25" s="138" t="s">
        <v>260</v>
      </c>
      <c r="C25" s="139"/>
      <c r="D25" s="106"/>
      <c r="E25" s="138" t="s">
        <v>261</v>
      </c>
      <c r="F25" s="138"/>
      <c r="G25" s="137" t="s">
        <v>211</v>
      </c>
      <c r="H25" s="112">
        <f>H1+1</f>
        <v>9</v>
      </c>
      <c r="I25" s="106"/>
      <c r="J25" s="140" t="s">
        <v>238</v>
      </c>
      <c r="K25" s="138">
        <v>1</v>
      </c>
      <c r="L25" s="137"/>
      <c r="M25" s="141"/>
      <c r="N25" s="138"/>
      <c r="O25" s="106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3"/>
      <c r="AA25" s="133"/>
      <c r="AB25" s="133"/>
      <c r="AC25" s="133"/>
      <c r="AD25" s="133"/>
      <c r="AE25" s="133"/>
      <c r="AF25" s="133"/>
      <c r="AG25" s="133"/>
      <c r="AH25" s="133"/>
      <c r="AI25" s="158"/>
      <c r="AJ25" s="158"/>
      <c r="AK25" s="108"/>
    </row>
    <row r="26" spans="1:38" ht="12.75" customHeight="1">
      <c r="A26" s="142"/>
      <c r="B26" s="143"/>
      <c r="C26" s="160" t="s">
        <v>199</v>
      </c>
      <c r="D26" s="160"/>
      <c r="E26" s="160" t="s">
        <v>194</v>
      </c>
      <c r="F26" s="160"/>
      <c r="G26" s="160" t="s">
        <v>197</v>
      </c>
      <c r="H26" s="160"/>
      <c r="I26" s="160" t="s">
        <v>207</v>
      </c>
      <c r="J26" s="160"/>
      <c r="K26" s="160"/>
      <c r="L26" s="160"/>
      <c r="M26" s="160"/>
      <c r="N26" s="160"/>
      <c r="O26" s="161" t="s">
        <v>201</v>
      </c>
      <c r="W26" s="98"/>
      <c r="AI26" s="158"/>
      <c r="AJ26" s="158"/>
    </row>
    <row r="27" spans="1:38" ht="12.75" customHeight="1">
      <c r="A27" s="144" t="s">
        <v>5</v>
      </c>
      <c r="B27" s="157" t="s">
        <v>6</v>
      </c>
      <c r="C27" s="160"/>
      <c r="D27" s="160"/>
      <c r="E27" s="160"/>
      <c r="F27" s="160"/>
      <c r="G27" s="160"/>
      <c r="H27" s="160"/>
      <c r="I27" s="156" t="s">
        <v>202</v>
      </c>
      <c r="J27" s="156" t="s">
        <v>8</v>
      </c>
      <c r="K27" s="156" t="s">
        <v>203</v>
      </c>
      <c r="L27" s="156" t="s">
        <v>9</v>
      </c>
      <c r="M27" s="160" t="s">
        <v>204</v>
      </c>
      <c r="N27" s="160"/>
      <c r="O27" s="161"/>
      <c r="W27" s="98"/>
      <c r="AI27" s="158"/>
      <c r="AJ27" s="158"/>
    </row>
    <row r="28" spans="1:38" ht="12.75" customHeight="1">
      <c r="A28" s="142"/>
      <c r="B28" s="143"/>
      <c r="C28" s="156" t="s">
        <v>10</v>
      </c>
      <c r="D28" s="156" t="s">
        <v>11</v>
      </c>
      <c r="E28" s="156" t="s">
        <v>10</v>
      </c>
      <c r="F28" s="156" t="s">
        <v>11</v>
      </c>
      <c r="G28" s="156" t="s">
        <v>10</v>
      </c>
      <c r="H28" s="156" t="s">
        <v>11</v>
      </c>
      <c r="I28" s="156" t="s">
        <v>10</v>
      </c>
      <c r="J28" s="156" t="s">
        <v>11</v>
      </c>
      <c r="K28" s="156" t="s">
        <v>10</v>
      </c>
      <c r="L28" s="156" t="s">
        <v>11</v>
      </c>
      <c r="M28" s="156"/>
      <c r="N28" s="156"/>
      <c r="O28" s="161"/>
      <c r="W28" s="98"/>
      <c r="AA28" s="133" t="s">
        <v>218</v>
      </c>
      <c r="AB28" s="133" t="s">
        <v>220</v>
      </c>
      <c r="AC28" s="133" t="s">
        <v>226</v>
      </c>
      <c r="AD28" s="133" t="s">
        <v>216</v>
      </c>
      <c r="AE28" s="133" t="s">
        <v>215</v>
      </c>
      <c r="AF28" s="133" t="s">
        <v>219</v>
      </c>
      <c r="AI28" s="158"/>
      <c r="AJ28" s="158"/>
    </row>
    <row r="29" spans="1:38" ht="12.75" customHeight="1">
      <c r="A29" s="144" t="s">
        <v>249</v>
      </c>
      <c r="B29" s="157">
        <f>B5+7</f>
        <v>43145</v>
      </c>
      <c r="C29" s="156">
        <v>30</v>
      </c>
      <c r="D29" s="156">
        <v>420</v>
      </c>
      <c r="E29" s="147">
        <v>13</v>
      </c>
      <c r="F29" s="147">
        <v>232</v>
      </c>
      <c r="G29" s="156">
        <f t="shared" ref="G29:G41" si="13">E29-C29</f>
        <v>-17</v>
      </c>
      <c r="H29" s="156">
        <f t="shared" ref="H29:H41" si="14">F29-D29</f>
        <v>-188</v>
      </c>
      <c r="I29" s="147"/>
      <c r="J29" s="147"/>
      <c r="K29" s="147"/>
      <c r="L29" s="147"/>
      <c r="M29" s="147">
        <f t="shared" ref="M29:M43" si="15">I29+K29</f>
        <v>0</v>
      </c>
      <c r="N29" s="147">
        <f t="shared" ref="N29:N43" si="16">J29+L29</f>
        <v>0</v>
      </c>
      <c r="O29" s="148"/>
      <c r="W29" s="98"/>
      <c r="AA29" s="133">
        <f>H25</f>
        <v>9</v>
      </c>
      <c r="AB29" s="133" t="str">
        <f>E25</f>
        <v>PA1-CAS-039-W</v>
      </c>
      <c r="AC29" s="129" t="str">
        <f>A25</f>
        <v xml:space="preserve">PA1 </v>
      </c>
      <c r="AD29" s="133" t="str">
        <f t="shared" ref="AD29:AD43" si="17">A29</f>
        <v>WUH</v>
      </c>
      <c r="AE29" s="133">
        <f t="shared" ref="AE29:AE43" si="18">C29</f>
        <v>30</v>
      </c>
      <c r="AF29" s="135">
        <f t="shared" ref="AF29:AF41" si="19">E29</f>
        <v>13</v>
      </c>
      <c r="AI29" s="158"/>
      <c r="AJ29" s="158"/>
    </row>
    <row r="30" spans="1:38" ht="12.75" customHeight="1">
      <c r="A30" s="149" t="s">
        <v>250</v>
      </c>
      <c r="B30" s="157">
        <f>B6+7</f>
        <v>43145</v>
      </c>
      <c r="C30" s="156">
        <v>165</v>
      </c>
      <c r="D30" s="156">
        <v>2250</v>
      </c>
      <c r="E30" s="147">
        <v>39</v>
      </c>
      <c r="F30" s="147">
        <v>501</v>
      </c>
      <c r="G30" s="156">
        <f t="shared" si="13"/>
        <v>-126</v>
      </c>
      <c r="H30" s="156">
        <f t="shared" si="14"/>
        <v>-1749</v>
      </c>
      <c r="I30" s="150">
        <v>87</v>
      </c>
      <c r="J30" s="150">
        <v>1353</v>
      </c>
      <c r="K30" s="147">
        <v>9</v>
      </c>
      <c r="L30" s="147">
        <v>128</v>
      </c>
      <c r="M30" s="147">
        <f t="shared" si="15"/>
        <v>96</v>
      </c>
      <c r="N30" s="147">
        <f t="shared" si="16"/>
        <v>1481</v>
      </c>
      <c r="O30" s="148"/>
      <c r="W30" s="98"/>
      <c r="AA30" s="133">
        <f>H25</f>
        <v>9</v>
      </c>
      <c r="AB30" s="133" t="str">
        <f>E25</f>
        <v>PA1-CAS-039-W</v>
      </c>
      <c r="AC30" s="129" t="str">
        <f>A25</f>
        <v xml:space="preserve">PA1 </v>
      </c>
      <c r="AD30" s="133" t="str">
        <f t="shared" si="17"/>
        <v>SHA</v>
      </c>
      <c r="AE30" s="133">
        <f t="shared" si="18"/>
        <v>165</v>
      </c>
      <c r="AF30" s="135">
        <f t="shared" si="19"/>
        <v>39</v>
      </c>
      <c r="AI30" s="158"/>
      <c r="AJ30" s="158"/>
    </row>
    <row r="31" spans="1:38" ht="12.75" customHeight="1">
      <c r="A31" s="149" t="s">
        <v>250</v>
      </c>
      <c r="B31" s="157" t="s">
        <v>256</v>
      </c>
      <c r="C31" s="156"/>
      <c r="D31" s="156"/>
      <c r="E31" s="147">
        <v>54</v>
      </c>
      <c r="F31" s="147">
        <v>139</v>
      </c>
      <c r="G31" s="156">
        <f t="shared" si="13"/>
        <v>54</v>
      </c>
      <c r="H31" s="156">
        <f t="shared" si="14"/>
        <v>139</v>
      </c>
      <c r="I31" s="150">
        <v>98</v>
      </c>
      <c r="J31" s="150">
        <v>1098</v>
      </c>
      <c r="K31" s="151">
        <v>1</v>
      </c>
      <c r="L31" s="151">
        <v>7</v>
      </c>
      <c r="M31" s="147">
        <f t="shared" si="15"/>
        <v>99</v>
      </c>
      <c r="N31" s="147">
        <f t="shared" si="16"/>
        <v>1105</v>
      </c>
      <c r="O31" s="148"/>
      <c r="W31" s="98"/>
      <c r="AA31" s="133">
        <f>H25</f>
        <v>9</v>
      </c>
      <c r="AB31" s="133" t="str">
        <f>E25</f>
        <v>PA1-CAS-039-W</v>
      </c>
      <c r="AC31" s="129" t="str">
        <f>A25</f>
        <v xml:space="preserve">PA1 </v>
      </c>
      <c r="AD31" s="133" t="str">
        <f t="shared" si="17"/>
        <v>SHA</v>
      </c>
      <c r="AE31" s="133">
        <f t="shared" si="18"/>
        <v>0</v>
      </c>
      <c r="AF31" s="135">
        <f t="shared" si="19"/>
        <v>54</v>
      </c>
      <c r="AI31" s="158"/>
      <c r="AJ31" s="158"/>
    </row>
    <row r="32" spans="1:38" ht="12.75" customHeight="1">
      <c r="A32" s="149" t="s">
        <v>251</v>
      </c>
      <c r="B32" s="157">
        <f>B8+7</f>
        <v>43147</v>
      </c>
      <c r="C32" s="156">
        <v>135</v>
      </c>
      <c r="D32" s="156">
        <v>2000</v>
      </c>
      <c r="E32" s="147">
        <v>92</v>
      </c>
      <c r="F32" s="147">
        <v>1974</v>
      </c>
      <c r="G32" s="156">
        <f t="shared" si="13"/>
        <v>-43</v>
      </c>
      <c r="H32" s="156">
        <f t="shared" si="14"/>
        <v>-26</v>
      </c>
      <c r="I32" s="151">
        <v>57</v>
      </c>
      <c r="J32" s="151">
        <v>495</v>
      </c>
      <c r="K32" s="151">
        <v>20</v>
      </c>
      <c r="L32" s="151">
        <v>212</v>
      </c>
      <c r="M32" s="147">
        <f t="shared" si="15"/>
        <v>77</v>
      </c>
      <c r="N32" s="147">
        <f t="shared" si="16"/>
        <v>707</v>
      </c>
      <c r="O32" s="148"/>
      <c r="W32" s="98"/>
      <c r="AA32" s="133">
        <f>H25</f>
        <v>9</v>
      </c>
      <c r="AB32" s="133" t="str">
        <f>E25</f>
        <v>PA1-CAS-039-W</v>
      </c>
      <c r="AC32" s="129" t="str">
        <f>A25</f>
        <v xml:space="preserve">PA1 </v>
      </c>
      <c r="AD32" s="133" t="str">
        <f t="shared" si="17"/>
        <v>DLC</v>
      </c>
      <c r="AE32" s="133">
        <f t="shared" si="18"/>
        <v>135</v>
      </c>
      <c r="AF32" s="135">
        <f t="shared" si="19"/>
        <v>92</v>
      </c>
      <c r="AI32" s="158"/>
      <c r="AJ32" s="158"/>
    </row>
    <row r="33" spans="1:38" ht="12.75" customHeight="1">
      <c r="A33" s="149" t="s">
        <v>251</v>
      </c>
      <c r="B33" s="157" t="s">
        <v>256</v>
      </c>
      <c r="C33" s="156">
        <v>160</v>
      </c>
      <c r="D33" s="156">
        <v>2240</v>
      </c>
      <c r="E33" s="147"/>
      <c r="F33" s="147"/>
      <c r="G33" s="156">
        <f t="shared" si="13"/>
        <v>-160</v>
      </c>
      <c r="H33" s="156">
        <f t="shared" si="14"/>
        <v>-2240</v>
      </c>
      <c r="I33" s="150"/>
      <c r="J33" s="150"/>
      <c r="K33" s="147"/>
      <c r="L33" s="147"/>
      <c r="M33" s="147">
        <f t="shared" si="15"/>
        <v>0</v>
      </c>
      <c r="N33" s="147">
        <f t="shared" si="16"/>
        <v>0</v>
      </c>
      <c r="O33" s="148"/>
      <c r="W33" s="98"/>
      <c r="AA33" s="133">
        <f>H25</f>
        <v>9</v>
      </c>
      <c r="AB33" s="133" t="str">
        <f>E25</f>
        <v>PA1-CAS-039-W</v>
      </c>
      <c r="AC33" s="129" t="str">
        <f>A25</f>
        <v xml:space="preserve">PA1 </v>
      </c>
      <c r="AD33" s="133" t="str">
        <f t="shared" si="17"/>
        <v>DLC</v>
      </c>
      <c r="AE33" s="133">
        <f t="shared" si="18"/>
        <v>160</v>
      </c>
      <c r="AF33" s="135">
        <f t="shared" si="19"/>
        <v>0</v>
      </c>
      <c r="AI33" s="158"/>
      <c r="AJ33" s="158"/>
    </row>
    <row r="34" spans="1:38" ht="12.75" customHeight="1">
      <c r="A34" s="149" t="s">
        <v>251</v>
      </c>
      <c r="B34" s="157" t="s">
        <v>253</v>
      </c>
      <c r="C34" s="156">
        <v>75</v>
      </c>
      <c r="D34" s="156">
        <v>1050</v>
      </c>
      <c r="E34" s="147"/>
      <c r="F34" s="147"/>
      <c r="G34" s="156">
        <f t="shared" si="13"/>
        <v>-75</v>
      </c>
      <c r="H34" s="156">
        <f t="shared" si="14"/>
        <v>-1050</v>
      </c>
      <c r="I34" s="150"/>
      <c r="J34" s="150"/>
      <c r="K34" s="147"/>
      <c r="L34" s="147"/>
      <c r="M34" s="147">
        <f t="shared" si="15"/>
        <v>0</v>
      </c>
      <c r="N34" s="147">
        <f t="shared" si="16"/>
        <v>0</v>
      </c>
      <c r="O34" s="148"/>
      <c r="W34" s="98"/>
      <c r="AA34" s="133">
        <f>H25</f>
        <v>9</v>
      </c>
      <c r="AB34" s="133" t="str">
        <f>E25</f>
        <v>PA1-CAS-039-W</v>
      </c>
      <c r="AC34" s="129" t="str">
        <f>A25</f>
        <v xml:space="preserve">PA1 </v>
      </c>
      <c r="AD34" s="133" t="str">
        <f t="shared" si="17"/>
        <v>DLC</v>
      </c>
      <c r="AE34" s="133">
        <f t="shared" si="18"/>
        <v>75</v>
      </c>
      <c r="AF34" s="135">
        <f t="shared" si="19"/>
        <v>0</v>
      </c>
      <c r="AI34" s="158"/>
      <c r="AJ34" s="158"/>
    </row>
    <row r="35" spans="1:38" ht="12.75" customHeight="1">
      <c r="A35" s="149" t="s">
        <v>252</v>
      </c>
      <c r="B35" s="157">
        <f>B11+7</f>
        <v>43148</v>
      </c>
      <c r="C35" s="156">
        <v>610</v>
      </c>
      <c r="D35" s="156">
        <v>9100</v>
      </c>
      <c r="E35" s="147">
        <v>703</v>
      </c>
      <c r="F35" s="147">
        <v>15988</v>
      </c>
      <c r="G35" s="156">
        <f t="shared" si="13"/>
        <v>93</v>
      </c>
      <c r="H35" s="156">
        <f t="shared" si="14"/>
        <v>6888</v>
      </c>
      <c r="I35" s="147"/>
      <c r="J35" s="147"/>
      <c r="K35" s="147"/>
      <c r="L35" s="147"/>
      <c r="M35" s="147">
        <f t="shared" si="15"/>
        <v>0</v>
      </c>
      <c r="N35" s="147">
        <f t="shared" si="16"/>
        <v>0</v>
      </c>
      <c r="O35" s="148"/>
      <c r="W35" s="98"/>
      <c r="AA35" s="133">
        <f>H25</f>
        <v>9</v>
      </c>
      <c r="AB35" s="133" t="str">
        <f>E25</f>
        <v>PA1-CAS-039-W</v>
      </c>
      <c r="AC35" s="129" t="str">
        <f>A25</f>
        <v xml:space="preserve">PA1 </v>
      </c>
      <c r="AD35" s="133" t="str">
        <f t="shared" si="17"/>
        <v>TSN</v>
      </c>
      <c r="AE35" s="133">
        <f t="shared" si="18"/>
        <v>610</v>
      </c>
      <c r="AF35" s="135">
        <f t="shared" si="19"/>
        <v>703</v>
      </c>
      <c r="AI35" s="158"/>
      <c r="AJ35" s="158"/>
    </row>
    <row r="36" spans="1:38" ht="12.75" customHeight="1">
      <c r="A36" s="149" t="s">
        <v>252</v>
      </c>
      <c r="B36" s="157" t="s">
        <v>14</v>
      </c>
      <c r="C36" s="156">
        <v>835</v>
      </c>
      <c r="D36" s="156">
        <v>11690</v>
      </c>
      <c r="E36" s="147">
        <v>364</v>
      </c>
      <c r="F36" s="147">
        <v>4324</v>
      </c>
      <c r="G36" s="156">
        <f t="shared" si="13"/>
        <v>-471</v>
      </c>
      <c r="H36" s="156">
        <f t="shared" si="14"/>
        <v>-7366</v>
      </c>
      <c r="I36" s="147"/>
      <c r="J36" s="147"/>
      <c r="K36" s="147"/>
      <c r="L36" s="147"/>
      <c r="M36" s="147">
        <f t="shared" si="15"/>
        <v>0</v>
      </c>
      <c r="N36" s="147">
        <f t="shared" si="16"/>
        <v>0</v>
      </c>
      <c r="O36" s="148"/>
      <c r="W36" s="98"/>
      <c r="AA36" s="133">
        <f>H25</f>
        <v>9</v>
      </c>
      <c r="AB36" s="133" t="str">
        <f>E25</f>
        <v>PA1-CAS-039-W</v>
      </c>
      <c r="AC36" s="129" t="str">
        <f>A25</f>
        <v xml:space="preserve">PA1 </v>
      </c>
      <c r="AD36" s="133" t="str">
        <f t="shared" si="17"/>
        <v>TSN</v>
      </c>
      <c r="AE36" s="133">
        <f t="shared" si="18"/>
        <v>835</v>
      </c>
      <c r="AF36" s="135">
        <f t="shared" si="19"/>
        <v>364</v>
      </c>
      <c r="AI36" s="158"/>
      <c r="AJ36" s="158"/>
    </row>
    <row r="37" spans="1:38" ht="12.75" customHeight="1">
      <c r="A37" s="149" t="s">
        <v>252</v>
      </c>
      <c r="B37" s="157" t="s">
        <v>253</v>
      </c>
      <c r="C37" s="156">
        <v>70</v>
      </c>
      <c r="D37" s="156">
        <v>980</v>
      </c>
      <c r="E37" s="147">
        <v>8</v>
      </c>
      <c r="F37" s="147">
        <v>178</v>
      </c>
      <c r="G37" s="156">
        <f t="shared" si="13"/>
        <v>-62</v>
      </c>
      <c r="H37" s="156">
        <f t="shared" si="14"/>
        <v>-802</v>
      </c>
      <c r="I37" s="147"/>
      <c r="J37" s="147"/>
      <c r="K37" s="147"/>
      <c r="L37" s="147"/>
      <c r="M37" s="147">
        <f t="shared" si="15"/>
        <v>0</v>
      </c>
      <c r="N37" s="147">
        <f t="shared" si="16"/>
        <v>0</v>
      </c>
      <c r="O37" s="148"/>
      <c r="W37" s="98"/>
      <c r="AA37" s="133">
        <f>H25</f>
        <v>9</v>
      </c>
      <c r="AB37" s="133" t="str">
        <f>E25</f>
        <v>PA1-CAS-039-W</v>
      </c>
      <c r="AC37" s="129" t="str">
        <f>A25</f>
        <v xml:space="preserve">PA1 </v>
      </c>
      <c r="AD37" s="133" t="str">
        <f t="shared" si="17"/>
        <v>TSN</v>
      </c>
      <c r="AE37" s="133">
        <f t="shared" si="18"/>
        <v>70</v>
      </c>
      <c r="AF37" s="135">
        <f t="shared" si="19"/>
        <v>8</v>
      </c>
      <c r="AI37" s="158"/>
      <c r="AJ37" s="158"/>
    </row>
    <row r="38" spans="1:38" ht="12.75" customHeight="1">
      <c r="A38" s="149" t="s">
        <v>257</v>
      </c>
      <c r="B38" s="157">
        <f>B14+7</f>
        <v>43151</v>
      </c>
      <c r="C38" s="156">
        <v>450</v>
      </c>
      <c r="D38" s="156">
        <v>6700</v>
      </c>
      <c r="E38" s="147"/>
      <c r="F38" s="147"/>
      <c r="G38" s="156">
        <f t="shared" si="13"/>
        <v>-450</v>
      </c>
      <c r="H38" s="156">
        <f t="shared" si="14"/>
        <v>-6700</v>
      </c>
      <c r="I38" s="147"/>
      <c r="J38" s="147"/>
      <c r="K38" s="147"/>
      <c r="L38" s="147"/>
      <c r="M38" s="147">
        <f t="shared" si="15"/>
        <v>0</v>
      </c>
      <c r="N38" s="147">
        <f t="shared" si="16"/>
        <v>0</v>
      </c>
      <c r="O38" s="148"/>
      <c r="W38" s="98"/>
      <c r="AA38" s="133">
        <f>H25</f>
        <v>9</v>
      </c>
      <c r="AB38" s="133" t="str">
        <f>E25</f>
        <v>PA1-CAS-039-W</v>
      </c>
      <c r="AC38" s="129" t="str">
        <f>A25</f>
        <v xml:space="preserve">PA1 </v>
      </c>
      <c r="AD38" s="133" t="str">
        <f t="shared" si="17"/>
        <v>TAO</v>
      </c>
      <c r="AE38" s="133">
        <f t="shared" si="18"/>
        <v>450</v>
      </c>
      <c r="AF38" s="135">
        <f t="shared" si="19"/>
        <v>0</v>
      </c>
      <c r="AI38" s="158"/>
      <c r="AJ38" s="158"/>
    </row>
    <row r="39" spans="1:38" ht="12.75" customHeight="1">
      <c r="A39" s="149" t="s">
        <v>254</v>
      </c>
      <c r="B39" s="157">
        <f t="shared" ref="B39:B41" si="20">B15+7</f>
        <v>43153</v>
      </c>
      <c r="C39" s="156">
        <v>195</v>
      </c>
      <c r="D39" s="156">
        <v>2500</v>
      </c>
      <c r="E39" s="147">
        <v>12</v>
      </c>
      <c r="F39" s="147">
        <v>290</v>
      </c>
      <c r="G39" s="156">
        <f t="shared" si="13"/>
        <v>-183</v>
      </c>
      <c r="H39" s="156">
        <f t="shared" si="14"/>
        <v>-2210</v>
      </c>
      <c r="I39" s="147"/>
      <c r="J39" s="147"/>
      <c r="K39" s="147"/>
      <c r="L39" s="147"/>
      <c r="M39" s="147">
        <f t="shared" si="15"/>
        <v>0</v>
      </c>
      <c r="N39" s="147">
        <f t="shared" si="16"/>
        <v>0</v>
      </c>
      <c r="O39" s="148"/>
      <c r="W39" s="98"/>
      <c r="AA39" s="133">
        <f>H25</f>
        <v>9</v>
      </c>
      <c r="AB39" s="133" t="str">
        <f>E25</f>
        <v>PA1-CAS-039-W</v>
      </c>
      <c r="AC39" s="129" t="str">
        <f>A25</f>
        <v xml:space="preserve">PA1 </v>
      </c>
      <c r="AD39" s="133" t="str">
        <f t="shared" si="17"/>
        <v>NGB</v>
      </c>
      <c r="AE39" s="133">
        <f t="shared" si="18"/>
        <v>195</v>
      </c>
      <c r="AF39" s="135">
        <f t="shared" si="19"/>
        <v>12</v>
      </c>
      <c r="AI39" s="158"/>
      <c r="AJ39" s="158"/>
    </row>
    <row r="40" spans="1:38" ht="12.75" customHeight="1">
      <c r="A40" s="149" t="s">
        <v>255</v>
      </c>
      <c r="B40" s="157">
        <f t="shared" si="20"/>
        <v>43155</v>
      </c>
      <c r="C40" s="156">
        <v>210</v>
      </c>
      <c r="D40" s="156">
        <v>2750</v>
      </c>
      <c r="E40" s="147"/>
      <c r="F40" s="147"/>
      <c r="G40" s="156">
        <f t="shared" si="13"/>
        <v>-210</v>
      </c>
      <c r="H40" s="156">
        <f t="shared" si="14"/>
        <v>-2750</v>
      </c>
      <c r="I40" s="147"/>
      <c r="J40" s="147"/>
      <c r="K40" s="147"/>
      <c r="L40" s="147"/>
      <c r="M40" s="147">
        <f t="shared" si="15"/>
        <v>0</v>
      </c>
      <c r="N40" s="147">
        <f t="shared" si="16"/>
        <v>0</v>
      </c>
      <c r="O40" s="148" t="s">
        <v>264</v>
      </c>
      <c r="W40" s="98"/>
      <c r="AA40" s="133">
        <f>H25</f>
        <v>9</v>
      </c>
      <c r="AB40" s="133" t="str">
        <f>E25</f>
        <v>PA1-CAS-039-W</v>
      </c>
      <c r="AC40" s="129" t="str">
        <f>A25</f>
        <v xml:space="preserve">PA1 </v>
      </c>
      <c r="AD40" s="133" t="str">
        <f t="shared" si="17"/>
        <v>XMN</v>
      </c>
      <c r="AE40" s="133">
        <f t="shared" si="18"/>
        <v>210</v>
      </c>
      <c r="AF40" s="135">
        <f t="shared" si="19"/>
        <v>0</v>
      </c>
      <c r="AI40" s="158"/>
      <c r="AJ40" s="158"/>
    </row>
    <row r="41" spans="1:38" ht="12.75" customHeight="1">
      <c r="A41" s="149" t="s">
        <v>258</v>
      </c>
      <c r="B41" s="157">
        <f t="shared" si="20"/>
        <v>43157</v>
      </c>
      <c r="C41" s="156">
        <v>340</v>
      </c>
      <c r="D41" s="156">
        <v>4110</v>
      </c>
      <c r="E41" s="147">
        <v>181</v>
      </c>
      <c r="F41" s="147">
        <v>4450</v>
      </c>
      <c r="G41" s="156">
        <f t="shared" si="13"/>
        <v>-159</v>
      </c>
      <c r="H41" s="156">
        <f t="shared" si="14"/>
        <v>340</v>
      </c>
      <c r="I41" s="147"/>
      <c r="J41" s="147"/>
      <c r="K41" s="147"/>
      <c r="L41" s="147"/>
      <c r="M41" s="147">
        <f t="shared" si="15"/>
        <v>0</v>
      </c>
      <c r="N41" s="147">
        <f t="shared" si="16"/>
        <v>0</v>
      </c>
      <c r="O41" s="148"/>
      <c r="W41" s="98"/>
      <c r="AA41" s="133">
        <f>H25</f>
        <v>9</v>
      </c>
      <c r="AB41" s="133" t="str">
        <f>E25</f>
        <v>PA1-CAS-039-W</v>
      </c>
      <c r="AC41" s="129" t="str">
        <f>A25</f>
        <v xml:space="preserve">PA1 </v>
      </c>
      <c r="AD41" s="133" t="str">
        <f t="shared" si="17"/>
        <v>HUA</v>
      </c>
      <c r="AE41" s="133">
        <f t="shared" si="18"/>
        <v>340</v>
      </c>
      <c r="AF41" s="135">
        <f t="shared" si="19"/>
        <v>181</v>
      </c>
      <c r="AI41" s="158"/>
      <c r="AJ41" s="158"/>
    </row>
    <row r="42" spans="1:38" ht="12.75" customHeight="1">
      <c r="A42" s="197" t="s">
        <v>259</v>
      </c>
      <c r="B42" s="157"/>
      <c r="C42" s="156">
        <v>35</v>
      </c>
      <c r="D42" s="156">
        <v>470</v>
      </c>
      <c r="E42" s="147"/>
      <c r="F42" s="147"/>
      <c r="G42" s="156"/>
      <c r="H42" s="156"/>
      <c r="I42" s="147"/>
      <c r="J42" s="147"/>
      <c r="K42" s="147"/>
      <c r="L42" s="147"/>
      <c r="M42" s="147"/>
      <c r="N42" s="147"/>
      <c r="O42" s="148"/>
      <c r="W42" s="98"/>
      <c r="AA42" s="133">
        <f>H25</f>
        <v>9</v>
      </c>
      <c r="AB42" s="133" t="str">
        <f>E25</f>
        <v>PA1-CAS-039-W</v>
      </c>
      <c r="AC42" s="129" t="str">
        <f>A25</f>
        <v xml:space="preserve">PA1 </v>
      </c>
      <c r="AD42" s="133" t="str">
        <f t="shared" si="17"/>
        <v>自留</v>
      </c>
      <c r="AE42" s="133">
        <f t="shared" si="18"/>
        <v>35</v>
      </c>
      <c r="AF42" s="135"/>
      <c r="AI42" s="158"/>
      <c r="AJ42" s="158"/>
    </row>
    <row r="43" spans="1:38" ht="12.75" customHeight="1">
      <c r="A43" s="149" t="s">
        <v>205</v>
      </c>
      <c r="B43" s="157"/>
      <c r="C43" s="156"/>
      <c r="D43" s="156"/>
      <c r="E43" s="147"/>
      <c r="F43" s="147"/>
      <c r="G43" s="156">
        <f t="shared" ref="G43:G44" si="21">E43-C43</f>
        <v>0</v>
      </c>
      <c r="H43" s="156">
        <f t="shared" ref="H43:H44" si="22">F43-D43</f>
        <v>0</v>
      </c>
      <c r="I43" s="147"/>
      <c r="J43" s="147"/>
      <c r="K43" s="147"/>
      <c r="L43" s="147"/>
      <c r="M43" s="147">
        <f t="shared" ref="M43:M44" si="23">I43+K43</f>
        <v>0</v>
      </c>
      <c r="N43" s="147">
        <f t="shared" ref="N43:N44" si="24">J43+L43</f>
        <v>0</v>
      </c>
      <c r="O43" s="148"/>
      <c r="W43" s="98"/>
      <c r="AA43" s="133">
        <f>H25</f>
        <v>9</v>
      </c>
      <c r="AB43" s="133" t="str">
        <f>E25</f>
        <v>PA1-CAS-039-W</v>
      </c>
      <c r="AC43" s="129" t="str">
        <f>A25</f>
        <v xml:space="preserve">PA1 </v>
      </c>
      <c r="AD43" s="133" t="str">
        <f t="shared" si="17"/>
        <v>COSCO T/S</v>
      </c>
      <c r="AE43" s="133">
        <f t="shared" si="18"/>
        <v>0</v>
      </c>
      <c r="AF43" s="135">
        <f t="shared" ref="AF43:AF44" si="25">E43</f>
        <v>0</v>
      </c>
      <c r="AI43" s="158"/>
      <c r="AJ43" s="158"/>
    </row>
    <row r="44" spans="1:38" s="131" customFormat="1" ht="12.75" customHeight="1">
      <c r="A44" s="149" t="s">
        <v>209</v>
      </c>
      <c r="B44" s="152"/>
      <c r="C44" s="153">
        <v>1949</v>
      </c>
      <c r="D44" s="153">
        <f>C44*13</f>
        <v>25337</v>
      </c>
      <c r="E44" s="154">
        <f>SUM(E29:E43)</f>
        <v>1466</v>
      </c>
      <c r="F44" s="154">
        <f>SUM(F29:F43)</f>
        <v>28076</v>
      </c>
      <c r="G44" s="153">
        <f t="shared" si="21"/>
        <v>-483</v>
      </c>
      <c r="H44" s="153">
        <f t="shared" si="22"/>
        <v>2739</v>
      </c>
      <c r="I44" s="155">
        <f>SUM(I29:I43)</f>
        <v>242</v>
      </c>
      <c r="J44" s="155">
        <f>SUM(J29:J43)</f>
        <v>2946</v>
      </c>
      <c r="K44" s="155">
        <f>SUM(K29:K43)</f>
        <v>30</v>
      </c>
      <c r="L44" s="155">
        <f>SUM(L29:L43)</f>
        <v>347</v>
      </c>
      <c r="M44" s="155">
        <f>SUM(M29:M43)</f>
        <v>272</v>
      </c>
      <c r="N44" s="155">
        <f>SUM(N29:N43)</f>
        <v>3293</v>
      </c>
      <c r="O44" s="14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133"/>
      <c r="AB44" s="133"/>
      <c r="AC44" s="129"/>
      <c r="AD44" s="133"/>
      <c r="AE44" s="133"/>
      <c r="AF44" s="133"/>
      <c r="AG44" s="133"/>
      <c r="AH44" s="133"/>
      <c r="AI44" s="158"/>
      <c r="AJ44" s="158"/>
      <c r="AK44" s="158"/>
      <c r="AL44" s="158"/>
    </row>
    <row r="49" spans="1:37" s="94" customFormat="1" ht="12.75" customHeight="1">
      <c r="A49" s="137" t="s">
        <v>246</v>
      </c>
      <c r="B49" s="138" t="s">
        <v>262</v>
      </c>
      <c r="C49" s="139"/>
      <c r="D49" s="106"/>
      <c r="E49" s="138" t="s">
        <v>263</v>
      </c>
      <c r="F49" s="138"/>
      <c r="G49" s="137" t="s">
        <v>211</v>
      </c>
      <c r="H49" s="112">
        <f>H1+2</f>
        <v>10</v>
      </c>
      <c r="I49" s="106"/>
      <c r="J49" s="140" t="s">
        <v>238</v>
      </c>
      <c r="K49" s="138">
        <v>1</v>
      </c>
      <c r="L49" s="137"/>
      <c r="M49" s="141"/>
      <c r="N49" s="138"/>
      <c r="O49" s="106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3"/>
      <c r="AA49" s="133"/>
      <c r="AB49" s="133"/>
      <c r="AC49" s="133"/>
      <c r="AD49" s="133"/>
      <c r="AE49" s="133"/>
      <c r="AF49" s="133"/>
      <c r="AG49" s="133"/>
      <c r="AH49" s="133"/>
      <c r="AI49" s="158"/>
      <c r="AJ49" s="158"/>
      <c r="AK49" s="108"/>
    </row>
    <row r="50" spans="1:37" ht="12.75" customHeight="1">
      <c r="A50" s="142"/>
      <c r="B50" s="143"/>
      <c r="C50" s="160" t="s">
        <v>199</v>
      </c>
      <c r="D50" s="160"/>
      <c r="E50" s="160" t="s">
        <v>194</v>
      </c>
      <c r="F50" s="160"/>
      <c r="G50" s="160" t="s">
        <v>197</v>
      </c>
      <c r="H50" s="160"/>
      <c r="I50" s="160" t="s">
        <v>207</v>
      </c>
      <c r="J50" s="160"/>
      <c r="K50" s="160"/>
      <c r="L50" s="160"/>
      <c r="M50" s="160"/>
      <c r="N50" s="160"/>
      <c r="O50" s="161" t="s">
        <v>201</v>
      </c>
      <c r="W50" s="98"/>
      <c r="AI50" s="158"/>
      <c r="AJ50" s="158"/>
    </row>
    <row r="51" spans="1:37" ht="12.75" customHeight="1">
      <c r="A51" s="144" t="s">
        <v>5</v>
      </c>
      <c r="B51" s="157" t="s">
        <v>6</v>
      </c>
      <c r="C51" s="160"/>
      <c r="D51" s="160"/>
      <c r="E51" s="160"/>
      <c r="F51" s="160"/>
      <c r="G51" s="160"/>
      <c r="H51" s="160"/>
      <c r="I51" s="156" t="s">
        <v>202</v>
      </c>
      <c r="J51" s="156" t="s">
        <v>8</v>
      </c>
      <c r="K51" s="156" t="s">
        <v>203</v>
      </c>
      <c r="L51" s="156" t="s">
        <v>9</v>
      </c>
      <c r="M51" s="160" t="s">
        <v>204</v>
      </c>
      <c r="N51" s="160"/>
      <c r="O51" s="161"/>
      <c r="W51" s="98"/>
      <c r="AI51" s="158"/>
      <c r="AJ51" s="158"/>
    </row>
    <row r="52" spans="1:37" ht="12.75" customHeight="1">
      <c r="A52" s="142"/>
      <c r="B52" s="143"/>
      <c r="C52" s="156" t="s">
        <v>10</v>
      </c>
      <c r="D52" s="156" t="s">
        <v>11</v>
      </c>
      <c r="E52" s="156" t="s">
        <v>10</v>
      </c>
      <c r="F52" s="156" t="s">
        <v>11</v>
      </c>
      <c r="G52" s="156" t="s">
        <v>10</v>
      </c>
      <c r="H52" s="156" t="s">
        <v>11</v>
      </c>
      <c r="I52" s="156" t="s">
        <v>10</v>
      </c>
      <c r="J52" s="156" t="s">
        <v>11</v>
      </c>
      <c r="K52" s="156" t="s">
        <v>10</v>
      </c>
      <c r="L52" s="156" t="s">
        <v>11</v>
      </c>
      <c r="M52" s="156"/>
      <c r="N52" s="156"/>
      <c r="O52" s="161"/>
      <c r="W52" s="98"/>
      <c r="AA52" s="133" t="s">
        <v>218</v>
      </c>
      <c r="AB52" s="133" t="s">
        <v>220</v>
      </c>
      <c r="AC52" s="133" t="s">
        <v>226</v>
      </c>
      <c r="AD52" s="133" t="s">
        <v>216</v>
      </c>
      <c r="AE52" s="133" t="s">
        <v>215</v>
      </c>
      <c r="AF52" s="133" t="s">
        <v>219</v>
      </c>
      <c r="AI52" s="158"/>
      <c r="AJ52" s="158"/>
    </row>
    <row r="53" spans="1:37" ht="12.75" customHeight="1">
      <c r="A53" s="144" t="s">
        <v>249</v>
      </c>
      <c r="B53" s="157">
        <f>B29+7</f>
        <v>43152</v>
      </c>
      <c r="C53" s="156">
        <v>30</v>
      </c>
      <c r="D53" s="156">
        <v>420</v>
      </c>
      <c r="E53" s="147">
        <v>16</v>
      </c>
      <c r="F53" s="147">
        <v>409</v>
      </c>
      <c r="G53" s="156">
        <f t="shared" ref="G53:G65" si="26">E53-C53</f>
        <v>-14</v>
      </c>
      <c r="H53" s="156">
        <f t="shared" ref="H53:H65" si="27">F53-D53</f>
        <v>-11</v>
      </c>
      <c r="I53" s="147"/>
      <c r="J53" s="147"/>
      <c r="K53" s="147"/>
      <c r="L53" s="147"/>
      <c r="M53" s="147">
        <f t="shared" ref="M53:M67" si="28">I53+K53</f>
        <v>0</v>
      </c>
      <c r="N53" s="147">
        <f t="shared" ref="N53:N67" si="29">J53+L53</f>
        <v>0</v>
      </c>
      <c r="O53" s="148"/>
      <c r="W53" s="98"/>
      <c r="AA53" s="133">
        <f>H49</f>
        <v>10</v>
      </c>
      <c r="AB53" s="133" t="str">
        <f>E49</f>
        <v>PA1-TDD-002-W</v>
      </c>
      <c r="AC53" s="129" t="str">
        <f>A49</f>
        <v xml:space="preserve">PA1 </v>
      </c>
      <c r="AD53" s="133" t="str">
        <f t="shared" ref="AD53:AD67" si="30">A53</f>
        <v>WUH</v>
      </c>
      <c r="AE53" s="133">
        <f t="shared" ref="AE53:AE67" si="31">C53</f>
        <v>30</v>
      </c>
      <c r="AF53" s="135">
        <f t="shared" ref="AF53:AF65" si="32">E53</f>
        <v>16</v>
      </c>
      <c r="AI53" s="158"/>
      <c r="AJ53" s="158"/>
    </row>
    <row r="54" spans="1:37" ht="12.75" customHeight="1">
      <c r="A54" s="149" t="s">
        <v>250</v>
      </c>
      <c r="B54" s="157">
        <f>B30+7</f>
        <v>43152</v>
      </c>
      <c r="C54" s="156">
        <v>165</v>
      </c>
      <c r="D54" s="156">
        <v>2250</v>
      </c>
      <c r="E54" s="147">
        <v>79</v>
      </c>
      <c r="F54" s="147">
        <v>904</v>
      </c>
      <c r="G54" s="156">
        <f t="shared" si="26"/>
        <v>-86</v>
      </c>
      <c r="H54" s="156">
        <f t="shared" si="27"/>
        <v>-1346</v>
      </c>
      <c r="I54" s="150">
        <v>87</v>
      </c>
      <c r="J54" s="150">
        <v>1353</v>
      </c>
      <c r="K54" s="147">
        <v>9</v>
      </c>
      <c r="L54" s="147">
        <v>128</v>
      </c>
      <c r="M54" s="147">
        <f t="shared" si="28"/>
        <v>96</v>
      </c>
      <c r="N54" s="147">
        <f t="shared" si="29"/>
        <v>1481</v>
      </c>
      <c r="O54" s="148"/>
      <c r="W54" s="98"/>
      <c r="AA54" s="133">
        <f>H49</f>
        <v>10</v>
      </c>
      <c r="AB54" s="133" t="str">
        <f>E49</f>
        <v>PA1-TDD-002-W</v>
      </c>
      <c r="AC54" s="129" t="str">
        <f>A49</f>
        <v xml:space="preserve">PA1 </v>
      </c>
      <c r="AD54" s="133" t="str">
        <f t="shared" si="30"/>
        <v>SHA</v>
      </c>
      <c r="AE54" s="133">
        <f t="shared" si="31"/>
        <v>165</v>
      </c>
      <c r="AF54" s="135">
        <f t="shared" si="32"/>
        <v>79</v>
      </c>
      <c r="AI54" s="158"/>
      <c r="AJ54" s="158"/>
    </row>
    <row r="55" spans="1:37" ht="12.75" customHeight="1">
      <c r="A55" s="149" t="s">
        <v>250</v>
      </c>
      <c r="B55" s="157" t="s">
        <v>256</v>
      </c>
      <c r="C55" s="156"/>
      <c r="D55" s="156"/>
      <c r="E55" s="147">
        <v>85</v>
      </c>
      <c r="F55" s="147">
        <v>1229</v>
      </c>
      <c r="G55" s="156">
        <f t="shared" si="26"/>
        <v>85</v>
      </c>
      <c r="H55" s="156">
        <f t="shared" si="27"/>
        <v>1229</v>
      </c>
      <c r="I55" s="150">
        <v>98</v>
      </c>
      <c r="J55" s="150">
        <v>1098</v>
      </c>
      <c r="K55" s="151">
        <v>1</v>
      </c>
      <c r="L55" s="151">
        <v>7</v>
      </c>
      <c r="M55" s="147">
        <f t="shared" si="28"/>
        <v>99</v>
      </c>
      <c r="N55" s="147">
        <f t="shared" si="29"/>
        <v>1105</v>
      </c>
      <c r="O55" s="148"/>
      <c r="W55" s="98"/>
      <c r="AA55" s="133">
        <f>H49</f>
        <v>10</v>
      </c>
      <c r="AB55" s="133" t="str">
        <f>E49</f>
        <v>PA1-TDD-002-W</v>
      </c>
      <c r="AC55" s="129" t="str">
        <f>A49</f>
        <v xml:space="preserve">PA1 </v>
      </c>
      <c r="AD55" s="133" t="str">
        <f t="shared" si="30"/>
        <v>SHA</v>
      </c>
      <c r="AE55" s="133">
        <f t="shared" si="31"/>
        <v>0</v>
      </c>
      <c r="AF55" s="135">
        <f t="shared" si="32"/>
        <v>85</v>
      </c>
      <c r="AI55" s="158"/>
      <c r="AJ55" s="158"/>
    </row>
    <row r="56" spans="1:37" ht="12.75" customHeight="1">
      <c r="A56" s="149" t="s">
        <v>251</v>
      </c>
      <c r="B56" s="157">
        <f>B32+7</f>
        <v>43154</v>
      </c>
      <c r="C56" s="156">
        <v>135</v>
      </c>
      <c r="D56" s="156">
        <v>2000</v>
      </c>
      <c r="E56" s="147">
        <v>100</v>
      </c>
      <c r="F56" s="147">
        <v>2200</v>
      </c>
      <c r="G56" s="156">
        <f t="shared" si="26"/>
        <v>-35</v>
      </c>
      <c r="H56" s="156">
        <f t="shared" si="27"/>
        <v>200</v>
      </c>
      <c r="I56" s="151">
        <v>57</v>
      </c>
      <c r="J56" s="151">
        <v>495</v>
      </c>
      <c r="K56" s="151">
        <v>20</v>
      </c>
      <c r="L56" s="151">
        <v>212</v>
      </c>
      <c r="M56" s="147">
        <f t="shared" si="28"/>
        <v>77</v>
      </c>
      <c r="N56" s="147">
        <f t="shared" si="29"/>
        <v>707</v>
      </c>
      <c r="O56" s="148"/>
      <c r="W56" s="98"/>
      <c r="AA56" s="133">
        <f>H49</f>
        <v>10</v>
      </c>
      <c r="AB56" s="133" t="str">
        <f>E49</f>
        <v>PA1-TDD-002-W</v>
      </c>
      <c r="AC56" s="129" t="str">
        <f>A49</f>
        <v xml:space="preserve">PA1 </v>
      </c>
      <c r="AD56" s="133" t="str">
        <f t="shared" si="30"/>
        <v>DLC</v>
      </c>
      <c r="AE56" s="133">
        <f t="shared" si="31"/>
        <v>135</v>
      </c>
      <c r="AF56" s="135">
        <f t="shared" si="32"/>
        <v>100</v>
      </c>
      <c r="AI56" s="158"/>
      <c r="AJ56" s="158"/>
    </row>
    <row r="57" spans="1:37" ht="12.75" customHeight="1">
      <c r="A57" s="149" t="s">
        <v>251</v>
      </c>
      <c r="B57" s="157" t="s">
        <v>256</v>
      </c>
      <c r="C57" s="156">
        <v>160</v>
      </c>
      <c r="D57" s="156">
        <v>2240</v>
      </c>
      <c r="E57" s="147"/>
      <c r="F57" s="147"/>
      <c r="G57" s="156">
        <f t="shared" si="26"/>
        <v>-160</v>
      </c>
      <c r="H57" s="156">
        <f t="shared" si="27"/>
        <v>-2240</v>
      </c>
      <c r="I57" s="150"/>
      <c r="J57" s="150"/>
      <c r="K57" s="147"/>
      <c r="L57" s="147"/>
      <c r="M57" s="147">
        <f t="shared" si="28"/>
        <v>0</v>
      </c>
      <c r="N57" s="147">
        <f t="shared" si="29"/>
        <v>0</v>
      </c>
      <c r="O57" s="148"/>
      <c r="W57" s="98"/>
      <c r="AA57" s="133">
        <f>H49</f>
        <v>10</v>
      </c>
      <c r="AB57" s="133" t="str">
        <f>E49</f>
        <v>PA1-TDD-002-W</v>
      </c>
      <c r="AC57" s="129" t="str">
        <f>A49</f>
        <v xml:space="preserve">PA1 </v>
      </c>
      <c r="AD57" s="133" t="str">
        <f t="shared" si="30"/>
        <v>DLC</v>
      </c>
      <c r="AE57" s="133">
        <f t="shared" si="31"/>
        <v>160</v>
      </c>
      <c r="AF57" s="135">
        <f t="shared" si="32"/>
        <v>0</v>
      </c>
      <c r="AI57" s="158"/>
      <c r="AJ57" s="158"/>
    </row>
    <row r="58" spans="1:37" ht="12.75" customHeight="1">
      <c r="A58" s="149" t="s">
        <v>251</v>
      </c>
      <c r="B58" s="157" t="s">
        <v>253</v>
      </c>
      <c r="C58" s="156">
        <v>75</v>
      </c>
      <c r="D58" s="156">
        <v>1050</v>
      </c>
      <c r="E58" s="147"/>
      <c r="F58" s="147"/>
      <c r="G58" s="156">
        <f t="shared" si="26"/>
        <v>-75</v>
      </c>
      <c r="H58" s="156">
        <f t="shared" si="27"/>
        <v>-1050</v>
      </c>
      <c r="I58" s="150"/>
      <c r="J58" s="150"/>
      <c r="K58" s="147"/>
      <c r="L58" s="147"/>
      <c r="M58" s="147">
        <f t="shared" si="28"/>
        <v>0</v>
      </c>
      <c r="N58" s="147">
        <f t="shared" si="29"/>
        <v>0</v>
      </c>
      <c r="O58" s="148"/>
      <c r="W58" s="98"/>
      <c r="AA58" s="133">
        <f>H49</f>
        <v>10</v>
      </c>
      <c r="AB58" s="133" t="str">
        <f>E49</f>
        <v>PA1-TDD-002-W</v>
      </c>
      <c r="AC58" s="129" t="str">
        <f>A49</f>
        <v xml:space="preserve">PA1 </v>
      </c>
      <c r="AD58" s="133" t="str">
        <f t="shared" si="30"/>
        <v>DLC</v>
      </c>
      <c r="AE58" s="133">
        <f t="shared" si="31"/>
        <v>75</v>
      </c>
      <c r="AF58" s="135">
        <f t="shared" si="32"/>
        <v>0</v>
      </c>
      <c r="AI58" s="158"/>
      <c r="AJ58" s="158"/>
    </row>
    <row r="59" spans="1:37" ht="12.75" customHeight="1">
      <c r="A59" s="149" t="s">
        <v>252</v>
      </c>
      <c r="B59" s="157">
        <f>B35+7</f>
        <v>43155</v>
      </c>
      <c r="C59" s="156">
        <v>610</v>
      </c>
      <c r="D59" s="156">
        <v>9100</v>
      </c>
      <c r="E59" s="147"/>
      <c r="F59" s="147"/>
      <c r="G59" s="156">
        <f t="shared" si="26"/>
        <v>-610</v>
      </c>
      <c r="H59" s="156">
        <f t="shared" si="27"/>
        <v>-9100</v>
      </c>
      <c r="I59" s="147"/>
      <c r="J59" s="147"/>
      <c r="K59" s="147"/>
      <c r="L59" s="147"/>
      <c r="M59" s="147">
        <f t="shared" si="28"/>
        <v>0</v>
      </c>
      <c r="N59" s="147">
        <f t="shared" si="29"/>
        <v>0</v>
      </c>
      <c r="O59" s="148"/>
      <c r="W59" s="98"/>
      <c r="AA59" s="133">
        <f>H49</f>
        <v>10</v>
      </c>
      <c r="AB59" s="133" t="str">
        <f>E49</f>
        <v>PA1-TDD-002-W</v>
      </c>
      <c r="AC59" s="129" t="str">
        <f>A49</f>
        <v xml:space="preserve">PA1 </v>
      </c>
      <c r="AD59" s="133" t="str">
        <f t="shared" si="30"/>
        <v>TSN</v>
      </c>
      <c r="AE59" s="133">
        <f t="shared" si="31"/>
        <v>610</v>
      </c>
      <c r="AF59" s="135">
        <f t="shared" si="32"/>
        <v>0</v>
      </c>
      <c r="AI59" s="158"/>
      <c r="AJ59" s="158"/>
    </row>
    <row r="60" spans="1:37" ht="12.75" customHeight="1">
      <c r="A60" s="149" t="s">
        <v>252</v>
      </c>
      <c r="B60" s="157" t="s">
        <v>14</v>
      </c>
      <c r="C60" s="156">
        <v>835</v>
      </c>
      <c r="D60" s="156">
        <v>11690</v>
      </c>
      <c r="E60" s="147"/>
      <c r="F60" s="147"/>
      <c r="G60" s="156">
        <f t="shared" si="26"/>
        <v>-835</v>
      </c>
      <c r="H60" s="156">
        <f t="shared" si="27"/>
        <v>-11690</v>
      </c>
      <c r="I60" s="147"/>
      <c r="J60" s="147"/>
      <c r="K60" s="147"/>
      <c r="L60" s="147"/>
      <c r="M60" s="147">
        <f t="shared" si="28"/>
        <v>0</v>
      </c>
      <c r="N60" s="147">
        <f t="shared" si="29"/>
        <v>0</v>
      </c>
      <c r="O60" s="148"/>
      <c r="W60" s="98"/>
      <c r="AA60" s="133">
        <f>H49</f>
        <v>10</v>
      </c>
      <c r="AB60" s="133" t="str">
        <f>E49</f>
        <v>PA1-TDD-002-W</v>
      </c>
      <c r="AC60" s="129" t="str">
        <f>A49</f>
        <v xml:space="preserve">PA1 </v>
      </c>
      <c r="AD60" s="133" t="str">
        <f t="shared" si="30"/>
        <v>TSN</v>
      </c>
      <c r="AE60" s="133">
        <f t="shared" si="31"/>
        <v>835</v>
      </c>
      <c r="AF60" s="135">
        <f t="shared" si="32"/>
        <v>0</v>
      </c>
      <c r="AI60" s="158"/>
      <c r="AJ60" s="158"/>
    </row>
    <row r="61" spans="1:37" ht="12.75" customHeight="1">
      <c r="A61" s="149" t="s">
        <v>252</v>
      </c>
      <c r="B61" s="157" t="s">
        <v>253</v>
      </c>
      <c r="C61" s="156">
        <v>70</v>
      </c>
      <c r="D61" s="156">
        <v>980</v>
      </c>
      <c r="E61" s="147"/>
      <c r="F61" s="147"/>
      <c r="G61" s="156">
        <f t="shared" si="26"/>
        <v>-70</v>
      </c>
      <c r="H61" s="156">
        <f t="shared" si="27"/>
        <v>-980</v>
      </c>
      <c r="I61" s="147"/>
      <c r="J61" s="147"/>
      <c r="K61" s="147"/>
      <c r="L61" s="147"/>
      <c r="M61" s="147">
        <f t="shared" si="28"/>
        <v>0</v>
      </c>
      <c r="N61" s="147">
        <f t="shared" si="29"/>
        <v>0</v>
      </c>
      <c r="O61" s="148"/>
      <c r="W61" s="98"/>
      <c r="AA61" s="133">
        <f>H49</f>
        <v>10</v>
      </c>
      <c r="AB61" s="133" t="str">
        <f>E49</f>
        <v>PA1-TDD-002-W</v>
      </c>
      <c r="AC61" s="129" t="str">
        <f>A49</f>
        <v xml:space="preserve">PA1 </v>
      </c>
      <c r="AD61" s="133" t="str">
        <f t="shared" si="30"/>
        <v>TSN</v>
      </c>
      <c r="AE61" s="133">
        <f t="shared" si="31"/>
        <v>70</v>
      </c>
      <c r="AF61" s="135">
        <f t="shared" si="32"/>
        <v>0</v>
      </c>
      <c r="AI61" s="158"/>
      <c r="AJ61" s="158"/>
    </row>
    <row r="62" spans="1:37" ht="12.75" customHeight="1">
      <c r="A62" s="149" t="s">
        <v>257</v>
      </c>
      <c r="B62" s="157">
        <f>B38+7</f>
        <v>43158</v>
      </c>
      <c r="C62" s="156">
        <v>450</v>
      </c>
      <c r="D62" s="156">
        <v>6700</v>
      </c>
      <c r="E62" s="147"/>
      <c r="F62" s="147"/>
      <c r="G62" s="156">
        <f t="shared" si="26"/>
        <v>-450</v>
      </c>
      <c r="H62" s="156">
        <f t="shared" si="27"/>
        <v>-6700</v>
      </c>
      <c r="I62" s="147"/>
      <c r="J62" s="147"/>
      <c r="K62" s="147"/>
      <c r="L62" s="147"/>
      <c r="M62" s="147">
        <f t="shared" si="28"/>
        <v>0</v>
      </c>
      <c r="N62" s="147">
        <f t="shared" si="29"/>
        <v>0</v>
      </c>
      <c r="O62" s="148"/>
      <c r="W62" s="98"/>
      <c r="AA62" s="133">
        <f>H49</f>
        <v>10</v>
      </c>
      <c r="AB62" s="133" t="str">
        <f>E49</f>
        <v>PA1-TDD-002-W</v>
      </c>
      <c r="AC62" s="129" t="str">
        <f>A49</f>
        <v xml:space="preserve">PA1 </v>
      </c>
      <c r="AD62" s="133" t="str">
        <f t="shared" si="30"/>
        <v>TAO</v>
      </c>
      <c r="AE62" s="133">
        <f t="shared" si="31"/>
        <v>450</v>
      </c>
      <c r="AF62" s="135">
        <f t="shared" si="32"/>
        <v>0</v>
      </c>
      <c r="AI62" s="158"/>
      <c r="AJ62" s="158"/>
    </row>
    <row r="63" spans="1:37" ht="12.75" customHeight="1">
      <c r="A63" s="149" t="s">
        <v>254</v>
      </c>
      <c r="B63" s="157">
        <f t="shared" ref="B63:B65" si="33">B39+7</f>
        <v>43160</v>
      </c>
      <c r="C63" s="156">
        <v>195</v>
      </c>
      <c r="D63" s="156">
        <v>2500</v>
      </c>
      <c r="E63" s="147">
        <v>120</v>
      </c>
      <c r="F63" s="147">
        <v>1400</v>
      </c>
      <c r="G63" s="156">
        <f t="shared" si="26"/>
        <v>-75</v>
      </c>
      <c r="H63" s="156">
        <f t="shared" si="27"/>
        <v>-1100</v>
      </c>
      <c r="I63" s="147"/>
      <c r="J63" s="147"/>
      <c r="K63" s="147"/>
      <c r="L63" s="147"/>
      <c r="M63" s="147">
        <f t="shared" si="28"/>
        <v>0</v>
      </c>
      <c r="N63" s="147">
        <f t="shared" si="29"/>
        <v>0</v>
      </c>
      <c r="O63" s="148"/>
      <c r="W63" s="98"/>
      <c r="AA63" s="133">
        <f>H49</f>
        <v>10</v>
      </c>
      <c r="AB63" s="133" t="str">
        <f>E49</f>
        <v>PA1-TDD-002-W</v>
      </c>
      <c r="AC63" s="129" t="str">
        <f>A49</f>
        <v xml:space="preserve">PA1 </v>
      </c>
      <c r="AD63" s="133" t="str">
        <f t="shared" si="30"/>
        <v>NGB</v>
      </c>
      <c r="AE63" s="133">
        <f t="shared" si="31"/>
        <v>195</v>
      </c>
      <c r="AF63" s="135">
        <f t="shared" si="32"/>
        <v>120</v>
      </c>
      <c r="AI63" s="158"/>
      <c r="AJ63" s="158"/>
    </row>
    <row r="64" spans="1:37" ht="12.75" customHeight="1">
      <c r="A64" s="149" t="s">
        <v>255</v>
      </c>
      <c r="B64" s="157">
        <f t="shared" si="33"/>
        <v>43162</v>
      </c>
      <c r="C64" s="156">
        <v>210</v>
      </c>
      <c r="D64" s="156">
        <v>2750</v>
      </c>
      <c r="E64" s="147"/>
      <c r="F64" s="147"/>
      <c r="G64" s="156">
        <f t="shared" si="26"/>
        <v>-210</v>
      </c>
      <c r="H64" s="156">
        <f t="shared" si="27"/>
        <v>-2750</v>
      </c>
      <c r="I64" s="147"/>
      <c r="J64" s="147"/>
      <c r="K64" s="147"/>
      <c r="L64" s="147"/>
      <c r="M64" s="147">
        <f t="shared" si="28"/>
        <v>0</v>
      </c>
      <c r="N64" s="147">
        <f t="shared" si="29"/>
        <v>0</v>
      </c>
      <c r="O64" s="148"/>
      <c r="W64" s="98"/>
      <c r="AA64" s="133">
        <f>H49</f>
        <v>10</v>
      </c>
      <c r="AB64" s="133" t="str">
        <f>E49</f>
        <v>PA1-TDD-002-W</v>
      </c>
      <c r="AC64" s="129" t="str">
        <f>A49</f>
        <v xml:space="preserve">PA1 </v>
      </c>
      <c r="AD64" s="133" t="str">
        <f t="shared" si="30"/>
        <v>XMN</v>
      </c>
      <c r="AE64" s="133">
        <f t="shared" si="31"/>
        <v>210</v>
      </c>
      <c r="AF64" s="135">
        <f t="shared" si="32"/>
        <v>0</v>
      </c>
      <c r="AI64" s="158"/>
      <c r="AJ64" s="158"/>
    </row>
    <row r="65" spans="1:38" ht="12.75" customHeight="1">
      <c r="A65" s="149" t="s">
        <v>258</v>
      </c>
      <c r="B65" s="157">
        <f t="shared" si="33"/>
        <v>43164</v>
      </c>
      <c r="C65" s="156">
        <v>340</v>
      </c>
      <c r="D65" s="156">
        <v>4110</v>
      </c>
      <c r="E65" s="147"/>
      <c r="F65" s="147"/>
      <c r="G65" s="156">
        <f t="shared" si="26"/>
        <v>-340</v>
      </c>
      <c r="H65" s="156">
        <f t="shared" si="27"/>
        <v>-4110</v>
      </c>
      <c r="I65" s="147"/>
      <c r="J65" s="147"/>
      <c r="K65" s="147"/>
      <c r="L65" s="147"/>
      <c r="M65" s="147">
        <f t="shared" si="28"/>
        <v>0</v>
      </c>
      <c r="N65" s="147">
        <f t="shared" si="29"/>
        <v>0</v>
      </c>
      <c r="O65" s="148"/>
      <c r="W65" s="98"/>
      <c r="AA65" s="133">
        <f>H49</f>
        <v>10</v>
      </c>
      <c r="AB65" s="133" t="str">
        <f>E49</f>
        <v>PA1-TDD-002-W</v>
      </c>
      <c r="AC65" s="129" t="str">
        <f>A49</f>
        <v xml:space="preserve">PA1 </v>
      </c>
      <c r="AD65" s="133" t="str">
        <f t="shared" si="30"/>
        <v>HUA</v>
      </c>
      <c r="AE65" s="133">
        <f t="shared" si="31"/>
        <v>340</v>
      </c>
      <c r="AF65" s="135">
        <f t="shared" si="32"/>
        <v>0</v>
      </c>
      <c r="AI65" s="158"/>
      <c r="AJ65" s="158"/>
    </row>
    <row r="66" spans="1:38" ht="12.75" customHeight="1">
      <c r="A66" s="197" t="s">
        <v>259</v>
      </c>
      <c r="B66" s="157"/>
      <c r="C66" s="156">
        <v>35</v>
      </c>
      <c r="D66" s="156">
        <v>470</v>
      </c>
      <c r="E66" s="147"/>
      <c r="F66" s="147"/>
      <c r="G66" s="156"/>
      <c r="H66" s="156"/>
      <c r="I66" s="147"/>
      <c r="J66" s="147"/>
      <c r="K66" s="147"/>
      <c r="L66" s="147"/>
      <c r="M66" s="147"/>
      <c r="N66" s="147"/>
      <c r="O66" s="148"/>
      <c r="W66" s="98"/>
      <c r="AA66" s="133">
        <f>H49</f>
        <v>10</v>
      </c>
      <c r="AB66" s="133" t="str">
        <f>E49</f>
        <v>PA1-TDD-002-W</v>
      </c>
      <c r="AC66" s="129" t="str">
        <f>A49</f>
        <v xml:space="preserve">PA1 </v>
      </c>
      <c r="AD66" s="133" t="str">
        <f t="shared" si="30"/>
        <v>自留</v>
      </c>
      <c r="AE66" s="133">
        <f t="shared" si="31"/>
        <v>35</v>
      </c>
      <c r="AF66" s="135"/>
      <c r="AI66" s="158"/>
      <c r="AJ66" s="158"/>
    </row>
    <row r="67" spans="1:38" ht="12.75" customHeight="1">
      <c r="A67" s="149" t="s">
        <v>205</v>
      </c>
      <c r="B67" s="157"/>
      <c r="C67" s="156"/>
      <c r="D67" s="156"/>
      <c r="E67" s="147"/>
      <c r="F67" s="147"/>
      <c r="G67" s="156">
        <f t="shared" ref="G67:G68" si="34">E67-C67</f>
        <v>0</v>
      </c>
      <c r="H67" s="156">
        <f t="shared" ref="H67:H68" si="35">F67-D67</f>
        <v>0</v>
      </c>
      <c r="I67" s="147"/>
      <c r="J67" s="147"/>
      <c r="K67" s="147"/>
      <c r="L67" s="147"/>
      <c r="M67" s="147">
        <f t="shared" ref="M67:M68" si="36">I67+K67</f>
        <v>0</v>
      </c>
      <c r="N67" s="147">
        <f t="shared" ref="N67:N68" si="37">J67+L67</f>
        <v>0</v>
      </c>
      <c r="O67" s="148"/>
      <c r="W67" s="98"/>
      <c r="AA67" s="133">
        <f>H49</f>
        <v>10</v>
      </c>
      <c r="AB67" s="133" t="str">
        <f>E49</f>
        <v>PA1-TDD-002-W</v>
      </c>
      <c r="AC67" s="129" t="str">
        <f>A49</f>
        <v xml:space="preserve">PA1 </v>
      </c>
      <c r="AD67" s="133" t="str">
        <f t="shared" si="30"/>
        <v>COSCO T/S</v>
      </c>
      <c r="AE67" s="133">
        <f t="shared" si="31"/>
        <v>0</v>
      </c>
      <c r="AF67" s="135">
        <f t="shared" ref="AF67:AF68" si="38">E67</f>
        <v>0</v>
      </c>
      <c r="AI67" s="158"/>
      <c r="AJ67" s="158"/>
    </row>
    <row r="68" spans="1:38" s="131" customFormat="1" ht="12.75" customHeight="1">
      <c r="A68" s="149" t="s">
        <v>209</v>
      </c>
      <c r="B68" s="152"/>
      <c r="C68" s="153">
        <v>1949</v>
      </c>
      <c r="D68" s="153">
        <f>C68*13</f>
        <v>25337</v>
      </c>
      <c r="E68" s="154">
        <f>SUM(E53:E67)</f>
        <v>400</v>
      </c>
      <c r="F68" s="154">
        <f>SUM(F53:F67)</f>
        <v>6142</v>
      </c>
      <c r="G68" s="153">
        <f t="shared" si="34"/>
        <v>-1549</v>
      </c>
      <c r="H68" s="153">
        <f t="shared" si="35"/>
        <v>-19195</v>
      </c>
      <c r="I68" s="155">
        <f>SUM(I53:I67)</f>
        <v>242</v>
      </c>
      <c r="J68" s="155">
        <f>SUM(J53:J67)</f>
        <v>2946</v>
      </c>
      <c r="K68" s="155">
        <f>SUM(K53:K67)</f>
        <v>30</v>
      </c>
      <c r="L68" s="155">
        <f>SUM(L53:L67)</f>
        <v>347</v>
      </c>
      <c r="M68" s="155">
        <f>SUM(M53:M67)</f>
        <v>272</v>
      </c>
      <c r="N68" s="155">
        <f>SUM(N53:N67)</f>
        <v>3293</v>
      </c>
      <c r="O68" s="14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133"/>
      <c r="AB68" s="133"/>
      <c r="AC68" s="129"/>
      <c r="AD68" s="133"/>
      <c r="AE68" s="133"/>
      <c r="AF68" s="133"/>
      <c r="AG68" s="133"/>
      <c r="AH68" s="133"/>
      <c r="AI68" s="158"/>
      <c r="AJ68" s="158"/>
      <c r="AK68" s="158"/>
      <c r="AL68" s="158"/>
    </row>
  </sheetData>
  <protectedRanges>
    <protectedRange sqref="G22:H24 F1 G45:H48 F25 G69:H1048576 F49" name="区域1"/>
  </protectedRanges>
  <mergeCells count="18">
    <mergeCell ref="C50:D51"/>
    <mergeCell ref="E50:F51"/>
    <mergeCell ref="G50:H51"/>
    <mergeCell ref="I50:N50"/>
    <mergeCell ref="O50:O52"/>
    <mergeCell ref="M51:N51"/>
    <mergeCell ref="C26:D27"/>
    <mergeCell ref="E26:F27"/>
    <mergeCell ref="G26:H27"/>
    <mergeCell ref="I26:N26"/>
    <mergeCell ref="O26:O28"/>
    <mergeCell ref="M27:N27"/>
    <mergeCell ref="G2:H3"/>
    <mergeCell ref="O2:O4"/>
    <mergeCell ref="M3:N3"/>
    <mergeCell ref="I2:N2"/>
    <mergeCell ref="C2:D3"/>
    <mergeCell ref="E2:F3"/>
  </mergeCells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83"/>
  <sheetViews>
    <sheetView showZeros="0" zoomScale="115" zoomScaleNormal="115" workbookViewId="0">
      <pane xSplit="1" topLeftCell="B1" activePane="topRight" state="frozen"/>
      <selection pane="topRight" activeCell="B27" sqref="B27"/>
    </sheetView>
  </sheetViews>
  <sheetFormatPr defaultColWidth="9" defaultRowHeight="12.75" customHeight="1"/>
  <cols>
    <col min="1" max="1" width="12.875" style="89" customWidth="1"/>
    <col min="2" max="2" width="9" style="89" customWidth="1"/>
    <col min="3" max="4" width="9" style="89"/>
    <col min="5" max="6" width="9" style="89" customWidth="1"/>
    <col min="7" max="8" width="9" style="89"/>
    <col min="9" max="16" width="9" style="117" customWidth="1"/>
    <col min="17" max="18" width="9" style="89" customWidth="1"/>
    <col min="19" max="19" width="13.375" style="89" customWidth="1"/>
    <col min="20" max="20" width="10.125" style="89" bestFit="1" customWidth="1"/>
    <col min="21" max="21" width="9" style="89"/>
    <col min="22" max="22" width="9" style="107" customWidth="1"/>
    <col min="23" max="24" width="15.125" style="107" customWidth="1"/>
    <col min="25" max="27" width="9" style="107" customWidth="1"/>
    <col min="28" max="29" width="9" style="89" customWidth="1"/>
    <col min="30" max="16384" width="9" style="89"/>
  </cols>
  <sheetData>
    <row r="1" spans="1:27" s="94" customFormat="1" ht="12.75" customHeight="1">
      <c r="A1" s="111" t="s">
        <v>228</v>
      </c>
      <c r="B1" s="113" t="s">
        <v>229</v>
      </c>
      <c r="C1" s="114"/>
      <c r="D1" s="106"/>
      <c r="E1" s="113" t="s">
        <v>198</v>
      </c>
      <c r="F1" s="106"/>
      <c r="G1" s="111" t="s">
        <v>211</v>
      </c>
      <c r="H1" s="112">
        <v>6</v>
      </c>
      <c r="I1" s="106"/>
      <c r="J1" s="106" t="s">
        <v>238</v>
      </c>
      <c r="K1" s="106"/>
      <c r="L1" s="106"/>
      <c r="M1" s="107"/>
      <c r="N1" s="107"/>
      <c r="O1" s="107"/>
      <c r="P1" s="107"/>
      <c r="Q1" s="107"/>
      <c r="R1" s="107"/>
      <c r="S1" s="107"/>
      <c r="T1" s="108"/>
      <c r="U1" s="108"/>
      <c r="V1" s="108"/>
      <c r="W1" s="108"/>
      <c r="X1" s="108"/>
    </row>
    <row r="2" spans="1:27" ht="12.75" customHeight="1">
      <c r="A2" s="165" t="s">
        <v>5</v>
      </c>
      <c r="B2" s="162" t="s">
        <v>6</v>
      </c>
      <c r="C2" s="172" t="s">
        <v>206</v>
      </c>
      <c r="D2" s="173"/>
      <c r="E2" s="172" t="s">
        <v>194</v>
      </c>
      <c r="F2" s="173"/>
      <c r="G2" s="176" t="s">
        <v>197</v>
      </c>
      <c r="H2" s="176"/>
      <c r="I2" s="169" t="s">
        <v>207</v>
      </c>
      <c r="J2" s="170"/>
      <c r="K2" s="170"/>
      <c r="L2" s="170"/>
      <c r="M2" s="170"/>
      <c r="N2" s="171"/>
      <c r="O2" s="172" t="s">
        <v>195</v>
      </c>
      <c r="P2" s="173"/>
      <c r="Q2" s="176" t="s">
        <v>196</v>
      </c>
      <c r="R2" s="176"/>
      <c r="S2" s="162" t="s">
        <v>208</v>
      </c>
      <c r="T2" s="168"/>
      <c r="U2" s="95"/>
    </row>
    <row r="3" spans="1:27" ht="12.75" customHeight="1">
      <c r="A3" s="166"/>
      <c r="B3" s="163"/>
      <c r="C3" s="174"/>
      <c r="D3" s="175"/>
      <c r="E3" s="174"/>
      <c r="F3" s="175"/>
      <c r="G3" s="176"/>
      <c r="H3" s="176"/>
      <c r="I3" s="92" t="s">
        <v>202</v>
      </c>
      <c r="J3" s="93" t="s">
        <v>8</v>
      </c>
      <c r="K3" s="92" t="s">
        <v>203</v>
      </c>
      <c r="L3" s="93" t="s">
        <v>9</v>
      </c>
      <c r="M3" s="169" t="s">
        <v>204</v>
      </c>
      <c r="N3" s="171"/>
      <c r="O3" s="174"/>
      <c r="P3" s="175"/>
      <c r="Q3" s="176"/>
      <c r="R3" s="176"/>
      <c r="S3" s="163"/>
      <c r="T3" s="168"/>
      <c r="U3" s="95"/>
    </row>
    <row r="4" spans="1:27" ht="12.75" customHeight="1">
      <c r="A4" s="167"/>
      <c r="B4" s="164"/>
      <c r="C4" s="91" t="s">
        <v>10</v>
      </c>
      <c r="D4" s="91" t="s">
        <v>11</v>
      </c>
      <c r="E4" s="93" t="s">
        <v>10</v>
      </c>
      <c r="F4" s="91" t="s">
        <v>11</v>
      </c>
      <c r="G4" s="91" t="s">
        <v>10</v>
      </c>
      <c r="H4" s="91" t="s">
        <v>11</v>
      </c>
      <c r="I4" s="93" t="s">
        <v>10</v>
      </c>
      <c r="J4" s="91" t="s">
        <v>11</v>
      </c>
      <c r="K4" s="93" t="s">
        <v>10</v>
      </c>
      <c r="L4" s="91" t="s">
        <v>11</v>
      </c>
      <c r="M4" s="91"/>
      <c r="N4" s="91"/>
      <c r="O4" s="93" t="s">
        <v>10</v>
      </c>
      <c r="P4" s="91" t="s">
        <v>11</v>
      </c>
      <c r="Q4" s="91" t="s">
        <v>10</v>
      </c>
      <c r="R4" s="91" t="s">
        <v>11</v>
      </c>
      <c r="S4" s="164"/>
      <c r="T4" s="168"/>
      <c r="U4" s="95"/>
      <c r="V4" s="107" t="s">
        <v>218</v>
      </c>
      <c r="W4" s="107" t="s">
        <v>220</v>
      </c>
      <c r="X4" s="107" t="s">
        <v>226</v>
      </c>
      <c r="Y4" s="107" t="s">
        <v>216</v>
      </c>
      <c r="Z4" s="107" t="s">
        <v>215</v>
      </c>
      <c r="AA4" s="107" t="s">
        <v>219</v>
      </c>
    </row>
    <row r="5" spans="1:27" ht="12.75" customHeight="1">
      <c r="A5" s="8" t="s">
        <v>13</v>
      </c>
      <c r="B5" s="4" t="s">
        <v>190</v>
      </c>
      <c r="C5" s="91">
        <v>0</v>
      </c>
      <c r="D5" s="91">
        <v>0</v>
      </c>
      <c r="E5" s="19">
        <f t="shared" ref="E5:F11" si="0">O5+Q5</f>
        <v>6</v>
      </c>
      <c r="F5" s="10">
        <f t="shared" si="0"/>
        <v>66</v>
      </c>
      <c r="G5" s="91">
        <f t="shared" ref="G5:G14" si="1">E5-C5</f>
        <v>6</v>
      </c>
      <c r="H5" s="91">
        <f t="shared" ref="H5:H14" si="2">F5-D5</f>
        <v>66</v>
      </c>
      <c r="I5" s="10"/>
      <c r="J5" s="10"/>
      <c r="K5" s="10"/>
      <c r="L5" s="10"/>
      <c r="M5" s="10">
        <f t="shared" ref="M5" si="3">I5+K5</f>
        <v>0</v>
      </c>
      <c r="N5" s="10">
        <f t="shared" ref="N5" si="4">J5+L5</f>
        <v>0</v>
      </c>
      <c r="O5" s="9"/>
      <c r="P5" s="9"/>
      <c r="Q5" s="10">
        <v>6</v>
      </c>
      <c r="R5" s="10">
        <v>66</v>
      </c>
      <c r="S5" s="97"/>
      <c r="T5" s="168"/>
      <c r="U5" s="95"/>
      <c r="V5" s="107">
        <f>H1</f>
        <v>6</v>
      </c>
      <c r="W5" s="107" t="str">
        <f>E1</f>
        <v>PMX-N75-006-W</v>
      </c>
      <c r="X5" s="90" t="s">
        <v>228</v>
      </c>
      <c r="Y5" s="107" t="str">
        <f t="shared" ref="Y5:Y18" si="5">A5</f>
        <v>KR</v>
      </c>
      <c r="Z5" s="107">
        <f t="shared" ref="Z5:Z18" si="6">C5</f>
        <v>0</v>
      </c>
      <c r="AA5" s="109">
        <f t="shared" ref="AA5:AA18" si="7">E5</f>
        <v>6</v>
      </c>
    </row>
    <row r="6" spans="1:27" ht="12.75" customHeight="1">
      <c r="A6" s="11" t="s">
        <v>19</v>
      </c>
      <c r="B6" s="4">
        <v>43136</v>
      </c>
      <c r="C6" s="91">
        <v>400</v>
      </c>
      <c r="D6" s="91">
        <f t="shared" ref="D6:D7" si="8">C6*13</f>
        <v>5200</v>
      </c>
      <c r="E6" s="19">
        <f t="shared" si="0"/>
        <v>237</v>
      </c>
      <c r="F6" s="10">
        <f t="shared" si="0"/>
        <v>3242</v>
      </c>
      <c r="G6" s="91">
        <f t="shared" si="1"/>
        <v>-163</v>
      </c>
      <c r="H6" s="91">
        <f t="shared" si="2"/>
        <v>-1958</v>
      </c>
      <c r="I6" s="12">
        <v>87</v>
      </c>
      <c r="J6" s="12">
        <v>1353</v>
      </c>
      <c r="K6" s="10">
        <v>9</v>
      </c>
      <c r="L6" s="10">
        <v>128</v>
      </c>
      <c r="M6" s="10">
        <f t="shared" ref="M6:N18" si="9">I6+K6</f>
        <v>96</v>
      </c>
      <c r="N6" s="10">
        <f t="shared" si="9"/>
        <v>1481</v>
      </c>
      <c r="O6" s="12">
        <f>285-48</f>
        <v>237</v>
      </c>
      <c r="P6" s="12">
        <f>3662-420</f>
        <v>3242</v>
      </c>
      <c r="Q6" s="9"/>
      <c r="R6" s="9"/>
      <c r="S6" s="97"/>
      <c r="V6" s="107">
        <f>H1</f>
        <v>6</v>
      </c>
      <c r="W6" s="107" t="str">
        <f>E1</f>
        <v>PMX-N75-006-W</v>
      </c>
      <c r="X6" s="90" t="s">
        <v>228</v>
      </c>
      <c r="Y6" s="107" t="str">
        <f t="shared" si="5"/>
        <v>TAO</v>
      </c>
      <c r="Z6" s="107">
        <f t="shared" si="6"/>
        <v>400</v>
      </c>
      <c r="AA6" s="109">
        <f t="shared" si="7"/>
        <v>237</v>
      </c>
    </row>
    <row r="7" spans="1:27" ht="12.75" customHeight="1">
      <c r="A7" s="11" t="s">
        <v>15</v>
      </c>
      <c r="B7" s="4">
        <v>43138</v>
      </c>
      <c r="C7" s="91">
        <v>600</v>
      </c>
      <c r="D7" s="91">
        <f t="shared" si="8"/>
        <v>7800</v>
      </c>
      <c r="E7" s="19">
        <f t="shared" si="0"/>
        <v>531</v>
      </c>
      <c r="F7" s="10">
        <f t="shared" si="0"/>
        <v>5967</v>
      </c>
      <c r="G7" s="91">
        <f t="shared" si="1"/>
        <v>-69</v>
      </c>
      <c r="H7" s="91">
        <f t="shared" si="2"/>
        <v>-1833</v>
      </c>
      <c r="I7" s="12">
        <v>98</v>
      </c>
      <c r="J7" s="12">
        <v>1098</v>
      </c>
      <c r="K7" s="9">
        <v>1</v>
      </c>
      <c r="L7" s="9">
        <v>7</v>
      </c>
      <c r="M7" s="10">
        <f t="shared" si="9"/>
        <v>99</v>
      </c>
      <c r="N7" s="10">
        <f t="shared" si="9"/>
        <v>1105</v>
      </c>
      <c r="O7" s="12">
        <f>521+10</f>
        <v>531</v>
      </c>
      <c r="P7" s="12">
        <v>5967</v>
      </c>
      <c r="Q7" s="9"/>
      <c r="R7" s="9"/>
      <c r="S7" s="97"/>
      <c r="V7" s="107">
        <f>H1</f>
        <v>6</v>
      </c>
      <c r="W7" s="107" t="str">
        <f>E1</f>
        <v>PMX-N75-006-W</v>
      </c>
      <c r="X7" s="90" t="s">
        <v>228</v>
      </c>
      <c r="Y7" s="107" t="str">
        <f t="shared" si="5"/>
        <v>SHA</v>
      </c>
      <c r="Z7" s="107">
        <f t="shared" si="6"/>
        <v>600</v>
      </c>
      <c r="AA7" s="109">
        <f t="shared" si="7"/>
        <v>531</v>
      </c>
    </row>
    <row r="8" spans="1:27" ht="12.75" customHeight="1">
      <c r="A8" s="11" t="s">
        <v>14</v>
      </c>
      <c r="B8" s="4">
        <v>43139</v>
      </c>
      <c r="C8" s="91">
        <v>375</v>
      </c>
      <c r="D8" s="91">
        <v>4875</v>
      </c>
      <c r="E8" s="19">
        <f t="shared" si="0"/>
        <v>518</v>
      </c>
      <c r="F8" s="10">
        <f t="shared" si="0"/>
        <v>6100</v>
      </c>
      <c r="G8" s="91">
        <f t="shared" si="1"/>
        <v>143</v>
      </c>
      <c r="H8" s="91">
        <f t="shared" si="2"/>
        <v>1225</v>
      </c>
      <c r="I8" s="9">
        <v>57</v>
      </c>
      <c r="J8" s="9">
        <v>495</v>
      </c>
      <c r="K8" s="9">
        <v>20</v>
      </c>
      <c r="L8" s="9">
        <v>212</v>
      </c>
      <c r="M8" s="10">
        <f t="shared" si="9"/>
        <v>77</v>
      </c>
      <c r="N8" s="10">
        <f t="shared" si="9"/>
        <v>707</v>
      </c>
      <c r="O8" s="9"/>
      <c r="P8" s="9"/>
      <c r="Q8" s="9">
        <v>518</v>
      </c>
      <c r="R8" s="9">
        <v>6100</v>
      </c>
      <c r="S8" s="97"/>
      <c r="V8" s="107">
        <f>H1</f>
        <v>6</v>
      </c>
      <c r="W8" s="107" t="str">
        <f>E1</f>
        <v>PMX-N75-006-W</v>
      </c>
      <c r="X8" s="90" t="s">
        <v>228</v>
      </c>
      <c r="Y8" s="107" t="str">
        <f t="shared" si="5"/>
        <v>NGB</v>
      </c>
      <c r="Z8" s="107">
        <f t="shared" si="6"/>
        <v>375</v>
      </c>
      <c r="AA8" s="109">
        <f t="shared" si="7"/>
        <v>518</v>
      </c>
    </row>
    <row r="9" spans="1:27" ht="12.75" customHeight="1">
      <c r="A9" s="11" t="s">
        <v>16</v>
      </c>
      <c r="B9" s="4" t="s">
        <v>15</v>
      </c>
      <c r="C9" s="91">
        <v>80</v>
      </c>
      <c r="D9" s="91">
        <v>1040</v>
      </c>
      <c r="E9" s="19">
        <f t="shared" si="0"/>
        <v>68</v>
      </c>
      <c r="F9" s="10">
        <f t="shared" si="0"/>
        <v>1434</v>
      </c>
      <c r="G9" s="91">
        <f t="shared" si="1"/>
        <v>-12</v>
      </c>
      <c r="H9" s="91">
        <f t="shared" si="2"/>
        <v>394</v>
      </c>
      <c r="I9" s="12"/>
      <c r="J9" s="12"/>
      <c r="K9" s="10"/>
      <c r="L9" s="10"/>
      <c r="M9" s="10">
        <f t="shared" si="9"/>
        <v>0</v>
      </c>
      <c r="N9" s="10">
        <f t="shared" si="9"/>
        <v>0</v>
      </c>
      <c r="O9" s="12">
        <v>68</v>
      </c>
      <c r="P9" s="12">
        <v>1434</v>
      </c>
      <c r="Q9" s="10"/>
      <c r="R9" s="10"/>
      <c r="S9" s="97"/>
      <c r="V9" s="107">
        <f>H1</f>
        <v>6</v>
      </c>
      <c r="W9" s="107" t="str">
        <f>E1</f>
        <v>PMX-N75-006-W</v>
      </c>
      <c r="X9" s="90" t="s">
        <v>228</v>
      </c>
      <c r="Y9" s="107" t="str">
        <f t="shared" si="5"/>
        <v>WUH</v>
      </c>
      <c r="Z9" s="107">
        <f t="shared" si="6"/>
        <v>80</v>
      </c>
      <c r="AA9" s="109">
        <f t="shared" si="7"/>
        <v>68</v>
      </c>
    </row>
    <row r="10" spans="1:27" ht="12.75" customHeight="1">
      <c r="A10" s="11" t="s">
        <v>17</v>
      </c>
      <c r="B10" s="4" t="s">
        <v>193</v>
      </c>
      <c r="C10" s="91">
        <v>75</v>
      </c>
      <c r="D10" s="91">
        <v>975</v>
      </c>
      <c r="E10" s="19">
        <f t="shared" si="0"/>
        <v>143</v>
      </c>
      <c r="F10" s="10">
        <f t="shared" si="0"/>
        <v>2663</v>
      </c>
      <c r="G10" s="91">
        <f t="shared" si="1"/>
        <v>68</v>
      </c>
      <c r="H10" s="91">
        <f t="shared" si="2"/>
        <v>1688</v>
      </c>
      <c r="I10" s="10"/>
      <c r="J10" s="10"/>
      <c r="K10" s="10"/>
      <c r="L10" s="10"/>
      <c r="M10" s="10">
        <f t="shared" si="9"/>
        <v>0</v>
      </c>
      <c r="N10" s="10">
        <f t="shared" si="9"/>
        <v>0</v>
      </c>
      <c r="O10" s="12">
        <v>82</v>
      </c>
      <c r="P10" s="12">
        <v>1298</v>
      </c>
      <c r="Q10" s="10">
        <v>61</v>
      </c>
      <c r="R10" s="10">
        <v>1365</v>
      </c>
      <c r="S10" s="97"/>
      <c r="V10" s="107">
        <f>H1</f>
        <v>6</v>
      </c>
      <c r="W10" s="107" t="str">
        <f>E1</f>
        <v>PMX-N75-006-W</v>
      </c>
      <c r="X10" s="90" t="s">
        <v>228</v>
      </c>
      <c r="Y10" s="107" t="str">
        <f t="shared" si="5"/>
        <v>DLC</v>
      </c>
      <c r="Z10" s="107">
        <f t="shared" si="6"/>
        <v>75</v>
      </c>
      <c r="AA10" s="109">
        <f t="shared" si="7"/>
        <v>143</v>
      </c>
    </row>
    <row r="11" spans="1:27" ht="12.75" customHeight="1">
      <c r="A11" s="11" t="s">
        <v>18</v>
      </c>
      <c r="B11" s="4" t="s">
        <v>193</v>
      </c>
      <c r="C11" s="91">
        <v>100</v>
      </c>
      <c r="D11" s="91">
        <v>1300</v>
      </c>
      <c r="E11" s="19">
        <f t="shared" si="0"/>
        <v>24</v>
      </c>
      <c r="F11" s="10">
        <f t="shared" si="0"/>
        <v>412</v>
      </c>
      <c r="G11" s="91">
        <f t="shared" si="1"/>
        <v>-76</v>
      </c>
      <c r="H11" s="91">
        <f t="shared" si="2"/>
        <v>-888</v>
      </c>
      <c r="I11" s="10"/>
      <c r="J11" s="10"/>
      <c r="K11" s="10"/>
      <c r="L11" s="10"/>
      <c r="M11" s="10">
        <f t="shared" si="9"/>
        <v>0</v>
      </c>
      <c r="N11" s="10">
        <f t="shared" si="9"/>
        <v>0</v>
      </c>
      <c r="O11" s="12">
        <v>10</v>
      </c>
      <c r="P11" s="12">
        <v>173</v>
      </c>
      <c r="Q11" s="115">
        <v>14</v>
      </c>
      <c r="R11" s="9">
        <v>239</v>
      </c>
      <c r="S11" s="97"/>
      <c r="V11" s="107">
        <f>H1</f>
        <v>6</v>
      </c>
      <c r="W11" s="107" t="str">
        <f>E1</f>
        <v>PMX-N75-006-W</v>
      </c>
      <c r="X11" s="90" t="s">
        <v>228</v>
      </c>
      <c r="Y11" s="107" t="str">
        <f t="shared" si="5"/>
        <v>TSN</v>
      </c>
      <c r="Z11" s="107">
        <f t="shared" si="6"/>
        <v>100</v>
      </c>
      <c r="AA11" s="109">
        <f t="shared" si="7"/>
        <v>24</v>
      </c>
    </row>
    <row r="12" spans="1:27" ht="12.75" customHeight="1">
      <c r="A12" s="11" t="s">
        <v>20</v>
      </c>
      <c r="B12" s="4" t="s">
        <v>193</v>
      </c>
      <c r="C12" s="91">
        <v>50</v>
      </c>
      <c r="D12" s="91">
        <v>650</v>
      </c>
      <c r="E12" s="19">
        <v>0</v>
      </c>
      <c r="F12" s="10">
        <v>0</v>
      </c>
      <c r="G12" s="91">
        <f t="shared" si="1"/>
        <v>-50</v>
      </c>
      <c r="H12" s="91">
        <f t="shared" si="2"/>
        <v>-650</v>
      </c>
      <c r="I12" s="10"/>
      <c r="J12" s="10"/>
      <c r="K12" s="10"/>
      <c r="L12" s="10"/>
      <c r="M12" s="10">
        <f t="shared" si="9"/>
        <v>0</v>
      </c>
      <c r="N12" s="10">
        <f t="shared" si="9"/>
        <v>0</v>
      </c>
      <c r="O12" s="9"/>
      <c r="P12" s="9"/>
      <c r="Q12" s="10"/>
      <c r="R12" s="10"/>
      <c r="S12" s="97"/>
      <c r="V12" s="107">
        <f>H1</f>
        <v>6</v>
      </c>
      <c r="W12" s="107" t="str">
        <f>E1</f>
        <v>PMX-N75-006-W</v>
      </c>
      <c r="X12" s="90" t="s">
        <v>228</v>
      </c>
      <c r="Y12" s="107" t="str">
        <f t="shared" si="5"/>
        <v>XMN</v>
      </c>
      <c r="Z12" s="107">
        <f t="shared" si="6"/>
        <v>50</v>
      </c>
      <c r="AA12" s="109">
        <f t="shared" si="7"/>
        <v>0</v>
      </c>
    </row>
    <row r="13" spans="1:27" ht="12.75" customHeight="1">
      <c r="A13" s="11" t="s">
        <v>191</v>
      </c>
      <c r="B13" s="4" t="s">
        <v>193</v>
      </c>
      <c r="C13" s="91">
        <v>20</v>
      </c>
      <c r="D13" s="91">
        <v>260</v>
      </c>
      <c r="E13" s="19">
        <v>0</v>
      </c>
      <c r="F13" s="10">
        <v>0</v>
      </c>
      <c r="G13" s="91">
        <f t="shared" si="1"/>
        <v>-20</v>
      </c>
      <c r="H13" s="91">
        <f t="shared" si="2"/>
        <v>-260</v>
      </c>
      <c r="I13" s="10"/>
      <c r="J13" s="10"/>
      <c r="K13" s="10"/>
      <c r="L13" s="10"/>
      <c r="M13" s="10">
        <f t="shared" si="9"/>
        <v>0</v>
      </c>
      <c r="N13" s="10">
        <f t="shared" si="9"/>
        <v>0</v>
      </c>
      <c r="O13" s="10"/>
      <c r="P13" s="10"/>
      <c r="Q13" s="10"/>
      <c r="R13" s="10"/>
      <c r="S13" s="97"/>
      <c r="V13" s="107">
        <f>H1</f>
        <v>6</v>
      </c>
      <c r="W13" s="107" t="str">
        <f>E1</f>
        <v>PMX-N75-006-W</v>
      </c>
      <c r="X13" s="90" t="s">
        <v>228</v>
      </c>
      <c r="Y13" s="107" t="str">
        <f t="shared" si="5"/>
        <v>TWC</v>
      </c>
      <c r="Z13" s="107">
        <f t="shared" si="6"/>
        <v>20</v>
      </c>
      <c r="AA13" s="109">
        <f t="shared" si="7"/>
        <v>0</v>
      </c>
    </row>
    <row r="14" spans="1:27" ht="12.75" customHeight="1">
      <c r="A14" s="11" t="s">
        <v>23</v>
      </c>
      <c r="B14" s="44"/>
      <c r="C14" s="91"/>
      <c r="D14" s="91"/>
      <c r="E14" s="19">
        <f t="shared" ref="E14:F18" si="10">O14+Q14</f>
        <v>0</v>
      </c>
      <c r="F14" s="10">
        <f t="shared" si="10"/>
        <v>0</v>
      </c>
      <c r="G14" s="91">
        <f t="shared" si="1"/>
        <v>0</v>
      </c>
      <c r="H14" s="91">
        <f t="shared" si="2"/>
        <v>0</v>
      </c>
      <c r="I14" s="10"/>
      <c r="J14" s="10"/>
      <c r="K14" s="10"/>
      <c r="L14" s="10"/>
      <c r="M14" s="10">
        <f t="shared" si="9"/>
        <v>0</v>
      </c>
      <c r="N14" s="10">
        <f t="shared" si="9"/>
        <v>0</v>
      </c>
      <c r="O14" s="10"/>
      <c r="P14" s="10"/>
      <c r="Q14" s="10"/>
      <c r="R14" s="116"/>
      <c r="S14" s="97"/>
      <c r="V14" s="107">
        <f>H1</f>
        <v>6</v>
      </c>
      <c r="W14" s="107" t="str">
        <f>E1</f>
        <v>PMX-N75-006-W</v>
      </c>
      <c r="X14" s="90" t="s">
        <v>228</v>
      </c>
      <c r="Y14" s="107" t="str">
        <f t="shared" si="5"/>
        <v>SHK</v>
      </c>
      <c r="Z14" s="107">
        <f t="shared" si="6"/>
        <v>0</v>
      </c>
      <c r="AA14" s="109">
        <f t="shared" si="7"/>
        <v>0</v>
      </c>
    </row>
    <row r="15" spans="1:27" ht="12.75" customHeight="1">
      <c r="A15" s="11" t="s">
        <v>7</v>
      </c>
      <c r="B15" s="44"/>
      <c r="C15" s="91"/>
      <c r="D15" s="91"/>
      <c r="E15" s="19">
        <f t="shared" si="10"/>
        <v>0</v>
      </c>
      <c r="F15" s="10">
        <f t="shared" si="10"/>
        <v>0</v>
      </c>
      <c r="G15" s="91"/>
      <c r="H15" s="91"/>
      <c r="I15" s="10"/>
      <c r="J15" s="10"/>
      <c r="K15" s="10"/>
      <c r="L15" s="10"/>
      <c r="M15" s="10">
        <f t="shared" si="9"/>
        <v>0</v>
      </c>
      <c r="N15" s="10">
        <f t="shared" si="9"/>
        <v>0</v>
      </c>
      <c r="O15" s="10"/>
      <c r="P15" s="10"/>
      <c r="Q15" s="10"/>
      <c r="R15" s="10"/>
      <c r="S15" s="97"/>
      <c r="V15" s="107">
        <f>H1</f>
        <v>6</v>
      </c>
      <c r="W15" s="107" t="str">
        <f>E1</f>
        <v>PMX-N75-006-W</v>
      </c>
      <c r="X15" s="90" t="s">
        <v>228</v>
      </c>
      <c r="Y15" s="107" t="str">
        <f t="shared" si="5"/>
        <v>HKG</v>
      </c>
      <c r="Z15" s="107">
        <f t="shared" si="6"/>
        <v>0</v>
      </c>
      <c r="AA15" s="109">
        <f t="shared" si="7"/>
        <v>0</v>
      </c>
    </row>
    <row r="16" spans="1:27" ht="12.75" customHeight="1">
      <c r="A16" s="11" t="s">
        <v>8</v>
      </c>
      <c r="B16" s="4">
        <v>43145</v>
      </c>
      <c r="C16" s="91">
        <v>150</v>
      </c>
      <c r="D16" s="91">
        <v>1950</v>
      </c>
      <c r="E16" s="19">
        <f t="shared" si="10"/>
        <v>0</v>
      </c>
      <c r="F16" s="10">
        <f t="shared" si="10"/>
        <v>0</v>
      </c>
      <c r="G16" s="91">
        <f t="shared" ref="G16:H19" si="11">E16-C16</f>
        <v>-150</v>
      </c>
      <c r="H16" s="91">
        <f t="shared" si="11"/>
        <v>-1950</v>
      </c>
      <c r="I16" s="10"/>
      <c r="J16" s="10"/>
      <c r="K16" s="10"/>
      <c r="L16" s="10"/>
      <c r="M16" s="10">
        <f t="shared" si="9"/>
        <v>0</v>
      </c>
      <c r="N16" s="10">
        <f t="shared" si="9"/>
        <v>0</v>
      </c>
      <c r="O16" s="13"/>
      <c r="P16" s="13"/>
      <c r="Q16" s="10"/>
      <c r="R16" s="10"/>
      <c r="S16" s="97"/>
      <c r="V16" s="107">
        <f>H1</f>
        <v>6</v>
      </c>
      <c r="W16" s="107" t="str">
        <f>E1</f>
        <v>PMX-N75-006-W</v>
      </c>
      <c r="X16" s="90" t="s">
        <v>228</v>
      </c>
      <c r="Y16" s="107" t="str">
        <f t="shared" si="5"/>
        <v>SGP</v>
      </c>
      <c r="Z16" s="107">
        <f t="shared" si="6"/>
        <v>150</v>
      </c>
      <c r="AA16" s="109">
        <f t="shared" si="7"/>
        <v>0</v>
      </c>
    </row>
    <row r="17" spans="1:27" ht="12.75" customHeight="1">
      <c r="A17" s="11" t="s">
        <v>9</v>
      </c>
      <c r="B17" s="4">
        <v>43147</v>
      </c>
      <c r="C17" s="91">
        <v>50</v>
      </c>
      <c r="D17" s="91">
        <v>650</v>
      </c>
      <c r="E17" s="19">
        <f t="shared" si="10"/>
        <v>32</v>
      </c>
      <c r="F17" s="10">
        <f t="shared" si="10"/>
        <v>652</v>
      </c>
      <c r="G17" s="91">
        <f t="shared" si="11"/>
        <v>-18</v>
      </c>
      <c r="H17" s="91">
        <f t="shared" si="11"/>
        <v>2</v>
      </c>
      <c r="I17" s="10"/>
      <c r="J17" s="10"/>
      <c r="K17" s="10"/>
      <c r="L17" s="10"/>
      <c r="M17" s="10">
        <f t="shared" si="9"/>
        <v>0</v>
      </c>
      <c r="N17" s="10">
        <f t="shared" si="9"/>
        <v>0</v>
      </c>
      <c r="O17" s="10">
        <f>92-60</f>
        <v>32</v>
      </c>
      <c r="P17" s="10">
        <v>652</v>
      </c>
      <c r="Q17" s="10"/>
      <c r="R17" s="10"/>
      <c r="S17" s="97"/>
      <c r="V17" s="107">
        <f>H1</f>
        <v>6</v>
      </c>
      <c r="W17" s="107" t="str">
        <f>E1</f>
        <v>PMX-N75-006-W</v>
      </c>
      <c r="X17" s="90" t="s">
        <v>228</v>
      </c>
      <c r="Y17" s="107" t="str">
        <f t="shared" si="5"/>
        <v>PKL</v>
      </c>
      <c r="Z17" s="107">
        <f t="shared" si="6"/>
        <v>50</v>
      </c>
      <c r="AA17" s="109">
        <f t="shared" si="7"/>
        <v>32</v>
      </c>
    </row>
    <row r="18" spans="1:27" ht="12.75" customHeight="1">
      <c r="A18" s="11" t="s">
        <v>205</v>
      </c>
      <c r="B18" s="4"/>
      <c r="C18" s="91"/>
      <c r="D18" s="91"/>
      <c r="E18" s="19">
        <f t="shared" si="10"/>
        <v>297</v>
      </c>
      <c r="F18" s="10">
        <f t="shared" si="10"/>
        <v>2850</v>
      </c>
      <c r="G18" s="91">
        <f t="shared" si="11"/>
        <v>297</v>
      </c>
      <c r="H18" s="91">
        <f t="shared" si="11"/>
        <v>2850</v>
      </c>
      <c r="I18" s="10"/>
      <c r="J18" s="10"/>
      <c r="K18" s="10"/>
      <c r="L18" s="10"/>
      <c r="M18" s="10">
        <f t="shared" si="9"/>
        <v>0</v>
      </c>
      <c r="N18" s="10">
        <f t="shared" si="9"/>
        <v>0</v>
      </c>
      <c r="O18" s="9">
        <f>197+100</f>
        <v>297</v>
      </c>
      <c r="P18" s="9">
        <f>2750+100</f>
        <v>2850</v>
      </c>
      <c r="Q18" s="9"/>
      <c r="R18" s="9"/>
      <c r="S18" s="97"/>
      <c r="V18" s="107">
        <f>H1</f>
        <v>6</v>
      </c>
      <c r="W18" s="107" t="str">
        <f>E1</f>
        <v>PMX-N75-006-W</v>
      </c>
      <c r="X18" s="90" t="s">
        <v>228</v>
      </c>
      <c r="Y18" s="107" t="str">
        <f t="shared" si="5"/>
        <v>COSCO T/S</v>
      </c>
      <c r="Z18" s="107">
        <f t="shared" si="6"/>
        <v>0</v>
      </c>
      <c r="AA18" s="109">
        <f t="shared" si="7"/>
        <v>297</v>
      </c>
    </row>
    <row r="19" spans="1:27" ht="12.75" customHeight="1">
      <c r="A19" s="11" t="s">
        <v>209</v>
      </c>
      <c r="B19" s="99"/>
      <c r="C19" s="22">
        <v>1949</v>
      </c>
      <c r="D19" s="22">
        <f>C19*13</f>
        <v>25337</v>
      </c>
      <c r="E19" s="20">
        <f>SUM(E5:E18)</f>
        <v>1856</v>
      </c>
      <c r="F19" s="21">
        <f>SUM(F5:F18)</f>
        <v>23386</v>
      </c>
      <c r="G19" s="22">
        <f t="shared" si="11"/>
        <v>-93</v>
      </c>
      <c r="H19" s="22">
        <f t="shared" si="11"/>
        <v>-1951</v>
      </c>
      <c r="I19" s="7">
        <f t="shared" ref="I19:N19" si="12">SUM(I5:I18)</f>
        <v>242</v>
      </c>
      <c r="J19" s="7">
        <f t="shared" si="12"/>
        <v>2946</v>
      </c>
      <c r="K19" s="7">
        <f t="shared" si="12"/>
        <v>30</v>
      </c>
      <c r="L19" s="7">
        <f t="shared" si="12"/>
        <v>347</v>
      </c>
      <c r="M19" s="7">
        <f t="shared" si="12"/>
        <v>272</v>
      </c>
      <c r="N19" s="7">
        <f t="shared" si="12"/>
        <v>3293</v>
      </c>
      <c r="O19" s="10">
        <f>SUM(O5:O18)</f>
        <v>1257</v>
      </c>
      <c r="P19" s="7">
        <f t="shared" ref="P19:R19" si="13">SUM(P5:P18)</f>
        <v>15616</v>
      </c>
      <c r="Q19" s="7">
        <f t="shared" si="13"/>
        <v>599</v>
      </c>
      <c r="R19" s="7">
        <f t="shared" si="13"/>
        <v>7770</v>
      </c>
      <c r="S19" s="97"/>
      <c r="X19" s="90"/>
    </row>
    <row r="20" spans="1:27" ht="12.75" customHeight="1">
      <c r="A20" s="96">
        <f>D19/C19</f>
        <v>13</v>
      </c>
      <c r="C20" s="68">
        <f>F19-E20</f>
        <v>582.70000000000073</v>
      </c>
      <c r="E20" s="89">
        <f>D19*0.9</f>
        <v>22803.3</v>
      </c>
      <c r="F20" s="68">
        <f>E19-L20</f>
        <v>101.89999999999986</v>
      </c>
      <c r="I20" s="117" t="s">
        <v>230</v>
      </c>
      <c r="J20" s="88">
        <f>E19/C19</f>
        <v>0.95228322216521288</v>
      </c>
      <c r="L20" s="117">
        <f>C19*0.9</f>
        <v>1754.1000000000001</v>
      </c>
      <c r="O20" s="117" t="s">
        <v>231</v>
      </c>
      <c r="Q20" s="103">
        <f>P6+P7+P9+P10+P11+J6+J7+L6+L7+J9+R9</f>
        <v>14700</v>
      </c>
      <c r="R20" s="89">
        <v>16856</v>
      </c>
      <c r="X20" s="90"/>
    </row>
    <row r="21" spans="1:27" ht="12.75" customHeight="1">
      <c r="R21" s="103">
        <f>R20-Q20</f>
        <v>2156</v>
      </c>
      <c r="X21" s="90"/>
    </row>
    <row r="22" spans="1:27" s="94" customFormat="1" ht="12.75" customHeight="1">
      <c r="A22" s="111" t="s">
        <v>228</v>
      </c>
      <c r="B22" s="113" t="s">
        <v>229</v>
      </c>
      <c r="C22" s="114"/>
      <c r="D22" s="106"/>
      <c r="E22" s="113" t="s">
        <v>198</v>
      </c>
      <c r="F22" s="106"/>
      <c r="G22" s="111" t="s">
        <v>211</v>
      </c>
      <c r="H22" s="112">
        <f>H1+1</f>
        <v>7</v>
      </c>
      <c r="I22" s="106"/>
      <c r="J22" s="106"/>
      <c r="K22" s="106"/>
      <c r="L22" s="106"/>
      <c r="M22" s="107"/>
      <c r="N22" s="107"/>
      <c r="O22" s="107"/>
      <c r="P22" s="107"/>
      <c r="Q22" s="107"/>
      <c r="R22" s="107"/>
      <c r="S22" s="107"/>
      <c r="T22" s="108"/>
      <c r="U22" s="108"/>
      <c r="V22" s="108"/>
      <c r="W22" s="108"/>
      <c r="X22" s="108"/>
    </row>
    <row r="23" spans="1:27" ht="12.75" customHeight="1">
      <c r="A23" s="165" t="s">
        <v>5</v>
      </c>
      <c r="B23" s="162" t="s">
        <v>6</v>
      </c>
      <c r="C23" s="172" t="s">
        <v>199</v>
      </c>
      <c r="D23" s="173"/>
      <c r="E23" s="172" t="s">
        <v>200</v>
      </c>
      <c r="F23" s="173"/>
      <c r="G23" s="176" t="s">
        <v>197</v>
      </c>
      <c r="H23" s="176"/>
      <c r="I23" s="169" t="s">
        <v>207</v>
      </c>
      <c r="J23" s="170"/>
      <c r="K23" s="170"/>
      <c r="L23" s="170"/>
      <c r="M23" s="170"/>
      <c r="N23" s="171"/>
      <c r="O23" s="172" t="s">
        <v>195</v>
      </c>
      <c r="P23" s="173"/>
      <c r="Q23" s="176" t="s">
        <v>196</v>
      </c>
      <c r="R23" s="176"/>
      <c r="S23" s="162" t="s">
        <v>201</v>
      </c>
      <c r="T23" s="168"/>
      <c r="U23" s="95"/>
      <c r="X23" s="90"/>
    </row>
    <row r="24" spans="1:27" ht="12.75" customHeight="1">
      <c r="A24" s="166"/>
      <c r="B24" s="163"/>
      <c r="C24" s="174"/>
      <c r="D24" s="175"/>
      <c r="E24" s="174"/>
      <c r="F24" s="175"/>
      <c r="G24" s="176"/>
      <c r="H24" s="176"/>
      <c r="I24" s="92" t="s">
        <v>202</v>
      </c>
      <c r="J24" s="93" t="s">
        <v>8</v>
      </c>
      <c r="K24" s="92" t="s">
        <v>203</v>
      </c>
      <c r="L24" s="93" t="s">
        <v>9</v>
      </c>
      <c r="M24" s="169" t="s">
        <v>204</v>
      </c>
      <c r="N24" s="171"/>
      <c r="O24" s="174"/>
      <c r="P24" s="175"/>
      <c r="Q24" s="176"/>
      <c r="R24" s="176"/>
      <c r="S24" s="163"/>
      <c r="T24" s="168"/>
      <c r="U24" s="95"/>
      <c r="X24" s="90"/>
    </row>
    <row r="25" spans="1:27" ht="12.75" customHeight="1">
      <c r="A25" s="167"/>
      <c r="B25" s="164"/>
      <c r="C25" s="91" t="s">
        <v>10</v>
      </c>
      <c r="D25" s="91" t="s">
        <v>11</v>
      </c>
      <c r="E25" s="93" t="s">
        <v>10</v>
      </c>
      <c r="F25" s="91" t="s">
        <v>11</v>
      </c>
      <c r="G25" s="91" t="s">
        <v>10</v>
      </c>
      <c r="H25" s="91" t="s">
        <v>11</v>
      </c>
      <c r="I25" s="93" t="s">
        <v>10</v>
      </c>
      <c r="J25" s="91" t="s">
        <v>11</v>
      </c>
      <c r="K25" s="93" t="s">
        <v>10</v>
      </c>
      <c r="L25" s="91" t="s">
        <v>11</v>
      </c>
      <c r="M25" s="91"/>
      <c r="N25" s="91"/>
      <c r="O25" s="93" t="s">
        <v>10</v>
      </c>
      <c r="P25" s="91" t="s">
        <v>11</v>
      </c>
      <c r="Q25" s="91" t="s">
        <v>10</v>
      </c>
      <c r="R25" s="91" t="s">
        <v>11</v>
      </c>
      <c r="S25" s="164"/>
      <c r="T25" s="168"/>
      <c r="U25" s="95"/>
      <c r="X25" s="90"/>
    </row>
    <row r="26" spans="1:27" ht="12.75" customHeight="1">
      <c r="A26" s="8" t="s">
        <v>13</v>
      </c>
      <c r="B26" s="4" t="s">
        <v>190</v>
      </c>
      <c r="C26" s="91">
        <v>0</v>
      </c>
      <c r="D26" s="91">
        <v>0</v>
      </c>
      <c r="E26" s="19">
        <f t="shared" ref="E26" si="14">O26+Q26</f>
        <v>6</v>
      </c>
      <c r="F26" s="10">
        <f t="shared" ref="F26" si="15">P26+R26</f>
        <v>66</v>
      </c>
      <c r="G26" s="91">
        <f t="shared" ref="G26:G35" si="16">E26-C26</f>
        <v>6</v>
      </c>
      <c r="H26" s="91">
        <f t="shared" ref="H26:H35" si="17">F26-D26</f>
        <v>66</v>
      </c>
      <c r="I26" s="10"/>
      <c r="J26" s="10"/>
      <c r="K26" s="10"/>
      <c r="L26" s="10"/>
      <c r="M26" s="10">
        <f t="shared" ref="M26" si="18">I26+K26</f>
        <v>0</v>
      </c>
      <c r="N26" s="10">
        <f t="shared" ref="N26" si="19">J26+L26</f>
        <v>0</v>
      </c>
      <c r="O26" s="9"/>
      <c r="P26" s="9"/>
      <c r="Q26" s="10">
        <v>6</v>
      </c>
      <c r="R26" s="10">
        <v>66</v>
      </c>
      <c r="S26" s="97"/>
      <c r="T26" s="168"/>
      <c r="U26" s="95"/>
      <c r="V26" s="107">
        <f>H22</f>
        <v>7</v>
      </c>
      <c r="W26" s="107" t="str">
        <f>E22</f>
        <v>PMX-N75-006-W</v>
      </c>
      <c r="X26" s="90" t="s">
        <v>228</v>
      </c>
      <c r="Y26" s="107" t="str">
        <f t="shared" ref="Y26:Y39" si="20">A26</f>
        <v>KR</v>
      </c>
      <c r="Z26" s="107">
        <f t="shared" ref="Z26:Z39" si="21">C26</f>
        <v>0</v>
      </c>
      <c r="AA26" s="109">
        <f t="shared" ref="AA26:AA39" si="22">E26</f>
        <v>6</v>
      </c>
    </row>
    <row r="27" spans="1:27" ht="12.75" customHeight="1">
      <c r="A27" s="11" t="s">
        <v>19</v>
      </c>
      <c r="B27" s="4">
        <f>B6+7</f>
        <v>43143</v>
      </c>
      <c r="C27" s="91">
        <v>400</v>
      </c>
      <c r="D27" s="91">
        <f t="shared" ref="D27:D28" si="23">C27*13</f>
        <v>5200</v>
      </c>
      <c r="E27" s="19">
        <f t="shared" ref="E27:E34" si="24">O27+Q27</f>
        <v>376</v>
      </c>
      <c r="F27" s="7">
        <f t="shared" ref="F27:F34" si="25">P27+R27</f>
        <v>5221</v>
      </c>
      <c r="G27" s="91">
        <f t="shared" si="16"/>
        <v>-24</v>
      </c>
      <c r="H27" s="91">
        <f t="shared" si="17"/>
        <v>21</v>
      </c>
      <c r="I27" s="12">
        <v>34</v>
      </c>
      <c r="J27" s="12">
        <v>578</v>
      </c>
      <c r="K27" s="10">
        <v>32</v>
      </c>
      <c r="L27" s="10">
        <v>508</v>
      </c>
      <c r="M27" s="10"/>
      <c r="N27" s="10"/>
      <c r="O27" s="12">
        <v>376</v>
      </c>
      <c r="P27" s="12">
        <v>5221</v>
      </c>
      <c r="Q27" s="9"/>
      <c r="R27" s="9"/>
      <c r="S27" s="97"/>
      <c r="V27" s="107">
        <f>H22</f>
        <v>7</v>
      </c>
      <c r="W27" s="107" t="str">
        <f>E22</f>
        <v>PMX-N75-006-W</v>
      </c>
      <c r="X27" s="90" t="s">
        <v>228</v>
      </c>
      <c r="Y27" s="107" t="str">
        <f t="shared" si="20"/>
        <v>TAO</v>
      </c>
      <c r="Z27" s="107">
        <f t="shared" si="21"/>
        <v>400</v>
      </c>
      <c r="AA27" s="109">
        <f t="shared" si="22"/>
        <v>376</v>
      </c>
    </row>
    <row r="28" spans="1:27" ht="12.75" customHeight="1">
      <c r="A28" s="11" t="s">
        <v>15</v>
      </c>
      <c r="B28" s="4">
        <f>B7+7</f>
        <v>43145</v>
      </c>
      <c r="C28" s="91">
        <v>600</v>
      </c>
      <c r="D28" s="91">
        <f t="shared" si="23"/>
        <v>7800</v>
      </c>
      <c r="E28" s="19">
        <f t="shared" si="24"/>
        <v>606</v>
      </c>
      <c r="F28" s="7">
        <f t="shared" si="25"/>
        <v>8901</v>
      </c>
      <c r="G28" s="91">
        <f t="shared" si="16"/>
        <v>6</v>
      </c>
      <c r="H28" s="91">
        <f t="shared" si="17"/>
        <v>1101</v>
      </c>
      <c r="I28" s="12">
        <v>165</v>
      </c>
      <c r="J28" s="12">
        <v>1266</v>
      </c>
      <c r="K28" s="9">
        <v>9</v>
      </c>
      <c r="L28" s="9">
        <v>157</v>
      </c>
      <c r="M28" s="9"/>
      <c r="N28" s="9"/>
      <c r="O28" s="12">
        <f>573+33</f>
        <v>606</v>
      </c>
      <c r="P28" s="12">
        <v>8901</v>
      </c>
      <c r="Q28" s="9"/>
      <c r="R28" s="9"/>
      <c r="S28" s="97"/>
      <c r="V28" s="107">
        <f>H22</f>
        <v>7</v>
      </c>
      <c r="W28" s="107" t="str">
        <f>E22</f>
        <v>PMX-N75-006-W</v>
      </c>
      <c r="X28" s="90" t="s">
        <v>228</v>
      </c>
      <c r="Y28" s="107" t="str">
        <f t="shared" si="20"/>
        <v>SHA</v>
      </c>
      <c r="Z28" s="107">
        <f t="shared" si="21"/>
        <v>600</v>
      </c>
      <c r="AA28" s="109">
        <f t="shared" si="22"/>
        <v>606</v>
      </c>
    </row>
    <row r="29" spans="1:27" ht="12.75" customHeight="1">
      <c r="A29" s="11" t="s">
        <v>14</v>
      </c>
      <c r="B29" s="4">
        <f>B8+7</f>
        <v>43146</v>
      </c>
      <c r="C29" s="91">
        <v>375</v>
      </c>
      <c r="D29" s="91">
        <v>4875</v>
      </c>
      <c r="E29" s="19">
        <f t="shared" si="24"/>
        <v>291</v>
      </c>
      <c r="F29" s="7">
        <f t="shared" si="25"/>
        <v>4267</v>
      </c>
      <c r="G29" s="91">
        <f t="shared" si="16"/>
        <v>-84</v>
      </c>
      <c r="H29" s="91">
        <f t="shared" si="17"/>
        <v>-608</v>
      </c>
      <c r="I29" s="9">
        <v>29</v>
      </c>
      <c r="J29" s="9">
        <v>444</v>
      </c>
      <c r="K29" s="9">
        <v>1</v>
      </c>
      <c r="L29" s="9">
        <v>21</v>
      </c>
      <c r="M29" s="9"/>
      <c r="N29" s="9"/>
      <c r="O29" s="9"/>
      <c r="P29" s="9"/>
      <c r="Q29" s="9">
        <v>291</v>
      </c>
      <c r="R29" s="9">
        <v>4267</v>
      </c>
      <c r="S29" s="97"/>
      <c r="V29" s="107">
        <f>H22</f>
        <v>7</v>
      </c>
      <c r="W29" s="107" t="str">
        <f>E22</f>
        <v>PMX-N75-006-W</v>
      </c>
      <c r="X29" s="90" t="s">
        <v>228</v>
      </c>
      <c r="Y29" s="107" t="str">
        <f t="shared" si="20"/>
        <v>NGB</v>
      </c>
      <c r="Z29" s="107">
        <f t="shared" si="21"/>
        <v>375</v>
      </c>
      <c r="AA29" s="109">
        <f t="shared" si="22"/>
        <v>291</v>
      </c>
    </row>
    <row r="30" spans="1:27" ht="12.75" customHeight="1">
      <c r="A30" s="11" t="s">
        <v>16</v>
      </c>
      <c r="B30" s="4" t="s">
        <v>15</v>
      </c>
      <c r="C30" s="91">
        <v>80</v>
      </c>
      <c r="D30" s="91">
        <v>1040</v>
      </c>
      <c r="E30" s="19">
        <f t="shared" si="24"/>
        <v>151</v>
      </c>
      <c r="F30" s="7">
        <f t="shared" si="25"/>
        <v>3228</v>
      </c>
      <c r="G30" s="91">
        <f t="shared" si="16"/>
        <v>71</v>
      </c>
      <c r="H30" s="91">
        <f t="shared" si="17"/>
        <v>2188</v>
      </c>
      <c r="I30" s="12"/>
      <c r="J30" s="12"/>
      <c r="K30" s="10"/>
      <c r="L30" s="10"/>
      <c r="M30" s="10"/>
      <c r="N30" s="10"/>
      <c r="O30" s="12">
        <v>151</v>
      </c>
      <c r="P30" s="12">
        <v>3228</v>
      </c>
      <c r="Q30" s="10"/>
      <c r="R30" s="10"/>
      <c r="S30" s="97"/>
      <c r="V30" s="107">
        <f>H22</f>
        <v>7</v>
      </c>
      <c r="W30" s="107" t="str">
        <f>E22</f>
        <v>PMX-N75-006-W</v>
      </c>
      <c r="X30" s="90" t="s">
        <v>228</v>
      </c>
      <c r="Y30" s="107" t="str">
        <f t="shared" si="20"/>
        <v>WUH</v>
      </c>
      <c r="Z30" s="107">
        <f t="shared" si="21"/>
        <v>80</v>
      </c>
      <c r="AA30" s="109">
        <f t="shared" si="22"/>
        <v>151</v>
      </c>
    </row>
    <row r="31" spans="1:27" ht="12.75" customHeight="1">
      <c r="A31" s="11" t="s">
        <v>17</v>
      </c>
      <c r="B31" s="4" t="s">
        <v>190</v>
      </c>
      <c r="C31" s="91">
        <v>75</v>
      </c>
      <c r="D31" s="91">
        <v>975</v>
      </c>
      <c r="E31" s="19">
        <f t="shared" si="24"/>
        <v>242</v>
      </c>
      <c r="F31" s="7">
        <f t="shared" si="25"/>
        <v>4113</v>
      </c>
      <c r="G31" s="91">
        <f t="shared" si="16"/>
        <v>167</v>
      </c>
      <c r="H31" s="91">
        <f t="shared" si="17"/>
        <v>3138</v>
      </c>
      <c r="I31" s="10"/>
      <c r="J31" s="10"/>
      <c r="K31" s="10"/>
      <c r="L31" s="10"/>
      <c r="M31" s="10"/>
      <c r="N31" s="10"/>
      <c r="O31" s="12"/>
      <c r="P31" s="12"/>
      <c r="Q31" s="10">
        <v>242</v>
      </c>
      <c r="R31" s="10">
        <v>4113</v>
      </c>
      <c r="S31" s="97"/>
      <c r="V31" s="107">
        <f>H22</f>
        <v>7</v>
      </c>
      <c r="W31" s="107" t="str">
        <f>E22</f>
        <v>PMX-N75-006-W</v>
      </c>
      <c r="X31" s="90" t="s">
        <v>228</v>
      </c>
      <c r="Y31" s="107" t="str">
        <f t="shared" si="20"/>
        <v>DLC</v>
      </c>
      <c r="Z31" s="107">
        <f t="shared" si="21"/>
        <v>75</v>
      </c>
      <c r="AA31" s="109">
        <f t="shared" si="22"/>
        <v>242</v>
      </c>
    </row>
    <row r="32" spans="1:27" ht="12.75" customHeight="1">
      <c r="A32" s="11" t="s">
        <v>18</v>
      </c>
      <c r="B32" s="4" t="s">
        <v>190</v>
      </c>
      <c r="C32" s="91">
        <v>100</v>
      </c>
      <c r="D32" s="91">
        <v>1300</v>
      </c>
      <c r="E32" s="19">
        <f t="shared" si="24"/>
        <v>359</v>
      </c>
      <c r="F32" s="7">
        <f t="shared" si="25"/>
        <v>5558</v>
      </c>
      <c r="G32" s="91">
        <f t="shared" si="16"/>
        <v>259</v>
      </c>
      <c r="H32" s="91">
        <f t="shared" si="17"/>
        <v>4258</v>
      </c>
      <c r="I32" s="10"/>
      <c r="J32" s="10"/>
      <c r="K32" s="10"/>
      <c r="L32" s="10"/>
      <c r="M32" s="10"/>
      <c r="N32" s="10"/>
      <c r="O32" s="12">
        <v>2</v>
      </c>
      <c r="P32" s="12">
        <v>57</v>
      </c>
      <c r="Q32" s="115">
        <v>357</v>
      </c>
      <c r="R32" s="9">
        <v>5501</v>
      </c>
      <c r="S32" s="97"/>
      <c r="V32" s="107">
        <f>H22</f>
        <v>7</v>
      </c>
      <c r="W32" s="107" t="str">
        <f>E22</f>
        <v>PMX-N75-006-W</v>
      </c>
      <c r="X32" s="90" t="s">
        <v>228</v>
      </c>
      <c r="Y32" s="107" t="str">
        <f t="shared" si="20"/>
        <v>TSN</v>
      </c>
      <c r="Z32" s="107">
        <f t="shared" si="21"/>
        <v>100</v>
      </c>
      <c r="AA32" s="109">
        <f t="shared" si="22"/>
        <v>359</v>
      </c>
    </row>
    <row r="33" spans="1:27" ht="12.75" customHeight="1">
      <c r="A33" s="11" t="s">
        <v>20</v>
      </c>
      <c r="B33" s="4" t="s">
        <v>190</v>
      </c>
      <c r="C33" s="91">
        <v>50</v>
      </c>
      <c r="D33" s="91">
        <v>650</v>
      </c>
      <c r="E33" s="19">
        <f t="shared" si="24"/>
        <v>33</v>
      </c>
      <c r="F33" s="7">
        <f t="shared" si="25"/>
        <v>501</v>
      </c>
      <c r="G33" s="91">
        <f t="shared" si="16"/>
        <v>-17</v>
      </c>
      <c r="H33" s="91">
        <f t="shared" si="17"/>
        <v>-149</v>
      </c>
      <c r="I33" s="10"/>
      <c r="J33" s="10"/>
      <c r="K33" s="10"/>
      <c r="L33" s="10"/>
      <c r="M33" s="10"/>
      <c r="N33" s="10"/>
      <c r="O33" s="9"/>
      <c r="P33" s="9"/>
      <c r="Q33" s="10">
        <v>33</v>
      </c>
      <c r="R33" s="10">
        <v>501</v>
      </c>
      <c r="S33" s="97"/>
      <c r="V33" s="107">
        <f>H22</f>
        <v>7</v>
      </c>
      <c r="W33" s="107" t="str">
        <f>E22</f>
        <v>PMX-N75-006-W</v>
      </c>
      <c r="X33" s="90" t="s">
        <v>228</v>
      </c>
      <c r="Y33" s="107" t="str">
        <f t="shared" si="20"/>
        <v>XMN</v>
      </c>
      <c r="Z33" s="107">
        <f t="shared" si="21"/>
        <v>50</v>
      </c>
      <c r="AA33" s="109">
        <f t="shared" si="22"/>
        <v>33</v>
      </c>
    </row>
    <row r="34" spans="1:27" ht="12.75" customHeight="1">
      <c r="A34" s="11" t="s">
        <v>191</v>
      </c>
      <c r="B34" s="4" t="s">
        <v>190</v>
      </c>
      <c r="C34" s="91">
        <v>20</v>
      </c>
      <c r="D34" s="91">
        <v>260</v>
      </c>
      <c r="E34" s="19">
        <f t="shared" si="24"/>
        <v>1</v>
      </c>
      <c r="F34" s="7">
        <f t="shared" si="25"/>
        <v>26</v>
      </c>
      <c r="G34" s="91">
        <f t="shared" si="16"/>
        <v>-19</v>
      </c>
      <c r="H34" s="91">
        <f t="shared" si="17"/>
        <v>-234</v>
      </c>
      <c r="I34" s="10"/>
      <c r="J34" s="10"/>
      <c r="K34" s="10"/>
      <c r="L34" s="10"/>
      <c r="M34" s="10"/>
      <c r="N34" s="10"/>
      <c r="O34" s="10"/>
      <c r="P34" s="10"/>
      <c r="Q34" s="10">
        <v>1</v>
      </c>
      <c r="R34" s="10">
        <v>26</v>
      </c>
      <c r="S34" s="97"/>
      <c r="V34" s="107">
        <f>H22</f>
        <v>7</v>
      </c>
      <c r="W34" s="107" t="str">
        <f>E22</f>
        <v>PMX-N75-006-W</v>
      </c>
      <c r="X34" s="90" t="s">
        <v>228</v>
      </c>
      <c r="Y34" s="107" t="str">
        <f t="shared" si="20"/>
        <v>TWC</v>
      </c>
      <c r="Z34" s="107">
        <f t="shared" si="21"/>
        <v>20</v>
      </c>
      <c r="AA34" s="109">
        <f t="shared" si="22"/>
        <v>1</v>
      </c>
    </row>
    <row r="35" spans="1:27" ht="12.75" customHeight="1">
      <c r="A35" s="11" t="s">
        <v>23</v>
      </c>
      <c r="B35" s="44"/>
      <c r="C35" s="91"/>
      <c r="D35" s="91"/>
      <c r="E35" s="19">
        <f>O35+Q35</f>
        <v>0</v>
      </c>
      <c r="F35" s="7">
        <f>P35+R34</f>
        <v>26</v>
      </c>
      <c r="G35" s="91">
        <f t="shared" si="16"/>
        <v>0</v>
      </c>
      <c r="H35" s="91">
        <f t="shared" si="17"/>
        <v>26</v>
      </c>
      <c r="I35" s="10"/>
      <c r="J35" s="10"/>
      <c r="K35" s="10"/>
      <c r="L35" s="10"/>
      <c r="M35" s="10"/>
      <c r="N35" s="10"/>
      <c r="O35" s="10"/>
      <c r="P35" s="10"/>
      <c r="Q35" s="10"/>
      <c r="R35" s="103"/>
      <c r="S35" s="97"/>
      <c r="V35" s="107">
        <f>H22</f>
        <v>7</v>
      </c>
      <c r="W35" s="107" t="str">
        <f>E22</f>
        <v>PMX-N75-006-W</v>
      </c>
      <c r="X35" s="90" t="s">
        <v>228</v>
      </c>
      <c r="Y35" s="107" t="str">
        <f t="shared" si="20"/>
        <v>SHK</v>
      </c>
      <c r="Z35" s="107">
        <f t="shared" si="21"/>
        <v>0</v>
      </c>
      <c r="AA35" s="109">
        <f t="shared" si="22"/>
        <v>0</v>
      </c>
    </row>
    <row r="36" spans="1:27" ht="12.75" customHeight="1">
      <c r="A36" s="11" t="s">
        <v>7</v>
      </c>
      <c r="B36" s="44"/>
      <c r="C36" s="91"/>
      <c r="D36" s="91"/>
      <c r="E36" s="19">
        <f>O36+Q36</f>
        <v>0</v>
      </c>
      <c r="F36" s="7">
        <f>P36+R36</f>
        <v>0</v>
      </c>
      <c r="G36" s="91"/>
      <c r="H36" s="9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97"/>
      <c r="V36" s="107">
        <f>H22</f>
        <v>7</v>
      </c>
      <c r="W36" s="107" t="str">
        <f>E22</f>
        <v>PMX-N75-006-W</v>
      </c>
      <c r="X36" s="90" t="s">
        <v>228</v>
      </c>
      <c r="Y36" s="107" t="str">
        <f t="shared" si="20"/>
        <v>HKG</v>
      </c>
      <c r="Z36" s="107">
        <f t="shared" si="21"/>
        <v>0</v>
      </c>
      <c r="AA36" s="109">
        <f t="shared" si="22"/>
        <v>0</v>
      </c>
    </row>
    <row r="37" spans="1:27" ht="12.75" customHeight="1">
      <c r="A37" s="11" t="s">
        <v>8</v>
      </c>
      <c r="B37" s="4">
        <f>B16+7</f>
        <v>43152</v>
      </c>
      <c r="C37" s="91">
        <v>150</v>
      </c>
      <c r="D37" s="91">
        <v>1950</v>
      </c>
      <c r="E37" s="19">
        <f>O37+Q37</f>
        <v>150</v>
      </c>
      <c r="F37" s="7">
        <f>P37+R37</f>
        <v>1950</v>
      </c>
      <c r="G37" s="91">
        <f t="shared" ref="G37:H40" si="26">E37-C37</f>
        <v>0</v>
      </c>
      <c r="H37" s="91">
        <f t="shared" si="26"/>
        <v>0</v>
      </c>
      <c r="I37" s="10"/>
      <c r="J37" s="10"/>
      <c r="K37" s="10"/>
      <c r="L37" s="10"/>
      <c r="M37" s="10"/>
      <c r="N37" s="10"/>
      <c r="O37" s="13">
        <v>150</v>
      </c>
      <c r="P37" s="13">
        <v>1950</v>
      </c>
      <c r="Q37" s="10"/>
      <c r="R37" s="10"/>
      <c r="S37" s="97"/>
      <c r="V37" s="107">
        <f>H22</f>
        <v>7</v>
      </c>
      <c r="W37" s="107" t="str">
        <f>E22</f>
        <v>PMX-N75-006-W</v>
      </c>
      <c r="X37" s="90" t="s">
        <v>228</v>
      </c>
      <c r="Y37" s="107" t="str">
        <f t="shared" si="20"/>
        <v>SGP</v>
      </c>
      <c r="Z37" s="107">
        <f t="shared" si="21"/>
        <v>150</v>
      </c>
      <c r="AA37" s="109">
        <f t="shared" si="22"/>
        <v>150</v>
      </c>
    </row>
    <row r="38" spans="1:27" ht="12.75" customHeight="1">
      <c r="A38" s="11" t="s">
        <v>9</v>
      </c>
      <c r="B38" s="4">
        <f>B17+7</f>
        <v>43154</v>
      </c>
      <c r="C38" s="91">
        <v>50</v>
      </c>
      <c r="D38" s="91">
        <v>650</v>
      </c>
      <c r="E38" s="19">
        <f>O38+Q38</f>
        <v>50</v>
      </c>
      <c r="F38" s="7">
        <f>P38+R38</f>
        <v>650</v>
      </c>
      <c r="G38" s="91">
        <f t="shared" si="26"/>
        <v>0</v>
      </c>
      <c r="H38" s="91">
        <f t="shared" si="26"/>
        <v>0</v>
      </c>
      <c r="I38" s="10"/>
      <c r="J38" s="10"/>
      <c r="K38" s="10"/>
      <c r="L38" s="10"/>
      <c r="M38" s="10"/>
      <c r="N38" s="10"/>
      <c r="O38" s="10">
        <v>50</v>
      </c>
      <c r="P38" s="10">
        <v>650</v>
      </c>
      <c r="Q38" s="10"/>
      <c r="R38" s="10"/>
      <c r="S38" s="97"/>
      <c r="V38" s="107">
        <f>H22</f>
        <v>7</v>
      </c>
      <c r="W38" s="107" t="str">
        <f>E22</f>
        <v>PMX-N75-006-W</v>
      </c>
      <c r="X38" s="90" t="s">
        <v>228</v>
      </c>
      <c r="Y38" s="107" t="str">
        <f t="shared" si="20"/>
        <v>PKL</v>
      </c>
      <c r="Z38" s="107">
        <f t="shared" si="21"/>
        <v>50</v>
      </c>
      <c r="AA38" s="109">
        <f t="shared" si="22"/>
        <v>50</v>
      </c>
    </row>
    <row r="39" spans="1:27" ht="12.75" customHeight="1">
      <c r="A39" s="11" t="s">
        <v>24</v>
      </c>
      <c r="B39" s="4"/>
      <c r="C39" s="91"/>
      <c r="D39" s="91"/>
      <c r="E39" s="46">
        <f>O39+Q39</f>
        <v>28</v>
      </c>
      <c r="F39" s="7">
        <f>P39+R39</f>
        <v>330</v>
      </c>
      <c r="G39" s="91">
        <f t="shared" si="26"/>
        <v>28</v>
      </c>
      <c r="H39" s="91">
        <f t="shared" si="26"/>
        <v>330</v>
      </c>
      <c r="I39" s="10"/>
      <c r="J39" s="10"/>
      <c r="K39" s="10"/>
      <c r="L39" s="10"/>
      <c r="M39" s="10"/>
      <c r="N39" s="10"/>
      <c r="O39" s="9">
        <v>28</v>
      </c>
      <c r="P39" s="9">
        <v>330</v>
      </c>
      <c r="Q39" s="9"/>
      <c r="R39" s="9"/>
      <c r="S39" s="97"/>
      <c r="V39" s="107">
        <f>H22</f>
        <v>7</v>
      </c>
      <c r="W39" s="107" t="str">
        <f>E22</f>
        <v>PMX-N75-006-W</v>
      </c>
      <c r="X39" s="90" t="s">
        <v>228</v>
      </c>
      <c r="Y39" s="107" t="str">
        <f t="shared" si="20"/>
        <v>T/S</v>
      </c>
      <c r="Z39" s="107">
        <f t="shared" si="21"/>
        <v>0</v>
      </c>
      <c r="AA39" s="109">
        <f t="shared" si="22"/>
        <v>28</v>
      </c>
    </row>
    <row r="40" spans="1:27" ht="12.75" customHeight="1">
      <c r="A40" s="8" t="s">
        <v>210</v>
      </c>
      <c r="B40" s="99"/>
      <c r="C40" s="22">
        <v>1949</v>
      </c>
      <c r="D40" s="22">
        <f>C40*13</f>
        <v>25337</v>
      </c>
      <c r="E40" s="20">
        <f>SUM(E26:E39)</f>
        <v>2293</v>
      </c>
      <c r="F40" s="21">
        <f>SUM(F26:F39)</f>
        <v>34837</v>
      </c>
      <c r="G40" s="22">
        <f t="shared" si="26"/>
        <v>344</v>
      </c>
      <c r="H40" s="22">
        <f t="shared" si="26"/>
        <v>9500</v>
      </c>
      <c r="I40" s="7">
        <f t="shared" ref="I40:L40" si="27">SUM(I26:I39)</f>
        <v>228</v>
      </c>
      <c r="J40" s="7">
        <f t="shared" si="27"/>
        <v>2288</v>
      </c>
      <c r="K40" s="7">
        <f t="shared" si="27"/>
        <v>42</v>
      </c>
      <c r="L40" s="7">
        <f t="shared" si="27"/>
        <v>686</v>
      </c>
      <c r="M40" s="7"/>
      <c r="N40" s="7"/>
      <c r="O40" s="7">
        <f t="shared" ref="O40:R40" si="28">SUM(O26:O39)</f>
        <v>1363</v>
      </c>
      <c r="P40" s="7">
        <f t="shared" si="28"/>
        <v>20337</v>
      </c>
      <c r="Q40" s="7">
        <f t="shared" si="28"/>
        <v>930</v>
      </c>
      <c r="R40" s="7">
        <f t="shared" si="28"/>
        <v>14474</v>
      </c>
      <c r="S40" s="97"/>
    </row>
    <row r="41" spans="1:27" ht="12.75" customHeight="1">
      <c r="A41" s="96">
        <f>D40/C40</f>
        <v>13</v>
      </c>
      <c r="C41" s="68">
        <f>F40-E41</f>
        <v>12033.7</v>
      </c>
      <c r="E41" s="89">
        <f>D40*0.9</f>
        <v>22803.3</v>
      </c>
      <c r="F41" s="68">
        <f>E40-L41</f>
        <v>538.89999999999986</v>
      </c>
      <c r="I41" s="117" t="s">
        <v>230</v>
      </c>
      <c r="J41" s="88">
        <f>E40/C40</f>
        <v>1.176500769625449</v>
      </c>
      <c r="L41" s="117">
        <f>C40*0.9</f>
        <v>1754.1000000000001</v>
      </c>
      <c r="O41" s="117" t="s">
        <v>231</v>
      </c>
      <c r="Q41" s="103">
        <f>P27+P28+P30+P31+P32+J27+J28+L27+L28+J30+R30</f>
        <v>19916</v>
      </c>
      <c r="R41" s="89">
        <v>16856</v>
      </c>
      <c r="V41" s="110"/>
      <c r="W41" s="110"/>
      <c r="X41" s="110"/>
      <c r="Y41" s="110"/>
      <c r="Z41" s="110"/>
      <c r="AA41" s="110"/>
    </row>
    <row r="47" spans="1:27" s="117" customFormat="1" ht="12.75" customHeight="1">
      <c r="I47" s="128" t="s">
        <v>232</v>
      </c>
      <c r="V47" s="118"/>
      <c r="W47" s="118"/>
      <c r="X47" s="118"/>
      <c r="Y47" s="118"/>
      <c r="Z47" s="118"/>
      <c r="AA47" s="118"/>
    </row>
    <row r="48" spans="1:27" s="117" customFormat="1" ht="12.75" customHeight="1">
      <c r="H48" s="117">
        <v>1</v>
      </c>
      <c r="I48" s="117" t="s">
        <v>234</v>
      </c>
      <c r="V48" s="118"/>
      <c r="W48" s="118"/>
      <c r="X48" s="118"/>
      <c r="Y48" s="118"/>
      <c r="Z48" s="118"/>
      <c r="AA48" s="118"/>
    </row>
    <row r="49" spans="8:27" s="117" customFormat="1" ht="12.75" customHeight="1">
      <c r="H49" s="117">
        <v>2</v>
      </c>
      <c r="I49" s="117" t="s">
        <v>235</v>
      </c>
      <c r="V49" s="118"/>
      <c r="W49" s="118"/>
      <c r="X49" s="118"/>
      <c r="Y49" s="118"/>
      <c r="Z49" s="118"/>
      <c r="AA49" s="118"/>
    </row>
    <row r="50" spans="8:27" s="117" customFormat="1" ht="12.75" customHeight="1">
      <c r="H50" s="117">
        <v>3</v>
      </c>
      <c r="I50" s="117" t="s">
        <v>236</v>
      </c>
      <c r="V50" s="118"/>
      <c r="W50" s="118"/>
      <c r="X50" s="118"/>
      <c r="Y50" s="118"/>
      <c r="Z50" s="118"/>
      <c r="AA50" s="118"/>
    </row>
    <row r="51" spans="8:27" s="117" customFormat="1" ht="12.75" customHeight="1">
      <c r="H51" s="117">
        <v>4</v>
      </c>
      <c r="I51" s="117" t="s">
        <v>237</v>
      </c>
      <c r="V51" s="118"/>
      <c r="W51" s="118"/>
      <c r="X51" s="118"/>
      <c r="Y51" s="118"/>
      <c r="Z51" s="118"/>
      <c r="AA51" s="118"/>
    </row>
    <row r="52" spans="8:27" s="117" customFormat="1" ht="12.75" customHeight="1">
      <c r="H52" s="117">
        <v>5</v>
      </c>
      <c r="I52" s="117" t="s">
        <v>239</v>
      </c>
      <c r="V52" s="118"/>
      <c r="W52" s="118"/>
      <c r="X52" s="118"/>
      <c r="Y52" s="118"/>
      <c r="Z52" s="118"/>
      <c r="AA52" s="118"/>
    </row>
    <row r="53" spans="8:27" s="117" customFormat="1" ht="12.75" customHeight="1">
      <c r="H53" s="117">
        <v>5</v>
      </c>
      <c r="I53" s="117" t="s">
        <v>233</v>
      </c>
      <c r="V53" s="118"/>
      <c r="W53" s="118"/>
      <c r="X53" s="118"/>
      <c r="Y53" s="118"/>
      <c r="Z53" s="118"/>
      <c r="AA53" s="118"/>
    </row>
    <row r="54" spans="8:27" s="117" customFormat="1" ht="12.75" customHeight="1">
      <c r="H54" s="117">
        <v>6</v>
      </c>
      <c r="I54" s="117" t="s">
        <v>244</v>
      </c>
      <c r="V54" s="118"/>
      <c r="W54" s="118"/>
      <c r="X54" s="118"/>
      <c r="Y54" s="118"/>
      <c r="Z54" s="118"/>
      <c r="AA54" s="118"/>
    </row>
    <row r="55" spans="8:27" s="117" customFormat="1" ht="12.75" customHeight="1">
      <c r="H55" s="117">
        <v>7</v>
      </c>
      <c r="I55" s="117" t="s">
        <v>240</v>
      </c>
      <c r="V55" s="118"/>
      <c r="W55" s="118"/>
      <c r="X55" s="118"/>
      <c r="Y55" s="118"/>
      <c r="Z55" s="118"/>
      <c r="AA55" s="118"/>
    </row>
    <row r="56" spans="8:27" s="117" customFormat="1" ht="12.75" customHeight="1">
      <c r="H56" s="117">
        <v>8</v>
      </c>
      <c r="I56" s="117" t="s">
        <v>241</v>
      </c>
      <c r="V56" s="118"/>
      <c r="W56" s="118"/>
      <c r="X56" s="118"/>
      <c r="Y56" s="118"/>
      <c r="Z56" s="118"/>
      <c r="AA56" s="118"/>
    </row>
    <row r="57" spans="8:27" s="117" customFormat="1" ht="12.75" customHeight="1">
      <c r="H57" s="117">
        <v>9</v>
      </c>
      <c r="I57" s="117" t="s">
        <v>242</v>
      </c>
      <c r="V57" s="118"/>
      <c r="W57" s="118"/>
      <c r="X57" s="118"/>
      <c r="Y57" s="118"/>
      <c r="Z57" s="118"/>
      <c r="AA57" s="118"/>
    </row>
    <row r="58" spans="8:27" s="117" customFormat="1" ht="12.75" customHeight="1">
      <c r="H58" s="117">
        <v>10</v>
      </c>
      <c r="I58" s="117" t="s">
        <v>243</v>
      </c>
      <c r="V58" s="118"/>
      <c r="W58" s="118"/>
      <c r="X58" s="118"/>
      <c r="Y58" s="118"/>
      <c r="Z58" s="118"/>
      <c r="AA58" s="118"/>
    </row>
    <row r="59" spans="8:27" s="117" customFormat="1" ht="12.75" customHeight="1">
      <c r="H59" s="117">
        <v>11</v>
      </c>
      <c r="I59" s="117" t="s">
        <v>245</v>
      </c>
      <c r="V59" s="118"/>
      <c r="W59" s="118"/>
      <c r="X59" s="118"/>
      <c r="Y59" s="118"/>
      <c r="Z59" s="118"/>
      <c r="AA59" s="118"/>
    </row>
    <row r="60" spans="8:27" s="117" customFormat="1" ht="12.75" customHeight="1">
      <c r="V60" s="118"/>
      <c r="W60" s="118"/>
      <c r="X60" s="118"/>
      <c r="Y60" s="118"/>
      <c r="Z60" s="118"/>
      <c r="AA60" s="118"/>
    </row>
    <row r="61" spans="8:27" s="117" customFormat="1" ht="12.75" customHeight="1">
      <c r="V61" s="118"/>
      <c r="W61" s="118"/>
      <c r="X61" s="118"/>
      <c r="Y61" s="118"/>
      <c r="Z61" s="118"/>
      <c r="AA61" s="118"/>
    </row>
    <row r="62" spans="8:27" s="117" customFormat="1" ht="12.75" customHeight="1">
      <c r="V62" s="118"/>
      <c r="W62" s="118"/>
      <c r="X62" s="118"/>
      <c r="Y62" s="118"/>
      <c r="Z62" s="118"/>
      <c r="AA62" s="118"/>
    </row>
    <row r="63" spans="8:27" s="117" customFormat="1" ht="12.75" customHeight="1">
      <c r="V63" s="118"/>
      <c r="W63" s="118"/>
      <c r="X63" s="118"/>
      <c r="Y63" s="118"/>
      <c r="Z63" s="118"/>
      <c r="AA63" s="118"/>
    </row>
    <row r="64" spans="8:27" s="117" customFormat="1" ht="12.75" customHeight="1">
      <c r="V64" s="118"/>
      <c r="W64" s="118"/>
      <c r="X64" s="118"/>
      <c r="Y64" s="118"/>
      <c r="Z64" s="118"/>
      <c r="AA64" s="118"/>
    </row>
    <row r="65" spans="22:27" s="117" customFormat="1" ht="12.75" customHeight="1">
      <c r="V65" s="118"/>
      <c r="W65" s="118"/>
      <c r="X65" s="118"/>
      <c r="Y65" s="118"/>
      <c r="Z65" s="118"/>
      <c r="AA65" s="118"/>
    </row>
    <row r="66" spans="22:27" s="117" customFormat="1" ht="12.75" customHeight="1">
      <c r="V66" s="118"/>
      <c r="W66" s="118"/>
      <c r="X66" s="118"/>
      <c r="Y66" s="118"/>
      <c r="Z66" s="118"/>
      <c r="AA66" s="118"/>
    </row>
    <row r="67" spans="22:27" s="117" customFormat="1" ht="12.75" customHeight="1">
      <c r="V67" s="118"/>
      <c r="W67" s="118"/>
      <c r="X67" s="118"/>
      <c r="Y67" s="118"/>
      <c r="Z67" s="118"/>
      <c r="AA67" s="118"/>
    </row>
    <row r="68" spans="22:27" s="117" customFormat="1" ht="12.75" customHeight="1">
      <c r="V68" s="118"/>
      <c r="W68" s="118"/>
      <c r="X68" s="118"/>
      <c r="Y68" s="118"/>
      <c r="Z68" s="118"/>
      <c r="AA68" s="118"/>
    </row>
    <row r="69" spans="22:27" s="117" customFormat="1" ht="12.75" customHeight="1">
      <c r="V69" s="118"/>
      <c r="W69" s="118"/>
      <c r="X69" s="118"/>
      <c r="Y69" s="118"/>
      <c r="Z69" s="118"/>
      <c r="AA69" s="118"/>
    </row>
    <row r="70" spans="22:27" s="117" customFormat="1" ht="12.75" customHeight="1">
      <c r="V70" s="118"/>
      <c r="W70" s="118"/>
      <c r="X70" s="118"/>
      <c r="Y70" s="118"/>
      <c r="Z70" s="118"/>
      <c r="AA70" s="118"/>
    </row>
    <row r="71" spans="22:27" s="117" customFormat="1" ht="12.75" customHeight="1">
      <c r="V71" s="118"/>
      <c r="W71" s="118"/>
      <c r="X71" s="118"/>
      <c r="Y71" s="118"/>
      <c r="Z71" s="118"/>
      <c r="AA71" s="118"/>
    </row>
    <row r="72" spans="22:27" s="117" customFormat="1" ht="12.75" customHeight="1">
      <c r="V72" s="118"/>
      <c r="W72" s="118"/>
      <c r="X72" s="118"/>
      <c r="Y72" s="118"/>
      <c r="Z72" s="118"/>
      <c r="AA72" s="118"/>
    </row>
    <row r="73" spans="22:27" s="117" customFormat="1" ht="12.75" customHeight="1">
      <c r="V73" s="118"/>
      <c r="W73" s="118"/>
      <c r="X73" s="118"/>
      <c r="Y73" s="118"/>
      <c r="Z73" s="118"/>
      <c r="AA73" s="118"/>
    </row>
    <row r="74" spans="22:27" s="117" customFormat="1" ht="12.75" customHeight="1">
      <c r="V74" s="118"/>
      <c r="W74" s="118"/>
      <c r="X74" s="118"/>
      <c r="Y74" s="118"/>
      <c r="Z74" s="118"/>
      <c r="AA74" s="118"/>
    </row>
    <row r="75" spans="22:27" s="117" customFormat="1" ht="12.75" customHeight="1">
      <c r="V75" s="118"/>
      <c r="W75" s="118"/>
      <c r="X75" s="118"/>
      <c r="Y75" s="118"/>
      <c r="Z75" s="118"/>
      <c r="AA75" s="118"/>
    </row>
    <row r="76" spans="22:27" s="117" customFormat="1" ht="12.75" customHeight="1">
      <c r="V76" s="118"/>
      <c r="W76" s="118"/>
      <c r="X76" s="118"/>
      <c r="Y76" s="118"/>
      <c r="Z76" s="118"/>
      <c r="AA76" s="118"/>
    </row>
    <row r="77" spans="22:27" s="117" customFormat="1" ht="12.75" customHeight="1">
      <c r="V77" s="118"/>
      <c r="W77" s="118"/>
      <c r="X77" s="118"/>
      <c r="Y77" s="118"/>
      <c r="Z77" s="118"/>
      <c r="AA77" s="118"/>
    </row>
    <row r="78" spans="22:27" s="117" customFormat="1" ht="12.75" customHeight="1">
      <c r="V78" s="118"/>
      <c r="W78" s="118"/>
      <c r="X78" s="118"/>
      <c r="Y78" s="118"/>
      <c r="Z78" s="118"/>
      <c r="AA78" s="118"/>
    </row>
    <row r="79" spans="22:27" s="117" customFormat="1" ht="12.75" customHeight="1">
      <c r="V79" s="118"/>
      <c r="W79" s="118"/>
      <c r="X79" s="118"/>
      <c r="Y79" s="118"/>
      <c r="Z79" s="118"/>
      <c r="AA79" s="118"/>
    </row>
    <row r="80" spans="22:27" s="117" customFormat="1" ht="12.75" customHeight="1">
      <c r="V80" s="118"/>
      <c r="W80" s="118"/>
      <c r="X80" s="118"/>
      <c r="Y80" s="118"/>
      <c r="Z80" s="118"/>
      <c r="AA80" s="118"/>
    </row>
    <row r="81" spans="22:27" s="117" customFormat="1" ht="12.75" customHeight="1">
      <c r="V81" s="118"/>
      <c r="W81" s="118"/>
      <c r="X81" s="118"/>
      <c r="Y81" s="118"/>
      <c r="Z81" s="118"/>
      <c r="AA81" s="118"/>
    </row>
    <row r="82" spans="22:27" s="117" customFormat="1" ht="12.75" customHeight="1">
      <c r="V82" s="118"/>
      <c r="W82" s="118"/>
      <c r="X82" s="118"/>
      <c r="Y82" s="118"/>
      <c r="Z82" s="118"/>
      <c r="AA82" s="118"/>
    </row>
    <row r="83" spans="22:27" s="117" customFormat="1" ht="12.75" customHeight="1">
      <c r="V83" s="118"/>
      <c r="W83" s="118"/>
      <c r="X83" s="118"/>
      <c r="Y83" s="118"/>
      <c r="Z83" s="118"/>
      <c r="AA83" s="118"/>
    </row>
    <row r="84" spans="22:27" s="117" customFormat="1" ht="12.75" customHeight="1">
      <c r="V84" s="118"/>
      <c r="W84" s="118"/>
      <c r="X84" s="118"/>
      <c r="Y84" s="118"/>
      <c r="Z84" s="118"/>
      <c r="AA84" s="118"/>
    </row>
    <row r="85" spans="22:27" s="117" customFormat="1" ht="12.75" customHeight="1">
      <c r="V85" s="118"/>
      <c r="W85" s="118"/>
      <c r="X85" s="118"/>
      <c r="Y85" s="118"/>
      <c r="Z85" s="118"/>
      <c r="AA85" s="118"/>
    </row>
    <row r="86" spans="22:27" s="117" customFormat="1" ht="12.75" customHeight="1">
      <c r="V86" s="118"/>
      <c r="W86" s="118"/>
      <c r="X86" s="118"/>
      <c r="Y86" s="118"/>
      <c r="Z86" s="118"/>
      <c r="AA86" s="118"/>
    </row>
    <row r="87" spans="22:27" s="117" customFormat="1" ht="12.75" customHeight="1">
      <c r="V87" s="118"/>
      <c r="W87" s="118"/>
      <c r="X87" s="118"/>
      <c r="Y87" s="118"/>
      <c r="Z87" s="118"/>
      <c r="AA87" s="118"/>
    </row>
    <row r="88" spans="22:27" s="117" customFormat="1" ht="12.75" customHeight="1">
      <c r="V88" s="118"/>
      <c r="W88" s="118"/>
      <c r="X88" s="118"/>
      <c r="Y88" s="118"/>
      <c r="Z88" s="118"/>
      <c r="AA88" s="118"/>
    </row>
    <row r="89" spans="22:27" s="117" customFormat="1" ht="12.75" customHeight="1">
      <c r="V89" s="118"/>
      <c r="W89" s="118"/>
      <c r="X89" s="118"/>
      <c r="Y89" s="118"/>
      <c r="Z89" s="118"/>
      <c r="AA89" s="118"/>
    </row>
    <row r="90" spans="22:27" s="117" customFormat="1" ht="12.75" customHeight="1">
      <c r="V90" s="118"/>
      <c r="W90" s="118"/>
      <c r="X90" s="118"/>
      <c r="Y90" s="118"/>
      <c r="Z90" s="118"/>
      <c r="AA90" s="118"/>
    </row>
    <row r="91" spans="22:27" s="117" customFormat="1" ht="12.75" customHeight="1">
      <c r="V91" s="118"/>
      <c r="W91" s="118"/>
      <c r="X91" s="118"/>
      <c r="Y91" s="118"/>
      <c r="Z91" s="118"/>
      <c r="AA91" s="118"/>
    </row>
    <row r="92" spans="22:27" s="117" customFormat="1" ht="12.75" customHeight="1">
      <c r="V92" s="118"/>
      <c r="W92" s="118"/>
      <c r="X92" s="118"/>
      <c r="Y92" s="118"/>
      <c r="Z92" s="118"/>
      <c r="AA92" s="118"/>
    </row>
    <row r="93" spans="22:27" s="117" customFormat="1" ht="12.75" customHeight="1">
      <c r="V93" s="118"/>
      <c r="W93" s="118"/>
      <c r="X93" s="118"/>
      <c r="Y93" s="118"/>
      <c r="Z93" s="118"/>
      <c r="AA93" s="118"/>
    </row>
    <row r="94" spans="22:27" s="117" customFormat="1" ht="12.75" customHeight="1">
      <c r="V94" s="118"/>
      <c r="W94" s="118"/>
      <c r="X94" s="118"/>
      <c r="Y94" s="118"/>
      <c r="Z94" s="118"/>
      <c r="AA94" s="118"/>
    </row>
    <row r="95" spans="22:27" s="117" customFormat="1" ht="12.75" customHeight="1">
      <c r="V95" s="118"/>
      <c r="W95" s="118"/>
      <c r="X95" s="118"/>
      <c r="Y95" s="118"/>
      <c r="Z95" s="118"/>
      <c r="AA95" s="118"/>
    </row>
    <row r="96" spans="22:27" s="117" customFormat="1" ht="12.75" customHeight="1">
      <c r="V96" s="118"/>
      <c r="W96" s="118"/>
      <c r="X96" s="118"/>
      <c r="Y96" s="118"/>
      <c r="Z96" s="118"/>
      <c r="AA96" s="118"/>
    </row>
    <row r="97" spans="22:27" s="117" customFormat="1" ht="12.75" customHeight="1">
      <c r="V97" s="118"/>
      <c r="W97" s="118"/>
      <c r="X97" s="118"/>
      <c r="Y97" s="118"/>
      <c r="Z97" s="118"/>
      <c r="AA97" s="118"/>
    </row>
    <row r="98" spans="22:27" s="117" customFormat="1" ht="12.75" customHeight="1">
      <c r="V98" s="118"/>
      <c r="W98" s="118"/>
      <c r="X98" s="118"/>
      <c r="Y98" s="118"/>
      <c r="Z98" s="118"/>
      <c r="AA98" s="118"/>
    </row>
    <row r="99" spans="22:27" s="117" customFormat="1" ht="12.75" customHeight="1">
      <c r="V99" s="118"/>
      <c r="W99" s="118"/>
      <c r="X99" s="118"/>
      <c r="Y99" s="118"/>
      <c r="Z99" s="118"/>
      <c r="AA99" s="118"/>
    </row>
    <row r="100" spans="22:27" s="117" customFormat="1" ht="12.75" customHeight="1">
      <c r="V100" s="118"/>
      <c r="W100" s="118"/>
      <c r="X100" s="118"/>
      <c r="Y100" s="118"/>
      <c r="Z100" s="118"/>
      <c r="AA100" s="118"/>
    </row>
    <row r="101" spans="22:27" s="117" customFormat="1" ht="12.75" customHeight="1">
      <c r="V101" s="118"/>
      <c r="W101" s="118"/>
      <c r="X101" s="118"/>
      <c r="Y101" s="118"/>
      <c r="Z101" s="118"/>
      <c r="AA101" s="118"/>
    </row>
    <row r="102" spans="22:27" s="117" customFormat="1" ht="12.75" customHeight="1">
      <c r="V102" s="118"/>
      <c r="W102" s="118"/>
      <c r="X102" s="118"/>
      <c r="Y102" s="118"/>
      <c r="Z102" s="118"/>
      <c r="AA102" s="118"/>
    </row>
    <row r="103" spans="22:27" s="117" customFormat="1" ht="12.75" customHeight="1">
      <c r="V103" s="118"/>
      <c r="W103" s="118"/>
      <c r="X103" s="118"/>
      <c r="Y103" s="118"/>
      <c r="Z103" s="118"/>
      <c r="AA103" s="118"/>
    </row>
    <row r="104" spans="22:27" s="117" customFormat="1" ht="12.75" customHeight="1">
      <c r="V104" s="118"/>
      <c r="W104" s="118"/>
      <c r="X104" s="118"/>
      <c r="Y104" s="118"/>
      <c r="Z104" s="118"/>
      <c r="AA104" s="118"/>
    </row>
    <row r="105" spans="22:27" s="117" customFormat="1" ht="12.75" customHeight="1">
      <c r="V105" s="118"/>
      <c r="W105" s="118"/>
      <c r="X105" s="118"/>
      <c r="Y105" s="118"/>
      <c r="Z105" s="118"/>
      <c r="AA105" s="118"/>
    </row>
    <row r="106" spans="22:27" s="117" customFormat="1" ht="12.75" customHeight="1">
      <c r="V106" s="118"/>
      <c r="W106" s="118"/>
      <c r="X106" s="118"/>
      <c r="Y106" s="118"/>
      <c r="Z106" s="118"/>
      <c r="AA106" s="118"/>
    </row>
    <row r="107" spans="22:27" s="117" customFormat="1" ht="12.75" customHeight="1">
      <c r="V107" s="118"/>
      <c r="W107" s="118"/>
      <c r="X107" s="118"/>
      <c r="Y107" s="118"/>
      <c r="Z107" s="118"/>
      <c r="AA107" s="118"/>
    </row>
    <row r="108" spans="22:27" s="117" customFormat="1" ht="12.75" customHeight="1">
      <c r="V108" s="118"/>
      <c r="W108" s="118"/>
      <c r="X108" s="118"/>
      <c r="Y108" s="118"/>
      <c r="Z108" s="118"/>
      <c r="AA108" s="118"/>
    </row>
    <row r="109" spans="22:27" s="117" customFormat="1" ht="12.75" customHeight="1">
      <c r="V109" s="118"/>
      <c r="W109" s="118"/>
      <c r="X109" s="118"/>
      <c r="Y109" s="118"/>
      <c r="Z109" s="118"/>
      <c r="AA109" s="118"/>
    </row>
    <row r="110" spans="22:27" s="117" customFormat="1" ht="12.75" customHeight="1">
      <c r="V110" s="118"/>
      <c r="W110" s="118"/>
      <c r="X110" s="118"/>
      <c r="Y110" s="118"/>
      <c r="Z110" s="118"/>
      <c r="AA110" s="118"/>
    </row>
    <row r="111" spans="22:27" s="117" customFormat="1" ht="12.75" customHeight="1">
      <c r="V111" s="118"/>
      <c r="W111" s="118"/>
      <c r="X111" s="118"/>
      <c r="Y111" s="118"/>
      <c r="Z111" s="118"/>
      <c r="AA111" s="118"/>
    </row>
    <row r="112" spans="22:27" s="117" customFormat="1" ht="12.75" customHeight="1">
      <c r="V112" s="118"/>
      <c r="W112" s="118"/>
      <c r="X112" s="118"/>
      <c r="Y112" s="118"/>
      <c r="Z112" s="118"/>
      <c r="AA112" s="118"/>
    </row>
    <row r="113" spans="22:27" s="117" customFormat="1" ht="12.75" customHeight="1">
      <c r="V113" s="118"/>
      <c r="W113" s="118"/>
      <c r="X113" s="118"/>
      <c r="Y113" s="118"/>
      <c r="Z113" s="118"/>
      <c r="AA113" s="118"/>
    </row>
    <row r="114" spans="22:27" s="117" customFormat="1" ht="12.75" customHeight="1">
      <c r="V114" s="118"/>
      <c r="W114" s="118"/>
      <c r="X114" s="118"/>
      <c r="Y114" s="118"/>
      <c r="Z114" s="118"/>
      <c r="AA114" s="118"/>
    </row>
    <row r="115" spans="22:27" s="117" customFormat="1" ht="12.75" customHeight="1">
      <c r="V115" s="118"/>
      <c r="W115" s="118"/>
      <c r="X115" s="118"/>
      <c r="Y115" s="118"/>
      <c r="Z115" s="118"/>
      <c r="AA115" s="118"/>
    </row>
    <row r="116" spans="22:27" s="117" customFormat="1" ht="12.75" customHeight="1">
      <c r="V116" s="118"/>
      <c r="W116" s="118"/>
      <c r="X116" s="118"/>
      <c r="Y116" s="118"/>
      <c r="Z116" s="118"/>
      <c r="AA116" s="118"/>
    </row>
    <row r="117" spans="22:27" s="117" customFormat="1" ht="12.75" customHeight="1">
      <c r="V117" s="118"/>
      <c r="W117" s="118"/>
      <c r="X117" s="118"/>
      <c r="Y117" s="118"/>
      <c r="Z117" s="118"/>
      <c r="AA117" s="118"/>
    </row>
    <row r="118" spans="22:27" s="117" customFormat="1" ht="12.75" customHeight="1">
      <c r="V118" s="118"/>
      <c r="W118" s="118"/>
      <c r="X118" s="118"/>
      <c r="Y118" s="118"/>
      <c r="Z118" s="118"/>
      <c r="AA118" s="118"/>
    </row>
    <row r="119" spans="22:27" s="117" customFormat="1" ht="12.75" customHeight="1">
      <c r="V119" s="118"/>
      <c r="W119" s="118"/>
      <c r="X119" s="118"/>
      <c r="Y119" s="118"/>
      <c r="Z119" s="118"/>
      <c r="AA119" s="118"/>
    </row>
    <row r="120" spans="22:27" s="117" customFormat="1" ht="12.75" customHeight="1">
      <c r="V120" s="118"/>
      <c r="W120" s="118"/>
      <c r="X120" s="118"/>
      <c r="Y120" s="118"/>
      <c r="Z120" s="118"/>
      <c r="AA120" s="118"/>
    </row>
    <row r="121" spans="22:27" s="117" customFormat="1" ht="12.75" customHeight="1">
      <c r="V121" s="118"/>
      <c r="W121" s="118"/>
      <c r="X121" s="118"/>
      <c r="Y121" s="118"/>
      <c r="Z121" s="118"/>
      <c r="AA121" s="118"/>
    </row>
    <row r="122" spans="22:27" s="117" customFormat="1" ht="12.75" customHeight="1">
      <c r="V122" s="118"/>
      <c r="W122" s="118"/>
      <c r="X122" s="118"/>
      <c r="Y122" s="118"/>
      <c r="Z122" s="118"/>
      <c r="AA122" s="118"/>
    </row>
    <row r="123" spans="22:27" s="117" customFormat="1" ht="12.75" customHeight="1">
      <c r="V123" s="118"/>
      <c r="W123" s="118"/>
      <c r="X123" s="118"/>
      <c r="Y123" s="118"/>
      <c r="Z123" s="118"/>
      <c r="AA123" s="118"/>
    </row>
    <row r="124" spans="22:27" s="117" customFormat="1" ht="12.75" customHeight="1">
      <c r="V124" s="118"/>
      <c r="W124" s="118"/>
      <c r="X124" s="118"/>
      <c r="Y124" s="118"/>
      <c r="Z124" s="118"/>
      <c r="AA124" s="118"/>
    </row>
    <row r="125" spans="22:27" s="117" customFormat="1" ht="12.75" customHeight="1">
      <c r="V125" s="118"/>
      <c r="W125" s="118"/>
      <c r="X125" s="118"/>
      <c r="Y125" s="118"/>
      <c r="Z125" s="118"/>
      <c r="AA125" s="118"/>
    </row>
    <row r="126" spans="22:27" s="117" customFormat="1" ht="12.75" customHeight="1">
      <c r="V126" s="118"/>
      <c r="W126" s="118"/>
      <c r="X126" s="118"/>
      <c r="Y126" s="118"/>
      <c r="Z126" s="118"/>
      <c r="AA126" s="118"/>
    </row>
    <row r="127" spans="22:27" s="117" customFormat="1" ht="12.75" customHeight="1">
      <c r="V127" s="118"/>
      <c r="W127" s="118"/>
      <c r="X127" s="118"/>
      <c r="Y127" s="118"/>
      <c r="Z127" s="118"/>
      <c r="AA127" s="118"/>
    </row>
    <row r="128" spans="22:27" s="117" customFormat="1" ht="12.75" customHeight="1">
      <c r="V128" s="118"/>
      <c r="W128" s="118"/>
      <c r="X128" s="118"/>
      <c r="Y128" s="118"/>
      <c r="Z128" s="118"/>
      <c r="AA128" s="118"/>
    </row>
    <row r="129" spans="22:27" s="117" customFormat="1" ht="12.75" customHeight="1">
      <c r="V129" s="118"/>
      <c r="W129" s="118"/>
      <c r="X129" s="118"/>
      <c r="Y129" s="118"/>
      <c r="Z129" s="118"/>
      <c r="AA129" s="118"/>
    </row>
    <row r="130" spans="22:27" s="117" customFormat="1" ht="12.75" customHeight="1">
      <c r="V130" s="118"/>
      <c r="W130" s="118"/>
      <c r="X130" s="118"/>
      <c r="Y130" s="118"/>
      <c r="Z130" s="118"/>
      <c r="AA130" s="118"/>
    </row>
    <row r="131" spans="22:27" s="117" customFormat="1" ht="12.75" customHeight="1">
      <c r="V131" s="118"/>
      <c r="W131" s="118"/>
      <c r="X131" s="118"/>
      <c r="Y131" s="118"/>
      <c r="Z131" s="118"/>
      <c r="AA131" s="118"/>
    </row>
    <row r="132" spans="22:27" s="117" customFormat="1" ht="12.75" customHeight="1">
      <c r="V132" s="118"/>
      <c r="W132" s="118"/>
      <c r="X132" s="118"/>
      <c r="Y132" s="118"/>
      <c r="Z132" s="118"/>
      <c r="AA132" s="118"/>
    </row>
    <row r="133" spans="22:27" s="117" customFormat="1" ht="12.75" customHeight="1">
      <c r="V133" s="118"/>
      <c r="W133" s="118"/>
      <c r="X133" s="118"/>
      <c r="Y133" s="118"/>
      <c r="Z133" s="118"/>
      <c r="AA133" s="118"/>
    </row>
    <row r="134" spans="22:27" s="117" customFormat="1" ht="12.75" customHeight="1">
      <c r="V134" s="118"/>
      <c r="W134" s="118"/>
      <c r="X134" s="118"/>
      <c r="Y134" s="118"/>
      <c r="Z134" s="118"/>
      <c r="AA134" s="118"/>
    </row>
    <row r="135" spans="22:27" s="117" customFormat="1" ht="12.75" customHeight="1">
      <c r="V135" s="118"/>
      <c r="W135" s="118"/>
      <c r="X135" s="118"/>
      <c r="Y135" s="118"/>
      <c r="Z135" s="118"/>
      <c r="AA135" s="118"/>
    </row>
    <row r="136" spans="22:27" s="117" customFormat="1" ht="12.75" customHeight="1">
      <c r="V136" s="118"/>
      <c r="W136" s="118"/>
      <c r="X136" s="118"/>
      <c r="Y136" s="118"/>
      <c r="Z136" s="118"/>
      <c r="AA136" s="118"/>
    </row>
    <row r="137" spans="22:27" s="117" customFormat="1" ht="12.75" customHeight="1">
      <c r="V137" s="118"/>
      <c r="W137" s="118"/>
      <c r="X137" s="118"/>
      <c r="Y137" s="118"/>
      <c r="Z137" s="118"/>
      <c r="AA137" s="118"/>
    </row>
    <row r="138" spans="22:27" s="117" customFormat="1" ht="12.75" customHeight="1">
      <c r="V138" s="118"/>
      <c r="W138" s="118"/>
      <c r="X138" s="118"/>
      <c r="Y138" s="118"/>
      <c r="Z138" s="118"/>
      <c r="AA138" s="118"/>
    </row>
    <row r="139" spans="22:27" s="117" customFormat="1" ht="12.75" customHeight="1">
      <c r="V139" s="118"/>
      <c r="W139" s="118"/>
      <c r="X139" s="118"/>
      <c r="Y139" s="118"/>
      <c r="Z139" s="118"/>
      <c r="AA139" s="118"/>
    </row>
    <row r="140" spans="22:27" s="117" customFormat="1" ht="12.75" customHeight="1">
      <c r="V140" s="118"/>
      <c r="W140" s="118"/>
      <c r="X140" s="118"/>
      <c r="Y140" s="118"/>
      <c r="Z140" s="118"/>
      <c r="AA140" s="118"/>
    </row>
    <row r="141" spans="22:27" s="117" customFormat="1" ht="12.75" customHeight="1">
      <c r="V141" s="118"/>
      <c r="W141" s="118"/>
      <c r="X141" s="118"/>
      <c r="Y141" s="118"/>
      <c r="Z141" s="118"/>
      <c r="AA141" s="118"/>
    </row>
    <row r="142" spans="22:27" s="117" customFormat="1" ht="12.75" customHeight="1">
      <c r="V142" s="118"/>
      <c r="W142" s="118"/>
      <c r="X142" s="118"/>
      <c r="Y142" s="118"/>
      <c r="Z142" s="118"/>
      <c r="AA142" s="118"/>
    </row>
    <row r="143" spans="22:27" s="117" customFormat="1" ht="12.75" customHeight="1">
      <c r="V143" s="118"/>
      <c r="W143" s="118"/>
      <c r="X143" s="118"/>
      <c r="Y143" s="118"/>
      <c r="Z143" s="118"/>
      <c r="AA143" s="118"/>
    </row>
    <row r="144" spans="22:27" s="117" customFormat="1" ht="12.75" customHeight="1">
      <c r="V144" s="118"/>
      <c r="W144" s="118"/>
      <c r="X144" s="118"/>
      <c r="Y144" s="118"/>
      <c r="Z144" s="118"/>
      <c r="AA144" s="118"/>
    </row>
    <row r="145" spans="22:27" s="117" customFormat="1" ht="12.75" customHeight="1">
      <c r="V145" s="118"/>
      <c r="W145" s="118"/>
      <c r="X145" s="118"/>
      <c r="Y145" s="118"/>
      <c r="Z145" s="118"/>
      <c r="AA145" s="118"/>
    </row>
    <row r="146" spans="22:27" s="117" customFormat="1" ht="12.75" customHeight="1">
      <c r="V146" s="118"/>
      <c r="W146" s="118"/>
      <c r="X146" s="118"/>
      <c r="Y146" s="118"/>
      <c r="Z146" s="118"/>
      <c r="AA146" s="118"/>
    </row>
    <row r="147" spans="22:27" s="117" customFormat="1" ht="12.75" customHeight="1">
      <c r="V147" s="118"/>
      <c r="W147" s="118"/>
      <c r="X147" s="118"/>
      <c r="Y147" s="118"/>
      <c r="Z147" s="118"/>
      <c r="AA147" s="118"/>
    </row>
    <row r="148" spans="22:27" s="117" customFormat="1" ht="12.75" customHeight="1">
      <c r="V148" s="118"/>
      <c r="W148" s="118"/>
      <c r="X148" s="118"/>
      <c r="Y148" s="118"/>
      <c r="Z148" s="118"/>
      <c r="AA148" s="118"/>
    </row>
    <row r="149" spans="22:27" s="117" customFormat="1" ht="12.75" customHeight="1">
      <c r="V149" s="118"/>
      <c r="W149" s="118"/>
      <c r="X149" s="118"/>
      <c r="Y149" s="118"/>
      <c r="Z149" s="118"/>
      <c r="AA149" s="118"/>
    </row>
    <row r="150" spans="22:27" s="117" customFormat="1" ht="12.75" customHeight="1">
      <c r="V150" s="118"/>
      <c r="W150" s="118"/>
      <c r="X150" s="118"/>
      <c r="Y150" s="118"/>
      <c r="Z150" s="118"/>
      <c r="AA150" s="118"/>
    </row>
    <row r="151" spans="22:27" s="117" customFormat="1" ht="12.75" customHeight="1">
      <c r="V151" s="118"/>
      <c r="W151" s="118"/>
      <c r="X151" s="118"/>
      <c r="Y151" s="118"/>
      <c r="Z151" s="118"/>
      <c r="AA151" s="118"/>
    </row>
    <row r="152" spans="22:27" s="117" customFormat="1" ht="12.75" customHeight="1">
      <c r="V152" s="118"/>
      <c r="W152" s="118"/>
      <c r="X152" s="118"/>
      <c r="Y152" s="118"/>
      <c r="Z152" s="118"/>
      <c r="AA152" s="118"/>
    </row>
    <row r="153" spans="22:27" s="117" customFormat="1" ht="12.75" customHeight="1">
      <c r="V153" s="118"/>
      <c r="W153" s="118"/>
      <c r="X153" s="118"/>
      <c r="Y153" s="118"/>
      <c r="Z153" s="118"/>
      <c r="AA153" s="118"/>
    </row>
    <row r="154" spans="22:27" s="117" customFormat="1" ht="12.75" customHeight="1">
      <c r="V154" s="118"/>
      <c r="W154" s="118"/>
      <c r="X154" s="118"/>
      <c r="Y154" s="118"/>
      <c r="Z154" s="118"/>
      <c r="AA154" s="118"/>
    </row>
    <row r="155" spans="22:27" s="117" customFormat="1" ht="12.75" customHeight="1">
      <c r="V155" s="118"/>
      <c r="W155" s="118"/>
      <c r="X155" s="118"/>
      <c r="Y155" s="118"/>
      <c r="Z155" s="118"/>
      <c r="AA155" s="118"/>
    </row>
    <row r="156" spans="22:27" s="117" customFormat="1" ht="12.75" customHeight="1">
      <c r="V156" s="118"/>
      <c r="W156" s="118"/>
      <c r="X156" s="118"/>
      <c r="Y156" s="118"/>
      <c r="Z156" s="118"/>
      <c r="AA156" s="118"/>
    </row>
    <row r="157" spans="22:27" s="117" customFormat="1" ht="12.75" customHeight="1">
      <c r="V157" s="118"/>
      <c r="W157" s="118"/>
      <c r="X157" s="118"/>
      <c r="Y157" s="118"/>
      <c r="Z157" s="118"/>
      <c r="AA157" s="118"/>
    </row>
    <row r="158" spans="22:27" s="117" customFormat="1" ht="12.75" customHeight="1">
      <c r="V158" s="118"/>
      <c r="W158" s="118"/>
      <c r="X158" s="118"/>
      <c r="Y158" s="118"/>
      <c r="Z158" s="118"/>
      <c r="AA158" s="118"/>
    </row>
    <row r="159" spans="22:27" s="117" customFormat="1" ht="12.75" customHeight="1">
      <c r="V159" s="118"/>
      <c r="W159" s="118"/>
      <c r="X159" s="118"/>
      <c r="Y159" s="118"/>
      <c r="Z159" s="118"/>
      <c r="AA159" s="118"/>
    </row>
    <row r="160" spans="22:27" s="117" customFormat="1" ht="12.75" customHeight="1">
      <c r="V160" s="118"/>
      <c r="W160" s="118"/>
      <c r="X160" s="118"/>
      <c r="Y160" s="118"/>
      <c r="Z160" s="118"/>
      <c r="AA160" s="118"/>
    </row>
    <row r="161" spans="22:27" s="117" customFormat="1" ht="12.75" customHeight="1">
      <c r="V161" s="118"/>
      <c r="W161" s="118"/>
      <c r="X161" s="118"/>
      <c r="Y161" s="118"/>
      <c r="Z161" s="118"/>
      <c r="AA161" s="118"/>
    </row>
    <row r="162" spans="22:27" s="117" customFormat="1" ht="12.75" customHeight="1">
      <c r="V162" s="118"/>
      <c r="W162" s="118"/>
      <c r="X162" s="118"/>
      <c r="Y162" s="118"/>
      <c r="Z162" s="118"/>
      <c r="AA162" s="118"/>
    </row>
    <row r="163" spans="22:27" s="117" customFormat="1" ht="12.75" customHeight="1">
      <c r="V163" s="118"/>
      <c r="W163" s="118"/>
      <c r="X163" s="118"/>
      <c r="Y163" s="118"/>
      <c r="Z163" s="118"/>
      <c r="AA163" s="118"/>
    </row>
    <row r="164" spans="22:27" s="117" customFormat="1" ht="12.75" customHeight="1">
      <c r="V164" s="118"/>
      <c r="W164" s="118"/>
      <c r="X164" s="118"/>
      <c r="Y164" s="118"/>
      <c r="Z164" s="118"/>
      <c r="AA164" s="118"/>
    </row>
    <row r="165" spans="22:27" s="117" customFormat="1" ht="12.75" customHeight="1">
      <c r="V165" s="118"/>
      <c r="W165" s="118"/>
      <c r="X165" s="118"/>
      <c r="Y165" s="118"/>
      <c r="Z165" s="118"/>
      <c r="AA165" s="118"/>
    </row>
    <row r="166" spans="22:27" s="117" customFormat="1" ht="12.75" customHeight="1">
      <c r="V166" s="118"/>
      <c r="W166" s="118"/>
      <c r="X166" s="118"/>
      <c r="Y166" s="118"/>
      <c r="Z166" s="118"/>
      <c r="AA166" s="118"/>
    </row>
    <row r="167" spans="22:27" s="117" customFormat="1" ht="12.75" customHeight="1">
      <c r="V167" s="118"/>
      <c r="W167" s="118"/>
      <c r="X167" s="118"/>
      <c r="Y167" s="118"/>
      <c r="Z167" s="118"/>
      <c r="AA167" s="118"/>
    </row>
    <row r="168" spans="22:27" s="117" customFormat="1" ht="12.75" customHeight="1">
      <c r="V168" s="118"/>
      <c r="W168" s="118"/>
      <c r="X168" s="118"/>
      <c r="Y168" s="118"/>
      <c r="Z168" s="118"/>
      <c r="AA168" s="118"/>
    </row>
    <row r="169" spans="22:27" s="117" customFormat="1" ht="12.75" customHeight="1">
      <c r="V169" s="118"/>
      <c r="W169" s="118"/>
      <c r="X169" s="118"/>
      <c r="Y169" s="118"/>
      <c r="Z169" s="118"/>
      <c r="AA169" s="118"/>
    </row>
    <row r="170" spans="22:27" s="117" customFormat="1" ht="12.75" customHeight="1">
      <c r="V170" s="118"/>
      <c r="W170" s="118"/>
      <c r="X170" s="118"/>
      <c r="Y170" s="118"/>
      <c r="Z170" s="118"/>
      <c r="AA170" s="118"/>
    </row>
    <row r="171" spans="22:27" s="117" customFormat="1" ht="12.75" customHeight="1">
      <c r="V171" s="118"/>
      <c r="W171" s="118"/>
      <c r="X171" s="118"/>
      <c r="Y171" s="118"/>
      <c r="Z171" s="118"/>
      <c r="AA171" s="118"/>
    </row>
    <row r="172" spans="22:27" s="117" customFormat="1" ht="12.75" customHeight="1">
      <c r="V172" s="118"/>
      <c r="W172" s="118"/>
      <c r="X172" s="118"/>
      <c r="Y172" s="118"/>
      <c r="Z172" s="118"/>
      <c r="AA172" s="118"/>
    </row>
    <row r="173" spans="22:27" s="117" customFormat="1" ht="12.75" customHeight="1">
      <c r="V173" s="118"/>
      <c r="W173" s="118"/>
      <c r="X173" s="118"/>
      <c r="Y173" s="118"/>
      <c r="Z173" s="118"/>
      <c r="AA173" s="118"/>
    </row>
    <row r="174" spans="22:27" s="117" customFormat="1" ht="12.75" customHeight="1">
      <c r="V174" s="118"/>
      <c r="W174" s="118"/>
      <c r="X174" s="118"/>
      <c r="Y174" s="118"/>
      <c r="Z174" s="118"/>
      <c r="AA174" s="118"/>
    </row>
    <row r="175" spans="22:27" s="117" customFormat="1" ht="12.75" customHeight="1">
      <c r="V175" s="118"/>
      <c r="W175" s="118"/>
      <c r="X175" s="118"/>
      <c r="Y175" s="118"/>
      <c r="Z175" s="118"/>
      <c r="AA175" s="118"/>
    </row>
    <row r="176" spans="22:27" s="117" customFormat="1" ht="12.75" customHeight="1">
      <c r="V176" s="118"/>
      <c r="W176" s="118"/>
      <c r="X176" s="118"/>
      <c r="Y176" s="118"/>
      <c r="Z176" s="118"/>
      <c r="AA176" s="118"/>
    </row>
    <row r="177" spans="22:27" s="117" customFormat="1" ht="12.75" customHeight="1">
      <c r="V177" s="118"/>
      <c r="W177" s="118"/>
      <c r="X177" s="118"/>
      <c r="Y177" s="118"/>
      <c r="Z177" s="118"/>
      <c r="AA177" s="118"/>
    </row>
    <row r="178" spans="22:27" s="117" customFormat="1" ht="12.75" customHeight="1">
      <c r="V178" s="118"/>
      <c r="W178" s="118"/>
      <c r="X178" s="118"/>
      <c r="Y178" s="118"/>
      <c r="Z178" s="118"/>
      <c r="AA178" s="118"/>
    </row>
    <row r="179" spans="22:27" s="117" customFormat="1" ht="12.75" customHeight="1">
      <c r="V179" s="118"/>
      <c r="W179" s="118"/>
      <c r="X179" s="118"/>
      <c r="Y179" s="118"/>
      <c r="Z179" s="118"/>
      <c r="AA179" s="118"/>
    </row>
    <row r="180" spans="22:27" s="117" customFormat="1" ht="12.75" customHeight="1">
      <c r="V180" s="118"/>
      <c r="W180" s="118"/>
      <c r="X180" s="118"/>
      <c r="Y180" s="118"/>
      <c r="Z180" s="118"/>
      <c r="AA180" s="118"/>
    </row>
    <row r="181" spans="22:27" s="117" customFormat="1" ht="12.75" customHeight="1">
      <c r="V181" s="118"/>
      <c r="W181" s="118"/>
      <c r="X181" s="118"/>
      <c r="Y181" s="118"/>
      <c r="Z181" s="118"/>
      <c r="AA181" s="118"/>
    </row>
    <row r="182" spans="22:27" s="117" customFormat="1" ht="12.75" customHeight="1">
      <c r="V182" s="118"/>
      <c r="W182" s="118"/>
      <c r="X182" s="118"/>
      <c r="Y182" s="118"/>
      <c r="Z182" s="118"/>
      <c r="AA182" s="118"/>
    </row>
    <row r="183" spans="22:27" s="117" customFormat="1" ht="12.75" customHeight="1">
      <c r="V183" s="118"/>
      <c r="W183" s="118"/>
      <c r="X183" s="118"/>
      <c r="Y183" s="118"/>
      <c r="Z183" s="118"/>
      <c r="AA183" s="118"/>
    </row>
  </sheetData>
  <protectedRanges>
    <protectedRange sqref="M47:M58" name="区域1_1"/>
  </protectedRanges>
  <mergeCells count="24">
    <mergeCell ref="O23:P24"/>
    <mergeCell ref="Q23:R24"/>
    <mergeCell ref="G23:H24"/>
    <mergeCell ref="S23:S25"/>
    <mergeCell ref="T23:T24"/>
    <mergeCell ref="T25:T26"/>
    <mergeCell ref="A23:A25"/>
    <mergeCell ref="B23:B25"/>
    <mergeCell ref="C23:D24"/>
    <mergeCell ref="E23:F24"/>
    <mergeCell ref="I23:N23"/>
    <mergeCell ref="M24:N24"/>
    <mergeCell ref="S2:S4"/>
    <mergeCell ref="A2:A4"/>
    <mergeCell ref="B2:B4"/>
    <mergeCell ref="T2:T3"/>
    <mergeCell ref="T4:T5"/>
    <mergeCell ref="I2:N2"/>
    <mergeCell ref="M3:N3"/>
    <mergeCell ref="C2:D3"/>
    <mergeCell ref="E2:F3"/>
    <mergeCell ref="O2:P3"/>
    <mergeCell ref="Q2:R3"/>
    <mergeCell ref="G2:H3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12"/>
  <sheetViews>
    <sheetView topLeftCell="A986" zoomScaleNormal="100" workbookViewId="0">
      <selection activeCell="A1013" sqref="A1013"/>
    </sheetView>
  </sheetViews>
  <sheetFormatPr defaultColWidth="9" defaultRowHeight="12.75" customHeight="1"/>
  <cols>
    <col min="3" max="12" width="9" customWidth="1"/>
  </cols>
  <sheetData>
    <row r="2" spans="1:26" ht="12.75" hidden="1" customHeight="1"/>
    <row r="3" spans="1:26" ht="12.75" hidden="1" customHeight="1">
      <c r="A3" s="1" t="s">
        <v>35</v>
      </c>
      <c r="B3" s="2"/>
      <c r="C3" s="2"/>
      <c r="D3" s="2"/>
      <c r="E3" s="2"/>
      <c r="F3" s="2"/>
      <c r="G3" s="2"/>
      <c r="H3" s="2"/>
      <c r="I3" s="16"/>
      <c r="Q3" s="23"/>
      <c r="R3" s="23"/>
    </row>
    <row r="4" spans="1:26" ht="12.75" hidden="1" customHeight="1">
      <c r="A4" s="3"/>
      <c r="B4" s="4"/>
      <c r="C4" s="5" t="s">
        <v>0</v>
      </c>
      <c r="D4" s="5"/>
      <c r="E4" s="5" t="s">
        <v>0</v>
      </c>
      <c r="F4" s="5"/>
      <c r="G4" s="5" t="s">
        <v>1</v>
      </c>
      <c r="H4" s="5"/>
      <c r="I4" s="5" t="s">
        <v>1</v>
      </c>
      <c r="J4" s="5"/>
      <c r="K4" s="5" t="s">
        <v>1</v>
      </c>
      <c r="L4" s="5"/>
      <c r="M4" s="17" t="s">
        <v>0</v>
      </c>
      <c r="N4" s="5"/>
      <c r="O4" s="3" t="s">
        <v>2</v>
      </c>
      <c r="P4" s="3"/>
      <c r="Q4" s="3" t="s">
        <v>3</v>
      </c>
      <c r="R4" s="3"/>
      <c r="S4" s="47" t="s">
        <v>4</v>
      </c>
      <c r="T4" s="48"/>
      <c r="U4" s="48"/>
      <c r="V4" s="48"/>
      <c r="W4" s="48"/>
      <c r="X4" s="48"/>
      <c r="Y4" s="48"/>
      <c r="Z4" s="48"/>
    </row>
    <row r="5" spans="1:26" ht="12.75" hidden="1" customHeight="1">
      <c r="A5" s="3" t="s">
        <v>5</v>
      </c>
      <c r="B5" s="4" t="s">
        <v>6</v>
      </c>
      <c r="C5" s="3" t="s">
        <v>36</v>
      </c>
      <c r="D5" s="3"/>
      <c r="E5" s="3" t="s">
        <v>29</v>
      </c>
      <c r="F5" s="3"/>
      <c r="G5" s="3" t="s">
        <v>7</v>
      </c>
      <c r="H5" s="3"/>
      <c r="I5" s="3" t="s">
        <v>8</v>
      </c>
      <c r="J5" s="3"/>
      <c r="K5" s="3" t="s">
        <v>9</v>
      </c>
      <c r="L5" s="3"/>
      <c r="M5" s="18"/>
      <c r="N5" s="3"/>
      <c r="O5" s="3"/>
      <c r="P5" s="3"/>
      <c r="Q5" s="3" t="s">
        <v>10</v>
      </c>
      <c r="R5" s="3" t="s">
        <v>11</v>
      </c>
      <c r="S5" s="49" t="s">
        <v>10</v>
      </c>
      <c r="T5" s="49" t="s">
        <v>11</v>
      </c>
      <c r="U5" s="49" t="s">
        <v>10</v>
      </c>
      <c r="V5" s="49" t="s">
        <v>11</v>
      </c>
      <c r="W5" s="49" t="s">
        <v>10</v>
      </c>
      <c r="X5" s="49" t="s">
        <v>11</v>
      </c>
      <c r="Y5" s="49" t="s">
        <v>10</v>
      </c>
      <c r="Z5" s="49" t="s">
        <v>11</v>
      </c>
    </row>
    <row r="6" spans="1:26" ht="12.75" hidden="1" customHeight="1">
      <c r="A6" s="6" t="s">
        <v>12</v>
      </c>
      <c r="B6" s="4"/>
      <c r="C6" s="7" t="s">
        <v>10</v>
      </c>
      <c r="D6" s="7" t="s">
        <v>11</v>
      </c>
      <c r="E6" s="7" t="s">
        <v>10</v>
      </c>
      <c r="F6" s="7" t="s">
        <v>11</v>
      </c>
      <c r="G6" s="7" t="s">
        <v>10</v>
      </c>
      <c r="H6" s="7" t="s">
        <v>11</v>
      </c>
      <c r="I6" s="7" t="s">
        <v>10</v>
      </c>
      <c r="J6" s="7" t="s">
        <v>11</v>
      </c>
      <c r="K6" s="7" t="s">
        <v>10</v>
      </c>
      <c r="L6" s="7" t="s">
        <v>11</v>
      </c>
      <c r="M6" s="18" t="s">
        <v>10</v>
      </c>
      <c r="N6" s="3" t="s">
        <v>11</v>
      </c>
      <c r="O6" s="3" t="s">
        <v>10</v>
      </c>
      <c r="P6" s="3" t="s">
        <v>11</v>
      </c>
      <c r="Q6" s="3"/>
      <c r="R6" s="3"/>
      <c r="S6" s="49" t="s">
        <v>0</v>
      </c>
      <c r="T6" s="49"/>
      <c r="U6" s="50" t="s">
        <v>7</v>
      </c>
      <c r="V6" s="51"/>
      <c r="W6" s="49" t="s">
        <v>8</v>
      </c>
      <c r="X6" s="49"/>
      <c r="Y6" s="49" t="s">
        <v>9</v>
      </c>
      <c r="Z6" s="49"/>
    </row>
    <row r="7" spans="1:26" ht="12.75" hidden="1" customHeight="1">
      <c r="A7" s="8" t="s">
        <v>13</v>
      </c>
      <c r="B7" s="4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46">
        <f>C7+E7</f>
        <v>0</v>
      </c>
      <c r="N7" s="7">
        <f>D7+F7</f>
        <v>0</v>
      </c>
      <c r="O7" s="3">
        <v>0</v>
      </c>
      <c r="P7" s="3">
        <v>0</v>
      </c>
      <c r="Q7" s="3">
        <f>M7-O7</f>
        <v>0</v>
      </c>
      <c r="R7" s="3">
        <f>N7-P7</f>
        <v>0</v>
      </c>
      <c r="S7" s="49"/>
      <c r="T7" s="49"/>
      <c r="U7" s="49"/>
      <c r="V7" s="49"/>
      <c r="W7" s="49"/>
      <c r="X7" s="49"/>
      <c r="Y7" s="49"/>
      <c r="Z7" s="49"/>
    </row>
    <row r="8" spans="1:26" ht="12.75" hidden="1" customHeight="1">
      <c r="A8" s="11" t="s">
        <v>15</v>
      </c>
      <c r="B8" s="44">
        <v>42539</v>
      </c>
      <c r="C8" s="7">
        <v>66</v>
      </c>
      <c r="D8" s="7">
        <v>900</v>
      </c>
      <c r="E8" s="7"/>
      <c r="F8" s="7"/>
      <c r="G8" s="7"/>
      <c r="H8" s="7"/>
      <c r="I8" s="7"/>
      <c r="J8" s="7"/>
      <c r="K8" s="7"/>
      <c r="L8" s="7"/>
      <c r="M8" s="46">
        <f t="shared" ref="M8:N20" si="0">C8+E8</f>
        <v>66</v>
      </c>
      <c r="N8" s="7">
        <f t="shared" si="0"/>
        <v>900</v>
      </c>
      <c r="O8" s="3">
        <v>150</v>
      </c>
      <c r="P8" s="3">
        <v>2025</v>
      </c>
      <c r="Q8" s="3">
        <f t="shared" ref="Q8:R16" si="1">M8-O8</f>
        <v>-84</v>
      </c>
      <c r="R8" s="3">
        <f t="shared" si="1"/>
        <v>-1125</v>
      </c>
      <c r="S8" s="49"/>
      <c r="T8" s="49"/>
      <c r="U8" s="49"/>
      <c r="V8" s="49"/>
      <c r="W8" s="49"/>
      <c r="X8" s="49"/>
      <c r="Y8" s="49"/>
      <c r="Z8" s="49"/>
    </row>
    <row r="9" spans="1:26" ht="12.75" hidden="1" customHeight="1">
      <c r="A9" s="11" t="s">
        <v>14</v>
      </c>
      <c r="B9" s="44">
        <v>42541</v>
      </c>
      <c r="C9" s="10">
        <v>94</v>
      </c>
      <c r="D9" s="7">
        <v>1264</v>
      </c>
      <c r="E9" s="7"/>
      <c r="F9" s="7"/>
      <c r="G9" s="7"/>
      <c r="H9" s="7"/>
      <c r="I9" s="7"/>
      <c r="J9" s="7"/>
      <c r="K9" s="7"/>
      <c r="L9" s="7"/>
      <c r="M9" s="46">
        <f t="shared" si="0"/>
        <v>94</v>
      </c>
      <c r="N9" s="7">
        <f t="shared" si="0"/>
        <v>1264</v>
      </c>
      <c r="O9" s="3">
        <v>150</v>
      </c>
      <c r="P9" s="3">
        <v>2025</v>
      </c>
      <c r="Q9" s="3">
        <f t="shared" si="1"/>
        <v>-56</v>
      </c>
      <c r="R9" s="3">
        <f t="shared" si="1"/>
        <v>-761</v>
      </c>
      <c r="S9" s="49"/>
      <c r="T9" s="49"/>
      <c r="U9" s="49"/>
      <c r="V9" s="49"/>
      <c r="W9" s="49"/>
      <c r="X9" s="49"/>
      <c r="Y9" s="49"/>
      <c r="Z9" s="49"/>
    </row>
    <row r="10" spans="1:26" ht="12.75" hidden="1" customHeight="1">
      <c r="A10" s="11" t="s">
        <v>16</v>
      </c>
      <c r="B10" s="4" t="s">
        <v>15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46">
        <f t="shared" si="0"/>
        <v>0</v>
      </c>
      <c r="N10" s="7">
        <f t="shared" si="0"/>
        <v>0</v>
      </c>
      <c r="O10" s="3">
        <v>0</v>
      </c>
      <c r="P10" s="3">
        <v>0</v>
      </c>
      <c r="Q10" s="3">
        <f t="shared" si="1"/>
        <v>0</v>
      </c>
      <c r="R10" s="3">
        <f t="shared" si="1"/>
        <v>0</v>
      </c>
      <c r="S10" s="49"/>
      <c r="T10" s="49"/>
      <c r="U10" s="49"/>
      <c r="V10" s="49"/>
      <c r="W10" s="49"/>
      <c r="X10" s="49"/>
      <c r="Y10" s="49"/>
      <c r="Z10" s="49"/>
    </row>
    <row r="11" spans="1:26" ht="12.75" hidden="1" customHeight="1">
      <c r="A11" s="11" t="s">
        <v>17</v>
      </c>
      <c r="B11" s="4" t="s">
        <v>14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46">
        <f t="shared" si="0"/>
        <v>0</v>
      </c>
      <c r="N11" s="7">
        <f t="shared" si="0"/>
        <v>0</v>
      </c>
      <c r="O11" s="3">
        <v>30</v>
      </c>
      <c r="P11" s="3">
        <v>405</v>
      </c>
      <c r="Q11" s="3">
        <f t="shared" si="1"/>
        <v>-30</v>
      </c>
      <c r="R11" s="3">
        <f t="shared" si="1"/>
        <v>-405</v>
      </c>
      <c r="S11" s="49"/>
      <c r="T11" s="49"/>
      <c r="U11" s="49"/>
      <c r="V11" s="49"/>
      <c r="W11" s="49"/>
      <c r="X11" s="49"/>
      <c r="Y11" s="49"/>
      <c r="Z11" s="49"/>
    </row>
    <row r="12" spans="1:26" ht="12.75" hidden="1" customHeight="1">
      <c r="A12" s="11" t="s">
        <v>18</v>
      </c>
      <c r="B12" s="4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46">
        <f t="shared" si="0"/>
        <v>0</v>
      </c>
      <c r="N12" s="7">
        <f t="shared" si="0"/>
        <v>0</v>
      </c>
      <c r="O12" s="3">
        <v>0</v>
      </c>
      <c r="P12" s="3">
        <v>0</v>
      </c>
      <c r="Q12" s="3">
        <f t="shared" si="1"/>
        <v>0</v>
      </c>
      <c r="R12" s="3">
        <f t="shared" si="1"/>
        <v>0</v>
      </c>
      <c r="S12" s="49"/>
      <c r="T12" s="49"/>
      <c r="U12" s="49"/>
      <c r="V12" s="49"/>
      <c r="W12" s="49"/>
      <c r="X12" s="49"/>
      <c r="Y12" s="49"/>
      <c r="Z12" s="49"/>
    </row>
    <row r="13" spans="1:26" ht="12.75" hidden="1" customHeight="1">
      <c r="A13" s="11" t="s">
        <v>19</v>
      </c>
      <c r="B13" s="4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46">
        <f t="shared" si="0"/>
        <v>0</v>
      </c>
      <c r="N13" s="7">
        <f t="shared" si="0"/>
        <v>0</v>
      </c>
      <c r="O13" s="3">
        <v>0</v>
      </c>
      <c r="P13" s="3">
        <v>0</v>
      </c>
      <c r="Q13" s="3">
        <f t="shared" si="1"/>
        <v>0</v>
      </c>
      <c r="R13" s="3">
        <f t="shared" si="1"/>
        <v>0</v>
      </c>
      <c r="S13" s="49"/>
      <c r="T13" s="49"/>
      <c r="U13" s="49"/>
      <c r="V13" s="49"/>
      <c r="W13" s="49"/>
      <c r="X13" s="49"/>
      <c r="Y13" s="49"/>
      <c r="Z13" s="49"/>
    </row>
    <row r="14" spans="1:26" ht="12.75" hidden="1" customHeight="1">
      <c r="A14" s="11" t="s">
        <v>20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46">
        <f t="shared" si="0"/>
        <v>0</v>
      </c>
      <c r="N14" s="7">
        <f t="shared" si="0"/>
        <v>0</v>
      </c>
      <c r="O14" s="3">
        <v>20</v>
      </c>
      <c r="P14" s="3">
        <v>270</v>
      </c>
      <c r="Q14" s="3">
        <f t="shared" si="1"/>
        <v>-20</v>
      </c>
      <c r="R14" s="3">
        <f t="shared" si="1"/>
        <v>-270</v>
      </c>
      <c r="S14" s="49"/>
      <c r="T14" s="49"/>
      <c r="U14" s="49"/>
      <c r="V14" s="49"/>
      <c r="W14" s="49"/>
      <c r="X14" s="49"/>
      <c r="Y14" s="49"/>
      <c r="Z14" s="49"/>
    </row>
    <row r="15" spans="1:26" ht="12.75" hidden="1" customHeight="1">
      <c r="A15" s="11" t="s">
        <v>21</v>
      </c>
      <c r="B15" s="4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46">
        <f t="shared" si="0"/>
        <v>0</v>
      </c>
      <c r="N15" s="7">
        <f t="shared" si="0"/>
        <v>0</v>
      </c>
      <c r="O15" s="3"/>
      <c r="P15" s="3"/>
      <c r="Q15" s="3">
        <f t="shared" si="1"/>
        <v>0</v>
      </c>
      <c r="R15" s="3">
        <f t="shared" si="1"/>
        <v>0</v>
      </c>
      <c r="S15" s="49"/>
      <c r="T15" s="49"/>
      <c r="U15" s="49"/>
      <c r="V15" s="49"/>
      <c r="W15" s="49"/>
      <c r="X15" s="49"/>
      <c r="Y15" s="49"/>
      <c r="Z15" s="49"/>
    </row>
    <row r="16" spans="1:26" ht="12.75" hidden="1" customHeight="1">
      <c r="A16" s="11" t="s">
        <v>23</v>
      </c>
      <c r="B16" s="44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46">
        <f t="shared" si="0"/>
        <v>0</v>
      </c>
      <c r="N16" s="7">
        <f t="shared" si="0"/>
        <v>0</v>
      </c>
      <c r="O16" s="3"/>
      <c r="P16" s="3"/>
      <c r="Q16" s="3">
        <f t="shared" si="1"/>
        <v>0</v>
      </c>
      <c r="R16" s="3">
        <f t="shared" si="1"/>
        <v>0</v>
      </c>
      <c r="S16" s="49"/>
      <c r="T16" s="49"/>
      <c r="U16" s="49"/>
      <c r="V16" s="49"/>
      <c r="W16" s="49"/>
      <c r="X16" s="49"/>
      <c r="Y16" s="49"/>
      <c r="Z16" s="49"/>
    </row>
    <row r="17" spans="1:28" ht="12.75" hidden="1" customHeight="1">
      <c r="A17" s="11" t="s">
        <v>7</v>
      </c>
      <c r="B17" s="44">
        <v>42544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46">
        <f t="shared" si="0"/>
        <v>0</v>
      </c>
      <c r="N17" s="7">
        <f t="shared" si="0"/>
        <v>0</v>
      </c>
      <c r="O17" s="3"/>
      <c r="P17" s="3"/>
      <c r="Q17" s="3"/>
      <c r="R17" s="3"/>
      <c r="S17" s="49"/>
      <c r="T17" s="49"/>
      <c r="U17" s="49"/>
      <c r="V17" s="49"/>
      <c r="W17" s="49"/>
      <c r="X17" s="49"/>
      <c r="Y17" s="49"/>
      <c r="Z17" s="49"/>
    </row>
    <row r="18" spans="1:28" ht="12.75" hidden="1" customHeight="1">
      <c r="A18" s="11" t="s">
        <v>8</v>
      </c>
      <c r="B18" s="44">
        <v>42550</v>
      </c>
      <c r="C18" s="3">
        <v>130</v>
      </c>
      <c r="D18" s="3">
        <v>1755</v>
      </c>
      <c r="E18" s="7"/>
      <c r="F18" s="7"/>
      <c r="G18" s="7"/>
      <c r="H18" s="7"/>
      <c r="I18" s="7"/>
      <c r="J18" s="7"/>
      <c r="K18" s="7"/>
      <c r="L18" s="7"/>
      <c r="M18" s="46">
        <f t="shared" si="0"/>
        <v>130</v>
      </c>
      <c r="N18" s="7">
        <f t="shared" si="0"/>
        <v>1755</v>
      </c>
      <c r="O18" s="3">
        <v>130</v>
      </c>
      <c r="P18" s="3">
        <v>1755</v>
      </c>
      <c r="Q18" s="3">
        <f t="shared" ref="Q18:R21" si="2">M18-O18</f>
        <v>0</v>
      </c>
      <c r="R18" s="3">
        <f t="shared" si="2"/>
        <v>0</v>
      </c>
      <c r="S18" s="49"/>
      <c r="T18" s="49"/>
      <c r="U18" s="49"/>
      <c r="V18" s="49"/>
      <c r="W18" s="49"/>
      <c r="X18" s="49"/>
      <c r="Y18" s="49"/>
      <c r="Z18" s="49"/>
    </row>
    <row r="19" spans="1:28" ht="12.75" hidden="1" customHeight="1">
      <c r="A19" s="11" t="s">
        <v>9</v>
      </c>
      <c r="B19" s="4">
        <v>42551</v>
      </c>
      <c r="C19" s="7">
        <v>20</v>
      </c>
      <c r="D19" s="7">
        <v>270</v>
      </c>
      <c r="E19" s="7"/>
      <c r="F19" s="7"/>
      <c r="G19" s="7"/>
      <c r="H19" s="7"/>
      <c r="I19" s="7"/>
      <c r="J19" s="7"/>
      <c r="K19" s="7"/>
      <c r="L19" s="7"/>
      <c r="M19" s="46">
        <f t="shared" si="0"/>
        <v>20</v>
      </c>
      <c r="N19" s="7">
        <f t="shared" si="0"/>
        <v>270</v>
      </c>
      <c r="O19" s="3">
        <v>20</v>
      </c>
      <c r="P19" s="3">
        <v>270</v>
      </c>
      <c r="Q19" s="3">
        <f t="shared" si="2"/>
        <v>0</v>
      </c>
      <c r="R19" s="3">
        <f t="shared" si="2"/>
        <v>0</v>
      </c>
      <c r="S19" s="49"/>
      <c r="T19" s="49"/>
      <c r="U19" s="49"/>
      <c r="V19" s="49"/>
      <c r="W19" s="49"/>
      <c r="X19" s="49"/>
      <c r="Y19" s="49"/>
      <c r="Z19" s="49"/>
    </row>
    <row r="20" spans="1:28" ht="12.75" hidden="1" customHeight="1">
      <c r="A20" s="11" t="s">
        <v>24</v>
      </c>
      <c r="B20" s="4"/>
      <c r="C20" s="22"/>
      <c r="D20" s="22"/>
      <c r="E20" s="22"/>
      <c r="F20" s="22"/>
      <c r="G20" s="7"/>
      <c r="H20" s="7"/>
      <c r="I20" s="7"/>
      <c r="J20" s="7"/>
      <c r="K20" s="7"/>
      <c r="L20" s="7"/>
      <c r="M20" s="46">
        <f t="shared" si="0"/>
        <v>0</v>
      </c>
      <c r="N20" s="7">
        <f t="shared" si="0"/>
        <v>0</v>
      </c>
      <c r="O20" s="3"/>
      <c r="P20" s="3"/>
      <c r="Q20" s="3">
        <f t="shared" si="2"/>
        <v>0</v>
      </c>
      <c r="R20" s="3">
        <f t="shared" si="2"/>
        <v>0</v>
      </c>
      <c r="S20" s="49"/>
      <c r="T20" s="49"/>
      <c r="U20" s="49"/>
      <c r="V20" s="49"/>
      <c r="W20" s="49"/>
      <c r="X20" s="49"/>
      <c r="Y20" s="49"/>
      <c r="Z20" s="49"/>
    </row>
    <row r="21" spans="1:28" ht="12.75" hidden="1" customHeight="1">
      <c r="A21" s="8" t="s">
        <v>25</v>
      </c>
      <c r="B21" s="14"/>
      <c r="C21" s="7">
        <f>SUM(C7:C20)</f>
        <v>310</v>
      </c>
      <c r="D21" s="7">
        <f t="shared" ref="D21:P21" si="3">SUM(D7:D20)</f>
        <v>4189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20">
        <f t="shared" si="3"/>
        <v>310</v>
      </c>
      <c r="N21" s="21">
        <f t="shared" si="3"/>
        <v>4189</v>
      </c>
      <c r="O21" s="22">
        <f t="shared" si="3"/>
        <v>500</v>
      </c>
      <c r="P21" s="22">
        <f t="shared" si="3"/>
        <v>6750</v>
      </c>
      <c r="Q21" s="22">
        <f t="shared" si="2"/>
        <v>-190</v>
      </c>
      <c r="R21" s="22">
        <f t="shared" si="2"/>
        <v>-2561</v>
      </c>
      <c r="S21" s="49">
        <f>SUM(S7:S20)</f>
        <v>0</v>
      </c>
      <c r="T21" s="49">
        <f t="shared" ref="T21:Z21" si="4">SUM(T7:T20)</f>
        <v>0</v>
      </c>
      <c r="U21" s="49">
        <f t="shared" si="4"/>
        <v>0</v>
      </c>
      <c r="V21" s="49">
        <f t="shared" si="4"/>
        <v>0</v>
      </c>
      <c r="W21" s="49">
        <f t="shared" si="4"/>
        <v>0</v>
      </c>
      <c r="X21" s="49">
        <f t="shared" si="4"/>
        <v>0</v>
      </c>
      <c r="Y21" s="49">
        <f t="shared" si="4"/>
        <v>0</v>
      </c>
      <c r="Z21" s="49">
        <f t="shared" si="4"/>
        <v>0</v>
      </c>
      <c r="AA21" s="52">
        <f>S21+U21+W21+Y21</f>
        <v>0</v>
      </c>
      <c r="AB21" s="52">
        <f>T21+V21+X21+Z21</f>
        <v>0</v>
      </c>
    </row>
    <row r="22" spans="1:28" ht="12.75" hidden="1" customHeight="1"/>
    <row r="23" spans="1:28" ht="12.75" hidden="1" customHeight="1"/>
    <row r="24" spans="1:28" ht="12.75" hidden="1" customHeight="1">
      <c r="A24" s="1" t="s">
        <v>37</v>
      </c>
      <c r="B24" s="2"/>
      <c r="C24" s="2"/>
      <c r="D24" s="2"/>
      <c r="E24" s="2"/>
      <c r="F24" s="2"/>
      <c r="G24" s="2"/>
      <c r="H24" s="2"/>
      <c r="I24" s="16"/>
      <c r="Q24" s="23"/>
      <c r="R24" s="23"/>
    </row>
    <row r="25" spans="1:28" ht="12.75" hidden="1" customHeight="1">
      <c r="A25" s="3" t="s">
        <v>38</v>
      </c>
      <c r="B25" s="4"/>
      <c r="C25" s="5" t="s">
        <v>0</v>
      </c>
      <c r="D25" s="5"/>
      <c r="E25" s="5" t="s">
        <v>0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7" t="s">
        <v>0</v>
      </c>
      <c r="N25" s="5"/>
      <c r="O25" s="3" t="s">
        <v>2</v>
      </c>
      <c r="P25" s="3"/>
      <c r="Q25" s="3" t="s">
        <v>3</v>
      </c>
      <c r="R25" s="3"/>
      <c r="S25" s="47" t="s">
        <v>4</v>
      </c>
      <c r="T25" s="48"/>
      <c r="U25" s="48"/>
      <c r="V25" s="48"/>
      <c r="W25" s="48"/>
      <c r="X25" s="48"/>
      <c r="Y25" s="48"/>
      <c r="Z25" s="48"/>
    </row>
    <row r="26" spans="1:28" ht="12.75" hidden="1" customHeight="1">
      <c r="A26" s="3" t="s">
        <v>5</v>
      </c>
      <c r="B26" s="4" t="s">
        <v>6</v>
      </c>
      <c r="C26" s="3" t="s">
        <v>36</v>
      </c>
      <c r="D26" s="3"/>
      <c r="E26" s="3" t="s">
        <v>29</v>
      </c>
      <c r="F26" s="3"/>
      <c r="G26" s="3" t="s">
        <v>7</v>
      </c>
      <c r="H26" s="3"/>
      <c r="I26" s="3" t="s">
        <v>8</v>
      </c>
      <c r="J26" s="3"/>
      <c r="K26" s="3" t="s">
        <v>9</v>
      </c>
      <c r="L26" s="3"/>
      <c r="M26" s="18"/>
      <c r="N26" s="3"/>
      <c r="O26" s="3"/>
      <c r="P26" s="3"/>
      <c r="Q26" s="3" t="s">
        <v>10</v>
      </c>
      <c r="R26" s="3" t="s">
        <v>11</v>
      </c>
      <c r="S26" s="49" t="s">
        <v>10</v>
      </c>
      <c r="T26" s="49" t="s">
        <v>11</v>
      </c>
      <c r="U26" s="49" t="s">
        <v>10</v>
      </c>
      <c r="V26" s="49" t="s">
        <v>11</v>
      </c>
      <c r="W26" s="49" t="s">
        <v>10</v>
      </c>
      <c r="X26" s="49" t="s">
        <v>11</v>
      </c>
      <c r="Y26" s="49" t="s">
        <v>10</v>
      </c>
      <c r="Z26" s="49" t="s">
        <v>11</v>
      </c>
    </row>
    <row r="27" spans="1:28" ht="12.75" hidden="1" customHeight="1">
      <c r="A27" s="6" t="s">
        <v>12</v>
      </c>
      <c r="B27" s="4"/>
      <c r="C27" s="7" t="s">
        <v>10</v>
      </c>
      <c r="D27" s="7" t="s">
        <v>11</v>
      </c>
      <c r="E27" s="7" t="s">
        <v>10</v>
      </c>
      <c r="F27" s="7" t="s">
        <v>11</v>
      </c>
      <c r="G27" s="7" t="s">
        <v>10</v>
      </c>
      <c r="H27" s="7" t="s">
        <v>11</v>
      </c>
      <c r="I27" s="7" t="s">
        <v>10</v>
      </c>
      <c r="J27" s="7" t="s">
        <v>11</v>
      </c>
      <c r="K27" s="7" t="s">
        <v>10</v>
      </c>
      <c r="L27" s="7" t="s">
        <v>11</v>
      </c>
      <c r="M27" s="18" t="s">
        <v>10</v>
      </c>
      <c r="N27" s="3" t="s">
        <v>11</v>
      </c>
      <c r="O27" s="3" t="s">
        <v>10</v>
      </c>
      <c r="P27" s="3" t="s">
        <v>11</v>
      </c>
      <c r="Q27" s="3"/>
      <c r="R27" s="3"/>
      <c r="S27" s="49" t="s">
        <v>0</v>
      </c>
      <c r="T27" s="49"/>
      <c r="U27" s="50" t="s">
        <v>7</v>
      </c>
      <c r="V27" s="51"/>
      <c r="W27" s="49" t="s">
        <v>8</v>
      </c>
      <c r="X27" s="49"/>
      <c r="Y27" s="49" t="s">
        <v>9</v>
      </c>
      <c r="Z27" s="49"/>
    </row>
    <row r="28" spans="1:28" ht="12.75" hidden="1" customHeight="1">
      <c r="A28" s="8" t="s">
        <v>13</v>
      </c>
      <c r="B28" s="4" t="s">
        <v>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6">
        <f>C28+E28</f>
        <v>0</v>
      </c>
      <c r="N28" s="7">
        <f>D28+F28</f>
        <v>0</v>
      </c>
      <c r="O28" s="3">
        <v>0</v>
      </c>
      <c r="P28" s="3">
        <v>0</v>
      </c>
      <c r="Q28" s="3">
        <f>M28-O28</f>
        <v>0</v>
      </c>
      <c r="R28" s="3">
        <f>N28-P28</f>
        <v>0</v>
      </c>
      <c r="S28" s="49"/>
      <c r="T28" s="49"/>
      <c r="U28" s="49"/>
      <c r="V28" s="49"/>
      <c r="W28" s="49"/>
      <c r="X28" s="49"/>
      <c r="Y28" s="49"/>
      <c r="Z28" s="49"/>
    </row>
    <row r="29" spans="1:28" ht="12.75" hidden="1" customHeight="1">
      <c r="A29" s="45" t="s">
        <v>15</v>
      </c>
      <c r="B29" s="44">
        <f>B8+7</f>
        <v>42546</v>
      </c>
      <c r="C29" s="7">
        <v>217</v>
      </c>
      <c r="D29" s="7">
        <v>2240</v>
      </c>
      <c r="E29" s="7"/>
      <c r="F29" s="7"/>
      <c r="G29" s="7">
        <v>6</v>
      </c>
      <c r="H29" s="7">
        <v>55</v>
      </c>
      <c r="I29" s="7">
        <v>32</v>
      </c>
      <c r="J29" s="7">
        <v>669</v>
      </c>
      <c r="K29" s="7"/>
      <c r="L29" s="7"/>
      <c r="M29" s="46">
        <f t="shared" ref="M29:M41" si="5">C29+E29</f>
        <v>217</v>
      </c>
      <c r="N29" s="7">
        <f t="shared" ref="N29:N41" si="6">D29+F29</f>
        <v>2240</v>
      </c>
      <c r="O29" s="3">
        <v>150</v>
      </c>
      <c r="P29" s="3">
        <v>2025</v>
      </c>
      <c r="Q29" s="3">
        <f t="shared" ref="Q29:Q37" si="7">M29-O29</f>
        <v>67</v>
      </c>
      <c r="R29" s="3">
        <f t="shared" ref="R29:R37" si="8">N29-P29</f>
        <v>215</v>
      </c>
      <c r="S29" s="49"/>
      <c r="T29" s="49"/>
      <c r="U29" s="49"/>
      <c r="V29" s="49"/>
      <c r="W29" s="49"/>
      <c r="X29" s="49"/>
      <c r="Y29" s="49"/>
      <c r="Z29" s="49"/>
    </row>
    <row r="30" spans="1:28" ht="12.75" hidden="1" customHeight="1">
      <c r="A30" s="11" t="s">
        <v>14</v>
      </c>
      <c r="B30" s="44">
        <f>B9+7</f>
        <v>42548</v>
      </c>
      <c r="C30" s="10">
        <v>95</v>
      </c>
      <c r="D30" s="7">
        <v>937</v>
      </c>
      <c r="E30" s="7"/>
      <c r="F30" s="7"/>
      <c r="G30" s="7"/>
      <c r="H30" s="7"/>
      <c r="I30" s="7"/>
      <c r="J30" s="7"/>
      <c r="K30" s="7"/>
      <c r="L30" s="7"/>
      <c r="M30" s="46">
        <f t="shared" si="5"/>
        <v>95</v>
      </c>
      <c r="N30" s="7">
        <f t="shared" si="6"/>
        <v>937</v>
      </c>
      <c r="O30" s="3">
        <v>150</v>
      </c>
      <c r="P30" s="3">
        <v>2025</v>
      </c>
      <c r="Q30" s="3">
        <f t="shared" si="7"/>
        <v>-55</v>
      </c>
      <c r="R30" s="3">
        <f t="shared" si="8"/>
        <v>-1088</v>
      </c>
      <c r="S30" s="49"/>
      <c r="T30" s="49"/>
      <c r="U30" s="49"/>
      <c r="V30" s="49"/>
      <c r="W30" s="49"/>
      <c r="X30" s="49"/>
      <c r="Y30" s="49"/>
      <c r="Z30" s="49"/>
    </row>
    <row r="31" spans="1:28" ht="12.75" hidden="1" customHeight="1">
      <c r="A31" s="11" t="s">
        <v>16</v>
      </c>
      <c r="B31" s="4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46">
        <f t="shared" si="5"/>
        <v>0</v>
      </c>
      <c r="N31" s="7">
        <f t="shared" si="6"/>
        <v>0</v>
      </c>
      <c r="O31" s="3">
        <v>0</v>
      </c>
      <c r="P31" s="3">
        <v>0</v>
      </c>
      <c r="Q31" s="3">
        <f t="shared" si="7"/>
        <v>0</v>
      </c>
      <c r="R31" s="3">
        <f t="shared" si="8"/>
        <v>0</v>
      </c>
      <c r="S31" s="49"/>
      <c r="T31" s="49"/>
      <c r="U31" s="49"/>
      <c r="V31" s="49"/>
      <c r="W31" s="49"/>
      <c r="X31" s="49"/>
      <c r="Y31" s="49"/>
      <c r="Z31" s="49"/>
    </row>
    <row r="32" spans="1:28" ht="12.75" hidden="1" customHeight="1">
      <c r="A32" s="11" t="s">
        <v>17</v>
      </c>
      <c r="B32" s="4" t="s">
        <v>14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46">
        <f t="shared" si="5"/>
        <v>0</v>
      </c>
      <c r="N32" s="7">
        <f t="shared" si="6"/>
        <v>0</v>
      </c>
      <c r="O32" s="3">
        <v>30</v>
      </c>
      <c r="P32" s="3">
        <v>405</v>
      </c>
      <c r="Q32" s="3">
        <f t="shared" si="7"/>
        <v>-30</v>
      </c>
      <c r="R32" s="3">
        <f t="shared" si="8"/>
        <v>-405</v>
      </c>
      <c r="S32" s="49"/>
      <c r="T32" s="49"/>
      <c r="U32" s="49"/>
      <c r="V32" s="49"/>
      <c r="W32" s="49"/>
      <c r="X32" s="49"/>
      <c r="Y32" s="49"/>
      <c r="Z32" s="49"/>
    </row>
    <row r="33" spans="1:28" ht="12.75" hidden="1" customHeight="1">
      <c r="A33" s="11" t="s">
        <v>18</v>
      </c>
      <c r="B33" s="4" t="s">
        <v>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46">
        <f t="shared" si="5"/>
        <v>0</v>
      </c>
      <c r="N33" s="7">
        <f t="shared" si="6"/>
        <v>0</v>
      </c>
      <c r="O33" s="3">
        <v>0</v>
      </c>
      <c r="P33" s="3">
        <v>0</v>
      </c>
      <c r="Q33" s="3">
        <f t="shared" si="7"/>
        <v>0</v>
      </c>
      <c r="R33" s="3">
        <f t="shared" si="8"/>
        <v>0</v>
      </c>
      <c r="S33" s="49"/>
      <c r="T33" s="49"/>
      <c r="U33" s="49"/>
      <c r="V33" s="49"/>
      <c r="W33" s="49"/>
      <c r="X33" s="49"/>
      <c r="Y33" s="49"/>
      <c r="Z33" s="49"/>
    </row>
    <row r="34" spans="1:28" ht="12.75" hidden="1" customHeight="1">
      <c r="A34" s="11" t="s">
        <v>19</v>
      </c>
      <c r="B34" s="4" t="s">
        <v>14</v>
      </c>
      <c r="C34" s="7">
        <v>5</v>
      </c>
      <c r="D34" s="7">
        <v>58</v>
      </c>
      <c r="E34" s="7"/>
      <c r="F34" s="7"/>
      <c r="G34" s="7"/>
      <c r="H34" s="7"/>
      <c r="I34" s="7"/>
      <c r="J34" s="7"/>
      <c r="K34" s="7"/>
      <c r="L34" s="7"/>
      <c r="M34" s="46">
        <f t="shared" si="5"/>
        <v>5</v>
      </c>
      <c r="N34" s="7">
        <f t="shared" si="6"/>
        <v>58</v>
      </c>
      <c r="O34" s="3">
        <v>0</v>
      </c>
      <c r="P34" s="3">
        <v>0</v>
      </c>
      <c r="Q34" s="3">
        <f t="shared" si="7"/>
        <v>5</v>
      </c>
      <c r="R34" s="3">
        <f t="shared" si="8"/>
        <v>58</v>
      </c>
      <c r="S34" s="49"/>
      <c r="T34" s="49"/>
      <c r="U34" s="49"/>
      <c r="V34" s="49"/>
      <c r="W34" s="49"/>
      <c r="X34" s="49"/>
      <c r="Y34" s="49"/>
      <c r="Z34" s="49"/>
    </row>
    <row r="35" spans="1:28" ht="12.75" hidden="1" customHeight="1">
      <c r="A35" s="11" t="s">
        <v>20</v>
      </c>
      <c r="B35" s="4" t="s">
        <v>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46">
        <f t="shared" si="5"/>
        <v>0</v>
      </c>
      <c r="N35" s="7">
        <f t="shared" si="6"/>
        <v>0</v>
      </c>
      <c r="O35" s="3">
        <v>20</v>
      </c>
      <c r="P35" s="3">
        <v>270</v>
      </c>
      <c r="Q35" s="3">
        <f t="shared" si="7"/>
        <v>-20</v>
      </c>
      <c r="R35" s="3">
        <f t="shared" si="8"/>
        <v>-270</v>
      </c>
      <c r="S35" s="49"/>
      <c r="T35" s="49"/>
      <c r="U35" s="49"/>
      <c r="V35" s="49"/>
      <c r="W35" s="49"/>
      <c r="X35" s="49"/>
      <c r="Y35" s="49"/>
      <c r="Z35" s="49"/>
    </row>
    <row r="36" spans="1:28" ht="12.75" hidden="1" customHeight="1">
      <c r="A36" s="11" t="s">
        <v>21</v>
      </c>
      <c r="B36" s="4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46">
        <f t="shared" si="5"/>
        <v>0</v>
      </c>
      <c r="N36" s="7">
        <f t="shared" si="6"/>
        <v>0</v>
      </c>
      <c r="O36" s="3"/>
      <c r="P36" s="3"/>
      <c r="Q36" s="3">
        <f t="shared" si="7"/>
        <v>0</v>
      </c>
      <c r="R36" s="3">
        <f t="shared" si="8"/>
        <v>0</v>
      </c>
      <c r="S36" s="49"/>
      <c r="T36" s="49"/>
      <c r="U36" s="49"/>
      <c r="V36" s="49"/>
      <c r="W36" s="49"/>
      <c r="X36" s="49"/>
      <c r="Y36" s="49"/>
      <c r="Z36" s="49"/>
    </row>
    <row r="37" spans="1:28" ht="12.75" hidden="1" customHeight="1">
      <c r="A37" s="11" t="s">
        <v>23</v>
      </c>
      <c r="B37" s="44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46">
        <f t="shared" si="5"/>
        <v>0</v>
      </c>
      <c r="N37" s="7">
        <f t="shared" si="6"/>
        <v>0</v>
      </c>
      <c r="O37" s="3"/>
      <c r="P37" s="3"/>
      <c r="Q37" s="3">
        <f t="shared" si="7"/>
        <v>0</v>
      </c>
      <c r="R37" s="3">
        <f t="shared" si="8"/>
        <v>0</v>
      </c>
      <c r="S37" s="49"/>
      <c r="T37" s="49"/>
      <c r="U37" s="49"/>
      <c r="V37" s="49"/>
      <c r="W37" s="49"/>
      <c r="X37" s="49"/>
      <c r="Y37" s="49"/>
      <c r="Z37" s="49"/>
    </row>
    <row r="38" spans="1:28" ht="12.75" hidden="1" customHeight="1">
      <c r="A38" s="11" t="s">
        <v>7</v>
      </c>
      <c r="B38" s="44">
        <f t="shared" ref="B38:B40" si="9">B17+7</f>
        <v>42551</v>
      </c>
      <c r="C38" s="7">
        <v>3</v>
      </c>
      <c r="D38" s="7">
        <v>44</v>
      </c>
      <c r="E38" s="7"/>
      <c r="F38" s="7"/>
      <c r="G38" s="7"/>
      <c r="H38" s="7"/>
      <c r="I38" s="7"/>
      <c r="J38" s="7"/>
      <c r="K38" s="7"/>
      <c r="L38" s="7"/>
      <c r="M38" s="46">
        <f t="shared" si="5"/>
        <v>3</v>
      </c>
      <c r="N38" s="7">
        <f t="shared" si="6"/>
        <v>44</v>
      </c>
      <c r="O38" s="3"/>
      <c r="P38" s="3"/>
      <c r="Q38" s="3"/>
      <c r="R38" s="3"/>
      <c r="S38" s="49"/>
      <c r="T38" s="49"/>
      <c r="U38" s="49"/>
      <c r="V38" s="49"/>
      <c r="W38" s="49"/>
      <c r="X38" s="49"/>
      <c r="Y38" s="49"/>
      <c r="Z38" s="49"/>
    </row>
    <row r="39" spans="1:28" ht="12.75" hidden="1" customHeight="1">
      <c r="A39" s="11" t="s">
        <v>8</v>
      </c>
      <c r="B39" s="44">
        <f t="shared" si="9"/>
        <v>42557</v>
      </c>
      <c r="C39" s="3">
        <v>100</v>
      </c>
      <c r="D39" s="3">
        <v>2025</v>
      </c>
      <c r="E39" s="7"/>
      <c r="F39" s="7"/>
      <c r="G39" s="7"/>
      <c r="H39" s="7"/>
      <c r="I39" s="7"/>
      <c r="J39" s="7"/>
      <c r="K39" s="7"/>
      <c r="L39" s="7"/>
      <c r="M39" s="46">
        <f t="shared" si="5"/>
        <v>100</v>
      </c>
      <c r="N39" s="7">
        <f t="shared" si="6"/>
        <v>2025</v>
      </c>
      <c r="O39" s="3">
        <v>130</v>
      </c>
      <c r="P39" s="3">
        <v>1755</v>
      </c>
      <c r="Q39" s="3">
        <f t="shared" ref="Q39:Q42" si="10">M39-O39</f>
        <v>-30</v>
      </c>
      <c r="R39" s="3">
        <f t="shared" ref="R39:R42" si="11">N39-P39</f>
        <v>270</v>
      </c>
      <c r="S39" s="49"/>
      <c r="T39" s="49"/>
      <c r="U39" s="49"/>
      <c r="V39" s="49"/>
      <c r="W39" s="49"/>
      <c r="X39" s="49"/>
      <c r="Y39" s="49"/>
      <c r="Z39" s="49"/>
    </row>
    <row r="40" spans="1:28" ht="12.75" hidden="1" customHeight="1">
      <c r="A40" s="11" t="s">
        <v>9</v>
      </c>
      <c r="B40" s="4">
        <f t="shared" si="9"/>
        <v>42558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46">
        <f t="shared" si="5"/>
        <v>0</v>
      </c>
      <c r="N40" s="7">
        <f t="shared" si="6"/>
        <v>0</v>
      </c>
      <c r="O40" s="3">
        <v>20</v>
      </c>
      <c r="P40" s="3">
        <v>270</v>
      </c>
      <c r="Q40" s="3">
        <f t="shared" si="10"/>
        <v>-20</v>
      </c>
      <c r="R40" s="3">
        <f t="shared" si="11"/>
        <v>-270</v>
      </c>
      <c r="S40" s="49"/>
      <c r="T40" s="49"/>
      <c r="U40" s="49"/>
      <c r="V40" s="49"/>
      <c r="W40" s="49"/>
      <c r="X40" s="49"/>
      <c r="Y40" s="49"/>
      <c r="Z40" s="49"/>
    </row>
    <row r="41" spans="1:28" ht="12.75" hidden="1" customHeight="1">
      <c r="A41" s="11" t="s">
        <v>24</v>
      </c>
      <c r="B41" s="4"/>
      <c r="C41" s="22"/>
      <c r="D41" s="22"/>
      <c r="E41" s="22"/>
      <c r="F41" s="22"/>
      <c r="G41" s="7"/>
      <c r="H41" s="7"/>
      <c r="I41" s="7"/>
      <c r="J41" s="7"/>
      <c r="K41" s="7"/>
      <c r="L41" s="7"/>
      <c r="M41" s="46">
        <f t="shared" si="5"/>
        <v>0</v>
      </c>
      <c r="N41" s="7">
        <f t="shared" si="6"/>
        <v>0</v>
      </c>
      <c r="O41" s="3"/>
      <c r="P41" s="3"/>
      <c r="Q41" s="3">
        <f t="shared" si="10"/>
        <v>0</v>
      </c>
      <c r="R41" s="3">
        <f t="shared" si="11"/>
        <v>0</v>
      </c>
      <c r="S41" s="49"/>
      <c r="T41" s="49"/>
      <c r="U41" s="49"/>
      <c r="V41" s="49"/>
      <c r="W41" s="49"/>
      <c r="X41" s="49"/>
      <c r="Y41" s="49"/>
      <c r="Z41" s="49"/>
    </row>
    <row r="42" spans="1:28" ht="12.75" hidden="1" customHeight="1">
      <c r="A42" s="8" t="s">
        <v>25</v>
      </c>
      <c r="B42" s="14"/>
      <c r="C42" s="7">
        <f>SUM(C28:C41)</f>
        <v>420</v>
      </c>
      <c r="D42" s="7">
        <f t="shared" ref="D42:P42" si="12">SUM(D28:D41)</f>
        <v>5304</v>
      </c>
      <c r="E42" s="7">
        <f t="shared" si="12"/>
        <v>0</v>
      </c>
      <c r="F42" s="7">
        <f t="shared" si="12"/>
        <v>0</v>
      </c>
      <c r="G42" s="7">
        <f t="shared" si="12"/>
        <v>6</v>
      </c>
      <c r="H42" s="7">
        <f t="shared" si="12"/>
        <v>55</v>
      </c>
      <c r="I42" s="7">
        <f t="shared" si="12"/>
        <v>32</v>
      </c>
      <c r="J42" s="7">
        <f t="shared" si="12"/>
        <v>669</v>
      </c>
      <c r="K42" s="7">
        <f t="shared" si="12"/>
        <v>0</v>
      </c>
      <c r="L42" s="7">
        <f t="shared" si="12"/>
        <v>0</v>
      </c>
      <c r="M42" s="20">
        <f t="shared" si="12"/>
        <v>420</v>
      </c>
      <c r="N42" s="21">
        <f t="shared" si="12"/>
        <v>5304</v>
      </c>
      <c r="O42" s="22">
        <f t="shared" si="12"/>
        <v>500</v>
      </c>
      <c r="P42" s="22">
        <f t="shared" si="12"/>
        <v>6750</v>
      </c>
      <c r="Q42" s="22">
        <f t="shared" si="10"/>
        <v>-80</v>
      </c>
      <c r="R42" s="22">
        <f t="shared" si="11"/>
        <v>-1446</v>
      </c>
      <c r="S42" s="49">
        <f>SUM(S28:S41)</f>
        <v>0</v>
      </c>
      <c r="T42" s="49">
        <f t="shared" ref="T42:Z42" si="13">SUM(T28:T41)</f>
        <v>0</v>
      </c>
      <c r="U42" s="49">
        <f t="shared" si="13"/>
        <v>0</v>
      </c>
      <c r="V42" s="49">
        <f t="shared" si="13"/>
        <v>0</v>
      </c>
      <c r="W42" s="49">
        <f t="shared" si="13"/>
        <v>0</v>
      </c>
      <c r="X42" s="49">
        <f t="shared" si="13"/>
        <v>0</v>
      </c>
      <c r="Y42" s="49">
        <f t="shared" si="13"/>
        <v>0</v>
      </c>
      <c r="Z42" s="49">
        <f t="shared" si="13"/>
        <v>0</v>
      </c>
      <c r="AA42" s="52">
        <f>S42+U42+W42+Y42</f>
        <v>0</v>
      </c>
      <c r="AB42" s="52">
        <f>T42+V42+X42+Z42</f>
        <v>0</v>
      </c>
    </row>
    <row r="43" spans="1:28" ht="12.75" hidden="1" customHeight="1"/>
    <row r="44" spans="1:28" ht="12.75" hidden="1" customHeight="1"/>
    <row r="45" spans="1:28" ht="12.75" hidden="1" customHeight="1">
      <c r="A45" s="1" t="s">
        <v>39</v>
      </c>
      <c r="B45" s="2"/>
      <c r="C45" s="2"/>
      <c r="D45" s="2"/>
      <c r="E45" s="2"/>
      <c r="F45" s="2"/>
      <c r="G45" s="2"/>
      <c r="H45" s="2"/>
      <c r="I45" s="16"/>
      <c r="Q45" s="23"/>
      <c r="R45" s="23"/>
    </row>
    <row r="46" spans="1:28" ht="12.75" hidden="1" customHeight="1">
      <c r="A46" s="3" t="s">
        <v>38</v>
      </c>
      <c r="B46" s="4"/>
      <c r="C46" s="5" t="s">
        <v>0</v>
      </c>
      <c r="D46" s="5"/>
      <c r="E46" s="5" t="s">
        <v>0</v>
      </c>
      <c r="F46" s="5"/>
      <c r="G46" s="5" t="s">
        <v>1</v>
      </c>
      <c r="H46" s="5"/>
      <c r="I46" s="5" t="s">
        <v>1</v>
      </c>
      <c r="J46" s="5"/>
      <c r="K46" s="5" t="s">
        <v>1</v>
      </c>
      <c r="L46" s="5"/>
      <c r="M46" s="17" t="s">
        <v>0</v>
      </c>
      <c r="N46" s="5"/>
      <c r="O46" s="3" t="s">
        <v>2</v>
      </c>
      <c r="P46" s="3"/>
      <c r="Q46" s="3" t="s">
        <v>3</v>
      </c>
      <c r="R46" s="3"/>
      <c r="S46" s="47" t="s">
        <v>4</v>
      </c>
      <c r="T46" s="48"/>
      <c r="U46" s="48"/>
      <c r="V46" s="48"/>
      <c r="W46" s="48"/>
      <c r="X46" s="48"/>
      <c r="Y46" s="48"/>
      <c r="Z46" s="48"/>
    </row>
    <row r="47" spans="1:28" ht="12.75" hidden="1" customHeight="1">
      <c r="A47" s="3" t="s">
        <v>5</v>
      </c>
      <c r="B47" s="4" t="s">
        <v>6</v>
      </c>
      <c r="C47" s="3" t="s">
        <v>36</v>
      </c>
      <c r="D47" s="3"/>
      <c r="E47" s="3" t="s">
        <v>29</v>
      </c>
      <c r="F47" s="3"/>
      <c r="G47" s="3" t="s">
        <v>7</v>
      </c>
      <c r="H47" s="3"/>
      <c r="I47" s="3" t="s">
        <v>8</v>
      </c>
      <c r="J47" s="3"/>
      <c r="K47" s="3" t="s">
        <v>9</v>
      </c>
      <c r="L47" s="3"/>
      <c r="M47" s="18"/>
      <c r="N47" s="3"/>
      <c r="O47" s="3"/>
      <c r="P47" s="3"/>
      <c r="Q47" s="3" t="s">
        <v>10</v>
      </c>
      <c r="R47" s="3" t="s">
        <v>11</v>
      </c>
      <c r="S47" s="49" t="s">
        <v>10</v>
      </c>
      <c r="T47" s="49" t="s">
        <v>11</v>
      </c>
      <c r="U47" s="49" t="s">
        <v>10</v>
      </c>
      <c r="V47" s="49" t="s">
        <v>11</v>
      </c>
      <c r="W47" s="49" t="s">
        <v>10</v>
      </c>
      <c r="X47" s="49" t="s">
        <v>11</v>
      </c>
      <c r="Y47" s="49" t="s">
        <v>10</v>
      </c>
      <c r="Z47" s="49" t="s">
        <v>11</v>
      </c>
    </row>
    <row r="48" spans="1:28" ht="12.75" hidden="1" customHeight="1">
      <c r="A48" s="6" t="s">
        <v>12</v>
      </c>
      <c r="B48" s="4"/>
      <c r="C48" s="7" t="s">
        <v>10</v>
      </c>
      <c r="D48" s="7" t="s">
        <v>11</v>
      </c>
      <c r="E48" s="7" t="s">
        <v>10</v>
      </c>
      <c r="F48" s="7" t="s">
        <v>11</v>
      </c>
      <c r="G48" s="7" t="s">
        <v>10</v>
      </c>
      <c r="H48" s="7" t="s">
        <v>11</v>
      </c>
      <c r="I48" s="7" t="s">
        <v>10</v>
      </c>
      <c r="J48" s="7" t="s">
        <v>11</v>
      </c>
      <c r="K48" s="7" t="s">
        <v>10</v>
      </c>
      <c r="L48" s="7" t="s">
        <v>11</v>
      </c>
      <c r="M48" s="18" t="s">
        <v>10</v>
      </c>
      <c r="N48" s="3" t="s">
        <v>11</v>
      </c>
      <c r="O48" s="3" t="s">
        <v>10</v>
      </c>
      <c r="P48" s="3" t="s">
        <v>11</v>
      </c>
      <c r="Q48" s="3"/>
      <c r="R48" s="3"/>
      <c r="S48" s="49" t="s">
        <v>0</v>
      </c>
      <c r="T48" s="49"/>
      <c r="U48" s="50" t="s">
        <v>7</v>
      </c>
      <c r="V48" s="51"/>
      <c r="W48" s="49" t="s">
        <v>8</v>
      </c>
      <c r="X48" s="49"/>
      <c r="Y48" s="49" t="s">
        <v>9</v>
      </c>
      <c r="Z48" s="49"/>
    </row>
    <row r="49" spans="1:28" ht="12.75" hidden="1" customHeight="1">
      <c r="A49" s="8" t="s">
        <v>13</v>
      </c>
      <c r="B49" s="4" t="s">
        <v>14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46">
        <f>C49+E49</f>
        <v>0</v>
      </c>
      <c r="N49" s="7">
        <f>D49+F49</f>
        <v>0</v>
      </c>
      <c r="O49" s="3">
        <v>0</v>
      </c>
      <c r="P49" s="3">
        <v>0</v>
      </c>
      <c r="Q49" s="3">
        <f>M49-O49</f>
        <v>0</v>
      </c>
      <c r="R49" s="3">
        <f>N49-P49</f>
        <v>0</v>
      </c>
      <c r="S49" s="49"/>
      <c r="T49" s="49"/>
      <c r="U49" s="49"/>
      <c r="V49" s="49"/>
      <c r="W49" s="49"/>
      <c r="X49" s="49"/>
      <c r="Y49" s="49"/>
      <c r="Z49" s="49"/>
    </row>
    <row r="50" spans="1:28" ht="12.75" hidden="1" customHeight="1">
      <c r="A50" s="11" t="s">
        <v>15</v>
      </c>
      <c r="B50" s="44">
        <f>B29+7</f>
        <v>42553</v>
      </c>
      <c r="C50" s="7">
        <v>194</v>
      </c>
      <c r="D50" s="7">
        <v>2563</v>
      </c>
      <c r="E50" s="7"/>
      <c r="F50" s="7"/>
      <c r="G50" s="7">
        <v>18</v>
      </c>
      <c r="H50" s="7">
        <v>192</v>
      </c>
      <c r="I50" s="7">
        <v>26</v>
      </c>
      <c r="J50" s="7">
        <v>208</v>
      </c>
      <c r="K50" s="7"/>
      <c r="L50" s="7"/>
      <c r="M50" s="46">
        <f t="shared" ref="M50:M62" si="14">C50+E50</f>
        <v>194</v>
      </c>
      <c r="N50" s="7">
        <f t="shared" ref="N50:N62" si="15">D50+F50</f>
        <v>2563</v>
      </c>
      <c r="O50" s="3">
        <v>150</v>
      </c>
      <c r="P50" s="3">
        <v>2025</v>
      </c>
      <c r="Q50" s="3">
        <f t="shared" ref="Q50:Q58" si="16">M50-O50</f>
        <v>44</v>
      </c>
      <c r="R50" s="3">
        <f t="shared" ref="R50:R58" si="17">N50-P50</f>
        <v>538</v>
      </c>
      <c r="S50" s="49"/>
      <c r="T50" s="49"/>
      <c r="U50" s="49"/>
      <c r="V50" s="49"/>
      <c r="W50" s="49"/>
      <c r="X50" s="49"/>
      <c r="Y50" s="49"/>
      <c r="Z50" s="49"/>
    </row>
    <row r="51" spans="1:28" ht="12.75" hidden="1" customHeight="1">
      <c r="A51" s="11" t="s">
        <v>14</v>
      </c>
      <c r="B51" s="44">
        <f>B30+7</f>
        <v>42555</v>
      </c>
      <c r="C51" s="10">
        <v>102</v>
      </c>
      <c r="D51" s="7">
        <v>1110</v>
      </c>
      <c r="E51" s="7"/>
      <c r="F51" s="7"/>
      <c r="G51" s="7"/>
      <c r="H51" s="7"/>
      <c r="I51" s="7"/>
      <c r="J51" s="7"/>
      <c r="K51" s="7"/>
      <c r="L51" s="7"/>
      <c r="M51" s="46">
        <f t="shared" si="14"/>
        <v>102</v>
      </c>
      <c r="N51" s="7">
        <f t="shared" si="15"/>
        <v>1110</v>
      </c>
      <c r="O51" s="3">
        <v>150</v>
      </c>
      <c r="P51" s="3">
        <v>2025</v>
      </c>
      <c r="Q51" s="3">
        <f t="shared" si="16"/>
        <v>-48</v>
      </c>
      <c r="R51" s="3">
        <f t="shared" si="17"/>
        <v>-915</v>
      </c>
      <c r="S51" s="49"/>
      <c r="T51" s="49"/>
      <c r="U51" s="49"/>
      <c r="V51" s="49"/>
      <c r="W51" s="49"/>
      <c r="X51" s="49"/>
      <c r="Y51" s="49"/>
      <c r="Z51" s="49"/>
    </row>
    <row r="52" spans="1:28" ht="12.75" hidden="1" customHeight="1">
      <c r="A52" s="11" t="s">
        <v>16</v>
      </c>
      <c r="B52" s="4" t="s">
        <v>15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46">
        <f t="shared" si="14"/>
        <v>0</v>
      </c>
      <c r="N52" s="7">
        <f t="shared" si="15"/>
        <v>0</v>
      </c>
      <c r="O52" s="3">
        <v>0</v>
      </c>
      <c r="P52" s="3">
        <v>0</v>
      </c>
      <c r="Q52" s="3">
        <f t="shared" si="16"/>
        <v>0</v>
      </c>
      <c r="R52" s="3">
        <f t="shared" si="17"/>
        <v>0</v>
      </c>
      <c r="S52" s="49"/>
      <c r="T52" s="49"/>
      <c r="U52" s="49"/>
      <c r="V52" s="49"/>
      <c r="W52" s="49"/>
      <c r="X52" s="49"/>
      <c r="Y52" s="49"/>
      <c r="Z52" s="49"/>
    </row>
    <row r="53" spans="1:28" ht="12.75" hidden="1" customHeight="1">
      <c r="A53" s="11" t="s">
        <v>17</v>
      </c>
      <c r="B53" s="4" t="s">
        <v>14</v>
      </c>
      <c r="C53" s="7">
        <v>4</v>
      </c>
      <c r="D53" s="7">
        <v>39</v>
      </c>
      <c r="E53" s="7"/>
      <c r="F53" s="7"/>
      <c r="G53" s="7"/>
      <c r="H53" s="7"/>
      <c r="I53" s="7"/>
      <c r="J53" s="7"/>
      <c r="K53" s="7"/>
      <c r="L53" s="7"/>
      <c r="M53" s="46">
        <f t="shared" si="14"/>
        <v>4</v>
      </c>
      <c r="N53" s="7">
        <f t="shared" si="15"/>
        <v>39</v>
      </c>
      <c r="O53" s="3">
        <v>30</v>
      </c>
      <c r="P53" s="3">
        <v>405</v>
      </c>
      <c r="Q53" s="3">
        <f t="shared" si="16"/>
        <v>-26</v>
      </c>
      <c r="R53" s="3">
        <f t="shared" si="17"/>
        <v>-366</v>
      </c>
      <c r="S53" s="49"/>
      <c r="T53" s="49"/>
      <c r="U53" s="49"/>
      <c r="V53" s="49"/>
      <c r="W53" s="49"/>
      <c r="X53" s="49"/>
      <c r="Y53" s="49"/>
      <c r="Z53" s="49"/>
    </row>
    <row r="54" spans="1:28" ht="12.75" hidden="1" customHeight="1">
      <c r="A54" s="11" t="s">
        <v>18</v>
      </c>
      <c r="B54" s="4" t="s">
        <v>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46">
        <f t="shared" si="14"/>
        <v>0</v>
      </c>
      <c r="N54" s="7">
        <f t="shared" si="15"/>
        <v>0</v>
      </c>
      <c r="O54" s="3">
        <v>0</v>
      </c>
      <c r="P54" s="3">
        <v>0</v>
      </c>
      <c r="Q54" s="3">
        <f t="shared" si="16"/>
        <v>0</v>
      </c>
      <c r="R54" s="3">
        <f t="shared" si="17"/>
        <v>0</v>
      </c>
      <c r="S54" s="49"/>
      <c r="T54" s="49"/>
      <c r="U54" s="49"/>
      <c r="V54" s="49"/>
      <c r="W54" s="49"/>
      <c r="X54" s="49"/>
      <c r="Y54" s="49"/>
      <c r="Z54" s="49"/>
    </row>
    <row r="55" spans="1:28" ht="12.75" hidden="1" customHeight="1">
      <c r="A55" s="11" t="s">
        <v>19</v>
      </c>
      <c r="B55" s="4" t="s">
        <v>14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6">
        <f t="shared" si="14"/>
        <v>0</v>
      </c>
      <c r="N55" s="7">
        <f t="shared" si="15"/>
        <v>0</v>
      </c>
      <c r="O55" s="3">
        <v>0</v>
      </c>
      <c r="P55" s="3">
        <v>0</v>
      </c>
      <c r="Q55" s="3">
        <f t="shared" si="16"/>
        <v>0</v>
      </c>
      <c r="R55" s="3">
        <f t="shared" si="17"/>
        <v>0</v>
      </c>
      <c r="S55" s="49"/>
      <c r="T55" s="49"/>
      <c r="U55" s="49"/>
      <c r="V55" s="49"/>
      <c r="W55" s="49"/>
      <c r="X55" s="49"/>
      <c r="Y55" s="49"/>
      <c r="Z55" s="49"/>
    </row>
    <row r="56" spans="1:28" ht="12.75" hidden="1" customHeight="1">
      <c r="A56" s="11" t="s">
        <v>20</v>
      </c>
      <c r="B56" s="4" t="s">
        <v>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46">
        <f t="shared" si="14"/>
        <v>0</v>
      </c>
      <c r="N56" s="7">
        <f t="shared" si="15"/>
        <v>0</v>
      </c>
      <c r="O56" s="3">
        <v>20</v>
      </c>
      <c r="P56" s="3">
        <v>270</v>
      </c>
      <c r="Q56" s="3">
        <f t="shared" si="16"/>
        <v>-20</v>
      </c>
      <c r="R56" s="3">
        <f t="shared" si="17"/>
        <v>-270</v>
      </c>
      <c r="S56" s="49"/>
      <c r="T56" s="49"/>
      <c r="U56" s="49"/>
      <c r="V56" s="49"/>
      <c r="W56" s="49"/>
      <c r="X56" s="49"/>
      <c r="Y56" s="49"/>
      <c r="Z56" s="49"/>
    </row>
    <row r="57" spans="1:28" ht="12.75" hidden="1" customHeight="1">
      <c r="A57" s="11" t="s">
        <v>21</v>
      </c>
      <c r="B57" s="4" t="s">
        <v>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46">
        <f t="shared" si="14"/>
        <v>0</v>
      </c>
      <c r="N57" s="7">
        <f t="shared" si="15"/>
        <v>0</v>
      </c>
      <c r="O57" s="3"/>
      <c r="P57" s="3"/>
      <c r="Q57" s="3">
        <f t="shared" si="16"/>
        <v>0</v>
      </c>
      <c r="R57" s="3">
        <f t="shared" si="17"/>
        <v>0</v>
      </c>
      <c r="S57" s="49"/>
      <c r="T57" s="49"/>
      <c r="U57" s="49"/>
      <c r="V57" s="49"/>
      <c r="W57" s="49"/>
      <c r="X57" s="49"/>
      <c r="Y57" s="49"/>
      <c r="Z57" s="49"/>
    </row>
    <row r="58" spans="1:28" ht="12.75" hidden="1" customHeight="1">
      <c r="A58" s="11" t="s">
        <v>23</v>
      </c>
      <c r="B58" s="44" t="s">
        <v>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46">
        <f t="shared" si="14"/>
        <v>0</v>
      </c>
      <c r="N58" s="7">
        <f t="shared" si="15"/>
        <v>0</v>
      </c>
      <c r="O58" s="3"/>
      <c r="P58" s="3"/>
      <c r="Q58" s="3">
        <f t="shared" si="16"/>
        <v>0</v>
      </c>
      <c r="R58" s="3">
        <f t="shared" si="17"/>
        <v>0</v>
      </c>
      <c r="S58" s="49"/>
      <c r="T58" s="49"/>
      <c r="U58" s="49"/>
      <c r="V58" s="49"/>
      <c r="W58" s="49"/>
      <c r="X58" s="49"/>
      <c r="Y58" s="49"/>
      <c r="Z58" s="49"/>
    </row>
    <row r="59" spans="1:28" ht="12.75" hidden="1" customHeight="1">
      <c r="A59" s="11" t="s">
        <v>7</v>
      </c>
      <c r="B59" s="44">
        <f t="shared" ref="B59:B61" si="18">B38+7</f>
        <v>42558</v>
      </c>
      <c r="C59" s="7">
        <v>3</v>
      </c>
      <c r="D59" s="7">
        <v>26</v>
      </c>
      <c r="E59" s="7"/>
      <c r="F59" s="7"/>
      <c r="G59" s="7"/>
      <c r="H59" s="7"/>
      <c r="I59" s="7"/>
      <c r="J59" s="7"/>
      <c r="K59" s="7"/>
      <c r="L59" s="7"/>
      <c r="M59" s="46">
        <f t="shared" si="14"/>
        <v>3</v>
      </c>
      <c r="N59" s="7">
        <f t="shared" si="15"/>
        <v>26</v>
      </c>
      <c r="O59" s="3"/>
      <c r="P59" s="3"/>
      <c r="Q59" s="3"/>
      <c r="R59" s="3"/>
      <c r="S59" s="49"/>
      <c r="T59" s="49"/>
      <c r="U59" s="49"/>
      <c r="V59" s="49"/>
      <c r="W59" s="49"/>
      <c r="X59" s="49"/>
      <c r="Y59" s="49"/>
      <c r="Z59" s="49"/>
    </row>
    <row r="60" spans="1:28" ht="12.75" hidden="1" customHeight="1">
      <c r="A60" s="11" t="s">
        <v>8</v>
      </c>
      <c r="B60" s="44">
        <f t="shared" si="18"/>
        <v>42564</v>
      </c>
      <c r="C60" s="3">
        <v>130</v>
      </c>
      <c r="D60" s="3">
        <v>1755</v>
      </c>
      <c r="E60" s="7"/>
      <c r="F60" s="7"/>
      <c r="G60" s="7"/>
      <c r="H60" s="7"/>
      <c r="I60" s="7"/>
      <c r="J60" s="7"/>
      <c r="K60" s="7"/>
      <c r="L60" s="7"/>
      <c r="M60" s="46">
        <f t="shared" si="14"/>
        <v>130</v>
      </c>
      <c r="N60" s="7">
        <f t="shared" si="15"/>
        <v>1755</v>
      </c>
      <c r="O60" s="3">
        <v>130</v>
      </c>
      <c r="P60" s="3">
        <v>1755</v>
      </c>
      <c r="Q60" s="3">
        <f t="shared" ref="Q60:Q63" si="19">M60-O60</f>
        <v>0</v>
      </c>
      <c r="R60" s="3">
        <f t="shared" ref="R60:R63" si="20">N60-P60</f>
        <v>0</v>
      </c>
      <c r="S60" s="49"/>
      <c r="T60" s="49"/>
      <c r="U60" s="49"/>
      <c r="V60" s="49"/>
      <c r="W60" s="49"/>
      <c r="X60" s="49"/>
      <c r="Y60" s="49"/>
      <c r="Z60" s="49"/>
    </row>
    <row r="61" spans="1:28" ht="12.75" hidden="1" customHeight="1">
      <c r="A61" s="11" t="s">
        <v>9</v>
      </c>
      <c r="B61" s="4">
        <f t="shared" si="18"/>
        <v>42565</v>
      </c>
      <c r="C61" s="7">
        <v>20</v>
      </c>
      <c r="D61" s="7">
        <v>270</v>
      </c>
      <c r="E61" s="7"/>
      <c r="F61" s="7"/>
      <c r="G61" s="7"/>
      <c r="H61" s="7"/>
      <c r="I61" s="7"/>
      <c r="J61" s="7"/>
      <c r="K61" s="7"/>
      <c r="L61" s="7"/>
      <c r="M61" s="46">
        <f t="shared" si="14"/>
        <v>20</v>
      </c>
      <c r="N61" s="7">
        <f t="shared" si="15"/>
        <v>270</v>
      </c>
      <c r="O61" s="3">
        <v>20</v>
      </c>
      <c r="P61" s="3">
        <v>270</v>
      </c>
      <c r="Q61" s="3">
        <f t="shared" si="19"/>
        <v>0</v>
      </c>
      <c r="R61" s="3">
        <f t="shared" si="20"/>
        <v>0</v>
      </c>
      <c r="S61" s="49"/>
      <c r="T61" s="49"/>
      <c r="U61" s="49"/>
      <c r="V61" s="49"/>
      <c r="W61" s="49"/>
      <c r="X61" s="49"/>
      <c r="Y61" s="49"/>
      <c r="Z61" s="49"/>
    </row>
    <row r="62" spans="1:28" ht="12.75" hidden="1" customHeight="1">
      <c r="A62" s="11" t="s">
        <v>24</v>
      </c>
      <c r="B62" s="4"/>
      <c r="C62" s="22">
        <v>18</v>
      </c>
      <c r="D62" s="22">
        <v>384</v>
      </c>
      <c r="E62" s="22"/>
      <c r="F62" s="22"/>
      <c r="G62" s="7"/>
      <c r="H62" s="7"/>
      <c r="I62" s="7"/>
      <c r="J62" s="7"/>
      <c r="K62" s="7"/>
      <c r="L62" s="7"/>
      <c r="M62" s="46">
        <f t="shared" si="14"/>
        <v>18</v>
      </c>
      <c r="N62" s="7">
        <f t="shared" si="15"/>
        <v>384</v>
      </c>
      <c r="O62" s="3"/>
      <c r="P62" s="3"/>
      <c r="Q62" s="3">
        <f t="shared" si="19"/>
        <v>18</v>
      </c>
      <c r="R62" s="3">
        <f t="shared" si="20"/>
        <v>384</v>
      </c>
      <c r="S62" s="49"/>
      <c r="T62" s="49"/>
      <c r="U62" s="49"/>
      <c r="V62" s="49"/>
      <c r="W62" s="49"/>
      <c r="X62" s="49"/>
      <c r="Y62" s="49"/>
      <c r="Z62" s="49"/>
    </row>
    <row r="63" spans="1:28" ht="12.75" hidden="1" customHeight="1">
      <c r="A63" s="8" t="s">
        <v>25</v>
      </c>
      <c r="B63" s="14"/>
      <c r="C63" s="7">
        <f>SUM(C49:C62)</f>
        <v>471</v>
      </c>
      <c r="D63" s="7">
        <f t="shared" ref="D63:P63" si="21">SUM(D49:D62)</f>
        <v>6147</v>
      </c>
      <c r="E63" s="7">
        <f t="shared" si="21"/>
        <v>0</v>
      </c>
      <c r="F63" s="7">
        <f t="shared" si="21"/>
        <v>0</v>
      </c>
      <c r="G63" s="7">
        <f t="shared" si="21"/>
        <v>18</v>
      </c>
      <c r="H63" s="7">
        <f t="shared" si="21"/>
        <v>192</v>
      </c>
      <c r="I63" s="7">
        <f t="shared" si="21"/>
        <v>26</v>
      </c>
      <c r="J63" s="7">
        <f t="shared" si="21"/>
        <v>208</v>
      </c>
      <c r="K63" s="7">
        <f t="shared" si="21"/>
        <v>0</v>
      </c>
      <c r="L63" s="7">
        <f t="shared" si="21"/>
        <v>0</v>
      </c>
      <c r="M63" s="20">
        <f t="shared" si="21"/>
        <v>471</v>
      </c>
      <c r="N63" s="21">
        <f t="shared" si="21"/>
        <v>6147</v>
      </c>
      <c r="O63" s="22">
        <f t="shared" si="21"/>
        <v>500</v>
      </c>
      <c r="P63" s="22">
        <f t="shared" si="21"/>
        <v>6750</v>
      </c>
      <c r="Q63" s="22">
        <f t="shared" si="19"/>
        <v>-29</v>
      </c>
      <c r="R63" s="22">
        <f t="shared" si="20"/>
        <v>-603</v>
      </c>
      <c r="S63" s="49">
        <f>SUM(S49:S62)</f>
        <v>0</v>
      </c>
      <c r="T63" s="49">
        <f t="shared" ref="T63:Z63" si="22">SUM(T49:T62)</f>
        <v>0</v>
      </c>
      <c r="U63" s="49">
        <f t="shared" si="22"/>
        <v>0</v>
      </c>
      <c r="V63" s="49">
        <f t="shared" si="22"/>
        <v>0</v>
      </c>
      <c r="W63" s="49">
        <f t="shared" si="22"/>
        <v>0</v>
      </c>
      <c r="X63" s="49">
        <f t="shared" si="22"/>
        <v>0</v>
      </c>
      <c r="Y63" s="49">
        <f t="shared" si="22"/>
        <v>0</v>
      </c>
      <c r="Z63" s="49">
        <f t="shared" si="22"/>
        <v>0</v>
      </c>
      <c r="AA63" s="52">
        <f>S63+U63+W63+Y63</f>
        <v>0</v>
      </c>
      <c r="AB63" s="52">
        <f>T63+V63+X63+Z63</f>
        <v>0</v>
      </c>
    </row>
    <row r="64" spans="1:28" ht="12.75" hidden="1" customHeight="1"/>
    <row r="65" spans="1:26" ht="12.75" hidden="1" customHeight="1"/>
    <row r="66" spans="1:26" ht="12.75" hidden="1" customHeight="1">
      <c r="A66" s="1" t="s">
        <v>40</v>
      </c>
      <c r="B66" s="2"/>
      <c r="C66" s="2"/>
      <c r="D66" s="2"/>
      <c r="E66" s="2"/>
      <c r="F66" s="2"/>
      <c r="G66" s="2"/>
      <c r="H66" s="2"/>
      <c r="I66" s="16"/>
      <c r="Q66" s="23"/>
      <c r="R66" s="23"/>
    </row>
    <row r="67" spans="1:26" ht="12.75" hidden="1" customHeight="1">
      <c r="A67" s="3" t="s">
        <v>38</v>
      </c>
      <c r="B67" s="4"/>
      <c r="C67" s="5" t="s">
        <v>0</v>
      </c>
      <c r="D67" s="5"/>
      <c r="E67" s="5" t="s">
        <v>0</v>
      </c>
      <c r="F67" s="5"/>
      <c r="G67" s="5" t="s">
        <v>1</v>
      </c>
      <c r="H67" s="5"/>
      <c r="I67" s="5" t="s">
        <v>1</v>
      </c>
      <c r="J67" s="5"/>
      <c r="K67" s="5" t="s">
        <v>1</v>
      </c>
      <c r="L67" s="5"/>
      <c r="M67" s="17" t="s">
        <v>0</v>
      </c>
      <c r="N67" s="5"/>
      <c r="O67" s="3" t="s">
        <v>2</v>
      </c>
      <c r="P67" s="3"/>
      <c r="Q67" s="3" t="s">
        <v>3</v>
      </c>
      <c r="R67" s="3"/>
      <c r="S67" s="47" t="s">
        <v>4</v>
      </c>
      <c r="T67" s="48"/>
      <c r="U67" s="48"/>
      <c r="V67" s="48"/>
      <c r="W67" s="48"/>
      <c r="X67" s="48"/>
      <c r="Y67" s="48"/>
      <c r="Z67" s="48"/>
    </row>
    <row r="68" spans="1:26" ht="12.75" hidden="1" customHeight="1">
      <c r="A68" s="3" t="s">
        <v>5</v>
      </c>
      <c r="B68" s="4" t="s">
        <v>6</v>
      </c>
      <c r="C68" s="3" t="s">
        <v>36</v>
      </c>
      <c r="D68" s="3"/>
      <c r="E68" s="3" t="s">
        <v>29</v>
      </c>
      <c r="F68" s="3"/>
      <c r="G68" s="3" t="s">
        <v>7</v>
      </c>
      <c r="H68" s="3"/>
      <c r="I68" s="3" t="s">
        <v>8</v>
      </c>
      <c r="J68" s="3"/>
      <c r="K68" s="3" t="s">
        <v>9</v>
      </c>
      <c r="L68" s="3"/>
      <c r="M68" s="18"/>
      <c r="N68" s="3"/>
      <c r="O68" s="3"/>
      <c r="P68" s="3"/>
      <c r="Q68" s="3" t="s">
        <v>10</v>
      </c>
      <c r="R68" s="3" t="s">
        <v>11</v>
      </c>
      <c r="S68" s="49" t="s">
        <v>10</v>
      </c>
      <c r="T68" s="49" t="s">
        <v>11</v>
      </c>
      <c r="U68" s="49" t="s">
        <v>10</v>
      </c>
      <c r="V68" s="49" t="s">
        <v>11</v>
      </c>
      <c r="W68" s="49" t="s">
        <v>10</v>
      </c>
      <c r="X68" s="49" t="s">
        <v>11</v>
      </c>
      <c r="Y68" s="49" t="s">
        <v>10</v>
      </c>
      <c r="Z68" s="49" t="s">
        <v>11</v>
      </c>
    </row>
    <row r="69" spans="1:26" ht="12.75" hidden="1" customHeight="1">
      <c r="A69" s="6" t="s">
        <v>12</v>
      </c>
      <c r="B69" s="4"/>
      <c r="C69" s="7" t="s">
        <v>10</v>
      </c>
      <c r="D69" s="7" t="s">
        <v>11</v>
      </c>
      <c r="E69" s="7" t="s">
        <v>10</v>
      </c>
      <c r="F69" s="7" t="s">
        <v>11</v>
      </c>
      <c r="G69" s="7" t="s">
        <v>10</v>
      </c>
      <c r="H69" s="7" t="s">
        <v>11</v>
      </c>
      <c r="I69" s="7" t="s">
        <v>10</v>
      </c>
      <c r="J69" s="7" t="s">
        <v>11</v>
      </c>
      <c r="K69" s="7" t="s">
        <v>10</v>
      </c>
      <c r="L69" s="7" t="s">
        <v>11</v>
      </c>
      <c r="M69" s="18" t="s">
        <v>10</v>
      </c>
      <c r="N69" s="3" t="s">
        <v>11</v>
      </c>
      <c r="O69" s="3" t="s">
        <v>10</v>
      </c>
      <c r="P69" s="3" t="s">
        <v>11</v>
      </c>
      <c r="Q69" s="3"/>
      <c r="R69" s="3"/>
      <c r="S69" s="49" t="s">
        <v>0</v>
      </c>
      <c r="T69" s="49"/>
      <c r="U69" s="50" t="s">
        <v>7</v>
      </c>
      <c r="V69" s="51"/>
      <c r="W69" s="49" t="s">
        <v>8</v>
      </c>
      <c r="X69" s="49"/>
      <c r="Y69" s="49" t="s">
        <v>9</v>
      </c>
      <c r="Z69" s="49"/>
    </row>
    <row r="70" spans="1:26" ht="12.75" hidden="1" customHeight="1">
      <c r="A70" s="8" t="s">
        <v>13</v>
      </c>
      <c r="B70" s="4" t="s">
        <v>14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46">
        <f>C70+E70</f>
        <v>0</v>
      </c>
      <c r="N70" s="7">
        <f>D70+F70</f>
        <v>0</v>
      </c>
      <c r="O70" s="3">
        <v>0</v>
      </c>
      <c r="P70" s="3">
        <v>0</v>
      </c>
      <c r="Q70" s="3">
        <f>M70-O70</f>
        <v>0</v>
      </c>
      <c r="R70" s="3">
        <f>N70-P70</f>
        <v>0</v>
      </c>
      <c r="S70" s="49"/>
      <c r="T70" s="49"/>
      <c r="U70" s="49"/>
      <c r="V70" s="49"/>
      <c r="W70" s="49"/>
      <c r="X70" s="49"/>
      <c r="Y70" s="49"/>
      <c r="Z70" s="49"/>
    </row>
    <row r="71" spans="1:26" ht="12.75" hidden="1" customHeight="1">
      <c r="A71" s="11" t="s">
        <v>15</v>
      </c>
      <c r="B71" s="44">
        <f>B50+7</f>
        <v>42560</v>
      </c>
      <c r="C71" s="7">
        <v>108</v>
      </c>
      <c r="D71" s="7">
        <v>1327</v>
      </c>
      <c r="E71" s="7"/>
      <c r="F71" s="7"/>
      <c r="G71" s="7"/>
      <c r="H71" s="7"/>
      <c r="I71" s="7"/>
      <c r="J71" s="7"/>
      <c r="K71" s="7"/>
      <c r="L71" s="7"/>
      <c r="M71" s="46">
        <f t="shared" ref="M71:M83" si="23">C71+E71</f>
        <v>108</v>
      </c>
      <c r="N71" s="7">
        <f t="shared" ref="N71:N83" si="24">D71+F71</f>
        <v>1327</v>
      </c>
      <c r="O71" s="3">
        <v>150</v>
      </c>
      <c r="P71" s="3">
        <v>2025</v>
      </c>
      <c r="Q71" s="3">
        <f t="shared" ref="Q71:Q79" si="25">M71-O71</f>
        <v>-42</v>
      </c>
      <c r="R71" s="3">
        <f t="shared" ref="R71:R79" si="26">N71-P71</f>
        <v>-698</v>
      </c>
      <c r="S71" s="49"/>
      <c r="T71" s="49"/>
      <c r="U71" s="49"/>
      <c r="V71" s="49"/>
      <c r="W71" s="49"/>
      <c r="X71" s="49"/>
      <c r="Y71" s="49"/>
      <c r="Z71" s="49"/>
    </row>
    <row r="72" spans="1:26" ht="12.75" hidden="1" customHeight="1">
      <c r="A72" s="11" t="s">
        <v>14</v>
      </c>
      <c r="B72" s="44">
        <f>B51+7</f>
        <v>42562</v>
      </c>
      <c r="C72" s="10">
        <v>186</v>
      </c>
      <c r="D72" s="7">
        <v>2615</v>
      </c>
      <c r="E72" s="7"/>
      <c r="F72" s="7"/>
      <c r="G72" s="7"/>
      <c r="H72" s="7"/>
      <c r="I72" s="7"/>
      <c r="J72" s="7"/>
      <c r="K72" s="7"/>
      <c r="L72" s="7"/>
      <c r="M72" s="46">
        <f t="shared" si="23"/>
        <v>186</v>
      </c>
      <c r="N72" s="7">
        <f t="shared" si="24"/>
        <v>2615</v>
      </c>
      <c r="O72" s="3">
        <v>150</v>
      </c>
      <c r="P72" s="3">
        <v>2025</v>
      </c>
      <c r="Q72" s="3">
        <f t="shared" si="25"/>
        <v>36</v>
      </c>
      <c r="R72" s="3">
        <f t="shared" si="26"/>
        <v>590</v>
      </c>
      <c r="S72" s="49"/>
      <c r="T72" s="49"/>
      <c r="U72" s="49"/>
      <c r="V72" s="49"/>
      <c r="W72" s="49"/>
      <c r="X72" s="49"/>
      <c r="Y72" s="49"/>
      <c r="Z72" s="49"/>
    </row>
    <row r="73" spans="1:26" ht="12.75" hidden="1" customHeight="1">
      <c r="A73" s="11" t="s">
        <v>16</v>
      </c>
      <c r="B73" s="4" t="s">
        <v>15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6">
        <f t="shared" si="23"/>
        <v>0</v>
      </c>
      <c r="N73" s="7">
        <f t="shared" si="24"/>
        <v>0</v>
      </c>
      <c r="O73" s="3">
        <v>0</v>
      </c>
      <c r="P73" s="3">
        <v>0</v>
      </c>
      <c r="Q73" s="3">
        <f t="shared" si="25"/>
        <v>0</v>
      </c>
      <c r="R73" s="3">
        <f t="shared" si="26"/>
        <v>0</v>
      </c>
      <c r="S73" s="49"/>
      <c r="T73" s="49"/>
      <c r="U73" s="49"/>
      <c r="V73" s="49"/>
      <c r="W73" s="49"/>
      <c r="X73" s="49"/>
      <c r="Y73" s="49"/>
      <c r="Z73" s="49"/>
    </row>
    <row r="74" spans="1:26" ht="12.75" hidden="1" customHeight="1">
      <c r="A74" s="11" t="s">
        <v>17</v>
      </c>
      <c r="B74" s="4" t="s">
        <v>14</v>
      </c>
      <c r="C74" s="7">
        <v>13</v>
      </c>
      <c r="D74" s="7">
        <v>355</v>
      </c>
      <c r="E74" s="7"/>
      <c r="F74" s="7"/>
      <c r="G74" s="7"/>
      <c r="H74" s="7"/>
      <c r="I74" s="7"/>
      <c r="J74" s="7"/>
      <c r="K74" s="7"/>
      <c r="L74" s="7"/>
      <c r="M74" s="46">
        <f t="shared" si="23"/>
        <v>13</v>
      </c>
      <c r="N74" s="7">
        <f t="shared" si="24"/>
        <v>355</v>
      </c>
      <c r="O74" s="3">
        <v>30</v>
      </c>
      <c r="P74" s="3">
        <v>405</v>
      </c>
      <c r="Q74" s="3">
        <f t="shared" si="25"/>
        <v>-17</v>
      </c>
      <c r="R74" s="3">
        <f t="shared" si="26"/>
        <v>-50</v>
      </c>
      <c r="S74" s="49"/>
      <c r="T74" s="49"/>
      <c r="U74" s="49"/>
      <c r="V74" s="49"/>
      <c r="W74" s="49"/>
      <c r="X74" s="49"/>
      <c r="Y74" s="49"/>
      <c r="Z74" s="49"/>
    </row>
    <row r="75" spans="1:26" ht="12.75" hidden="1" customHeight="1">
      <c r="A75" s="11" t="s">
        <v>18</v>
      </c>
      <c r="B75" s="4" t="s">
        <v>14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46">
        <f t="shared" si="23"/>
        <v>0</v>
      </c>
      <c r="N75" s="7">
        <f t="shared" si="24"/>
        <v>0</v>
      </c>
      <c r="O75" s="3">
        <v>0</v>
      </c>
      <c r="P75" s="3">
        <v>0</v>
      </c>
      <c r="Q75" s="3">
        <f t="shared" si="25"/>
        <v>0</v>
      </c>
      <c r="R75" s="3">
        <f t="shared" si="26"/>
        <v>0</v>
      </c>
      <c r="S75" s="49"/>
      <c r="T75" s="49"/>
      <c r="U75" s="49"/>
      <c r="V75" s="49"/>
      <c r="W75" s="49"/>
      <c r="X75" s="49"/>
      <c r="Y75" s="49"/>
      <c r="Z75" s="49"/>
    </row>
    <row r="76" spans="1:26" ht="12.75" hidden="1" customHeight="1">
      <c r="A76" s="11" t="s">
        <v>19</v>
      </c>
      <c r="B76" s="4" t="s">
        <v>14</v>
      </c>
      <c r="C76" s="7">
        <v>1</v>
      </c>
      <c r="D76" s="7">
        <v>20</v>
      </c>
      <c r="E76" s="7"/>
      <c r="F76" s="7"/>
      <c r="G76" s="7"/>
      <c r="H76" s="7"/>
      <c r="I76" s="7"/>
      <c r="J76" s="7"/>
      <c r="K76" s="7"/>
      <c r="L76" s="7"/>
      <c r="M76" s="46">
        <f t="shared" si="23"/>
        <v>1</v>
      </c>
      <c r="N76" s="7">
        <f t="shared" si="24"/>
        <v>20</v>
      </c>
      <c r="O76" s="3">
        <v>0</v>
      </c>
      <c r="P76" s="3">
        <v>0</v>
      </c>
      <c r="Q76" s="3">
        <f t="shared" si="25"/>
        <v>1</v>
      </c>
      <c r="R76" s="3">
        <f t="shared" si="26"/>
        <v>20</v>
      </c>
      <c r="S76" s="49"/>
      <c r="T76" s="49"/>
      <c r="U76" s="49"/>
      <c r="V76" s="49"/>
      <c r="W76" s="49"/>
      <c r="X76" s="49"/>
      <c r="Y76" s="49"/>
      <c r="Z76" s="49"/>
    </row>
    <row r="77" spans="1:26" ht="12.75" hidden="1" customHeight="1">
      <c r="A77" s="11" t="s">
        <v>20</v>
      </c>
      <c r="B77" s="4" t="s">
        <v>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46">
        <f t="shared" si="23"/>
        <v>0</v>
      </c>
      <c r="N77" s="7">
        <f t="shared" si="24"/>
        <v>0</v>
      </c>
      <c r="O77" s="3">
        <v>20</v>
      </c>
      <c r="P77" s="3">
        <v>270</v>
      </c>
      <c r="Q77" s="3">
        <f t="shared" si="25"/>
        <v>-20</v>
      </c>
      <c r="R77" s="3">
        <f t="shared" si="26"/>
        <v>-270</v>
      </c>
      <c r="S77" s="49"/>
      <c r="T77" s="49"/>
      <c r="U77" s="49"/>
      <c r="V77" s="49"/>
      <c r="W77" s="49"/>
      <c r="X77" s="49"/>
      <c r="Y77" s="49"/>
      <c r="Z77" s="49"/>
    </row>
    <row r="78" spans="1:26" ht="12.75" hidden="1" customHeight="1">
      <c r="A78" s="11" t="s">
        <v>21</v>
      </c>
      <c r="B78" s="4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46">
        <f t="shared" si="23"/>
        <v>0</v>
      </c>
      <c r="N78" s="7">
        <f t="shared" si="24"/>
        <v>0</v>
      </c>
      <c r="O78" s="3"/>
      <c r="P78" s="3"/>
      <c r="Q78" s="3">
        <f t="shared" si="25"/>
        <v>0</v>
      </c>
      <c r="R78" s="3">
        <f t="shared" si="26"/>
        <v>0</v>
      </c>
      <c r="S78" s="49"/>
      <c r="T78" s="49"/>
      <c r="U78" s="49"/>
      <c r="V78" s="49"/>
      <c r="W78" s="49"/>
      <c r="X78" s="49"/>
      <c r="Y78" s="49"/>
      <c r="Z78" s="49"/>
    </row>
    <row r="79" spans="1:26" ht="12.75" hidden="1" customHeight="1">
      <c r="A79" s="11" t="s">
        <v>23</v>
      </c>
      <c r="B79" s="44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46">
        <f t="shared" si="23"/>
        <v>0</v>
      </c>
      <c r="N79" s="7">
        <f t="shared" si="24"/>
        <v>0</v>
      </c>
      <c r="O79" s="3"/>
      <c r="P79" s="3"/>
      <c r="Q79" s="3">
        <f t="shared" si="25"/>
        <v>0</v>
      </c>
      <c r="R79" s="3">
        <f t="shared" si="26"/>
        <v>0</v>
      </c>
      <c r="S79" s="49"/>
      <c r="T79" s="49"/>
      <c r="U79" s="49"/>
      <c r="V79" s="49"/>
      <c r="W79" s="49"/>
      <c r="X79" s="49"/>
      <c r="Y79" s="49"/>
      <c r="Z79" s="49"/>
    </row>
    <row r="80" spans="1:26" ht="12.75" hidden="1" customHeight="1">
      <c r="A80" s="11" t="s">
        <v>7</v>
      </c>
      <c r="B80" s="44">
        <f t="shared" ref="B80:B82" si="27">B59+7</f>
        <v>42565</v>
      </c>
      <c r="C80" s="7">
        <v>46</v>
      </c>
      <c r="D80" s="7">
        <v>1121</v>
      </c>
      <c r="E80" s="7"/>
      <c r="F80" s="7"/>
      <c r="G80" s="7"/>
      <c r="H80" s="7"/>
      <c r="I80" s="7"/>
      <c r="J80" s="7"/>
      <c r="K80" s="7"/>
      <c r="L80" s="7"/>
      <c r="M80" s="46">
        <f t="shared" si="23"/>
        <v>46</v>
      </c>
      <c r="N80" s="7">
        <f t="shared" si="24"/>
        <v>1121</v>
      </c>
      <c r="O80" s="3"/>
      <c r="P80" s="3"/>
      <c r="Q80" s="3"/>
      <c r="R80" s="3"/>
      <c r="S80" s="49"/>
      <c r="T80" s="49"/>
      <c r="U80" s="49"/>
      <c r="V80" s="49"/>
      <c r="W80" s="49"/>
      <c r="X80" s="49"/>
      <c r="Y80" s="49"/>
      <c r="Z80" s="49"/>
    </row>
    <row r="81" spans="1:28" ht="12.75" hidden="1" customHeight="1">
      <c r="A81" s="11" t="s">
        <v>8</v>
      </c>
      <c r="B81" s="44">
        <f t="shared" si="27"/>
        <v>42571</v>
      </c>
      <c r="C81" s="3">
        <v>130</v>
      </c>
      <c r="D81" s="3">
        <v>1755</v>
      </c>
      <c r="E81" s="7"/>
      <c r="F81" s="7"/>
      <c r="G81" s="7"/>
      <c r="H81" s="7"/>
      <c r="I81" s="7"/>
      <c r="J81" s="7"/>
      <c r="K81" s="7"/>
      <c r="L81" s="7"/>
      <c r="M81" s="46">
        <f t="shared" si="23"/>
        <v>130</v>
      </c>
      <c r="N81" s="7">
        <f t="shared" si="24"/>
        <v>1755</v>
      </c>
      <c r="O81" s="3">
        <v>130</v>
      </c>
      <c r="P81" s="3">
        <v>1755</v>
      </c>
      <c r="Q81" s="3">
        <f t="shared" ref="Q81:Q84" si="28">M81-O81</f>
        <v>0</v>
      </c>
      <c r="R81" s="3">
        <f t="shared" ref="R81:R84" si="29">N81-P81</f>
        <v>0</v>
      </c>
      <c r="S81" s="49"/>
      <c r="T81" s="49"/>
      <c r="U81" s="49"/>
      <c r="V81" s="49"/>
      <c r="W81" s="49"/>
      <c r="X81" s="49"/>
      <c r="Y81" s="49"/>
      <c r="Z81" s="49"/>
    </row>
    <row r="82" spans="1:28" ht="12.75" hidden="1" customHeight="1">
      <c r="A82" s="11" t="s">
        <v>9</v>
      </c>
      <c r="B82" s="4">
        <f t="shared" si="27"/>
        <v>42572</v>
      </c>
      <c r="C82" s="7">
        <v>20</v>
      </c>
      <c r="D82" s="7">
        <v>270</v>
      </c>
      <c r="E82" s="7"/>
      <c r="F82" s="7"/>
      <c r="G82" s="7"/>
      <c r="H82" s="7"/>
      <c r="I82" s="7"/>
      <c r="J82" s="7"/>
      <c r="K82" s="7"/>
      <c r="L82" s="7"/>
      <c r="M82" s="46">
        <f t="shared" si="23"/>
        <v>20</v>
      </c>
      <c r="N82" s="7">
        <f t="shared" si="24"/>
        <v>270</v>
      </c>
      <c r="O82" s="3">
        <v>20</v>
      </c>
      <c r="P82" s="3">
        <v>270</v>
      </c>
      <c r="Q82" s="3">
        <f t="shared" si="28"/>
        <v>0</v>
      </c>
      <c r="R82" s="3">
        <f t="shared" si="29"/>
        <v>0</v>
      </c>
      <c r="S82" s="49"/>
      <c r="T82" s="49"/>
      <c r="U82" s="49"/>
      <c r="V82" s="49"/>
      <c r="W82" s="49"/>
      <c r="X82" s="49"/>
      <c r="Y82" s="49"/>
      <c r="Z82" s="49"/>
    </row>
    <row r="83" spans="1:28" ht="12.75" hidden="1" customHeight="1">
      <c r="A83" s="11" t="s">
        <v>24</v>
      </c>
      <c r="B83" s="4"/>
      <c r="C83" s="22"/>
      <c r="D83" s="22"/>
      <c r="E83" s="22"/>
      <c r="F83" s="22"/>
      <c r="G83" s="7"/>
      <c r="H83" s="7"/>
      <c r="I83" s="7"/>
      <c r="J83" s="7"/>
      <c r="K83" s="7"/>
      <c r="L83" s="7"/>
      <c r="M83" s="46">
        <f t="shared" si="23"/>
        <v>0</v>
      </c>
      <c r="N83" s="7">
        <f t="shared" si="24"/>
        <v>0</v>
      </c>
      <c r="O83" s="3"/>
      <c r="P83" s="3"/>
      <c r="Q83" s="3">
        <f t="shared" si="28"/>
        <v>0</v>
      </c>
      <c r="R83" s="3">
        <f t="shared" si="29"/>
        <v>0</v>
      </c>
      <c r="S83" s="49"/>
      <c r="T83" s="49"/>
      <c r="U83" s="49"/>
      <c r="V83" s="49"/>
      <c r="W83" s="49"/>
      <c r="X83" s="49"/>
      <c r="Y83" s="49"/>
      <c r="Z83" s="49"/>
    </row>
    <row r="84" spans="1:28" ht="12.75" hidden="1" customHeight="1">
      <c r="A84" s="8" t="s">
        <v>25</v>
      </c>
      <c r="B84" s="14"/>
      <c r="C84" s="7">
        <f>SUM(C70:C83)</f>
        <v>504</v>
      </c>
      <c r="D84" s="7">
        <f t="shared" ref="D84:P84" si="30">SUM(D70:D83)</f>
        <v>7463</v>
      </c>
      <c r="E84" s="7">
        <f t="shared" si="30"/>
        <v>0</v>
      </c>
      <c r="F84" s="7">
        <f t="shared" si="30"/>
        <v>0</v>
      </c>
      <c r="G84" s="7">
        <f t="shared" si="30"/>
        <v>0</v>
      </c>
      <c r="H84" s="7">
        <f t="shared" si="30"/>
        <v>0</v>
      </c>
      <c r="I84" s="7">
        <f t="shared" si="30"/>
        <v>0</v>
      </c>
      <c r="J84" s="7">
        <f t="shared" si="30"/>
        <v>0</v>
      </c>
      <c r="K84" s="7">
        <f t="shared" si="30"/>
        <v>0</v>
      </c>
      <c r="L84" s="7">
        <f t="shared" si="30"/>
        <v>0</v>
      </c>
      <c r="M84" s="20">
        <f t="shared" si="30"/>
        <v>504</v>
      </c>
      <c r="N84" s="21">
        <f t="shared" si="30"/>
        <v>7463</v>
      </c>
      <c r="O84" s="22">
        <f t="shared" si="30"/>
        <v>500</v>
      </c>
      <c r="P84" s="22">
        <f t="shared" si="30"/>
        <v>6750</v>
      </c>
      <c r="Q84" s="22">
        <f t="shared" si="28"/>
        <v>4</v>
      </c>
      <c r="R84" s="22">
        <f t="shared" si="29"/>
        <v>713</v>
      </c>
      <c r="S84" s="49">
        <f>SUM(S70:S83)</f>
        <v>0</v>
      </c>
      <c r="T84" s="49">
        <f t="shared" ref="T84:Z84" si="31">SUM(T70:T83)</f>
        <v>0</v>
      </c>
      <c r="U84" s="49">
        <f t="shared" si="31"/>
        <v>0</v>
      </c>
      <c r="V84" s="49">
        <f t="shared" si="31"/>
        <v>0</v>
      </c>
      <c r="W84" s="49">
        <f t="shared" si="31"/>
        <v>0</v>
      </c>
      <c r="X84" s="49">
        <f t="shared" si="31"/>
        <v>0</v>
      </c>
      <c r="Y84" s="49">
        <f t="shared" si="31"/>
        <v>0</v>
      </c>
      <c r="Z84" s="49">
        <f t="shared" si="31"/>
        <v>0</v>
      </c>
      <c r="AA84" s="52">
        <f>S84+U84+W84+Y84</f>
        <v>0</v>
      </c>
      <c r="AB84" s="52">
        <f>T84+V84+X84+Z84</f>
        <v>0</v>
      </c>
    </row>
    <row r="85" spans="1:28" ht="12.75" hidden="1" customHeight="1"/>
    <row r="86" spans="1:28" ht="12.75" hidden="1" customHeight="1"/>
    <row r="87" spans="1:28" ht="12.75" hidden="1" customHeight="1">
      <c r="A87" s="1" t="s">
        <v>41</v>
      </c>
      <c r="B87" s="2"/>
      <c r="C87" s="2"/>
      <c r="D87" s="2"/>
      <c r="E87" s="2"/>
      <c r="F87" s="2"/>
      <c r="G87" s="2"/>
      <c r="H87" s="2"/>
      <c r="I87" s="16"/>
      <c r="Q87" s="23"/>
      <c r="R87" s="23"/>
    </row>
    <row r="88" spans="1:28" ht="12.75" hidden="1" customHeight="1">
      <c r="A88" s="3" t="s">
        <v>38</v>
      </c>
      <c r="B88" s="4"/>
      <c r="C88" s="5" t="s">
        <v>0</v>
      </c>
      <c r="D88" s="5"/>
      <c r="E88" s="5" t="s">
        <v>0</v>
      </c>
      <c r="F88" s="5"/>
      <c r="G88" s="5" t="s">
        <v>1</v>
      </c>
      <c r="H88" s="5"/>
      <c r="I88" s="5" t="s">
        <v>1</v>
      </c>
      <c r="J88" s="5"/>
      <c r="K88" s="5" t="s">
        <v>1</v>
      </c>
      <c r="L88" s="5"/>
      <c r="M88" s="17" t="s">
        <v>0</v>
      </c>
      <c r="N88" s="5"/>
      <c r="O88" s="3" t="s">
        <v>2</v>
      </c>
      <c r="P88" s="3"/>
      <c r="Q88" s="3" t="s">
        <v>3</v>
      </c>
      <c r="R88" s="3"/>
      <c r="S88" s="47" t="s">
        <v>4</v>
      </c>
      <c r="T88" s="48"/>
      <c r="U88" s="48"/>
      <c r="V88" s="48"/>
      <c r="W88" s="48"/>
      <c r="X88" s="48"/>
      <c r="Y88" s="48"/>
      <c r="Z88" s="48"/>
    </row>
    <row r="89" spans="1:28" ht="12.75" hidden="1" customHeight="1">
      <c r="A89" s="3" t="s">
        <v>5</v>
      </c>
      <c r="B89" s="4" t="s">
        <v>6</v>
      </c>
      <c r="C89" s="3" t="s">
        <v>36</v>
      </c>
      <c r="D89" s="3"/>
      <c r="E89" s="3" t="s">
        <v>29</v>
      </c>
      <c r="F89" s="3"/>
      <c r="G89" s="3" t="s">
        <v>7</v>
      </c>
      <c r="H89" s="3"/>
      <c r="I89" s="3" t="s">
        <v>8</v>
      </c>
      <c r="J89" s="3"/>
      <c r="K89" s="3" t="s">
        <v>9</v>
      </c>
      <c r="L89" s="3"/>
      <c r="M89" s="18"/>
      <c r="N89" s="3"/>
      <c r="O89" s="3"/>
      <c r="P89" s="3"/>
      <c r="Q89" s="3" t="s">
        <v>10</v>
      </c>
      <c r="R89" s="3" t="s">
        <v>11</v>
      </c>
      <c r="S89" s="49" t="s">
        <v>10</v>
      </c>
      <c r="T89" s="49" t="s">
        <v>11</v>
      </c>
      <c r="U89" s="49" t="s">
        <v>10</v>
      </c>
      <c r="V89" s="49" t="s">
        <v>11</v>
      </c>
      <c r="W89" s="49" t="s">
        <v>10</v>
      </c>
      <c r="X89" s="49" t="s">
        <v>11</v>
      </c>
      <c r="Y89" s="49" t="s">
        <v>10</v>
      </c>
      <c r="Z89" s="49" t="s">
        <v>11</v>
      </c>
    </row>
    <row r="90" spans="1:28" ht="12.75" hidden="1" customHeight="1">
      <c r="A90" s="6" t="s">
        <v>12</v>
      </c>
      <c r="B90" s="4"/>
      <c r="C90" s="7" t="s">
        <v>10</v>
      </c>
      <c r="D90" s="7" t="s">
        <v>11</v>
      </c>
      <c r="E90" s="7" t="s">
        <v>10</v>
      </c>
      <c r="F90" s="7" t="s">
        <v>11</v>
      </c>
      <c r="G90" s="7" t="s">
        <v>10</v>
      </c>
      <c r="H90" s="7" t="s">
        <v>11</v>
      </c>
      <c r="I90" s="7" t="s">
        <v>10</v>
      </c>
      <c r="J90" s="7" t="s">
        <v>11</v>
      </c>
      <c r="K90" s="7" t="s">
        <v>10</v>
      </c>
      <c r="L90" s="7" t="s">
        <v>11</v>
      </c>
      <c r="M90" s="18" t="s">
        <v>10</v>
      </c>
      <c r="N90" s="3" t="s">
        <v>11</v>
      </c>
      <c r="O90" s="3" t="s">
        <v>10</v>
      </c>
      <c r="P90" s="3" t="s">
        <v>11</v>
      </c>
      <c r="Q90" s="3"/>
      <c r="R90" s="3"/>
      <c r="S90" s="49" t="s">
        <v>0</v>
      </c>
      <c r="T90" s="49"/>
      <c r="U90" s="50" t="s">
        <v>7</v>
      </c>
      <c r="V90" s="51"/>
      <c r="W90" s="49" t="s">
        <v>8</v>
      </c>
      <c r="X90" s="49"/>
      <c r="Y90" s="49" t="s">
        <v>9</v>
      </c>
      <c r="Z90" s="49"/>
    </row>
    <row r="91" spans="1:28" ht="12.75" hidden="1" customHeight="1">
      <c r="A91" s="8" t="s">
        <v>13</v>
      </c>
      <c r="B91" s="4" t="s">
        <v>14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46">
        <f>C91+E91</f>
        <v>0</v>
      </c>
      <c r="N91" s="7">
        <f>D91+F91</f>
        <v>0</v>
      </c>
      <c r="O91" s="3">
        <v>0</v>
      </c>
      <c r="P91" s="3">
        <v>0</v>
      </c>
      <c r="Q91" s="3">
        <f>M91-O91</f>
        <v>0</v>
      </c>
      <c r="R91" s="3">
        <f>N91-P91</f>
        <v>0</v>
      </c>
      <c r="S91" s="49"/>
      <c r="T91" s="49"/>
      <c r="U91" s="49"/>
      <c r="V91" s="49"/>
      <c r="W91" s="49"/>
      <c r="X91" s="49"/>
      <c r="Y91" s="49"/>
      <c r="Z91" s="49"/>
    </row>
    <row r="92" spans="1:28" ht="12.75" hidden="1" customHeight="1">
      <c r="A92" s="11" t="s">
        <v>15</v>
      </c>
      <c r="B92" s="44">
        <f>B71+7</f>
        <v>42567</v>
      </c>
      <c r="C92" s="7">
        <v>80</v>
      </c>
      <c r="D92" s="7">
        <v>1089</v>
      </c>
      <c r="E92" s="7"/>
      <c r="F92" s="7"/>
      <c r="G92" s="7"/>
      <c r="H92" s="7"/>
      <c r="I92" s="7"/>
      <c r="J92" s="7"/>
      <c r="K92" s="7"/>
      <c r="L92" s="7"/>
      <c r="M92" s="46">
        <f t="shared" ref="M92:M104" si="32">C92+E92</f>
        <v>80</v>
      </c>
      <c r="N92" s="7">
        <f t="shared" ref="N92:N104" si="33">D92+F92</f>
        <v>1089</v>
      </c>
      <c r="O92" s="3">
        <v>150</v>
      </c>
      <c r="P92" s="3">
        <v>2025</v>
      </c>
      <c r="Q92" s="3">
        <f t="shared" ref="Q92:Q100" si="34">M92-O92</f>
        <v>-70</v>
      </c>
      <c r="R92" s="3">
        <f t="shared" ref="R92:R100" si="35">N92-P92</f>
        <v>-936</v>
      </c>
      <c r="S92" s="49"/>
      <c r="T92" s="49"/>
      <c r="U92" s="49"/>
      <c r="V92" s="49"/>
      <c r="W92" s="49"/>
      <c r="X92" s="49"/>
      <c r="Y92" s="49"/>
      <c r="Z92" s="49"/>
    </row>
    <row r="93" spans="1:28" ht="12.75" hidden="1" customHeight="1">
      <c r="A93" s="11" t="s">
        <v>14</v>
      </c>
      <c r="B93" s="44">
        <f>B72+7</f>
        <v>42569</v>
      </c>
      <c r="C93" s="10">
        <v>123</v>
      </c>
      <c r="D93" s="7">
        <v>1456</v>
      </c>
      <c r="E93" s="7"/>
      <c r="F93" s="7"/>
      <c r="G93" s="7"/>
      <c r="H93" s="7"/>
      <c r="I93" s="7"/>
      <c r="J93" s="7"/>
      <c r="K93" s="7"/>
      <c r="L93" s="7"/>
      <c r="M93" s="46">
        <f t="shared" si="32"/>
        <v>123</v>
      </c>
      <c r="N93" s="7">
        <f t="shared" si="33"/>
        <v>1456</v>
      </c>
      <c r="O93" s="3">
        <v>150</v>
      </c>
      <c r="P93" s="3">
        <v>2025</v>
      </c>
      <c r="Q93" s="3">
        <f t="shared" si="34"/>
        <v>-27</v>
      </c>
      <c r="R93" s="3">
        <f t="shared" si="35"/>
        <v>-569</v>
      </c>
      <c r="S93" s="49"/>
      <c r="T93" s="49"/>
      <c r="U93" s="49"/>
      <c r="V93" s="49"/>
      <c r="W93" s="49"/>
      <c r="X93" s="49"/>
      <c r="Y93" s="49"/>
      <c r="Z93" s="49"/>
    </row>
    <row r="94" spans="1:28" ht="12.75" hidden="1" customHeight="1">
      <c r="A94" s="11" t="s">
        <v>16</v>
      </c>
      <c r="B94" s="4" t="s">
        <v>15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46">
        <f t="shared" si="32"/>
        <v>0</v>
      </c>
      <c r="N94" s="7">
        <f t="shared" si="33"/>
        <v>0</v>
      </c>
      <c r="O94" s="3">
        <v>0</v>
      </c>
      <c r="P94" s="3">
        <v>0</v>
      </c>
      <c r="Q94" s="3">
        <f t="shared" si="34"/>
        <v>0</v>
      </c>
      <c r="R94" s="3">
        <f t="shared" si="35"/>
        <v>0</v>
      </c>
      <c r="S94" s="49"/>
      <c r="T94" s="49"/>
      <c r="U94" s="49"/>
      <c r="V94" s="49"/>
      <c r="W94" s="49"/>
      <c r="X94" s="49"/>
      <c r="Y94" s="49"/>
      <c r="Z94" s="49"/>
    </row>
    <row r="95" spans="1:28" ht="12.75" hidden="1" customHeight="1">
      <c r="A95" s="11" t="s">
        <v>17</v>
      </c>
      <c r="B95" s="4" t="s">
        <v>14</v>
      </c>
      <c r="C95" s="7">
        <v>4</v>
      </c>
      <c r="D95" s="7">
        <v>89</v>
      </c>
      <c r="E95" s="7"/>
      <c r="F95" s="7"/>
      <c r="G95" s="7"/>
      <c r="H95" s="7"/>
      <c r="I95" s="7"/>
      <c r="J95" s="7"/>
      <c r="K95" s="7"/>
      <c r="L95" s="7"/>
      <c r="M95" s="46">
        <f t="shared" si="32"/>
        <v>4</v>
      </c>
      <c r="N95" s="7">
        <f t="shared" si="33"/>
        <v>89</v>
      </c>
      <c r="O95" s="3">
        <v>30</v>
      </c>
      <c r="P95" s="3">
        <v>405</v>
      </c>
      <c r="Q95" s="3">
        <f t="shared" si="34"/>
        <v>-26</v>
      </c>
      <c r="R95" s="3">
        <f t="shared" si="35"/>
        <v>-316</v>
      </c>
      <c r="S95" s="49"/>
      <c r="T95" s="49"/>
      <c r="U95" s="49"/>
      <c r="V95" s="49"/>
      <c r="W95" s="49"/>
      <c r="X95" s="49"/>
      <c r="Y95" s="49"/>
      <c r="Z95" s="49"/>
    </row>
    <row r="96" spans="1:28" ht="12.75" hidden="1" customHeight="1">
      <c r="A96" s="11" t="s">
        <v>18</v>
      </c>
      <c r="B96" s="4" t="s">
        <v>14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46">
        <f t="shared" si="32"/>
        <v>0</v>
      </c>
      <c r="N96" s="7">
        <f t="shared" si="33"/>
        <v>0</v>
      </c>
      <c r="O96" s="3">
        <v>0</v>
      </c>
      <c r="P96" s="3">
        <v>0</v>
      </c>
      <c r="Q96" s="3">
        <f t="shared" si="34"/>
        <v>0</v>
      </c>
      <c r="R96" s="3">
        <f t="shared" si="35"/>
        <v>0</v>
      </c>
      <c r="S96" s="49"/>
      <c r="T96" s="49"/>
      <c r="U96" s="49"/>
      <c r="V96" s="49"/>
      <c r="W96" s="49"/>
      <c r="X96" s="49"/>
      <c r="Y96" s="49"/>
      <c r="Z96" s="49"/>
    </row>
    <row r="97" spans="1:28" ht="12.75" hidden="1" customHeight="1">
      <c r="A97" s="11" t="s">
        <v>19</v>
      </c>
      <c r="B97" s="4" t="s">
        <v>14</v>
      </c>
      <c r="C97" s="7">
        <v>5</v>
      </c>
      <c r="D97" s="7">
        <v>79</v>
      </c>
      <c r="E97" s="7"/>
      <c r="F97" s="7"/>
      <c r="G97" s="7"/>
      <c r="H97" s="7"/>
      <c r="I97" s="7"/>
      <c r="J97" s="7"/>
      <c r="K97" s="7"/>
      <c r="L97" s="7"/>
      <c r="M97" s="46">
        <f t="shared" si="32"/>
        <v>5</v>
      </c>
      <c r="N97" s="7">
        <f t="shared" si="33"/>
        <v>79</v>
      </c>
      <c r="O97" s="3">
        <v>0</v>
      </c>
      <c r="P97" s="3">
        <v>0</v>
      </c>
      <c r="Q97" s="3">
        <f t="shared" si="34"/>
        <v>5</v>
      </c>
      <c r="R97" s="3">
        <f t="shared" si="35"/>
        <v>79</v>
      </c>
      <c r="S97" s="49"/>
      <c r="T97" s="49"/>
      <c r="U97" s="49"/>
      <c r="V97" s="49"/>
      <c r="W97" s="49"/>
      <c r="X97" s="49"/>
      <c r="Y97" s="49"/>
      <c r="Z97" s="49"/>
    </row>
    <row r="98" spans="1:28" ht="12.75" hidden="1" customHeight="1">
      <c r="A98" s="11" t="s">
        <v>20</v>
      </c>
      <c r="B98" s="4" t="s">
        <v>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46">
        <f t="shared" si="32"/>
        <v>0</v>
      </c>
      <c r="N98" s="7">
        <f t="shared" si="33"/>
        <v>0</v>
      </c>
      <c r="O98" s="3">
        <v>20</v>
      </c>
      <c r="P98" s="3">
        <v>270</v>
      </c>
      <c r="Q98" s="3">
        <f t="shared" si="34"/>
        <v>-20</v>
      </c>
      <c r="R98" s="3">
        <f t="shared" si="35"/>
        <v>-270</v>
      </c>
      <c r="S98" s="49"/>
      <c r="T98" s="49"/>
      <c r="U98" s="49"/>
      <c r="V98" s="49"/>
      <c r="W98" s="49"/>
      <c r="X98" s="49"/>
      <c r="Y98" s="49"/>
      <c r="Z98" s="49"/>
    </row>
    <row r="99" spans="1:28" ht="12.75" hidden="1" customHeight="1">
      <c r="A99" s="11" t="s">
        <v>21</v>
      </c>
      <c r="B99" s="4" t="s">
        <v>22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46">
        <f t="shared" si="32"/>
        <v>0</v>
      </c>
      <c r="N99" s="7">
        <f t="shared" si="33"/>
        <v>0</v>
      </c>
      <c r="O99" s="3"/>
      <c r="P99" s="3"/>
      <c r="Q99" s="3">
        <f t="shared" si="34"/>
        <v>0</v>
      </c>
      <c r="R99" s="3">
        <f t="shared" si="35"/>
        <v>0</v>
      </c>
      <c r="S99" s="49"/>
      <c r="T99" s="49"/>
      <c r="U99" s="49"/>
      <c r="V99" s="49"/>
      <c r="W99" s="49"/>
      <c r="X99" s="49"/>
      <c r="Y99" s="49"/>
      <c r="Z99" s="49"/>
    </row>
    <row r="100" spans="1:28" ht="12.75" hidden="1" customHeight="1">
      <c r="A100" s="11" t="s">
        <v>23</v>
      </c>
      <c r="B100" s="44" t="s">
        <v>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46">
        <f t="shared" si="32"/>
        <v>0</v>
      </c>
      <c r="N100" s="7">
        <f t="shared" si="33"/>
        <v>0</v>
      </c>
      <c r="O100" s="3"/>
      <c r="P100" s="3"/>
      <c r="Q100" s="3">
        <f t="shared" si="34"/>
        <v>0</v>
      </c>
      <c r="R100" s="3">
        <f t="shared" si="35"/>
        <v>0</v>
      </c>
      <c r="S100" s="49"/>
      <c r="T100" s="49"/>
      <c r="U100" s="49"/>
      <c r="V100" s="49"/>
      <c r="W100" s="49"/>
      <c r="X100" s="49"/>
      <c r="Y100" s="49"/>
      <c r="Z100" s="49"/>
    </row>
    <row r="101" spans="1:28" ht="12.75" hidden="1" customHeight="1">
      <c r="A101" s="11" t="s">
        <v>7</v>
      </c>
      <c r="B101" s="44">
        <f t="shared" ref="B101:B103" si="36">B80+7</f>
        <v>42572</v>
      </c>
      <c r="C101" s="7">
        <v>57</v>
      </c>
      <c r="D101" s="7">
        <v>1281</v>
      </c>
      <c r="E101" s="7"/>
      <c r="F101" s="7"/>
      <c r="G101" s="7"/>
      <c r="H101" s="7"/>
      <c r="I101" s="7"/>
      <c r="J101" s="7"/>
      <c r="K101" s="7"/>
      <c r="L101" s="7"/>
      <c r="M101" s="46">
        <f t="shared" si="32"/>
        <v>57</v>
      </c>
      <c r="N101" s="7">
        <f t="shared" si="33"/>
        <v>1281</v>
      </c>
      <c r="O101" s="3"/>
      <c r="P101" s="3"/>
      <c r="Q101" s="3"/>
      <c r="R101" s="3"/>
      <c r="S101" s="49"/>
      <c r="T101" s="49"/>
      <c r="U101" s="49"/>
      <c r="V101" s="49"/>
      <c r="W101" s="49"/>
      <c r="X101" s="49"/>
      <c r="Y101" s="49"/>
      <c r="Z101" s="49"/>
    </row>
    <row r="102" spans="1:28" ht="12.75" hidden="1" customHeight="1">
      <c r="A102" s="11" t="s">
        <v>8</v>
      </c>
      <c r="B102" s="44">
        <f t="shared" si="36"/>
        <v>42578</v>
      </c>
      <c r="C102" s="3">
        <v>50</v>
      </c>
      <c r="D102" s="3">
        <v>800</v>
      </c>
      <c r="E102" s="7"/>
      <c r="F102" s="7"/>
      <c r="G102" s="7"/>
      <c r="H102" s="7"/>
      <c r="I102" s="7"/>
      <c r="J102" s="7"/>
      <c r="K102" s="7"/>
      <c r="L102" s="7"/>
      <c r="M102" s="46">
        <f t="shared" si="32"/>
        <v>50</v>
      </c>
      <c r="N102" s="7">
        <f t="shared" si="33"/>
        <v>800</v>
      </c>
      <c r="O102" s="3">
        <v>130</v>
      </c>
      <c r="P102" s="3">
        <v>1755</v>
      </c>
      <c r="Q102" s="3">
        <f t="shared" ref="Q102:Q105" si="37">M102-O102</f>
        <v>-80</v>
      </c>
      <c r="R102" s="3">
        <f t="shared" ref="R102:R105" si="38">N102-P102</f>
        <v>-955</v>
      </c>
      <c r="S102" s="49"/>
      <c r="T102" s="49"/>
      <c r="U102" s="49"/>
      <c r="V102" s="49"/>
      <c r="W102" s="49"/>
      <c r="X102" s="49"/>
      <c r="Y102" s="49"/>
      <c r="Z102" s="49"/>
    </row>
    <row r="103" spans="1:28" ht="12.75" hidden="1" customHeight="1">
      <c r="A103" s="11" t="s">
        <v>9</v>
      </c>
      <c r="B103" s="4">
        <f t="shared" si="36"/>
        <v>42579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46">
        <f t="shared" si="32"/>
        <v>0</v>
      </c>
      <c r="N103" s="7">
        <f t="shared" si="33"/>
        <v>0</v>
      </c>
      <c r="O103" s="3">
        <v>20</v>
      </c>
      <c r="P103" s="3">
        <v>270</v>
      </c>
      <c r="Q103" s="3">
        <f t="shared" si="37"/>
        <v>-20</v>
      </c>
      <c r="R103" s="3">
        <f t="shared" si="38"/>
        <v>-270</v>
      </c>
      <c r="S103" s="49"/>
      <c r="T103" s="49"/>
      <c r="U103" s="49"/>
      <c r="V103" s="49"/>
      <c r="W103" s="49"/>
      <c r="X103" s="49"/>
      <c r="Y103" s="49"/>
      <c r="Z103" s="49"/>
    </row>
    <row r="104" spans="1:28" ht="12.75" hidden="1" customHeight="1">
      <c r="A104" s="11" t="s">
        <v>24</v>
      </c>
      <c r="B104" s="4"/>
      <c r="C104" s="22"/>
      <c r="D104" s="22"/>
      <c r="E104" s="22"/>
      <c r="F104" s="22"/>
      <c r="G104" s="7"/>
      <c r="H104" s="7"/>
      <c r="I104" s="7"/>
      <c r="J104" s="7"/>
      <c r="K104" s="7"/>
      <c r="L104" s="7"/>
      <c r="M104" s="46">
        <f t="shared" si="32"/>
        <v>0</v>
      </c>
      <c r="N104" s="7">
        <f t="shared" si="33"/>
        <v>0</v>
      </c>
      <c r="O104" s="3"/>
      <c r="P104" s="3"/>
      <c r="Q104" s="3">
        <f t="shared" si="37"/>
        <v>0</v>
      </c>
      <c r="R104" s="3">
        <f t="shared" si="38"/>
        <v>0</v>
      </c>
      <c r="S104" s="49"/>
      <c r="T104" s="49"/>
      <c r="U104" s="49"/>
      <c r="V104" s="49"/>
      <c r="W104" s="49"/>
      <c r="X104" s="49"/>
      <c r="Y104" s="49"/>
      <c r="Z104" s="49"/>
    </row>
    <row r="105" spans="1:28" ht="12.75" hidden="1" customHeight="1">
      <c r="A105" s="8" t="s">
        <v>25</v>
      </c>
      <c r="B105" s="14"/>
      <c r="C105" s="7">
        <f>SUM(C91:C104)</f>
        <v>319</v>
      </c>
      <c r="D105" s="7">
        <f t="shared" ref="D105:P105" si="39">SUM(D91:D104)</f>
        <v>4794</v>
      </c>
      <c r="E105" s="7">
        <f t="shared" si="39"/>
        <v>0</v>
      </c>
      <c r="F105" s="7">
        <f t="shared" si="39"/>
        <v>0</v>
      </c>
      <c r="G105" s="7">
        <f t="shared" si="39"/>
        <v>0</v>
      </c>
      <c r="H105" s="7">
        <f t="shared" si="39"/>
        <v>0</v>
      </c>
      <c r="I105" s="7">
        <f t="shared" si="39"/>
        <v>0</v>
      </c>
      <c r="J105" s="7">
        <f t="shared" si="39"/>
        <v>0</v>
      </c>
      <c r="K105" s="7">
        <f t="shared" si="39"/>
        <v>0</v>
      </c>
      <c r="L105" s="7">
        <f t="shared" si="39"/>
        <v>0</v>
      </c>
      <c r="M105" s="20">
        <f t="shared" si="39"/>
        <v>319</v>
      </c>
      <c r="N105" s="21">
        <f t="shared" si="39"/>
        <v>4794</v>
      </c>
      <c r="O105" s="22">
        <f t="shared" si="39"/>
        <v>500</v>
      </c>
      <c r="P105" s="22">
        <f t="shared" si="39"/>
        <v>6750</v>
      </c>
      <c r="Q105" s="22">
        <f t="shared" si="37"/>
        <v>-181</v>
      </c>
      <c r="R105" s="22">
        <f t="shared" si="38"/>
        <v>-1956</v>
      </c>
      <c r="S105" s="49">
        <f>SUM(S91:S104)</f>
        <v>0</v>
      </c>
      <c r="T105" s="49">
        <f t="shared" ref="T105:Z105" si="40">SUM(T91:T104)</f>
        <v>0</v>
      </c>
      <c r="U105" s="49">
        <f t="shared" si="40"/>
        <v>0</v>
      </c>
      <c r="V105" s="49">
        <f t="shared" si="40"/>
        <v>0</v>
      </c>
      <c r="W105" s="49">
        <f t="shared" si="40"/>
        <v>0</v>
      </c>
      <c r="X105" s="49">
        <f t="shared" si="40"/>
        <v>0</v>
      </c>
      <c r="Y105" s="49">
        <f t="shared" si="40"/>
        <v>0</v>
      </c>
      <c r="Z105" s="49">
        <f t="shared" si="40"/>
        <v>0</v>
      </c>
      <c r="AA105" s="52">
        <f>S105+U105+W105+Y105</f>
        <v>0</v>
      </c>
      <c r="AB105" s="52">
        <f>T105+V105+X105+Z105</f>
        <v>0</v>
      </c>
    </row>
    <row r="106" spans="1:28" ht="12.75" hidden="1" customHeight="1"/>
    <row r="107" spans="1:28" ht="12.75" hidden="1" customHeight="1"/>
    <row r="108" spans="1:28" ht="12.75" hidden="1" customHeight="1">
      <c r="A108" s="1" t="s">
        <v>42</v>
      </c>
      <c r="B108" s="2"/>
      <c r="C108" s="2"/>
      <c r="D108" s="2"/>
      <c r="E108" s="2"/>
      <c r="F108" s="2"/>
      <c r="G108" s="2"/>
      <c r="H108" s="2"/>
      <c r="I108" s="16"/>
      <c r="Q108" s="23"/>
      <c r="R108" s="23"/>
    </row>
    <row r="109" spans="1:28" ht="12.75" hidden="1" customHeight="1">
      <c r="A109" s="3" t="s">
        <v>38</v>
      </c>
      <c r="B109" s="4"/>
      <c r="C109" s="5" t="s">
        <v>0</v>
      </c>
      <c r="D109" s="5"/>
      <c r="E109" s="5" t="s">
        <v>0</v>
      </c>
      <c r="F109" s="5"/>
      <c r="G109" s="5" t="s">
        <v>1</v>
      </c>
      <c r="H109" s="5"/>
      <c r="I109" s="5" t="s">
        <v>1</v>
      </c>
      <c r="J109" s="5"/>
      <c r="K109" s="5" t="s">
        <v>1</v>
      </c>
      <c r="L109" s="5"/>
      <c r="M109" s="17" t="s">
        <v>0</v>
      </c>
      <c r="N109" s="5"/>
      <c r="O109" s="3" t="s">
        <v>2</v>
      </c>
      <c r="P109" s="3"/>
      <c r="Q109" s="3" t="s">
        <v>3</v>
      </c>
      <c r="R109" s="3"/>
      <c r="S109" s="47" t="s">
        <v>4</v>
      </c>
      <c r="T109" s="48"/>
      <c r="U109" s="48"/>
      <c r="V109" s="48"/>
      <c r="W109" s="48"/>
      <c r="X109" s="48"/>
      <c r="Y109" s="48"/>
      <c r="Z109" s="48"/>
    </row>
    <row r="110" spans="1:28" ht="12.75" hidden="1" customHeight="1">
      <c r="A110" s="3" t="s">
        <v>5</v>
      </c>
      <c r="B110" s="4" t="s">
        <v>6</v>
      </c>
      <c r="C110" s="3" t="s">
        <v>36</v>
      </c>
      <c r="D110" s="3"/>
      <c r="E110" s="3" t="s">
        <v>29</v>
      </c>
      <c r="F110" s="3"/>
      <c r="G110" s="3" t="s">
        <v>7</v>
      </c>
      <c r="H110" s="3"/>
      <c r="I110" s="3" t="s">
        <v>8</v>
      </c>
      <c r="J110" s="3"/>
      <c r="K110" s="3" t="s">
        <v>9</v>
      </c>
      <c r="L110" s="3"/>
      <c r="M110" s="18"/>
      <c r="N110" s="3"/>
      <c r="O110" s="3"/>
      <c r="P110" s="3"/>
      <c r="Q110" s="3" t="s">
        <v>10</v>
      </c>
      <c r="R110" s="3" t="s">
        <v>11</v>
      </c>
      <c r="S110" s="49" t="s">
        <v>10</v>
      </c>
      <c r="T110" s="49" t="s">
        <v>11</v>
      </c>
      <c r="U110" s="49" t="s">
        <v>10</v>
      </c>
      <c r="V110" s="49" t="s">
        <v>11</v>
      </c>
      <c r="W110" s="49" t="s">
        <v>10</v>
      </c>
      <c r="X110" s="49" t="s">
        <v>11</v>
      </c>
      <c r="Y110" s="49" t="s">
        <v>10</v>
      </c>
      <c r="Z110" s="49" t="s">
        <v>11</v>
      </c>
    </row>
    <row r="111" spans="1:28" ht="12.75" hidden="1" customHeight="1">
      <c r="A111" s="6" t="s">
        <v>12</v>
      </c>
      <c r="B111" s="4"/>
      <c r="C111" s="7" t="s">
        <v>10</v>
      </c>
      <c r="D111" s="7" t="s">
        <v>11</v>
      </c>
      <c r="E111" s="7" t="s">
        <v>10</v>
      </c>
      <c r="F111" s="7" t="s">
        <v>11</v>
      </c>
      <c r="G111" s="7" t="s">
        <v>10</v>
      </c>
      <c r="H111" s="7" t="s">
        <v>11</v>
      </c>
      <c r="I111" s="7" t="s">
        <v>10</v>
      </c>
      <c r="J111" s="7" t="s">
        <v>11</v>
      </c>
      <c r="K111" s="7" t="s">
        <v>10</v>
      </c>
      <c r="L111" s="7" t="s">
        <v>11</v>
      </c>
      <c r="M111" s="18" t="s">
        <v>10</v>
      </c>
      <c r="N111" s="3" t="s">
        <v>11</v>
      </c>
      <c r="O111" s="3" t="s">
        <v>10</v>
      </c>
      <c r="P111" s="3" t="s">
        <v>11</v>
      </c>
      <c r="Q111" s="3"/>
      <c r="R111" s="3"/>
      <c r="S111" s="49" t="s">
        <v>0</v>
      </c>
      <c r="T111" s="49"/>
      <c r="U111" s="50" t="s">
        <v>7</v>
      </c>
      <c r="V111" s="51"/>
      <c r="W111" s="49" t="s">
        <v>8</v>
      </c>
      <c r="X111" s="49"/>
      <c r="Y111" s="49" t="s">
        <v>9</v>
      </c>
      <c r="Z111" s="49"/>
    </row>
    <row r="112" spans="1:28" ht="12.75" hidden="1" customHeight="1">
      <c r="A112" s="8" t="s">
        <v>13</v>
      </c>
      <c r="B112" s="4" t="s">
        <v>14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46">
        <f>C112+E112</f>
        <v>0</v>
      </c>
      <c r="N112" s="7">
        <f>D112+F112</f>
        <v>0</v>
      </c>
      <c r="O112" s="3">
        <v>0</v>
      </c>
      <c r="P112" s="3">
        <v>0</v>
      </c>
      <c r="Q112" s="3">
        <f>M112-O112</f>
        <v>0</v>
      </c>
      <c r="R112" s="3">
        <f>N112-P112</f>
        <v>0</v>
      </c>
      <c r="S112" s="49"/>
      <c r="T112" s="49"/>
      <c r="U112" s="49"/>
      <c r="V112" s="49"/>
      <c r="W112" s="49"/>
      <c r="X112" s="49"/>
      <c r="Y112" s="49"/>
      <c r="Z112" s="49"/>
    </row>
    <row r="113" spans="1:28" ht="12.75" hidden="1" customHeight="1">
      <c r="A113" s="11" t="s">
        <v>15</v>
      </c>
      <c r="B113" s="44">
        <f>B92+7</f>
        <v>42574</v>
      </c>
      <c r="C113" s="7">
        <v>230</v>
      </c>
      <c r="D113" s="7">
        <v>2293</v>
      </c>
      <c r="E113" s="7"/>
      <c r="F113" s="7"/>
      <c r="G113" s="7"/>
      <c r="H113" s="7"/>
      <c r="I113" s="7"/>
      <c r="J113" s="7"/>
      <c r="K113" s="7"/>
      <c r="L113" s="7"/>
      <c r="M113" s="46">
        <f t="shared" ref="M113:M125" si="41">C113+E113</f>
        <v>230</v>
      </c>
      <c r="N113" s="7">
        <f t="shared" ref="N113:N125" si="42">D113+F113</f>
        <v>2293</v>
      </c>
      <c r="O113" s="3">
        <v>150</v>
      </c>
      <c r="P113" s="3">
        <v>2025</v>
      </c>
      <c r="Q113" s="3">
        <f t="shared" ref="Q113:Q121" si="43">M113-O113</f>
        <v>80</v>
      </c>
      <c r="R113" s="3">
        <f t="shared" ref="R113:R121" si="44">N113-P113</f>
        <v>268</v>
      </c>
      <c r="S113" s="49"/>
      <c r="T113" s="49"/>
      <c r="U113" s="49"/>
      <c r="V113" s="49"/>
      <c r="W113" s="49"/>
      <c r="X113" s="49"/>
      <c r="Y113" s="49"/>
      <c r="Z113" s="49"/>
    </row>
    <row r="114" spans="1:28" ht="12.75" hidden="1" customHeight="1">
      <c r="A114" s="11" t="s">
        <v>14</v>
      </c>
      <c r="B114" s="44">
        <f>B93+7</f>
        <v>42576</v>
      </c>
      <c r="C114" s="10">
        <v>106</v>
      </c>
      <c r="D114" s="7">
        <v>930</v>
      </c>
      <c r="E114" s="7"/>
      <c r="F114" s="7"/>
      <c r="G114" s="7"/>
      <c r="H114" s="7"/>
      <c r="I114" s="7"/>
      <c r="J114" s="7"/>
      <c r="K114" s="7"/>
      <c r="L114" s="7"/>
      <c r="M114" s="46">
        <f t="shared" si="41"/>
        <v>106</v>
      </c>
      <c r="N114" s="7">
        <f t="shared" si="42"/>
        <v>930</v>
      </c>
      <c r="O114" s="3">
        <v>150</v>
      </c>
      <c r="P114" s="3">
        <v>2025</v>
      </c>
      <c r="Q114" s="3">
        <f t="shared" si="43"/>
        <v>-44</v>
      </c>
      <c r="R114" s="3">
        <f t="shared" si="44"/>
        <v>-1095</v>
      </c>
      <c r="S114" s="49"/>
      <c r="T114" s="49"/>
      <c r="U114" s="49"/>
      <c r="V114" s="49"/>
      <c r="W114" s="49"/>
      <c r="X114" s="49"/>
      <c r="Y114" s="49"/>
      <c r="Z114" s="49"/>
    </row>
    <row r="115" spans="1:28" ht="12.75" hidden="1" customHeight="1">
      <c r="A115" s="11" t="s">
        <v>16</v>
      </c>
      <c r="B115" s="4" t="s">
        <v>15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46">
        <f t="shared" si="41"/>
        <v>0</v>
      </c>
      <c r="N115" s="7">
        <f t="shared" si="42"/>
        <v>0</v>
      </c>
      <c r="O115" s="3">
        <v>0</v>
      </c>
      <c r="P115" s="3">
        <v>0</v>
      </c>
      <c r="Q115" s="3">
        <f t="shared" si="43"/>
        <v>0</v>
      </c>
      <c r="R115" s="3">
        <f t="shared" si="44"/>
        <v>0</v>
      </c>
      <c r="S115" s="49"/>
      <c r="T115" s="49"/>
      <c r="U115" s="49"/>
      <c r="V115" s="49"/>
      <c r="W115" s="49"/>
      <c r="X115" s="49"/>
      <c r="Y115" s="49"/>
      <c r="Z115" s="49"/>
    </row>
    <row r="116" spans="1:28" ht="12.75" hidden="1" customHeight="1">
      <c r="A116" s="11" t="s">
        <v>17</v>
      </c>
      <c r="B116" s="4" t="s">
        <v>14</v>
      </c>
      <c r="C116" s="7">
        <v>1</v>
      </c>
      <c r="D116" s="7">
        <v>13</v>
      </c>
      <c r="E116" s="7"/>
      <c r="F116" s="7"/>
      <c r="G116" s="7"/>
      <c r="H116" s="7"/>
      <c r="I116" s="7"/>
      <c r="J116" s="7"/>
      <c r="K116" s="7"/>
      <c r="L116" s="7"/>
      <c r="M116" s="46">
        <f t="shared" si="41"/>
        <v>1</v>
      </c>
      <c r="N116" s="7">
        <f t="shared" si="42"/>
        <v>13</v>
      </c>
      <c r="O116" s="3">
        <v>30</v>
      </c>
      <c r="P116" s="3">
        <v>405</v>
      </c>
      <c r="Q116" s="3">
        <f t="shared" si="43"/>
        <v>-29</v>
      </c>
      <c r="R116" s="3">
        <f t="shared" si="44"/>
        <v>-392</v>
      </c>
      <c r="S116" s="49"/>
      <c r="T116" s="49"/>
      <c r="U116" s="49"/>
      <c r="V116" s="49"/>
      <c r="W116" s="49"/>
      <c r="X116" s="49"/>
      <c r="Y116" s="49"/>
      <c r="Z116" s="49"/>
    </row>
    <row r="117" spans="1:28" ht="12.75" hidden="1" customHeight="1">
      <c r="A117" s="11" t="s">
        <v>18</v>
      </c>
      <c r="B117" s="4" t="s">
        <v>14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46">
        <f t="shared" si="41"/>
        <v>0</v>
      </c>
      <c r="N117" s="7">
        <f t="shared" si="42"/>
        <v>0</v>
      </c>
      <c r="O117" s="3">
        <v>0</v>
      </c>
      <c r="P117" s="3">
        <v>0</v>
      </c>
      <c r="Q117" s="3">
        <f t="shared" si="43"/>
        <v>0</v>
      </c>
      <c r="R117" s="3">
        <f t="shared" si="44"/>
        <v>0</v>
      </c>
      <c r="S117" s="49"/>
      <c r="T117" s="49"/>
      <c r="U117" s="49"/>
      <c r="V117" s="49"/>
      <c r="W117" s="49"/>
      <c r="X117" s="49"/>
      <c r="Y117" s="49"/>
      <c r="Z117" s="49"/>
    </row>
    <row r="118" spans="1:28" ht="12.75" hidden="1" customHeight="1">
      <c r="A118" s="11" t="s">
        <v>19</v>
      </c>
      <c r="B118" s="4" t="s">
        <v>14</v>
      </c>
      <c r="C118" s="7">
        <v>3</v>
      </c>
      <c r="D118" s="7">
        <v>33</v>
      </c>
      <c r="E118" s="7"/>
      <c r="F118" s="7"/>
      <c r="G118" s="7"/>
      <c r="H118" s="7"/>
      <c r="I118" s="7"/>
      <c r="J118" s="7"/>
      <c r="K118" s="7"/>
      <c r="L118" s="7"/>
      <c r="M118" s="46">
        <f t="shared" si="41"/>
        <v>3</v>
      </c>
      <c r="N118" s="7">
        <f t="shared" si="42"/>
        <v>33</v>
      </c>
      <c r="O118" s="3">
        <v>0</v>
      </c>
      <c r="P118" s="3">
        <v>0</v>
      </c>
      <c r="Q118" s="3">
        <f t="shared" si="43"/>
        <v>3</v>
      </c>
      <c r="R118" s="3">
        <f t="shared" si="44"/>
        <v>33</v>
      </c>
      <c r="S118" s="49"/>
      <c r="T118" s="49"/>
      <c r="U118" s="49"/>
      <c r="V118" s="49"/>
      <c r="W118" s="49"/>
      <c r="X118" s="49"/>
      <c r="Y118" s="49"/>
      <c r="Z118" s="49"/>
    </row>
    <row r="119" spans="1:28" ht="12.75" hidden="1" customHeight="1">
      <c r="A119" s="11" t="s">
        <v>20</v>
      </c>
      <c r="B119" s="4" t="s">
        <v>7</v>
      </c>
      <c r="C119" s="7">
        <v>2</v>
      </c>
      <c r="D119" s="7">
        <v>13</v>
      </c>
      <c r="E119" s="7"/>
      <c r="F119" s="7"/>
      <c r="G119" s="7"/>
      <c r="H119" s="7"/>
      <c r="I119" s="7"/>
      <c r="J119" s="7"/>
      <c r="K119" s="7"/>
      <c r="L119" s="7"/>
      <c r="M119" s="46">
        <f t="shared" si="41"/>
        <v>2</v>
      </c>
      <c r="N119" s="7">
        <f t="shared" si="42"/>
        <v>13</v>
      </c>
      <c r="O119" s="3">
        <v>20</v>
      </c>
      <c r="P119" s="3">
        <v>270</v>
      </c>
      <c r="Q119" s="3">
        <f t="shared" si="43"/>
        <v>-18</v>
      </c>
      <c r="R119" s="3">
        <f t="shared" si="44"/>
        <v>-257</v>
      </c>
      <c r="S119" s="49"/>
      <c r="T119" s="49"/>
      <c r="U119" s="49"/>
      <c r="V119" s="49"/>
      <c r="W119" s="49"/>
      <c r="X119" s="49"/>
      <c r="Y119" s="49"/>
      <c r="Z119" s="49"/>
    </row>
    <row r="120" spans="1:28" ht="12.75" hidden="1" customHeight="1">
      <c r="A120" s="11" t="s">
        <v>21</v>
      </c>
      <c r="B120" s="4" t="s">
        <v>22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46">
        <f t="shared" si="41"/>
        <v>0</v>
      </c>
      <c r="N120" s="7">
        <f t="shared" si="42"/>
        <v>0</v>
      </c>
      <c r="O120" s="3"/>
      <c r="P120" s="3"/>
      <c r="Q120" s="3">
        <f t="shared" si="43"/>
        <v>0</v>
      </c>
      <c r="R120" s="3">
        <f t="shared" si="44"/>
        <v>0</v>
      </c>
      <c r="S120" s="49"/>
      <c r="T120" s="49"/>
      <c r="U120" s="49"/>
      <c r="V120" s="49"/>
      <c r="W120" s="49"/>
      <c r="X120" s="49"/>
      <c r="Y120" s="49"/>
      <c r="Z120" s="49"/>
    </row>
    <row r="121" spans="1:28" ht="12.75" hidden="1" customHeight="1">
      <c r="A121" s="11" t="s">
        <v>23</v>
      </c>
      <c r="B121" s="44" t="s">
        <v>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46">
        <f t="shared" si="41"/>
        <v>0</v>
      </c>
      <c r="N121" s="7">
        <f t="shared" si="42"/>
        <v>0</v>
      </c>
      <c r="O121" s="3"/>
      <c r="P121" s="3"/>
      <c r="Q121" s="3">
        <f t="shared" si="43"/>
        <v>0</v>
      </c>
      <c r="R121" s="3">
        <f t="shared" si="44"/>
        <v>0</v>
      </c>
      <c r="S121" s="49"/>
      <c r="T121" s="49"/>
      <c r="U121" s="49"/>
      <c r="V121" s="49"/>
      <c r="W121" s="49"/>
      <c r="X121" s="49"/>
      <c r="Y121" s="49"/>
      <c r="Z121" s="49"/>
    </row>
    <row r="122" spans="1:28" ht="12.75" hidden="1" customHeight="1">
      <c r="A122" s="11" t="s">
        <v>7</v>
      </c>
      <c r="B122" s="44">
        <f t="shared" ref="B122:B124" si="45">B101+7</f>
        <v>42579</v>
      </c>
      <c r="C122" s="7">
        <v>4</v>
      </c>
      <c r="D122" s="7">
        <v>58</v>
      </c>
      <c r="E122" s="7"/>
      <c r="F122" s="7"/>
      <c r="G122" s="7"/>
      <c r="H122" s="7"/>
      <c r="I122" s="7"/>
      <c r="J122" s="7"/>
      <c r="K122" s="7"/>
      <c r="L122" s="7"/>
      <c r="M122" s="46">
        <f t="shared" si="41"/>
        <v>4</v>
      </c>
      <c r="N122" s="7">
        <f t="shared" si="42"/>
        <v>58</v>
      </c>
      <c r="O122" s="3"/>
      <c r="P122" s="3"/>
      <c r="Q122" s="3"/>
      <c r="R122" s="3"/>
      <c r="S122" s="49"/>
      <c r="T122" s="49"/>
      <c r="U122" s="49"/>
      <c r="V122" s="49"/>
      <c r="W122" s="49"/>
      <c r="X122" s="49"/>
      <c r="Y122" s="49"/>
      <c r="Z122" s="49"/>
    </row>
    <row r="123" spans="1:28" ht="12.75" hidden="1" customHeight="1">
      <c r="A123" s="11" t="s">
        <v>8</v>
      </c>
      <c r="B123" s="44">
        <f t="shared" si="45"/>
        <v>42585</v>
      </c>
      <c r="C123" s="3">
        <v>130</v>
      </c>
      <c r="D123" s="3">
        <v>1755</v>
      </c>
      <c r="E123" s="7"/>
      <c r="F123" s="7"/>
      <c r="G123" s="7"/>
      <c r="H123" s="7"/>
      <c r="I123" s="7"/>
      <c r="J123" s="7"/>
      <c r="K123" s="7"/>
      <c r="L123" s="7"/>
      <c r="M123" s="46">
        <f t="shared" si="41"/>
        <v>130</v>
      </c>
      <c r="N123" s="7">
        <f t="shared" si="42"/>
        <v>1755</v>
      </c>
      <c r="O123" s="3">
        <v>130</v>
      </c>
      <c r="P123" s="3">
        <v>1755</v>
      </c>
      <c r="Q123" s="3">
        <f t="shared" ref="Q123:Q126" si="46">M123-O123</f>
        <v>0</v>
      </c>
      <c r="R123" s="3">
        <f t="shared" ref="R123:R126" si="47">N123-P123</f>
        <v>0</v>
      </c>
      <c r="S123" s="49"/>
      <c r="T123" s="49"/>
      <c r="U123" s="49"/>
      <c r="V123" s="49"/>
      <c r="W123" s="49"/>
      <c r="X123" s="49"/>
      <c r="Y123" s="49"/>
      <c r="Z123" s="49"/>
    </row>
    <row r="124" spans="1:28" ht="12.75" hidden="1" customHeight="1">
      <c r="A124" s="11" t="s">
        <v>9</v>
      </c>
      <c r="B124" s="4">
        <f t="shared" si="45"/>
        <v>42586</v>
      </c>
      <c r="C124" s="7">
        <v>20</v>
      </c>
      <c r="D124" s="7">
        <v>270</v>
      </c>
      <c r="E124" s="7"/>
      <c r="F124" s="7"/>
      <c r="G124" s="7"/>
      <c r="H124" s="7"/>
      <c r="I124" s="7"/>
      <c r="J124" s="7"/>
      <c r="K124" s="7"/>
      <c r="L124" s="7"/>
      <c r="M124" s="46">
        <f t="shared" si="41"/>
        <v>20</v>
      </c>
      <c r="N124" s="7">
        <f t="shared" si="42"/>
        <v>270</v>
      </c>
      <c r="O124" s="3">
        <v>20</v>
      </c>
      <c r="P124" s="3">
        <v>270</v>
      </c>
      <c r="Q124" s="3">
        <f t="shared" si="46"/>
        <v>0</v>
      </c>
      <c r="R124" s="3">
        <f t="shared" si="47"/>
        <v>0</v>
      </c>
      <c r="S124" s="49"/>
      <c r="T124" s="49"/>
      <c r="U124" s="49"/>
      <c r="V124" s="49"/>
      <c r="W124" s="49"/>
      <c r="X124" s="49"/>
      <c r="Y124" s="49"/>
      <c r="Z124" s="49"/>
    </row>
    <row r="125" spans="1:28" ht="12.75" hidden="1" customHeight="1">
      <c r="A125" s="11" t="s">
        <v>24</v>
      </c>
      <c r="B125" s="4"/>
      <c r="C125" s="22"/>
      <c r="D125" s="22"/>
      <c r="E125" s="22"/>
      <c r="F125" s="22"/>
      <c r="G125" s="7"/>
      <c r="H125" s="7"/>
      <c r="I125" s="7"/>
      <c r="J125" s="7"/>
      <c r="K125" s="7"/>
      <c r="L125" s="7"/>
      <c r="M125" s="46">
        <f t="shared" si="41"/>
        <v>0</v>
      </c>
      <c r="N125" s="7">
        <f t="shared" si="42"/>
        <v>0</v>
      </c>
      <c r="O125" s="3"/>
      <c r="P125" s="3"/>
      <c r="Q125" s="3">
        <f t="shared" si="46"/>
        <v>0</v>
      </c>
      <c r="R125" s="3">
        <f t="shared" si="47"/>
        <v>0</v>
      </c>
      <c r="S125" s="49"/>
      <c r="T125" s="49"/>
      <c r="U125" s="49"/>
      <c r="V125" s="49"/>
      <c r="W125" s="49"/>
      <c r="X125" s="49"/>
      <c r="Y125" s="49"/>
      <c r="Z125" s="49"/>
    </row>
    <row r="126" spans="1:28" ht="12.75" hidden="1" customHeight="1">
      <c r="A126" s="8" t="s">
        <v>25</v>
      </c>
      <c r="B126" s="14"/>
      <c r="C126" s="7">
        <f>SUM(C112:C125)</f>
        <v>496</v>
      </c>
      <c r="D126" s="7">
        <f t="shared" ref="D126:P126" si="48">SUM(D112:D125)</f>
        <v>5365</v>
      </c>
      <c r="E126" s="7">
        <f t="shared" si="48"/>
        <v>0</v>
      </c>
      <c r="F126" s="7">
        <f t="shared" si="48"/>
        <v>0</v>
      </c>
      <c r="G126" s="7">
        <f t="shared" si="48"/>
        <v>0</v>
      </c>
      <c r="H126" s="7">
        <f t="shared" si="48"/>
        <v>0</v>
      </c>
      <c r="I126" s="7">
        <f t="shared" si="48"/>
        <v>0</v>
      </c>
      <c r="J126" s="7">
        <f t="shared" si="48"/>
        <v>0</v>
      </c>
      <c r="K126" s="7">
        <f t="shared" si="48"/>
        <v>0</v>
      </c>
      <c r="L126" s="7">
        <f t="shared" si="48"/>
        <v>0</v>
      </c>
      <c r="M126" s="20">
        <f t="shared" si="48"/>
        <v>496</v>
      </c>
      <c r="N126" s="21">
        <f t="shared" si="48"/>
        <v>5365</v>
      </c>
      <c r="O126" s="22">
        <f t="shared" si="48"/>
        <v>500</v>
      </c>
      <c r="P126" s="22">
        <f t="shared" si="48"/>
        <v>6750</v>
      </c>
      <c r="Q126" s="22">
        <f t="shared" si="46"/>
        <v>-4</v>
      </c>
      <c r="R126" s="22">
        <f t="shared" si="47"/>
        <v>-1385</v>
      </c>
      <c r="S126" s="49">
        <f>SUM(S112:S125)</f>
        <v>0</v>
      </c>
      <c r="T126" s="49">
        <f t="shared" ref="T126:Z126" si="49">SUM(T112:T125)</f>
        <v>0</v>
      </c>
      <c r="U126" s="49">
        <f t="shared" si="49"/>
        <v>0</v>
      </c>
      <c r="V126" s="49">
        <f t="shared" si="49"/>
        <v>0</v>
      </c>
      <c r="W126" s="49">
        <f t="shared" si="49"/>
        <v>0</v>
      </c>
      <c r="X126" s="49">
        <f t="shared" si="49"/>
        <v>0</v>
      </c>
      <c r="Y126" s="49">
        <f t="shared" si="49"/>
        <v>0</v>
      </c>
      <c r="Z126" s="49">
        <f t="shared" si="49"/>
        <v>0</v>
      </c>
      <c r="AA126" s="52">
        <f>S126+U126+W126+Y126</f>
        <v>0</v>
      </c>
      <c r="AB126" s="52">
        <f>T126+V126+X126+Z126</f>
        <v>0</v>
      </c>
    </row>
    <row r="127" spans="1:28" ht="12.75" hidden="1" customHeight="1"/>
    <row r="128" spans="1:28" ht="12.75" hidden="1" customHeight="1"/>
    <row r="129" spans="1:26" ht="12.75" hidden="1" customHeight="1">
      <c r="A129" s="1" t="s">
        <v>43</v>
      </c>
      <c r="B129" s="2"/>
      <c r="C129" s="2"/>
      <c r="D129" s="2"/>
      <c r="E129" s="2"/>
      <c r="F129" s="2"/>
      <c r="G129" s="2"/>
      <c r="H129" s="2"/>
      <c r="I129" s="16"/>
      <c r="Q129" s="23"/>
      <c r="R129" s="23"/>
    </row>
    <row r="130" spans="1:26" ht="12.75" hidden="1" customHeight="1">
      <c r="A130" s="3" t="s">
        <v>38</v>
      </c>
      <c r="B130" s="4"/>
      <c r="C130" s="5" t="s">
        <v>0</v>
      </c>
      <c r="D130" s="5"/>
      <c r="E130" s="5" t="s">
        <v>0</v>
      </c>
      <c r="F130" s="5"/>
      <c r="G130" s="5" t="s">
        <v>1</v>
      </c>
      <c r="H130" s="5"/>
      <c r="I130" s="5" t="s">
        <v>1</v>
      </c>
      <c r="J130" s="5"/>
      <c r="K130" s="5" t="s">
        <v>1</v>
      </c>
      <c r="L130" s="5"/>
      <c r="M130" s="17" t="s">
        <v>0</v>
      </c>
      <c r="N130" s="5"/>
      <c r="O130" s="3" t="s">
        <v>2</v>
      </c>
      <c r="P130" s="3"/>
      <c r="Q130" s="3" t="s">
        <v>3</v>
      </c>
      <c r="R130" s="3"/>
      <c r="S130" s="47" t="s">
        <v>4</v>
      </c>
      <c r="T130" s="48"/>
      <c r="U130" s="48"/>
      <c r="V130" s="48"/>
      <c r="W130" s="48"/>
      <c r="X130" s="48"/>
      <c r="Y130" s="48"/>
      <c r="Z130" s="48"/>
    </row>
    <row r="131" spans="1:26" ht="12.75" hidden="1" customHeight="1">
      <c r="A131" s="3" t="s">
        <v>5</v>
      </c>
      <c r="B131" s="4" t="s">
        <v>6</v>
      </c>
      <c r="C131" s="3" t="s">
        <v>36</v>
      </c>
      <c r="D131" s="3"/>
      <c r="E131" s="3" t="s">
        <v>29</v>
      </c>
      <c r="F131" s="3"/>
      <c r="G131" s="3" t="s">
        <v>7</v>
      </c>
      <c r="H131" s="3"/>
      <c r="I131" s="3" t="s">
        <v>8</v>
      </c>
      <c r="J131" s="3"/>
      <c r="K131" s="3" t="s">
        <v>9</v>
      </c>
      <c r="L131" s="3"/>
      <c r="M131" s="18"/>
      <c r="N131" s="3"/>
      <c r="O131" s="3"/>
      <c r="P131" s="3"/>
      <c r="Q131" s="3" t="s">
        <v>10</v>
      </c>
      <c r="R131" s="3" t="s">
        <v>11</v>
      </c>
      <c r="S131" s="49" t="s">
        <v>10</v>
      </c>
      <c r="T131" s="49" t="s">
        <v>11</v>
      </c>
      <c r="U131" s="49" t="s">
        <v>10</v>
      </c>
      <c r="V131" s="49" t="s">
        <v>11</v>
      </c>
      <c r="W131" s="49" t="s">
        <v>10</v>
      </c>
      <c r="X131" s="49" t="s">
        <v>11</v>
      </c>
      <c r="Y131" s="49" t="s">
        <v>10</v>
      </c>
      <c r="Z131" s="49" t="s">
        <v>11</v>
      </c>
    </row>
    <row r="132" spans="1:26" ht="12.75" hidden="1" customHeight="1">
      <c r="A132" s="6" t="s">
        <v>12</v>
      </c>
      <c r="B132" s="4"/>
      <c r="C132" s="7" t="s">
        <v>10</v>
      </c>
      <c r="D132" s="7" t="s">
        <v>11</v>
      </c>
      <c r="E132" s="7" t="s">
        <v>10</v>
      </c>
      <c r="F132" s="7" t="s">
        <v>11</v>
      </c>
      <c r="G132" s="7" t="s">
        <v>10</v>
      </c>
      <c r="H132" s="7" t="s">
        <v>11</v>
      </c>
      <c r="I132" s="7" t="s">
        <v>10</v>
      </c>
      <c r="J132" s="7" t="s">
        <v>11</v>
      </c>
      <c r="K132" s="7" t="s">
        <v>10</v>
      </c>
      <c r="L132" s="7" t="s">
        <v>11</v>
      </c>
      <c r="M132" s="18" t="s">
        <v>10</v>
      </c>
      <c r="N132" s="3" t="s">
        <v>11</v>
      </c>
      <c r="O132" s="3" t="s">
        <v>10</v>
      </c>
      <c r="P132" s="3" t="s">
        <v>11</v>
      </c>
      <c r="Q132" s="3"/>
      <c r="R132" s="3"/>
      <c r="S132" s="49" t="s">
        <v>0</v>
      </c>
      <c r="T132" s="49"/>
      <c r="U132" s="50" t="s">
        <v>7</v>
      </c>
      <c r="V132" s="51"/>
      <c r="W132" s="49" t="s">
        <v>8</v>
      </c>
      <c r="X132" s="49"/>
      <c r="Y132" s="49" t="s">
        <v>9</v>
      </c>
      <c r="Z132" s="49"/>
    </row>
    <row r="133" spans="1:26" ht="12.75" hidden="1" customHeight="1">
      <c r="A133" s="8" t="s">
        <v>13</v>
      </c>
      <c r="B133" s="4" t="s">
        <v>14</v>
      </c>
      <c r="C133" s="7">
        <v>3</v>
      </c>
      <c r="D133" s="7">
        <v>59</v>
      </c>
      <c r="E133" s="7"/>
      <c r="F133" s="7"/>
      <c r="G133" s="7"/>
      <c r="H133" s="7"/>
      <c r="I133" s="7"/>
      <c r="J133" s="7"/>
      <c r="K133" s="7"/>
      <c r="L133" s="7"/>
      <c r="M133" s="46">
        <f>C133+E133</f>
        <v>3</v>
      </c>
      <c r="N133" s="7">
        <f>D133+F133</f>
        <v>59</v>
      </c>
      <c r="O133" s="3">
        <v>0</v>
      </c>
      <c r="P133" s="3">
        <v>0</v>
      </c>
      <c r="Q133" s="3">
        <f>M133-O133</f>
        <v>3</v>
      </c>
      <c r="R133" s="3">
        <f>N133-P133</f>
        <v>59</v>
      </c>
      <c r="S133" s="49"/>
      <c r="T133" s="49"/>
      <c r="U133" s="49"/>
      <c r="V133" s="49"/>
      <c r="W133" s="49"/>
      <c r="X133" s="49"/>
      <c r="Y133" s="49"/>
      <c r="Z133" s="49"/>
    </row>
    <row r="134" spans="1:26" ht="12.75" hidden="1" customHeight="1">
      <c r="A134" s="11" t="s">
        <v>15</v>
      </c>
      <c r="B134" s="44">
        <f>B113+7</f>
        <v>42581</v>
      </c>
      <c r="C134" s="7">
        <v>160</v>
      </c>
      <c r="D134" s="7">
        <v>2162</v>
      </c>
      <c r="E134" s="7"/>
      <c r="F134" s="7"/>
      <c r="G134" s="7"/>
      <c r="H134" s="7"/>
      <c r="I134" s="7"/>
      <c r="J134" s="7"/>
      <c r="K134" s="7"/>
      <c r="L134" s="7"/>
      <c r="M134" s="46">
        <f t="shared" ref="M134:M146" si="50">C134+E134</f>
        <v>160</v>
      </c>
      <c r="N134" s="7">
        <f t="shared" ref="N134:N146" si="51">D134+F134</f>
        <v>2162</v>
      </c>
      <c r="O134" s="3">
        <v>150</v>
      </c>
      <c r="P134" s="3">
        <v>2025</v>
      </c>
      <c r="Q134" s="3">
        <f t="shared" ref="Q134:Q142" si="52">M134-O134</f>
        <v>10</v>
      </c>
      <c r="R134" s="3">
        <f t="shared" ref="R134:R142" si="53">N134-P134</f>
        <v>137</v>
      </c>
      <c r="S134" s="49"/>
      <c r="T134" s="49"/>
      <c r="U134" s="49"/>
      <c r="V134" s="49"/>
      <c r="W134" s="49"/>
      <c r="X134" s="49"/>
      <c r="Y134" s="49"/>
      <c r="Z134" s="49"/>
    </row>
    <row r="135" spans="1:26" ht="12.75" hidden="1" customHeight="1">
      <c r="A135" s="11" t="s">
        <v>14</v>
      </c>
      <c r="B135" s="44">
        <f>B114+7</f>
        <v>42583</v>
      </c>
      <c r="C135" s="10">
        <v>130</v>
      </c>
      <c r="D135" s="7">
        <v>1957</v>
      </c>
      <c r="E135" s="7"/>
      <c r="F135" s="7"/>
      <c r="G135" s="7"/>
      <c r="H135" s="7"/>
      <c r="I135" s="7"/>
      <c r="J135" s="7"/>
      <c r="K135" s="7"/>
      <c r="L135" s="7"/>
      <c r="M135" s="46">
        <f t="shared" si="50"/>
        <v>130</v>
      </c>
      <c r="N135" s="7">
        <f t="shared" si="51"/>
        <v>1957</v>
      </c>
      <c r="O135" s="3">
        <v>150</v>
      </c>
      <c r="P135" s="3">
        <v>2025</v>
      </c>
      <c r="Q135" s="3">
        <f t="shared" si="52"/>
        <v>-20</v>
      </c>
      <c r="R135" s="3">
        <f t="shared" si="53"/>
        <v>-68</v>
      </c>
      <c r="S135" s="49"/>
      <c r="T135" s="49"/>
      <c r="U135" s="49"/>
      <c r="V135" s="49"/>
      <c r="W135" s="49"/>
      <c r="X135" s="49"/>
      <c r="Y135" s="49"/>
      <c r="Z135" s="49"/>
    </row>
    <row r="136" spans="1:26" ht="12.75" hidden="1" customHeight="1">
      <c r="A136" s="11" t="s">
        <v>16</v>
      </c>
      <c r="B136" s="4" t="s">
        <v>15</v>
      </c>
      <c r="C136" s="7">
        <v>2</v>
      </c>
      <c r="D136" s="7">
        <v>55</v>
      </c>
      <c r="E136" s="7"/>
      <c r="F136" s="7"/>
      <c r="G136" s="7"/>
      <c r="H136" s="7"/>
      <c r="I136" s="7"/>
      <c r="J136" s="7"/>
      <c r="K136" s="7"/>
      <c r="L136" s="7"/>
      <c r="M136" s="46">
        <f t="shared" si="50"/>
        <v>2</v>
      </c>
      <c r="N136" s="7">
        <f t="shared" si="51"/>
        <v>55</v>
      </c>
      <c r="O136" s="3">
        <v>0</v>
      </c>
      <c r="P136" s="3">
        <v>0</v>
      </c>
      <c r="Q136" s="3">
        <f t="shared" si="52"/>
        <v>2</v>
      </c>
      <c r="R136" s="3">
        <f t="shared" si="53"/>
        <v>55</v>
      </c>
      <c r="S136" s="49"/>
      <c r="T136" s="49"/>
      <c r="U136" s="49"/>
      <c r="V136" s="49"/>
      <c r="W136" s="49"/>
      <c r="X136" s="49"/>
      <c r="Y136" s="49"/>
      <c r="Z136" s="49"/>
    </row>
    <row r="137" spans="1:26" ht="12.75" hidden="1" customHeight="1">
      <c r="A137" s="11" t="s">
        <v>17</v>
      </c>
      <c r="B137" s="4" t="s">
        <v>14</v>
      </c>
      <c r="C137" s="7">
        <v>12</v>
      </c>
      <c r="D137" s="7">
        <v>314</v>
      </c>
      <c r="E137" s="7"/>
      <c r="F137" s="7"/>
      <c r="G137" s="7"/>
      <c r="H137" s="7"/>
      <c r="I137" s="7"/>
      <c r="J137" s="7"/>
      <c r="K137" s="7"/>
      <c r="L137" s="7"/>
      <c r="M137" s="46">
        <f t="shared" si="50"/>
        <v>12</v>
      </c>
      <c r="N137" s="7">
        <f t="shared" si="51"/>
        <v>314</v>
      </c>
      <c r="O137" s="3">
        <v>30</v>
      </c>
      <c r="P137" s="3">
        <v>405</v>
      </c>
      <c r="Q137" s="3">
        <f t="shared" si="52"/>
        <v>-18</v>
      </c>
      <c r="R137" s="3">
        <f t="shared" si="53"/>
        <v>-91</v>
      </c>
      <c r="S137" s="49"/>
      <c r="T137" s="49"/>
      <c r="U137" s="49"/>
      <c r="V137" s="49"/>
      <c r="W137" s="49"/>
      <c r="X137" s="49"/>
      <c r="Y137" s="49"/>
      <c r="Z137" s="49"/>
    </row>
    <row r="138" spans="1:26" ht="12.75" hidden="1" customHeight="1">
      <c r="A138" s="11" t="s">
        <v>18</v>
      </c>
      <c r="B138" s="4" t="s">
        <v>14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46">
        <f t="shared" si="50"/>
        <v>0</v>
      </c>
      <c r="N138" s="7">
        <f t="shared" si="51"/>
        <v>0</v>
      </c>
      <c r="O138" s="3">
        <v>0</v>
      </c>
      <c r="P138" s="3">
        <v>0</v>
      </c>
      <c r="Q138" s="3">
        <f t="shared" si="52"/>
        <v>0</v>
      </c>
      <c r="R138" s="3">
        <f t="shared" si="53"/>
        <v>0</v>
      </c>
      <c r="S138" s="49"/>
      <c r="T138" s="49"/>
      <c r="U138" s="49"/>
      <c r="V138" s="49"/>
      <c r="W138" s="49"/>
      <c r="X138" s="49"/>
      <c r="Y138" s="49"/>
      <c r="Z138" s="49"/>
    </row>
    <row r="139" spans="1:26" ht="12.75" hidden="1" customHeight="1">
      <c r="A139" s="11" t="s">
        <v>19</v>
      </c>
      <c r="B139" s="4" t="s">
        <v>14</v>
      </c>
      <c r="C139" s="7">
        <v>2</v>
      </c>
      <c r="D139" s="7">
        <v>13</v>
      </c>
      <c r="E139" s="7"/>
      <c r="F139" s="7"/>
      <c r="G139" s="7"/>
      <c r="H139" s="7"/>
      <c r="I139" s="7"/>
      <c r="J139" s="7"/>
      <c r="K139" s="7"/>
      <c r="L139" s="7"/>
      <c r="M139" s="46">
        <f t="shared" si="50"/>
        <v>2</v>
      </c>
      <c r="N139" s="7">
        <f t="shared" si="51"/>
        <v>13</v>
      </c>
      <c r="O139" s="3">
        <v>0</v>
      </c>
      <c r="P139" s="3">
        <v>0</v>
      </c>
      <c r="Q139" s="3">
        <f t="shared" si="52"/>
        <v>2</v>
      </c>
      <c r="R139" s="3">
        <f t="shared" si="53"/>
        <v>13</v>
      </c>
      <c r="S139" s="49"/>
      <c r="T139" s="49"/>
      <c r="U139" s="49"/>
      <c r="V139" s="49"/>
      <c r="W139" s="49"/>
      <c r="X139" s="49"/>
      <c r="Y139" s="49"/>
      <c r="Z139" s="49"/>
    </row>
    <row r="140" spans="1:26" ht="12.75" hidden="1" customHeight="1">
      <c r="A140" s="11" t="s">
        <v>20</v>
      </c>
      <c r="B140" s="4" t="s">
        <v>7</v>
      </c>
      <c r="C140" s="7">
        <v>2</v>
      </c>
      <c r="D140" s="7">
        <v>28</v>
      </c>
      <c r="E140" s="7"/>
      <c r="F140" s="7"/>
      <c r="G140" s="7"/>
      <c r="H140" s="7"/>
      <c r="I140" s="7"/>
      <c r="J140" s="7"/>
      <c r="K140" s="7"/>
      <c r="L140" s="7"/>
      <c r="M140" s="46">
        <f t="shared" si="50"/>
        <v>2</v>
      </c>
      <c r="N140" s="7">
        <f t="shared" si="51"/>
        <v>28</v>
      </c>
      <c r="O140" s="3">
        <v>20</v>
      </c>
      <c r="P140" s="3">
        <v>270</v>
      </c>
      <c r="Q140" s="3">
        <f t="shared" si="52"/>
        <v>-18</v>
      </c>
      <c r="R140" s="3">
        <f t="shared" si="53"/>
        <v>-242</v>
      </c>
      <c r="S140" s="49"/>
      <c r="T140" s="49"/>
      <c r="U140" s="49"/>
      <c r="V140" s="49"/>
      <c r="W140" s="49"/>
      <c r="X140" s="49"/>
      <c r="Y140" s="49"/>
      <c r="Z140" s="49"/>
    </row>
    <row r="141" spans="1:26" ht="12.75" hidden="1" customHeight="1">
      <c r="A141" s="11" t="s">
        <v>21</v>
      </c>
      <c r="B141" s="4" t="s">
        <v>22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46">
        <f t="shared" si="50"/>
        <v>0</v>
      </c>
      <c r="N141" s="7">
        <f t="shared" si="51"/>
        <v>0</v>
      </c>
      <c r="O141" s="3"/>
      <c r="P141" s="3"/>
      <c r="Q141" s="3">
        <f t="shared" si="52"/>
        <v>0</v>
      </c>
      <c r="R141" s="3">
        <f t="shared" si="53"/>
        <v>0</v>
      </c>
      <c r="S141" s="49"/>
      <c r="T141" s="49"/>
      <c r="U141" s="49"/>
      <c r="V141" s="49"/>
      <c r="W141" s="49"/>
      <c r="X141" s="49"/>
      <c r="Y141" s="49"/>
      <c r="Z141" s="49"/>
    </row>
    <row r="142" spans="1:26" ht="12.75" hidden="1" customHeight="1">
      <c r="A142" s="11" t="s">
        <v>23</v>
      </c>
      <c r="B142" s="44" t="s">
        <v>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46">
        <f t="shared" si="50"/>
        <v>0</v>
      </c>
      <c r="N142" s="7">
        <f t="shared" si="51"/>
        <v>0</v>
      </c>
      <c r="O142" s="3"/>
      <c r="P142" s="3"/>
      <c r="Q142" s="3">
        <f t="shared" si="52"/>
        <v>0</v>
      </c>
      <c r="R142" s="3">
        <f t="shared" si="53"/>
        <v>0</v>
      </c>
      <c r="S142" s="49"/>
      <c r="T142" s="49"/>
      <c r="U142" s="49"/>
      <c r="V142" s="49"/>
      <c r="W142" s="49"/>
      <c r="X142" s="49"/>
      <c r="Y142" s="49"/>
      <c r="Z142" s="49"/>
    </row>
    <row r="143" spans="1:26" ht="12.75" hidden="1" customHeight="1">
      <c r="A143" s="11" t="s">
        <v>7</v>
      </c>
      <c r="B143" s="44">
        <f t="shared" ref="B143:B145" si="54">B122+7</f>
        <v>42586</v>
      </c>
      <c r="C143" s="7">
        <v>2</v>
      </c>
      <c r="D143" s="7">
        <v>13</v>
      </c>
      <c r="E143" s="7"/>
      <c r="F143" s="7"/>
      <c r="G143" s="7"/>
      <c r="H143" s="7"/>
      <c r="I143" s="7"/>
      <c r="J143" s="7"/>
      <c r="K143" s="7"/>
      <c r="L143" s="7"/>
      <c r="M143" s="46">
        <f t="shared" si="50"/>
        <v>2</v>
      </c>
      <c r="N143" s="7">
        <f t="shared" si="51"/>
        <v>13</v>
      </c>
      <c r="O143" s="3"/>
      <c r="P143" s="3"/>
      <c r="Q143" s="3"/>
      <c r="R143" s="3"/>
      <c r="S143" s="49"/>
      <c r="T143" s="49"/>
      <c r="U143" s="49"/>
      <c r="V143" s="49"/>
      <c r="W143" s="49"/>
      <c r="X143" s="49"/>
      <c r="Y143" s="49"/>
      <c r="Z143" s="49"/>
    </row>
    <row r="144" spans="1:26" ht="12.75" hidden="1" customHeight="1">
      <c r="A144" s="11" t="s">
        <v>8</v>
      </c>
      <c r="B144" s="44">
        <f t="shared" si="54"/>
        <v>42592</v>
      </c>
      <c r="C144" s="3">
        <v>130</v>
      </c>
      <c r="D144" s="3">
        <v>1755</v>
      </c>
      <c r="E144" s="7"/>
      <c r="F144" s="7"/>
      <c r="G144" s="7"/>
      <c r="H144" s="7"/>
      <c r="I144" s="7"/>
      <c r="J144" s="7"/>
      <c r="K144" s="7"/>
      <c r="L144" s="7"/>
      <c r="M144" s="46">
        <f t="shared" si="50"/>
        <v>130</v>
      </c>
      <c r="N144" s="7">
        <f t="shared" si="51"/>
        <v>1755</v>
      </c>
      <c r="O144" s="3">
        <v>130</v>
      </c>
      <c r="P144" s="3">
        <v>1755</v>
      </c>
      <c r="Q144" s="3">
        <f t="shared" ref="Q144:Q147" si="55">M144-O144</f>
        <v>0</v>
      </c>
      <c r="R144" s="3">
        <f t="shared" ref="R144:R147" si="56">N144-P144</f>
        <v>0</v>
      </c>
      <c r="S144" s="49"/>
      <c r="T144" s="49"/>
      <c r="U144" s="49"/>
      <c r="V144" s="49"/>
      <c r="W144" s="49"/>
      <c r="X144" s="49"/>
      <c r="Y144" s="49"/>
      <c r="Z144" s="49"/>
    </row>
    <row r="145" spans="1:28" ht="12.75" hidden="1" customHeight="1">
      <c r="A145" s="11" t="s">
        <v>9</v>
      </c>
      <c r="B145" s="4">
        <f t="shared" si="54"/>
        <v>42593</v>
      </c>
      <c r="C145" s="7">
        <v>20</v>
      </c>
      <c r="D145" s="7">
        <v>270</v>
      </c>
      <c r="E145" s="7"/>
      <c r="F145" s="7"/>
      <c r="G145" s="7"/>
      <c r="H145" s="7"/>
      <c r="I145" s="7"/>
      <c r="J145" s="7"/>
      <c r="K145" s="7"/>
      <c r="L145" s="7"/>
      <c r="M145" s="46">
        <f t="shared" si="50"/>
        <v>20</v>
      </c>
      <c r="N145" s="7">
        <f t="shared" si="51"/>
        <v>270</v>
      </c>
      <c r="O145" s="3">
        <v>20</v>
      </c>
      <c r="P145" s="3">
        <v>270</v>
      </c>
      <c r="Q145" s="3">
        <f t="shared" si="55"/>
        <v>0</v>
      </c>
      <c r="R145" s="3">
        <f t="shared" si="56"/>
        <v>0</v>
      </c>
      <c r="S145" s="49"/>
      <c r="T145" s="49"/>
      <c r="U145" s="49"/>
      <c r="V145" s="49"/>
      <c r="W145" s="49"/>
      <c r="X145" s="49"/>
      <c r="Y145" s="49"/>
      <c r="Z145" s="49"/>
    </row>
    <row r="146" spans="1:28" ht="12.75" hidden="1" customHeight="1">
      <c r="A146" s="11" t="s">
        <v>24</v>
      </c>
      <c r="B146" s="4"/>
      <c r="C146" s="22"/>
      <c r="D146" s="22"/>
      <c r="E146" s="22"/>
      <c r="F146" s="22"/>
      <c r="G146" s="7"/>
      <c r="H146" s="7"/>
      <c r="I146" s="7"/>
      <c r="J146" s="7"/>
      <c r="K146" s="7"/>
      <c r="L146" s="7"/>
      <c r="M146" s="46">
        <f t="shared" si="50"/>
        <v>0</v>
      </c>
      <c r="N146" s="7">
        <f t="shared" si="51"/>
        <v>0</v>
      </c>
      <c r="O146" s="3"/>
      <c r="P146" s="3"/>
      <c r="Q146" s="3">
        <f t="shared" si="55"/>
        <v>0</v>
      </c>
      <c r="R146" s="3">
        <f t="shared" si="56"/>
        <v>0</v>
      </c>
      <c r="S146" s="49"/>
      <c r="T146" s="49"/>
      <c r="U146" s="49"/>
      <c r="V146" s="49"/>
      <c r="W146" s="49"/>
      <c r="X146" s="49"/>
      <c r="Y146" s="49"/>
      <c r="Z146" s="49"/>
    </row>
    <row r="147" spans="1:28" ht="12.75" hidden="1" customHeight="1">
      <c r="A147" s="8" t="s">
        <v>25</v>
      </c>
      <c r="B147" s="14"/>
      <c r="C147" s="7">
        <f>SUM(C133:C146)</f>
        <v>463</v>
      </c>
      <c r="D147" s="7">
        <f t="shared" ref="D147:P147" si="57">SUM(D133:D146)</f>
        <v>6626</v>
      </c>
      <c r="E147" s="7">
        <f t="shared" si="57"/>
        <v>0</v>
      </c>
      <c r="F147" s="7">
        <f t="shared" si="57"/>
        <v>0</v>
      </c>
      <c r="G147" s="7">
        <f t="shared" si="57"/>
        <v>0</v>
      </c>
      <c r="H147" s="7">
        <f t="shared" si="57"/>
        <v>0</v>
      </c>
      <c r="I147" s="7">
        <f t="shared" si="57"/>
        <v>0</v>
      </c>
      <c r="J147" s="7">
        <f t="shared" si="57"/>
        <v>0</v>
      </c>
      <c r="K147" s="7">
        <f t="shared" si="57"/>
        <v>0</v>
      </c>
      <c r="L147" s="7">
        <f t="shared" si="57"/>
        <v>0</v>
      </c>
      <c r="M147" s="20">
        <f t="shared" si="57"/>
        <v>463</v>
      </c>
      <c r="N147" s="21">
        <f t="shared" si="57"/>
        <v>6626</v>
      </c>
      <c r="O147" s="22">
        <f t="shared" si="57"/>
        <v>500</v>
      </c>
      <c r="P147" s="22">
        <f t="shared" si="57"/>
        <v>6750</v>
      </c>
      <c r="Q147" s="22">
        <f t="shared" si="55"/>
        <v>-37</v>
      </c>
      <c r="R147" s="22">
        <f t="shared" si="56"/>
        <v>-124</v>
      </c>
      <c r="S147" s="49">
        <f>SUM(S133:S146)</f>
        <v>0</v>
      </c>
      <c r="T147" s="49">
        <f t="shared" ref="T147:Z147" si="58">SUM(T133:T146)</f>
        <v>0</v>
      </c>
      <c r="U147" s="49">
        <f t="shared" si="58"/>
        <v>0</v>
      </c>
      <c r="V147" s="49">
        <f t="shared" si="58"/>
        <v>0</v>
      </c>
      <c r="W147" s="49">
        <f t="shared" si="58"/>
        <v>0</v>
      </c>
      <c r="X147" s="49">
        <f t="shared" si="58"/>
        <v>0</v>
      </c>
      <c r="Y147" s="49">
        <f t="shared" si="58"/>
        <v>0</v>
      </c>
      <c r="Z147" s="49">
        <f t="shared" si="58"/>
        <v>0</v>
      </c>
      <c r="AA147" s="52">
        <f>S147+U147+W147+Y147</f>
        <v>0</v>
      </c>
      <c r="AB147" s="52">
        <f>T147+V147+X147+Z147</f>
        <v>0</v>
      </c>
    </row>
    <row r="148" spans="1:28" ht="12.75" hidden="1" customHeight="1"/>
    <row r="149" spans="1:28" ht="12.75" hidden="1" customHeight="1"/>
    <row r="150" spans="1:28" ht="12.75" hidden="1" customHeight="1">
      <c r="A150" s="1" t="s">
        <v>44</v>
      </c>
      <c r="B150" s="2"/>
      <c r="C150" s="2"/>
      <c r="D150" s="2"/>
      <c r="E150" s="2"/>
      <c r="F150" s="2"/>
      <c r="G150" s="2"/>
      <c r="H150" s="2"/>
      <c r="I150" s="16"/>
      <c r="Q150" s="23"/>
      <c r="R150" s="23"/>
    </row>
    <row r="151" spans="1:28" ht="12.75" hidden="1" customHeight="1">
      <c r="A151" s="3" t="s">
        <v>38</v>
      </c>
      <c r="B151" s="4"/>
      <c r="C151" s="5" t="s">
        <v>0</v>
      </c>
      <c r="D151" s="5"/>
      <c r="E151" s="5" t="s">
        <v>0</v>
      </c>
      <c r="F151" s="5"/>
      <c r="G151" s="5" t="s">
        <v>1</v>
      </c>
      <c r="H151" s="5"/>
      <c r="I151" s="5" t="s">
        <v>1</v>
      </c>
      <c r="J151" s="5"/>
      <c r="K151" s="5" t="s">
        <v>1</v>
      </c>
      <c r="L151" s="5"/>
      <c r="M151" s="17" t="s">
        <v>0</v>
      </c>
      <c r="N151" s="5"/>
      <c r="O151" s="3" t="s">
        <v>2</v>
      </c>
      <c r="P151" s="3"/>
      <c r="Q151" s="3" t="s">
        <v>3</v>
      </c>
      <c r="R151" s="3"/>
      <c r="S151" s="47" t="s">
        <v>4</v>
      </c>
      <c r="T151" s="48"/>
      <c r="U151" s="48"/>
      <c r="V151" s="48"/>
      <c r="W151" s="48"/>
      <c r="X151" s="48"/>
      <c r="Y151" s="48"/>
      <c r="Z151" s="48"/>
    </row>
    <row r="152" spans="1:28" ht="12.75" hidden="1" customHeight="1">
      <c r="A152" s="3" t="s">
        <v>5</v>
      </c>
      <c r="B152" s="4" t="s">
        <v>6</v>
      </c>
      <c r="C152" s="3" t="s">
        <v>36</v>
      </c>
      <c r="D152" s="3"/>
      <c r="E152" s="3" t="s">
        <v>29</v>
      </c>
      <c r="F152" s="3"/>
      <c r="G152" s="3" t="s">
        <v>7</v>
      </c>
      <c r="H152" s="3"/>
      <c r="I152" s="3" t="s">
        <v>8</v>
      </c>
      <c r="J152" s="3"/>
      <c r="K152" s="3" t="s">
        <v>9</v>
      </c>
      <c r="L152" s="3"/>
      <c r="M152" s="18"/>
      <c r="N152" s="3"/>
      <c r="O152" s="3"/>
      <c r="P152" s="3"/>
      <c r="Q152" s="3" t="s">
        <v>10</v>
      </c>
      <c r="R152" s="3" t="s">
        <v>11</v>
      </c>
      <c r="S152" s="49" t="s">
        <v>10</v>
      </c>
      <c r="T152" s="49" t="s">
        <v>11</v>
      </c>
      <c r="U152" s="49" t="s">
        <v>10</v>
      </c>
      <c r="V152" s="49" t="s">
        <v>11</v>
      </c>
      <c r="W152" s="49" t="s">
        <v>10</v>
      </c>
      <c r="X152" s="49" t="s">
        <v>11</v>
      </c>
      <c r="Y152" s="49" t="s">
        <v>10</v>
      </c>
      <c r="Z152" s="49" t="s">
        <v>11</v>
      </c>
    </row>
    <row r="153" spans="1:28" ht="12.75" hidden="1" customHeight="1">
      <c r="A153" s="6" t="s">
        <v>12</v>
      </c>
      <c r="B153" s="4"/>
      <c r="C153" s="7" t="s">
        <v>10</v>
      </c>
      <c r="D153" s="7" t="s">
        <v>11</v>
      </c>
      <c r="E153" s="7" t="s">
        <v>10</v>
      </c>
      <c r="F153" s="7" t="s">
        <v>11</v>
      </c>
      <c r="G153" s="7" t="s">
        <v>10</v>
      </c>
      <c r="H153" s="7" t="s">
        <v>11</v>
      </c>
      <c r="I153" s="7" t="s">
        <v>10</v>
      </c>
      <c r="J153" s="7" t="s">
        <v>11</v>
      </c>
      <c r="K153" s="7" t="s">
        <v>10</v>
      </c>
      <c r="L153" s="7" t="s">
        <v>11</v>
      </c>
      <c r="M153" s="18" t="s">
        <v>10</v>
      </c>
      <c r="N153" s="3" t="s">
        <v>11</v>
      </c>
      <c r="O153" s="3" t="s">
        <v>10</v>
      </c>
      <c r="P153" s="3" t="s">
        <v>11</v>
      </c>
      <c r="Q153" s="3"/>
      <c r="R153" s="3"/>
      <c r="S153" s="49" t="s">
        <v>0</v>
      </c>
      <c r="T153" s="49"/>
      <c r="U153" s="50" t="s">
        <v>7</v>
      </c>
      <c r="V153" s="51"/>
      <c r="W153" s="49" t="s">
        <v>8</v>
      </c>
      <c r="X153" s="49"/>
      <c r="Y153" s="49" t="s">
        <v>9</v>
      </c>
      <c r="Z153" s="49"/>
    </row>
    <row r="154" spans="1:28" ht="12.75" hidden="1" customHeight="1">
      <c r="A154" s="8" t="s">
        <v>13</v>
      </c>
      <c r="B154" s="4" t="s">
        <v>14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46">
        <f>C154+E154</f>
        <v>0</v>
      </c>
      <c r="N154" s="7">
        <f>D154+F154</f>
        <v>0</v>
      </c>
      <c r="O154" s="3">
        <v>0</v>
      </c>
      <c r="P154" s="3">
        <v>0</v>
      </c>
      <c r="Q154" s="3">
        <f>M154-O154</f>
        <v>0</v>
      </c>
      <c r="R154" s="3">
        <f>N154-P154</f>
        <v>0</v>
      </c>
      <c r="S154" s="49"/>
      <c r="T154" s="49"/>
      <c r="U154" s="49"/>
      <c r="V154" s="49"/>
      <c r="W154" s="49"/>
      <c r="X154" s="49"/>
      <c r="Y154" s="49"/>
      <c r="Z154" s="49"/>
    </row>
    <row r="155" spans="1:28" ht="12.75" hidden="1" customHeight="1">
      <c r="A155" s="11" t="s">
        <v>15</v>
      </c>
      <c r="B155" s="44">
        <f>B134+7</f>
        <v>42588</v>
      </c>
      <c r="C155" s="7">
        <v>259</v>
      </c>
      <c r="D155" s="7">
        <v>3354</v>
      </c>
      <c r="E155" s="7"/>
      <c r="F155" s="7"/>
      <c r="G155" s="7"/>
      <c r="H155" s="7"/>
      <c r="I155" s="7"/>
      <c r="J155" s="7"/>
      <c r="K155" s="7"/>
      <c r="L155" s="7"/>
      <c r="M155" s="46">
        <f t="shared" ref="M155:M167" si="59">C155+E155</f>
        <v>259</v>
      </c>
      <c r="N155" s="7">
        <f t="shared" ref="N155:N167" si="60">D155+F155</f>
        <v>3354</v>
      </c>
      <c r="O155" s="3">
        <v>150</v>
      </c>
      <c r="P155" s="3">
        <v>2025</v>
      </c>
      <c r="Q155" s="3">
        <f t="shared" ref="Q155:Q163" si="61">M155-O155</f>
        <v>109</v>
      </c>
      <c r="R155" s="3">
        <f t="shared" ref="R155:R163" si="62">N155-P155</f>
        <v>1329</v>
      </c>
      <c r="S155" s="49"/>
      <c r="T155" s="49"/>
      <c r="U155" s="49"/>
      <c r="V155" s="49"/>
      <c r="W155" s="49"/>
      <c r="X155" s="49"/>
      <c r="Y155" s="49"/>
      <c r="Z155" s="49"/>
    </row>
    <row r="156" spans="1:28" ht="12.75" hidden="1" customHeight="1">
      <c r="A156" s="11" t="s">
        <v>14</v>
      </c>
      <c r="B156" s="44">
        <f>B135+7</f>
        <v>42590</v>
      </c>
      <c r="C156" s="10">
        <v>81</v>
      </c>
      <c r="D156" s="7">
        <v>753</v>
      </c>
      <c r="E156" s="7"/>
      <c r="F156" s="7"/>
      <c r="G156" s="7"/>
      <c r="H156" s="7"/>
      <c r="I156" s="7"/>
      <c r="J156" s="7"/>
      <c r="K156" s="7"/>
      <c r="L156" s="7"/>
      <c r="M156" s="46">
        <f t="shared" si="59"/>
        <v>81</v>
      </c>
      <c r="N156" s="7">
        <f t="shared" si="60"/>
        <v>753</v>
      </c>
      <c r="O156" s="3">
        <v>150</v>
      </c>
      <c r="P156" s="3">
        <v>2025</v>
      </c>
      <c r="Q156" s="3">
        <f t="shared" si="61"/>
        <v>-69</v>
      </c>
      <c r="R156" s="3">
        <f t="shared" si="62"/>
        <v>-1272</v>
      </c>
      <c r="S156" s="49"/>
      <c r="T156" s="49"/>
      <c r="U156" s="49"/>
      <c r="V156" s="49"/>
      <c r="W156" s="49"/>
      <c r="X156" s="49"/>
      <c r="Y156" s="49"/>
      <c r="Z156" s="49"/>
    </row>
    <row r="157" spans="1:28" ht="12.75" hidden="1" customHeight="1">
      <c r="A157" s="11" t="s">
        <v>16</v>
      </c>
      <c r="B157" s="4" t="s">
        <v>15</v>
      </c>
      <c r="C157" s="7">
        <v>14</v>
      </c>
      <c r="D157" s="7">
        <v>383</v>
      </c>
      <c r="E157" s="7"/>
      <c r="F157" s="7"/>
      <c r="G157" s="7"/>
      <c r="H157" s="7"/>
      <c r="I157" s="7"/>
      <c r="J157" s="7"/>
      <c r="K157" s="7"/>
      <c r="L157" s="7"/>
      <c r="M157" s="46">
        <f t="shared" si="59"/>
        <v>14</v>
      </c>
      <c r="N157" s="7">
        <f t="shared" si="60"/>
        <v>383</v>
      </c>
      <c r="O157" s="3">
        <v>0</v>
      </c>
      <c r="P157" s="3">
        <v>0</v>
      </c>
      <c r="Q157" s="3">
        <f t="shared" si="61"/>
        <v>14</v>
      </c>
      <c r="R157" s="3">
        <f t="shared" si="62"/>
        <v>383</v>
      </c>
      <c r="S157" s="49"/>
      <c r="T157" s="49"/>
      <c r="U157" s="49"/>
      <c r="V157" s="49"/>
      <c r="W157" s="49"/>
      <c r="X157" s="49"/>
      <c r="Y157" s="49"/>
      <c r="Z157" s="49"/>
    </row>
    <row r="158" spans="1:28" ht="12.75" hidden="1" customHeight="1">
      <c r="A158" s="11" t="s">
        <v>17</v>
      </c>
      <c r="B158" s="4" t="s">
        <v>14</v>
      </c>
      <c r="C158" s="7">
        <v>23</v>
      </c>
      <c r="D158" s="7">
        <v>574</v>
      </c>
      <c r="E158" s="7"/>
      <c r="F158" s="7"/>
      <c r="G158" s="7"/>
      <c r="H158" s="7"/>
      <c r="I158" s="7"/>
      <c r="J158" s="7"/>
      <c r="K158" s="7"/>
      <c r="L158" s="7"/>
      <c r="M158" s="46">
        <f t="shared" si="59"/>
        <v>23</v>
      </c>
      <c r="N158" s="7">
        <f t="shared" si="60"/>
        <v>574</v>
      </c>
      <c r="O158" s="3">
        <v>30</v>
      </c>
      <c r="P158" s="3">
        <v>405</v>
      </c>
      <c r="Q158" s="3">
        <f t="shared" si="61"/>
        <v>-7</v>
      </c>
      <c r="R158" s="3">
        <f t="shared" si="62"/>
        <v>169</v>
      </c>
      <c r="S158" s="49"/>
      <c r="T158" s="49"/>
      <c r="U158" s="49"/>
      <c r="V158" s="49"/>
      <c r="W158" s="49"/>
      <c r="X158" s="49"/>
      <c r="Y158" s="49"/>
      <c r="Z158" s="49"/>
    </row>
    <row r="159" spans="1:28" ht="12.75" hidden="1" customHeight="1">
      <c r="A159" s="11" t="s">
        <v>18</v>
      </c>
      <c r="B159" s="4" t="s">
        <v>14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46">
        <f t="shared" si="59"/>
        <v>0</v>
      </c>
      <c r="N159" s="7">
        <f t="shared" si="60"/>
        <v>0</v>
      </c>
      <c r="O159" s="3">
        <v>0</v>
      </c>
      <c r="P159" s="3">
        <v>0</v>
      </c>
      <c r="Q159" s="3">
        <f t="shared" si="61"/>
        <v>0</v>
      </c>
      <c r="R159" s="3">
        <f t="shared" si="62"/>
        <v>0</v>
      </c>
      <c r="S159" s="49"/>
      <c r="T159" s="49"/>
      <c r="U159" s="49"/>
      <c r="V159" s="49"/>
      <c r="W159" s="49"/>
      <c r="X159" s="49"/>
      <c r="Y159" s="49"/>
      <c r="Z159" s="49"/>
    </row>
    <row r="160" spans="1:28" ht="12.75" hidden="1" customHeight="1">
      <c r="A160" s="11" t="s">
        <v>19</v>
      </c>
      <c r="B160" s="4" t="s">
        <v>14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46">
        <f t="shared" si="59"/>
        <v>0</v>
      </c>
      <c r="N160" s="7">
        <f t="shared" si="60"/>
        <v>0</v>
      </c>
      <c r="O160" s="3">
        <v>0</v>
      </c>
      <c r="P160" s="3">
        <v>0</v>
      </c>
      <c r="Q160" s="3">
        <f t="shared" si="61"/>
        <v>0</v>
      </c>
      <c r="R160" s="3">
        <f t="shared" si="62"/>
        <v>0</v>
      </c>
      <c r="S160" s="49"/>
      <c r="T160" s="49"/>
      <c r="U160" s="49"/>
      <c r="V160" s="49"/>
      <c r="W160" s="49"/>
      <c r="X160" s="49"/>
      <c r="Y160" s="49"/>
      <c r="Z160" s="49"/>
    </row>
    <row r="161" spans="1:28" ht="12.75" hidden="1" customHeight="1">
      <c r="A161" s="11" t="s">
        <v>20</v>
      </c>
      <c r="B161" s="4" t="s">
        <v>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46">
        <f t="shared" si="59"/>
        <v>0</v>
      </c>
      <c r="N161" s="7">
        <f t="shared" si="60"/>
        <v>0</v>
      </c>
      <c r="O161" s="3">
        <v>20</v>
      </c>
      <c r="P161" s="3">
        <v>270</v>
      </c>
      <c r="Q161" s="3">
        <f t="shared" si="61"/>
        <v>-20</v>
      </c>
      <c r="R161" s="3">
        <f t="shared" si="62"/>
        <v>-270</v>
      </c>
      <c r="S161" s="49"/>
      <c r="T161" s="49"/>
      <c r="U161" s="49"/>
      <c r="V161" s="49"/>
      <c r="W161" s="49"/>
      <c r="X161" s="49"/>
      <c r="Y161" s="49"/>
      <c r="Z161" s="49"/>
    </row>
    <row r="162" spans="1:28" ht="12.75" hidden="1" customHeight="1">
      <c r="A162" s="11" t="s">
        <v>21</v>
      </c>
      <c r="B162" s="4" t="s">
        <v>22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46">
        <f t="shared" si="59"/>
        <v>0</v>
      </c>
      <c r="N162" s="7">
        <f t="shared" si="60"/>
        <v>0</v>
      </c>
      <c r="O162" s="3"/>
      <c r="P162" s="3"/>
      <c r="Q162" s="3">
        <f t="shared" si="61"/>
        <v>0</v>
      </c>
      <c r="R162" s="3">
        <f t="shared" si="62"/>
        <v>0</v>
      </c>
      <c r="S162" s="49"/>
      <c r="T162" s="49"/>
      <c r="U162" s="49"/>
      <c r="V162" s="49"/>
      <c r="W162" s="49"/>
      <c r="X162" s="49"/>
      <c r="Y162" s="49"/>
      <c r="Z162" s="49"/>
    </row>
    <row r="163" spans="1:28" ht="12.75" hidden="1" customHeight="1">
      <c r="A163" s="11" t="s">
        <v>23</v>
      </c>
      <c r="B163" s="44" t="s">
        <v>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46">
        <f t="shared" si="59"/>
        <v>0</v>
      </c>
      <c r="N163" s="7">
        <f t="shared" si="60"/>
        <v>0</v>
      </c>
      <c r="O163" s="3"/>
      <c r="P163" s="3"/>
      <c r="Q163" s="3">
        <f t="shared" si="61"/>
        <v>0</v>
      </c>
      <c r="R163" s="3">
        <f t="shared" si="62"/>
        <v>0</v>
      </c>
      <c r="S163" s="49"/>
      <c r="T163" s="49"/>
      <c r="U163" s="49"/>
      <c r="V163" s="49"/>
      <c r="W163" s="49"/>
      <c r="X163" s="49"/>
      <c r="Y163" s="49"/>
      <c r="Z163" s="49"/>
    </row>
    <row r="164" spans="1:28" ht="12.75" hidden="1" customHeight="1">
      <c r="A164" s="11" t="s">
        <v>7</v>
      </c>
      <c r="B164" s="44">
        <f t="shared" ref="B164:B166" si="63">B143+7</f>
        <v>42593</v>
      </c>
      <c r="C164" s="7">
        <v>5</v>
      </c>
      <c r="D164" s="7">
        <v>37</v>
      </c>
      <c r="E164" s="7"/>
      <c r="F164" s="7"/>
      <c r="G164" s="7"/>
      <c r="H164" s="7"/>
      <c r="I164" s="7"/>
      <c r="J164" s="7"/>
      <c r="K164" s="7"/>
      <c r="L164" s="7"/>
      <c r="M164" s="46">
        <f t="shared" si="59"/>
        <v>5</v>
      </c>
      <c r="N164" s="7">
        <f t="shared" si="60"/>
        <v>37</v>
      </c>
      <c r="O164" s="3"/>
      <c r="P164" s="3"/>
      <c r="Q164" s="3"/>
      <c r="R164" s="3"/>
      <c r="S164" s="49"/>
      <c r="T164" s="49"/>
      <c r="U164" s="49"/>
      <c r="V164" s="49"/>
      <c r="W164" s="49"/>
      <c r="X164" s="49"/>
      <c r="Y164" s="49"/>
      <c r="Z164" s="49"/>
    </row>
    <row r="165" spans="1:28" ht="12.75" hidden="1" customHeight="1">
      <c r="A165" s="11" t="s">
        <v>8</v>
      </c>
      <c r="B165" s="44">
        <f t="shared" si="63"/>
        <v>42599</v>
      </c>
      <c r="C165" s="3">
        <v>130</v>
      </c>
      <c r="D165" s="3">
        <v>1755</v>
      </c>
      <c r="E165" s="7"/>
      <c r="F165" s="7"/>
      <c r="G165" s="7"/>
      <c r="H165" s="7"/>
      <c r="I165" s="7"/>
      <c r="J165" s="7"/>
      <c r="K165" s="7"/>
      <c r="L165" s="7"/>
      <c r="M165" s="46">
        <f t="shared" si="59"/>
        <v>130</v>
      </c>
      <c r="N165" s="7">
        <f t="shared" si="60"/>
        <v>1755</v>
      </c>
      <c r="O165" s="3">
        <v>130</v>
      </c>
      <c r="P165" s="3">
        <v>1755</v>
      </c>
      <c r="Q165" s="3">
        <f t="shared" ref="Q165:Q168" si="64">M165-O165</f>
        <v>0</v>
      </c>
      <c r="R165" s="3">
        <f t="shared" ref="R165:R168" si="65">N165-P165</f>
        <v>0</v>
      </c>
      <c r="S165" s="49"/>
      <c r="T165" s="49"/>
      <c r="U165" s="49"/>
      <c r="V165" s="49"/>
      <c r="W165" s="49"/>
      <c r="X165" s="49"/>
      <c r="Y165" s="49"/>
      <c r="Z165" s="49"/>
    </row>
    <row r="166" spans="1:28" ht="12.75" hidden="1" customHeight="1">
      <c r="A166" s="11" t="s">
        <v>9</v>
      </c>
      <c r="B166" s="4">
        <f t="shared" si="63"/>
        <v>42600</v>
      </c>
      <c r="C166" s="7">
        <v>20</v>
      </c>
      <c r="D166" s="7">
        <v>270</v>
      </c>
      <c r="E166" s="7"/>
      <c r="F166" s="7"/>
      <c r="G166" s="7"/>
      <c r="H166" s="7"/>
      <c r="I166" s="7"/>
      <c r="J166" s="7"/>
      <c r="K166" s="7"/>
      <c r="L166" s="7"/>
      <c r="M166" s="46">
        <f t="shared" si="59"/>
        <v>20</v>
      </c>
      <c r="N166" s="7">
        <f t="shared" si="60"/>
        <v>270</v>
      </c>
      <c r="O166" s="3">
        <v>20</v>
      </c>
      <c r="P166" s="3">
        <v>270</v>
      </c>
      <c r="Q166" s="3">
        <f t="shared" si="64"/>
        <v>0</v>
      </c>
      <c r="R166" s="3">
        <f t="shared" si="65"/>
        <v>0</v>
      </c>
      <c r="S166" s="49"/>
      <c r="T166" s="49"/>
      <c r="U166" s="49"/>
      <c r="V166" s="49"/>
      <c r="W166" s="49"/>
      <c r="X166" s="49"/>
      <c r="Y166" s="49"/>
      <c r="Z166" s="49"/>
    </row>
    <row r="167" spans="1:28" ht="12.75" hidden="1" customHeight="1">
      <c r="A167" s="11" t="s">
        <v>24</v>
      </c>
      <c r="B167" s="4"/>
      <c r="C167" s="22">
        <v>10</v>
      </c>
      <c r="D167" s="22">
        <v>293</v>
      </c>
      <c r="E167" s="22"/>
      <c r="F167" s="22"/>
      <c r="G167" s="7"/>
      <c r="H167" s="7"/>
      <c r="I167" s="7"/>
      <c r="J167" s="7"/>
      <c r="K167" s="7"/>
      <c r="L167" s="7"/>
      <c r="M167" s="46">
        <f t="shared" si="59"/>
        <v>10</v>
      </c>
      <c r="N167" s="7">
        <f t="shared" si="60"/>
        <v>293</v>
      </c>
      <c r="O167" s="3"/>
      <c r="P167" s="3"/>
      <c r="Q167" s="3">
        <f t="shared" si="64"/>
        <v>10</v>
      </c>
      <c r="R167" s="3">
        <f t="shared" si="65"/>
        <v>293</v>
      </c>
      <c r="S167" s="49"/>
      <c r="T167" s="49"/>
      <c r="U167" s="49"/>
      <c r="V167" s="49"/>
      <c r="W167" s="49"/>
      <c r="X167" s="49"/>
      <c r="Y167" s="49"/>
      <c r="Z167" s="49"/>
    </row>
    <row r="168" spans="1:28" ht="12.75" hidden="1" customHeight="1">
      <c r="A168" s="8" t="s">
        <v>25</v>
      </c>
      <c r="B168" s="14"/>
      <c r="C168" s="7">
        <f>SUM(C154:C167)</f>
        <v>542</v>
      </c>
      <c r="D168" s="7">
        <f t="shared" ref="D168:P168" si="66">SUM(D154:D167)</f>
        <v>7419</v>
      </c>
      <c r="E168" s="7">
        <f t="shared" si="66"/>
        <v>0</v>
      </c>
      <c r="F168" s="7">
        <f t="shared" si="66"/>
        <v>0</v>
      </c>
      <c r="G168" s="7">
        <f t="shared" si="66"/>
        <v>0</v>
      </c>
      <c r="H168" s="7">
        <f t="shared" si="66"/>
        <v>0</v>
      </c>
      <c r="I168" s="7">
        <f t="shared" si="66"/>
        <v>0</v>
      </c>
      <c r="J168" s="7">
        <f t="shared" si="66"/>
        <v>0</v>
      </c>
      <c r="K168" s="7">
        <f t="shared" si="66"/>
        <v>0</v>
      </c>
      <c r="L168" s="7">
        <f t="shared" si="66"/>
        <v>0</v>
      </c>
      <c r="M168" s="20">
        <f t="shared" si="66"/>
        <v>542</v>
      </c>
      <c r="N168" s="21">
        <f t="shared" si="66"/>
        <v>7419</v>
      </c>
      <c r="O168" s="22">
        <f t="shared" si="66"/>
        <v>500</v>
      </c>
      <c r="P168" s="22">
        <f t="shared" si="66"/>
        <v>6750</v>
      </c>
      <c r="Q168" s="22">
        <f t="shared" si="64"/>
        <v>42</v>
      </c>
      <c r="R168" s="22">
        <f t="shared" si="65"/>
        <v>669</v>
      </c>
      <c r="S168" s="49">
        <f>SUM(S154:S167)</f>
        <v>0</v>
      </c>
      <c r="T168" s="49">
        <f t="shared" ref="T168:Z168" si="67">SUM(T154:T167)</f>
        <v>0</v>
      </c>
      <c r="U168" s="49">
        <f t="shared" si="67"/>
        <v>0</v>
      </c>
      <c r="V168" s="49">
        <f t="shared" si="67"/>
        <v>0</v>
      </c>
      <c r="W168" s="49">
        <f t="shared" si="67"/>
        <v>0</v>
      </c>
      <c r="X168" s="49">
        <f t="shared" si="67"/>
        <v>0</v>
      </c>
      <c r="Y168" s="49">
        <f t="shared" si="67"/>
        <v>0</v>
      </c>
      <c r="Z168" s="49">
        <f t="shared" si="67"/>
        <v>0</v>
      </c>
      <c r="AA168" s="52">
        <f>S168+U168+W168+Y168</f>
        <v>0</v>
      </c>
      <c r="AB168" s="52">
        <f>T168+V168+X168+Z168</f>
        <v>0</v>
      </c>
    </row>
    <row r="169" spans="1:28" ht="12.75" hidden="1" customHeight="1"/>
    <row r="170" spans="1:28" ht="12.75" hidden="1" customHeight="1"/>
    <row r="171" spans="1:28" ht="12.75" hidden="1" customHeight="1">
      <c r="A171" s="1" t="s">
        <v>45</v>
      </c>
      <c r="B171" s="2"/>
      <c r="C171" s="2"/>
      <c r="D171" s="2"/>
      <c r="E171" s="2"/>
      <c r="F171" s="2"/>
      <c r="G171" s="2"/>
      <c r="H171" s="2"/>
      <c r="I171" s="16"/>
      <c r="Q171" s="23"/>
      <c r="R171" s="23"/>
    </row>
    <row r="172" spans="1:28" ht="12.75" hidden="1" customHeight="1">
      <c r="A172" s="3" t="s">
        <v>38</v>
      </c>
      <c r="B172" s="4"/>
      <c r="C172" s="5" t="s">
        <v>0</v>
      </c>
      <c r="D172" s="5"/>
      <c r="E172" s="5" t="s">
        <v>0</v>
      </c>
      <c r="F172" s="5"/>
      <c r="G172" s="5" t="s">
        <v>1</v>
      </c>
      <c r="H172" s="5"/>
      <c r="I172" s="5" t="s">
        <v>1</v>
      </c>
      <c r="J172" s="5"/>
      <c r="K172" s="5" t="s">
        <v>1</v>
      </c>
      <c r="L172" s="5"/>
      <c r="M172" s="17" t="s">
        <v>0</v>
      </c>
      <c r="N172" s="5"/>
      <c r="O172" s="3" t="s">
        <v>2</v>
      </c>
      <c r="P172" s="3"/>
      <c r="Q172" s="3" t="s">
        <v>3</v>
      </c>
      <c r="R172" s="3"/>
      <c r="S172" s="47" t="s">
        <v>4</v>
      </c>
      <c r="T172" s="48"/>
      <c r="U172" s="48"/>
      <c r="V172" s="48"/>
      <c r="W172" s="48"/>
      <c r="X172" s="48"/>
      <c r="Y172" s="48"/>
      <c r="Z172" s="48"/>
    </row>
    <row r="173" spans="1:28" ht="12.75" hidden="1" customHeight="1">
      <c r="A173" s="3" t="s">
        <v>5</v>
      </c>
      <c r="B173" s="4" t="s">
        <v>6</v>
      </c>
      <c r="C173" s="3" t="s">
        <v>36</v>
      </c>
      <c r="D173" s="3"/>
      <c r="E173" s="3" t="s">
        <v>29</v>
      </c>
      <c r="F173" s="3"/>
      <c r="G173" s="3" t="s">
        <v>7</v>
      </c>
      <c r="H173" s="3"/>
      <c r="I173" s="3" t="s">
        <v>8</v>
      </c>
      <c r="J173" s="3"/>
      <c r="K173" s="3" t="s">
        <v>9</v>
      </c>
      <c r="L173" s="3"/>
      <c r="M173" s="18"/>
      <c r="N173" s="3"/>
      <c r="O173" s="3"/>
      <c r="P173" s="3"/>
      <c r="Q173" s="3" t="s">
        <v>10</v>
      </c>
      <c r="R173" s="3" t="s">
        <v>11</v>
      </c>
      <c r="S173" s="49" t="s">
        <v>10</v>
      </c>
      <c r="T173" s="49" t="s">
        <v>11</v>
      </c>
      <c r="U173" s="49" t="s">
        <v>10</v>
      </c>
      <c r="V173" s="49" t="s">
        <v>11</v>
      </c>
      <c r="W173" s="49" t="s">
        <v>10</v>
      </c>
      <c r="X173" s="49" t="s">
        <v>11</v>
      </c>
      <c r="Y173" s="49" t="s">
        <v>10</v>
      </c>
      <c r="Z173" s="49" t="s">
        <v>11</v>
      </c>
    </row>
    <row r="174" spans="1:28" ht="12.75" hidden="1" customHeight="1">
      <c r="A174" s="6" t="s">
        <v>12</v>
      </c>
      <c r="B174" s="4"/>
      <c r="C174" s="7" t="s">
        <v>10</v>
      </c>
      <c r="D174" s="7" t="s">
        <v>11</v>
      </c>
      <c r="E174" s="7" t="s">
        <v>10</v>
      </c>
      <c r="F174" s="7" t="s">
        <v>11</v>
      </c>
      <c r="G174" s="7" t="s">
        <v>10</v>
      </c>
      <c r="H174" s="7" t="s">
        <v>11</v>
      </c>
      <c r="I174" s="7" t="s">
        <v>10</v>
      </c>
      <c r="J174" s="7" t="s">
        <v>11</v>
      </c>
      <c r="K174" s="7" t="s">
        <v>10</v>
      </c>
      <c r="L174" s="7" t="s">
        <v>11</v>
      </c>
      <c r="M174" s="18" t="s">
        <v>10</v>
      </c>
      <c r="N174" s="3" t="s">
        <v>11</v>
      </c>
      <c r="O174" s="3" t="s">
        <v>10</v>
      </c>
      <c r="P174" s="3" t="s">
        <v>11</v>
      </c>
      <c r="Q174" s="3"/>
      <c r="R174" s="3"/>
      <c r="S174" s="49" t="s">
        <v>0</v>
      </c>
      <c r="T174" s="49"/>
      <c r="U174" s="50" t="s">
        <v>7</v>
      </c>
      <c r="V174" s="51"/>
      <c r="W174" s="49" t="s">
        <v>8</v>
      </c>
      <c r="X174" s="49"/>
      <c r="Y174" s="49" t="s">
        <v>9</v>
      </c>
      <c r="Z174" s="49"/>
    </row>
    <row r="175" spans="1:28" ht="12.75" hidden="1" customHeight="1">
      <c r="A175" s="8" t="s">
        <v>13</v>
      </c>
      <c r="B175" s="4" t="s">
        <v>14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46">
        <f>C175+E175</f>
        <v>0</v>
      </c>
      <c r="N175" s="7">
        <f>D175+F175</f>
        <v>0</v>
      </c>
      <c r="O175" s="3">
        <v>0</v>
      </c>
      <c r="P175" s="3">
        <v>0</v>
      </c>
      <c r="Q175" s="3">
        <f>M175-O175</f>
        <v>0</v>
      </c>
      <c r="R175" s="3">
        <f>N175-P175</f>
        <v>0</v>
      </c>
      <c r="S175" s="49"/>
      <c r="T175" s="49"/>
      <c r="U175" s="49"/>
      <c r="V175" s="49"/>
      <c r="W175" s="49"/>
      <c r="X175" s="49"/>
      <c r="Y175" s="49"/>
      <c r="Z175" s="49"/>
    </row>
    <row r="176" spans="1:28" ht="12.75" hidden="1" customHeight="1">
      <c r="A176" s="11" t="s">
        <v>15</v>
      </c>
      <c r="B176" s="44">
        <f>B155+7</f>
        <v>42595</v>
      </c>
      <c r="C176" s="7">
        <v>193</v>
      </c>
      <c r="D176" s="7">
        <v>1380</v>
      </c>
      <c r="E176" s="7"/>
      <c r="F176" s="7"/>
      <c r="G176" s="7"/>
      <c r="H176" s="7"/>
      <c r="I176" s="7"/>
      <c r="J176" s="7"/>
      <c r="K176" s="7"/>
      <c r="L176" s="7"/>
      <c r="M176" s="46">
        <f t="shared" ref="M176:M188" si="68">C176+E176</f>
        <v>193</v>
      </c>
      <c r="N176" s="7">
        <f t="shared" ref="N176:N188" si="69">D176+F176</f>
        <v>1380</v>
      </c>
      <c r="O176" s="3">
        <v>150</v>
      </c>
      <c r="P176" s="3">
        <v>2025</v>
      </c>
      <c r="Q176" s="3">
        <f t="shared" ref="Q176:Q184" si="70">M176-O176</f>
        <v>43</v>
      </c>
      <c r="R176" s="3">
        <f t="shared" ref="R176:R184" si="71">N176-P176</f>
        <v>-645</v>
      </c>
      <c r="S176" s="49"/>
      <c r="T176" s="49"/>
      <c r="U176" s="49"/>
      <c r="V176" s="49"/>
      <c r="W176" s="49"/>
      <c r="X176" s="49"/>
      <c r="Y176" s="49"/>
      <c r="Z176" s="49"/>
    </row>
    <row r="177" spans="1:28" ht="12.75" hidden="1" customHeight="1">
      <c r="A177" s="11" t="s">
        <v>14</v>
      </c>
      <c r="B177" s="44">
        <f>B156+7</f>
        <v>42597</v>
      </c>
      <c r="C177" s="10">
        <v>98</v>
      </c>
      <c r="D177" s="7">
        <v>949</v>
      </c>
      <c r="E177" s="7"/>
      <c r="F177" s="7"/>
      <c r="G177" s="7"/>
      <c r="H177" s="7"/>
      <c r="I177" s="7"/>
      <c r="J177" s="7"/>
      <c r="K177" s="7"/>
      <c r="L177" s="7"/>
      <c r="M177" s="46">
        <f t="shared" si="68"/>
        <v>98</v>
      </c>
      <c r="N177" s="7">
        <f t="shared" si="69"/>
        <v>949</v>
      </c>
      <c r="O177" s="3">
        <v>150</v>
      </c>
      <c r="P177" s="3">
        <v>2025</v>
      </c>
      <c r="Q177" s="3">
        <f t="shared" si="70"/>
        <v>-52</v>
      </c>
      <c r="R177" s="3">
        <f t="shared" si="71"/>
        <v>-1076</v>
      </c>
      <c r="S177" s="49"/>
      <c r="T177" s="49"/>
      <c r="U177" s="49"/>
      <c r="V177" s="49"/>
      <c r="W177" s="49"/>
      <c r="X177" s="49"/>
      <c r="Y177" s="49"/>
      <c r="Z177" s="49"/>
    </row>
    <row r="178" spans="1:28" ht="12.75" hidden="1" customHeight="1">
      <c r="A178" s="11" t="s">
        <v>16</v>
      </c>
      <c r="B178" s="4" t="s">
        <v>15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46">
        <f t="shared" si="68"/>
        <v>0</v>
      </c>
      <c r="N178" s="7">
        <f t="shared" si="69"/>
        <v>0</v>
      </c>
      <c r="O178" s="3">
        <v>0</v>
      </c>
      <c r="P178" s="3">
        <v>0</v>
      </c>
      <c r="Q178" s="3">
        <f t="shared" si="70"/>
        <v>0</v>
      </c>
      <c r="R178" s="3">
        <f t="shared" si="71"/>
        <v>0</v>
      </c>
      <c r="S178" s="49"/>
      <c r="T178" s="49"/>
      <c r="U178" s="49"/>
      <c r="V178" s="49"/>
      <c r="W178" s="49"/>
      <c r="X178" s="49"/>
      <c r="Y178" s="49"/>
      <c r="Z178" s="49"/>
    </row>
    <row r="179" spans="1:28" ht="12.75" hidden="1" customHeight="1">
      <c r="A179" s="11" t="s">
        <v>17</v>
      </c>
      <c r="B179" s="4" t="s">
        <v>14</v>
      </c>
      <c r="C179" s="7">
        <v>10</v>
      </c>
      <c r="D179" s="7">
        <v>273</v>
      </c>
      <c r="E179" s="7"/>
      <c r="F179" s="7"/>
      <c r="G179" s="7"/>
      <c r="H179" s="7"/>
      <c r="I179" s="7"/>
      <c r="J179" s="7"/>
      <c r="K179" s="7"/>
      <c r="L179" s="7"/>
      <c r="M179" s="46">
        <f t="shared" si="68"/>
        <v>10</v>
      </c>
      <c r="N179" s="7">
        <f t="shared" si="69"/>
        <v>273</v>
      </c>
      <c r="O179" s="3">
        <v>30</v>
      </c>
      <c r="P179" s="3">
        <v>405</v>
      </c>
      <c r="Q179" s="3">
        <f t="shared" si="70"/>
        <v>-20</v>
      </c>
      <c r="R179" s="3">
        <f t="shared" si="71"/>
        <v>-132</v>
      </c>
      <c r="S179" s="49"/>
      <c r="T179" s="49"/>
      <c r="U179" s="49"/>
      <c r="V179" s="49"/>
      <c r="W179" s="49"/>
      <c r="X179" s="49"/>
      <c r="Y179" s="49"/>
      <c r="Z179" s="49"/>
    </row>
    <row r="180" spans="1:28" ht="12.75" hidden="1" customHeight="1">
      <c r="A180" s="11" t="s">
        <v>18</v>
      </c>
      <c r="B180" s="4" t="s">
        <v>14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46">
        <f t="shared" si="68"/>
        <v>0</v>
      </c>
      <c r="N180" s="7">
        <f t="shared" si="69"/>
        <v>0</v>
      </c>
      <c r="O180" s="3">
        <v>0</v>
      </c>
      <c r="P180" s="3">
        <v>0</v>
      </c>
      <c r="Q180" s="3">
        <f t="shared" si="70"/>
        <v>0</v>
      </c>
      <c r="R180" s="3">
        <f t="shared" si="71"/>
        <v>0</v>
      </c>
      <c r="S180" s="49"/>
      <c r="T180" s="49"/>
      <c r="U180" s="49"/>
      <c r="V180" s="49"/>
      <c r="W180" s="49"/>
      <c r="X180" s="49"/>
      <c r="Y180" s="49"/>
      <c r="Z180" s="49"/>
    </row>
    <row r="181" spans="1:28" ht="12.75" hidden="1" customHeight="1">
      <c r="A181" s="11" t="s">
        <v>19</v>
      </c>
      <c r="B181" s="4" t="s">
        <v>14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46">
        <f t="shared" si="68"/>
        <v>0</v>
      </c>
      <c r="N181" s="7">
        <f t="shared" si="69"/>
        <v>0</v>
      </c>
      <c r="O181" s="3">
        <v>0</v>
      </c>
      <c r="P181" s="3">
        <v>0</v>
      </c>
      <c r="Q181" s="3">
        <f t="shared" si="70"/>
        <v>0</v>
      </c>
      <c r="R181" s="3">
        <f t="shared" si="71"/>
        <v>0</v>
      </c>
      <c r="S181" s="49"/>
      <c r="T181" s="49"/>
      <c r="U181" s="49"/>
      <c r="V181" s="49"/>
      <c r="W181" s="49"/>
      <c r="X181" s="49"/>
      <c r="Y181" s="49"/>
      <c r="Z181" s="49"/>
    </row>
    <row r="182" spans="1:28" ht="12.75" hidden="1" customHeight="1">
      <c r="A182" s="11" t="s">
        <v>20</v>
      </c>
      <c r="B182" s="4" t="s">
        <v>7</v>
      </c>
      <c r="C182" s="7">
        <v>5</v>
      </c>
      <c r="D182" s="7">
        <v>71</v>
      </c>
      <c r="E182" s="7"/>
      <c r="F182" s="7"/>
      <c r="G182" s="7"/>
      <c r="H182" s="7"/>
      <c r="I182" s="7"/>
      <c r="J182" s="7"/>
      <c r="K182" s="7"/>
      <c r="L182" s="7"/>
      <c r="M182" s="46">
        <f t="shared" si="68"/>
        <v>5</v>
      </c>
      <c r="N182" s="7">
        <f t="shared" si="69"/>
        <v>71</v>
      </c>
      <c r="O182" s="3">
        <v>20</v>
      </c>
      <c r="P182" s="3">
        <v>270</v>
      </c>
      <c r="Q182" s="3">
        <f t="shared" si="70"/>
        <v>-15</v>
      </c>
      <c r="R182" s="3">
        <f t="shared" si="71"/>
        <v>-199</v>
      </c>
      <c r="S182" s="49"/>
      <c r="T182" s="49"/>
      <c r="U182" s="49"/>
      <c r="V182" s="49"/>
      <c r="W182" s="49"/>
      <c r="X182" s="49"/>
      <c r="Y182" s="49"/>
      <c r="Z182" s="49"/>
    </row>
    <row r="183" spans="1:28" ht="12.75" hidden="1" customHeight="1">
      <c r="A183" s="11" t="s">
        <v>21</v>
      </c>
      <c r="B183" s="4" t="s">
        <v>22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46">
        <f t="shared" si="68"/>
        <v>0</v>
      </c>
      <c r="N183" s="7">
        <f t="shared" si="69"/>
        <v>0</v>
      </c>
      <c r="O183" s="3"/>
      <c r="P183" s="3"/>
      <c r="Q183" s="3">
        <f t="shared" si="70"/>
        <v>0</v>
      </c>
      <c r="R183" s="3">
        <f t="shared" si="71"/>
        <v>0</v>
      </c>
      <c r="S183" s="49"/>
      <c r="T183" s="49"/>
      <c r="U183" s="49"/>
      <c r="V183" s="49"/>
      <c r="W183" s="49"/>
      <c r="X183" s="49"/>
      <c r="Y183" s="49"/>
      <c r="Z183" s="49"/>
    </row>
    <row r="184" spans="1:28" ht="12.75" hidden="1" customHeight="1">
      <c r="A184" s="11" t="s">
        <v>23</v>
      </c>
      <c r="B184" s="44" t="s">
        <v>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46">
        <f t="shared" si="68"/>
        <v>0</v>
      </c>
      <c r="N184" s="7">
        <f t="shared" si="69"/>
        <v>0</v>
      </c>
      <c r="O184" s="3"/>
      <c r="P184" s="3"/>
      <c r="Q184" s="3">
        <f t="shared" si="70"/>
        <v>0</v>
      </c>
      <c r="R184" s="3">
        <f t="shared" si="71"/>
        <v>0</v>
      </c>
      <c r="S184" s="49"/>
      <c r="T184" s="49"/>
      <c r="U184" s="49"/>
      <c r="V184" s="49"/>
      <c r="W184" s="49"/>
      <c r="X184" s="49"/>
      <c r="Y184" s="49"/>
      <c r="Z184" s="49"/>
    </row>
    <row r="185" spans="1:28" ht="12.75" hidden="1" customHeight="1">
      <c r="A185" s="11" t="s">
        <v>7</v>
      </c>
      <c r="B185" s="44">
        <f t="shared" ref="B185:B187" si="72">B164+7</f>
        <v>42600</v>
      </c>
      <c r="C185" s="7">
        <v>2</v>
      </c>
      <c r="D185" s="7">
        <v>23</v>
      </c>
      <c r="E185" s="7"/>
      <c r="F185" s="7"/>
      <c r="G185" s="7"/>
      <c r="H185" s="7"/>
      <c r="I185" s="7"/>
      <c r="J185" s="7"/>
      <c r="K185" s="7"/>
      <c r="L185" s="7"/>
      <c r="M185" s="46">
        <f t="shared" si="68"/>
        <v>2</v>
      </c>
      <c r="N185" s="7">
        <f t="shared" si="69"/>
        <v>23</v>
      </c>
      <c r="O185" s="3"/>
      <c r="P185" s="3"/>
      <c r="Q185" s="3"/>
      <c r="R185" s="3"/>
      <c r="S185" s="49"/>
      <c r="T185" s="49"/>
      <c r="U185" s="49"/>
      <c r="V185" s="49"/>
      <c r="W185" s="49"/>
      <c r="X185" s="49"/>
      <c r="Y185" s="49"/>
      <c r="Z185" s="49"/>
    </row>
    <row r="186" spans="1:28" ht="12.75" hidden="1" customHeight="1">
      <c r="A186" s="11" t="s">
        <v>8</v>
      </c>
      <c r="B186" s="44">
        <f t="shared" si="72"/>
        <v>42606</v>
      </c>
      <c r="C186" s="3">
        <v>130</v>
      </c>
      <c r="D186" s="3">
        <v>1755</v>
      </c>
      <c r="E186" s="7"/>
      <c r="F186" s="7"/>
      <c r="G186" s="7"/>
      <c r="H186" s="7"/>
      <c r="I186" s="7"/>
      <c r="J186" s="7"/>
      <c r="K186" s="7"/>
      <c r="L186" s="7"/>
      <c r="M186" s="46">
        <f t="shared" si="68"/>
        <v>130</v>
      </c>
      <c r="N186" s="7">
        <f t="shared" si="69"/>
        <v>1755</v>
      </c>
      <c r="O186" s="3">
        <v>130</v>
      </c>
      <c r="P186" s="3">
        <v>1755</v>
      </c>
      <c r="Q186" s="3">
        <f t="shared" ref="Q186:Q189" si="73">M186-O186</f>
        <v>0</v>
      </c>
      <c r="R186" s="3">
        <f t="shared" ref="R186:R189" si="74">N186-P186</f>
        <v>0</v>
      </c>
      <c r="S186" s="49"/>
      <c r="T186" s="49"/>
      <c r="U186" s="49"/>
      <c r="V186" s="49"/>
      <c r="W186" s="49"/>
      <c r="X186" s="49"/>
      <c r="Y186" s="49"/>
      <c r="Z186" s="49"/>
    </row>
    <row r="187" spans="1:28" ht="12.75" hidden="1" customHeight="1">
      <c r="A187" s="11" t="s">
        <v>9</v>
      </c>
      <c r="B187" s="4">
        <f t="shared" si="72"/>
        <v>42607</v>
      </c>
      <c r="C187" s="7">
        <v>20</v>
      </c>
      <c r="D187" s="7">
        <v>270</v>
      </c>
      <c r="E187" s="7"/>
      <c r="F187" s="7"/>
      <c r="G187" s="7"/>
      <c r="H187" s="7"/>
      <c r="I187" s="7"/>
      <c r="J187" s="7"/>
      <c r="K187" s="7"/>
      <c r="L187" s="7"/>
      <c r="M187" s="46">
        <f t="shared" si="68"/>
        <v>20</v>
      </c>
      <c r="N187" s="7">
        <f t="shared" si="69"/>
        <v>270</v>
      </c>
      <c r="O187" s="3">
        <v>20</v>
      </c>
      <c r="P187" s="3">
        <v>270</v>
      </c>
      <c r="Q187" s="3">
        <f t="shared" si="73"/>
        <v>0</v>
      </c>
      <c r="R187" s="3">
        <f t="shared" si="74"/>
        <v>0</v>
      </c>
      <c r="S187" s="49"/>
      <c r="T187" s="49"/>
      <c r="U187" s="49"/>
      <c r="V187" s="49"/>
      <c r="W187" s="49"/>
      <c r="X187" s="49"/>
      <c r="Y187" s="49"/>
      <c r="Z187" s="49"/>
    </row>
    <row r="188" spans="1:28" ht="12.75" hidden="1" customHeight="1">
      <c r="A188" s="11" t="s">
        <v>24</v>
      </c>
      <c r="B188" s="4"/>
      <c r="C188" s="22">
        <v>16</v>
      </c>
      <c r="D188" s="22">
        <v>277</v>
      </c>
      <c r="E188" s="22"/>
      <c r="F188" s="22"/>
      <c r="G188" s="7"/>
      <c r="H188" s="7"/>
      <c r="I188" s="7"/>
      <c r="J188" s="7"/>
      <c r="K188" s="7"/>
      <c r="L188" s="7"/>
      <c r="M188" s="46">
        <f t="shared" si="68"/>
        <v>16</v>
      </c>
      <c r="N188" s="7">
        <f t="shared" si="69"/>
        <v>277</v>
      </c>
      <c r="O188" s="3"/>
      <c r="P188" s="3"/>
      <c r="Q188" s="3">
        <f t="shared" si="73"/>
        <v>16</v>
      </c>
      <c r="R188" s="3">
        <f t="shared" si="74"/>
        <v>277</v>
      </c>
      <c r="S188" s="49"/>
      <c r="T188" s="49"/>
      <c r="U188" s="49"/>
      <c r="V188" s="49"/>
      <c r="W188" s="49"/>
      <c r="X188" s="49"/>
      <c r="Y188" s="49"/>
      <c r="Z188" s="49"/>
    </row>
    <row r="189" spans="1:28" ht="12.75" hidden="1" customHeight="1">
      <c r="A189" s="8" t="s">
        <v>25</v>
      </c>
      <c r="B189" s="14"/>
      <c r="C189" s="7">
        <f>SUM(C175:C188)</f>
        <v>474</v>
      </c>
      <c r="D189" s="7">
        <f t="shared" ref="D189:P189" si="75">SUM(D175:D188)</f>
        <v>4998</v>
      </c>
      <c r="E189" s="7">
        <f t="shared" si="75"/>
        <v>0</v>
      </c>
      <c r="F189" s="7">
        <f t="shared" si="75"/>
        <v>0</v>
      </c>
      <c r="G189" s="7">
        <f t="shared" si="75"/>
        <v>0</v>
      </c>
      <c r="H189" s="7">
        <f t="shared" si="75"/>
        <v>0</v>
      </c>
      <c r="I189" s="7">
        <f t="shared" si="75"/>
        <v>0</v>
      </c>
      <c r="J189" s="7">
        <f t="shared" si="75"/>
        <v>0</v>
      </c>
      <c r="K189" s="7">
        <f t="shared" si="75"/>
        <v>0</v>
      </c>
      <c r="L189" s="7">
        <f t="shared" si="75"/>
        <v>0</v>
      </c>
      <c r="M189" s="20">
        <f t="shared" si="75"/>
        <v>474</v>
      </c>
      <c r="N189" s="21">
        <f t="shared" si="75"/>
        <v>4998</v>
      </c>
      <c r="O189" s="22">
        <f t="shared" si="75"/>
        <v>500</v>
      </c>
      <c r="P189" s="22">
        <f t="shared" si="75"/>
        <v>6750</v>
      </c>
      <c r="Q189" s="22">
        <f t="shared" si="73"/>
        <v>-26</v>
      </c>
      <c r="R189" s="22">
        <f t="shared" si="74"/>
        <v>-1752</v>
      </c>
      <c r="S189" s="49">
        <f>SUM(S175:S188)</f>
        <v>0</v>
      </c>
      <c r="T189" s="49">
        <f t="shared" ref="T189:Z189" si="76">SUM(T175:T188)</f>
        <v>0</v>
      </c>
      <c r="U189" s="49">
        <f t="shared" si="76"/>
        <v>0</v>
      </c>
      <c r="V189" s="49">
        <f t="shared" si="76"/>
        <v>0</v>
      </c>
      <c r="W189" s="49">
        <f t="shared" si="76"/>
        <v>0</v>
      </c>
      <c r="X189" s="49">
        <f t="shared" si="76"/>
        <v>0</v>
      </c>
      <c r="Y189" s="49">
        <f t="shared" si="76"/>
        <v>0</v>
      </c>
      <c r="Z189" s="49">
        <f t="shared" si="76"/>
        <v>0</v>
      </c>
      <c r="AA189" s="52">
        <f>S189+U189+W189+Y189</f>
        <v>0</v>
      </c>
      <c r="AB189" s="52">
        <f>T189+V189+X189+Z189</f>
        <v>0</v>
      </c>
    </row>
    <row r="190" spans="1:28" ht="12.75" hidden="1" customHeight="1"/>
    <row r="191" spans="1:28" ht="12.75" hidden="1" customHeight="1"/>
    <row r="192" spans="1:28" ht="12.75" hidden="1" customHeight="1">
      <c r="A192" s="1" t="s">
        <v>46</v>
      </c>
      <c r="B192" s="2"/>
      <c r="C192" s="2"/>
      <c r="D192" s="2"/>
      <c r="E192" s="2"/>
      <c r="F192" s="2"/>
      <c r="G192" s="2"/>
      <c r="H192" s="2"/>
      <c r="I192" s="16"/>
      <c r="Q192" s="23"/>
      <c r="R192" s="23"/>
    </row>
    <row r="193" spans="1:26" ht="12.75" hidden="1" customHeight="1">
      <c r="A193" s="3" t="s">
        <v>38</v>
      </c>
      <c r="B193" s="4"/>
      <c r="C193" s="5" t="s">
        <v>0</v>
      </c>
      <c r="D193" s="5"/>
      <c r="E193" s="5" t="s">
        <v>0</v>
      </c>
      <c r="F193" s="5"/>
      <c r="G193" s="5" t="s">
        <v>1</v>
      </c>
      <c r="H193" s="5"/>
      <c r="I193" s="5" t="s">
        <v>1</v>
      </c>
      <c r="J193" s="5"/>
      <c r="K193" s="5" t="s">
        <v>1</v>
      </c>
      <c r="L193" s="5"/>
      <c r="M193" s="17" t="s">
        <v>0</v>
      </c>
      <c r="N193" s="5"/>
      <c r="O193" s="3" t="s">
        <v>2</v>
      </c>
      <c r="P193" s="3"/>
      <c r="Q193" s="3" t="s">
        <v>3</v>
      </c>
      <c r="R193" s="3"/>
      <c r="S193" s="47" t="s">
        <v>4</v>
      </c>
      <c r="T193" s="48"/>
      <c r="U193" s="48"/>
      <c r="V193" s="48"/>
      <c r="W193" s="48"/>
      <c r="X193" s="48"/>
      <c r="Y193" s="48"/>
      <c r="Z193" s="48"/>
    </row>
    <row r="194" spans="1:26" ht="12.75" hidden="1" customHeight="1">
      <c r="A194" s="3" t="s">
        <v>5</v>
      </c>
      <c r="B194" s="4" t="s">
        <v>6</v>
      </c>
      <c r="C194" s="3" t="s">
        <v>36</v>
      </c>
      <c r="D194" s="3"/>
      <c r="E194" s="3" t="s">
        <v>29</v>
      </c>
      <c r="F194" s="3"/>
      <c r="G194" s="3" t="s">
        <v>7</v>
      </c>
      <c r="H194" s="3"/>
      <c r="I194" s="3" t="s">
        <v>8</v>
      </c>
      <c r="J194" s="3"/>
      <c r="K194" s="3" t="s">
        <v>9</v>
      </c>
      <c r="L194" s="3"/>
      <c r="M194" s="18"/>
      <c r="N194" s="3"/>
      <c r="O194" s="3"/>
      <c r="P194" s="3"/>
      <c r="Q194" s="3" t="s">
        <v>10</v>
      </c>
      <c r="R194" s="3" t="s">
        <v>11</v>
      </c>
      <c r="S194" s="49" t="s">
        <v>10</v>
      </c>
      <c r="T194" s="49" t="s">
        <v>11</v>
      </c>
      <c r="U194" s="49" t="s">
        <v>10</v>
      </c>
      <c r="V194" s="49" t="s">
        <v>11</v>
      </c>
      <c r="W194" s="49" t="s">
        <v>10</v>
      </c>
      <c r="X194" s="49" t="s">
        <v>11</v>
      </c>
      <c r="Y194" s="49" t="s">
        <v>10</v>
      </c>
      <c r="Z194" s="49" t="s">
        <v>11</v>
      </c>
    </row>
    <row r="195" spans="1:26" ht="12.75" hidden="1" customHeight="1">
      <c r="A195" s="6" t="s">
        <v>12</v>
      </c>
      <c r="B195" s="4"/>
      <c r="C195" s="7" t="s">
        <v>10</v>
      </c>
      <c r="D195" s="7" t="s">
        <v>11</v>
      </c>
      <c r="E195" s="7" t="s">
        <v>10</v>
      </c>
      <c r="F195" s="7" t="s">
        <v>11</v>
      </c>
      <c r="G195" s="7" t="s">
        <v>10</v>
      </c>
      <c r="H195" s="7" t="s">
        <v>11</v>
      </c>
      <c r="I195" s="7" t="s">
        <v>10</v>
      </c>
      <c r="J195" s="7" t="s">
        <v>11</v>
      </c>
      <c r="K195" s="7" t="s">
        <v>10</v>
      </c>
      <c r="L195" s="7" t="s">
        <v>11</v>
      </c>
      <c r="M195" s="18" t="s">
        <v>10</v>
      </c>
      <c r="N195" s="3" t="s">
        <v>11</v>
      </c>
      <c r="O195" s="3" t="s">
        <v>10</v>
      </c>
      <c r="P195" s="3" t="s">
        <v>11</v>
      </c>
      <c r="Q195" s="3"/>
      <c r="R195" s="3"/>
      <c r="S195" s="49" t="s">
        <v>0</v>
      </c>
      <c r="T195" s="49"/>
      <c r="U195" s="50" t="s">
        <v>7</v>
      </c>
      <c r="V195" s="51"/>
      <c r="W195" s="49" t="s">
        <v>8</v>
      </c>
      <c r="X195" s="49"/>
      <c r="Y195" s="49" t="s">
        <v>9</v>
      </c>
      <c r="Z195" s="49"/>
    </row>
    <row r="196" spans="1:26" ht="12.75" hidden="1" customHeight="1">
      <c r="A196" s="8" t="s">
        <v>13</v>
      </c>
      <c r="B196" s="4" t="s">
        <v>14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46">
        <f>C196+E196</f>
        <v>0</v>
      </c>
      <c r="N196" s="7">
        <f>D196+F196</f>
        <v>0</v>
      </c>
      <c r="O196" s="3">
        <v>0</v>
      </c>
      <c r="P196" s="3">
        <v>0</v>
      </c>
      <c r="Q196" s="3">
        <f>M196-O196</f>
        <v>0</v>
      </c>
      <c r="R196" s="3">
        <f>N196-P196</f>
        <v>0</v>
      </c>
      <c r="S196" s="49"/>
      <c r="T196" s="49"/>
      <c r="U196" s="49"/>
      <c r="V196" s="49"/>
      <c r="W196" s="49"/>
      <c r="X196" s="49"/>
      <c r="Y196" s="49"/>
      <c r="Z196" s="49"/>
    </row>
    <row r="197" spans="1:26" ht="12.75" hidden="1" customHeight="1">
      <c r="A197" s="11" t="s">
        <v>15</v>
      </c>
      <c r="B197" s="44">
        <f>B176+7</f>
        <v>42602</v>
      </c>
      <c r="C197" s="7">
        <v>177</v>
      </c>
      <c r="D197" s="7">
        <v>1751</v>
      </c>
      <c r="E197" s="7"/>
      <c r="F197" s="7"/>
      <c r="G197" s="7"/>
      <c r="H197" s="7"/>
      <c r="I197" s="7"/>
      <c r="J197" s="7"/>
      <c r="K197" s="7"/>
      <c r="L197" s="7"/>
      <c r="M197" s="46">
        <f t="shared" ref="M197:M209" si="77">C197+E197</f>
        <v>177</v>
      </c>
      <c r="N197" s="7">
        <f t="shared" ref="N197:N209" si="78">D197+F197</f>
        <v>1751</v>
      </c>
      <c r="O197" s="3">
        <v>150</v>
      </c>
      <c r="P197" s="3">
        <v>2025</v>
      </c>
      <c r="Q197" s="3">
        <f t="shared" ref="Q197:Q205" si="79">M197-O197</f>
        <v>27</v>
      </c>
      <c r="R197" s="3">
        <f t="shared" ref="R197:R205" si="80">N197-P197</f>
        <v>-274</v>
      </c>
      <c r="S197" s="49"/>
      <c r="T197" s="49"/>
      <c r="U197" s="49"/>
      <c r="V197" s="49"/>
      <c r="W197" s="49"/>
      <c r="X197" s="49"/>
      <c r="Y197" s="49"/>
      <c r="Z197" s="49"/>
    </row>
    <row r="198" spans="1:26" ht="12.75" hidden="1" customHeight="1">
      <c r="A198" s="11" t="s">
        <v>14</v>
      </c>
      <c r="B198" s="44">
        <f>B177+7</f>
        <v>42604</v>
      </c>
      <c r="C198" s="10">
        <v>146</v>
      </c>
      <c r="D198" s="7">
        <v>1141</v>
      </c>
      <c r="E198" s="7"/>
      <c r="F198" s="7"/>
      <c r="G198" s="7"/>
      <c r="H198" s="7"/>
      <c r="I198" s="7"/>
      <c r="J198" s="7"/>
      <c r="K198" s="7"/>
      <c r="L198" s="7"/>
      <c r="M198" s="46">
        <f t="shared" si="77"/>
        <v>146</v>
      </c>
      <c r="N198" s="7">
        <f t="shared" si="78"/>
        <v>1141</v>
      </c>
      <c r="O198" s="3">
        <v>150</v>
      </c>
      <c r="P198" s="3">
        <v>2025</v>
      </c>
      <c r="Q198" s="3">
        <f t="shared" si="79"/>
        <v>-4</v>
      </c>
      <c r="R198" s="3">
        <f t="shared" si="80"/>
        <v>-884</v>
      </c>
      <c r="S198" s="49"/>
      <c r="T198" s="49"/>
      <c r="U198" s="49"/>
      <c r="V198" s="49"/>
      <c r="W198" s="49"/>
      <c r="X198" s="49"/>
      <c r="Y198" s="49"/>
      <c r="Z198" s="49"/>
    </row>
    <row r="199" spans="1:26" ht="12.75" hidden="1" customHeight="1">
      <c r="A199" s="11" t="s">
        <v>16</v>
      </c>
      <c r="B199" s="4" t="s">
        <v>15</v>
      </c>
      <c r="C199" s="7">
        <v>12</v>
      </c>
      <c r="D199" s="7">
        <v>328</v>
      </c>
      <c r="E199" s="7"/>
      <c r="F199" s="7"/>
      <c r="G199" s="7"/>
      <c r="H199" s="7"/>
      <c r="I199" s="7"/>
      <c r="J199" s="7"/>
      <c r="K199" s="7"/>
      <c r="L199" s="7"/>
      <c r="M199" s="46">
        <f t="shared" si="77"/>
        <v>12</v>
      </c>
      <c r="N199" s="7">
        <f t="shared" si="78"/>
        <v>328</v>
      </c>
      <c r="O199" s="3">
        <v>0</v>
      </c>
      <c r="P199" s="3">
        <v>0</v>
      </c>
      <c r="Q199" s="3">
        <f t="shared" si="79"/>
        <v>12</v>
      </c>
      <c r="R199" s="3">
        <f t="shared" si="80"/>
        <v>328</v>
      </c>
      <c r="S199" s="49"/>
      <c r="T199" s="49"/>
      <c r="U199" s="49"/>
      <c r="V199" s="49"/>
      <c r="W199" s="49"/>
      <c r="X199" s="49"/>
      <c r="Y199" s="49"/>
      <c r="Z199" s="49"/>
    </row>
    <row r="200" spans="1:26" ht="12.75" hidden="1" customHeight="1">
      <c r="A200" s="11" t="s">
        <v>17</v>
      </c>
      <c r="B200" s="4" t="s">
        <v>14</v>
      </c>
      <c r="C200" s="7">
        <v>31</v>
      </c>
      <c r="D200" s="7">
        <v>757</v>
      </c>
      <c r="E200" s="7"/>
      <c r="F200" s="7"/>
      <c r="G200" s="7"/>
      <c r="H200" s="7"/>
      <c r="I200" s="7"/>
      <c r="J200" s="7"/>
      <c r="K200" s="7"/>
      <c r="L200" s="7"/>
      <c r="M200" s="46">
        <f t="shared" si="77"/>
        <v>31</v>
      </c>
      <c r="N200" s="7">
        <f t="shared" si="78"/>
        <v>757</v>
      </c>
      <c r="O200" s="3">
        <v>30</v>
      </c>
      <c r="P200" s="3">
        <v>405</v>
      </c>
      <c r="Q200" s="3">
        <f t="shared" si="79"/>
        <v>1</v>
      </c>
      <c r="R200" s="3">
        <f t="shared" si="80"/>
        <v>352</v>
      </c>
      <c r="S200" s="49"/>
      <c r="T200" s="49"/>
      <c r="U200" s="49"/>
      <c r="V200" s="49"/>
      <c r="W200" s="49"/>
      <c r="X200" s="49"/>
      <c r="Y200" s="49"/>
      <c r="Z200" s="49"/>
    </row>
    <row r="201" spans="1:26" ht="12.75" hidden="1" customHeight="1">
      <c r="A201" s="11" t="s">
        <v>18</v>
      </c>
      <c r="B201" s="4" t="s">
        <v>14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46">
        <f t="shared" si="77"/>
        <v>0</v>
      </c>
      <c r="N201" s="7">
        <f t="shared" si="78"/>
        <v>0</v>
      </c>
      <c r="O201" s="3">
        <v>0</v>
      </c>
      <c r="P201" s="3">
        <v>0</v>
      </c>
      <c r="Q201" s="3">
        <f t="shared" si="79"/>
        <v>0</v>
      </c>
      <c r="R201" s="3">
        <f t="shared" si="80"/>
        <v>0</v>
      </c>
      <c r="S201" s="49"/>
      <c r="T201" s="49"/>
      <c r="U201" s="49"/>
      <c r="V201" s="49"/>
      <c r="W201" s="49"/>
      <c r="X201" s="49"/>
      <c r="Y201" s="49"/>
      <c r="Z201" s="49"/>
    </row>
    <row r="202" spans="1:26" ht="12.75" hidden="1" customHeight="1">
      <c r="A202" s="11" t="s">
        <v>19</v>
      </c>
      <c r="B202" s="4" t="s">
        <v>14</v>
      </c>
      <c r="C202" s="7">
        <v>5</v>
      </c>
      <c r="D202" s="7">
        <v>122</v>
      </c>
      <c r="E202" s="7"/>
      <c r="F202" s="7"/>
      <c r="G202" s="7"/>
      <c r="H202" s="7"/>
      <c r="I202" s="7"/>
      <c r="J202" s="7"/>
      <c r="K202" s="7"/>
      <c r="L202" s="7"/>
      <c r="M202" s="46">
        <f t="shared" si="77"/>
        <v>5</v>
      </c>
      <c r="N202" s="7">
        <f t="shared" si="78"/>
        <v>122</v>
      </c>
      <c r="O202" s="3">
        <v>0</v>
      </c>
      <c r="P202" s="3">
        <v>0</v>
      </c>
      <c r="Q202" s="3">
        <f t="shared" si="79"/>
        <v>5</v>
      </c>
      <c r="R202" s="3">
        <f t="shared" si="80"/>
        <v>122</v>
      </c>
      <c r="S202" s="49"/>
      <c r="T202" s="49"/>
      <c r="U202" s="49"/>
      <c r="V202" s="49"/>
      <c r="W202" s="49"/>
      <c r="X202" s="49"/>
      <c r="Y202" s="49"/>
      <c r="Z202" s="49"/>
    </row>
    <row r="203" spans="1:26" ht="12.75" hidden="1" customHeight="1">
      <c r="A203" s="11" t="s">
        <v>20</v>
      </c>
      <c r="B203" s="4" t="s">
        <v>7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46">
        <f t="shared" si="77"/>
        <v>0</v>
      </c>
      <c r="N203" s="7">
        <f t="shared" si="78"/>
        <v>0</v>
      </c>
      <c r="O203" s="3">
        <v>20</v>
      </c>
      <c r="P203" s="3">
        <v>270</v>
      </c>
      <c r="Q203" s="3">
        <f t="shared" si="79"/>
        <v>-20</v>
      </c>
      <c r="R203" s="3">
        <f t="shared" si="80"/>
        <v>-270</v>
      </c>
      <c r="S203" s="49"/>
      <c r="T203" s="49"/>
      <c r="U203" s="49"/>
      <c r="V203" s="49"/>
      <c r="W203" s="49"/>
      <c r="X203" s="49"/>
      <c r="Y203" s="49"/>
      <c r="Z203" s="49"/>
    </row>
    <row r="204" spans="1:26" ht="12.75" hidden="1" customHeight="1">
      <c r="A204" s="11" t="s">
        <v>21</v>
      </c>
      <c r="B204" s="4" t="s">
        <v>22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46">
        <f t="shared" si="77"/>
        <v>0</v>
      </c>
      <c r="N204" s="7">
        <f t="shared" si="78"/>
        <v>0</v>
      </c>
      <c r="O204" s="3"/>
      <c r="P204" s="3"/>
      <c r="Q204" s="3">
        <f t="shared" si="79"/>
        <v>0</v>
      </c>
      <c r="R204" s="3">
        <f t="shared" si="80"/>
        <v>0</v>
      </c>
      <c r="S204" s="49"/>
      <c r="T204" s="49"/>
      <c r="U204" s="49"/>
      <c r="V204" s="49"/>
      <c r="W204" s="49"/>
      <c r="X204" s="49"/>
      <c r="Y204" s="49"/>
      <c r="Z204" s="49"/>
    </row>
    <row r="205" spans="1:26" ht="12.75" hidden="1" customHeight="1">
      <c r="A205" s="11" t="s">
        <v>23</v>
      </c>
      <c r="B205" s="44" t="s">
        <v>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46">
        <f t="shared" si="77"/>
        <v>0</v>
      </c>
      <c r="N205" s="7">
        <f t="shared" si="78"/>
        <v>0</v>
      </c>
      <c r="O205" s="3"/>
      <c r="P205" s="3"/>
      <c r="Q205" s="3">
        <f t="shared" si="79"/>
        <v>0</v>
      </c>
      <c r="R205" s="3">
        <f t="shared" si="80"/>
        <v>0</v>
      </c>
      <c r="S205" s="49"/>
      <c r="T205" s="49"/>
      <c r="U205" s="49"/>
      <c r="V205" s="49"/>
      <c r="W205" s="49"/>
      <c r="X205" s="49"/>
      <c r="Y205" s="49"/>
      <c r="Z205" s="49"/>
    </row>
    <row r="206" spans="1:26" ht="12.75" hidden="1" customHeight="1">
      <c r="A206" s="11" t="s">
        <v>7</v>
      </c>
      <c r="B206" s="44">
        <f t="shared" ref="B206:B208" si="81">B185+7</f>
        <v>42607</v>
      </c>
      <c r="C206" s="7">
        <v>3</v>
      </c>
      <c r="D206" s="7">
        <v>22</v>
      </c>
      <c r="E206" s="7"/>
      <c r="F206" s="7"/>
      <c r="G206" s="7"/>
      <c r="H206" s="7"/>
      <c r="I206" s="7"/>
      <c r="J206" s="7"/>
      <c r="K206" s="7"/>
      <c r="L206" s="7"/>
      <c r="M206" s="46">
        <f t="shared" si="77"/>
        <v>3</v>
      </c>
      <c r="N206" s="7">
        <f t="shared" si="78"/>
        <v>22</v>
      </c>
      <c r="O206" s="3"/>
      <c r="P206" s="3"/>
      <c r="Q206" s="3"/>
      <c r="R206" s="3"/>
      <c r="S206" s="49"/>
      <c r="T206" s="49"/>
      <c r="U206" s="49"/>
      <c r="V206" s="49"/>
      <c r="W206" s="49"/>
      <c r="X206" s="49"/>
      <c r="Y206" s="49"/>
      <c r="Z206" s="49"/>
    </row>
    <row r="207" spans="1:26" ht="12.75" hidden="1" customHeight="1">
      <c r="A207" s="11" t="s">
        <v>8</v>
      </c>
      <c r="B207" s="44">
        <f t="shared" si="81"/>
        <v>42613</v>
      </c>
      <c r="C207" s="3">
        <v>130</v>
      </c>
      <c r="D207" s="3">
        <v>1755</v>
      </c>
      <c r="E207" s="7"/>
      <c r="F207" s="7"/>
      <c r="G207" s="7"/>
      <c r="H207" s="7"/>
      <c r="I207" s="7"/>
      <c r="J207" s="7"/>
      <c r="K207" s="7"/>
      <c r="L207" s="7"/>
      <c r="M207" s="46">
        <f t="shared" si="77"/>
        <v>130</v>
      </c>
      <c r="N207" s="7">
        <f t="shared" si="78"/>
        <v>1755</v>
      </c>
      <c r="O207" s="3">
        <v>130</v>
      </c>
      <c r="P207" s="3">
        <v>1755</v>
      </c>
      <c r="Q207" s="3">
        <f t="shared" ref="Q207:Q210" si="82">M207-O207</f>
        <v>0</v>
      </c>
      <c r="R207" s="3">
        <f t="shared" ref="R207:R210" si="83">N207-P207</f>
        <v>0</v>
      </c>
      <c r="S207" s="49"/>
      <c r="T207" s="49"/>
      <c r="U207" s="49"/>
      <c r="V207" s="49"/>
      <c r="W207" s="49"/>
      <c r="X207" s="49"/>
      <c r="Y207" s="49"/>
      <c r="Z207" s="49"/>
    </row>
    <row r="208" spans="1:26" ht="12.75" hidden="1" customHeight="1">
      <c r="A208" s="11" t="s">
        <v>9</v>
      </c>
      <c r="B208" s="4">
        <f t="shared" si="81"/>
        <v>42614</v>
      </c>
      <c r="C208" s="7">
        <v>20</v>
      </c>
      <c r="D208" s="7">
        <v>270</v>
      </c>
      <c r="E208" s="7"/>
      <c r="F208" s="7"/>
      <c r="G208" s="7"/>
      <c r="H208" s="7"/>
      <c r="I208" s="7"/>
      <c r="J208" s="7"/>
      <c r="K208" s="7"/>
      <c r="L208" s="7"/>
      <c r="M208" s="46">
        <f t="shared" si="77"/>
        <v>20</v>
      </c>
      <c r="N208" s="7">
        <f t="shared" si="78"/>
        <v>270</v>
      </c>
      <c r="O208" s="3">
        <v>20</v>
      </c>
      <c r="P208" s="3">
        <v>270</v>
      </c>
      <c r="Q208" s="3">
        <f t="shared" si="82"/>
        <v>0</v>
      </c>
      <c r="R208" s="3">
        <f t="shared" si="83"/>
        <v>0</v>
      </c>
      <c r="S208" s="49"/>
      <c r="T208" s="49"/>
      <c r="U208" s="49"/>
      <c r="V208" s="49"/>
      <c r="W208" s="49"/>
      <c r="X208" s="49"/>
      <c r="Y208" s="49"/>
      <c r="Z208" s="49"/>
    </row>
    <row r="209" spans="1:28" ht="12.75" hidden="1" customHeight="1">
      <c r="A209" s="11" t="s">
        <v>24</v>
      </c>
      <c r="B209" s="4"/>
      <c r="C209" s="22">
        <v>2</v>
      </c>
      <c r="D209" s="22">
        <v>20</v>
      </c>
      <c r="E209" s="22"/>
      <c r="F209" s="22"/>
      <c r="G209" s="7"/>
      <c r="H209" s="7"/>
      <c r="I209" s="7"/>
      <c r="J209" s="7"/>
      <c r="K209" s="7"/>
      <c r="L209" s="7"/>
      <c r="M209" s="46">
        <f t="shared" si="77"/>
        <v>2</v>
      </c>
      <c r="N209" s="7">
        <f t="shared" si="78"/>
        <v>20</v>
      </c>
      <c r="O209" s="3"/>
      <c r="P209" s="3"/>
      <c r="Q209" s="3">
        <f t="shared" si="82"/>
        <v>2</v>
      </c>
      <c r="R209" s="3">
        <f t="shared" si="83"/>
        <v>20</v>
      </c>
      <c r="S209" s="49"/>
      <c r="T209" s="49"/>
      <c r="U209" s="49"/>
      <c r="V209" s="49"/>
      <c r="W209" s="49"/>
      <c r="X209" s="49"/>
      <c r="Y209" s="49"/>
      <c r="Z209" s="49"/>
    </row>
    <row r="210" spans="1:28" ht="12.75" hidden="1" customHeight="1">
      <c r="A210" s="8" t="s">
        <v>25</v>
      </c>
      <c r="B210" s="14"/>
      <c r="C210" s="7">
        <f>SUM(C196:C209)</f>
        <v>526</v>
      </c>
      <c r="D210" s="7">
        <f t="shared" ref="D210:P210" si="84">SUM(D196:D209)</f>
        <v>6166</v>
      </c>
      <c r="E210" s="7">
        <f t="shared" si="84"/>
        <v>0</v>
      </c>
      <c r="F210" s="7">
        <f t="shared" si="84"/>
        <v>0</v>
      </c>
      <c r="G210" s="7">
        <f t="shared" si="84"/>
        <v>0</v>
      </c>
      <c r="H210" s="7">
        <f t="shared" si="84"/>
        <v>0</v>
      </c>
      <c r="I210" s="7">
        <f t="shared" si="84"/>
        <v>0</v>
      </c>
      <c r="J210" s="7">
        <f t="shared" si="84"/>
        <v>0</v>
      </c>
      <c r="K210" s="7">
        <f t="shared" si="84"/>
        <v>0</v>
      </c>
      <c r="L210" s="7">
        <f t="shared" si="84"/>
        <v>0</v>
      </c>
      <c r="M210" s="20">
        <f t="shared" si="84"/>
        <v>526</v>
      </c>
      <c r="N210" s="21">
        <f t="shared" si="84"/>
        <v>6166</v>
      </c>
      <c r="O210" s="22">
        <f t="shared" si="84"/>
        <v>500</v>
      </c>
      <c r="P210" s="22">
        <f t="shared" si="84"/>
        <v>6750</v>
      </c>
      <c r="Q210" s="22">
        <f t="shared" si="82"/>
        <v>26</v>
      </c>
      <c r="R210" s="22">
        <f t="shared" si="83"/>
        <v>-584</v>
      </c>
      <c r="S210" s="49">
        <f>SUM(S196:S209)</f>
        <v>0</v>
      </c>
      <c r="T210" s="49">
        <f t="shared" ref="T210:Z210" si="85">SUM(T196:T209)</f>
        <v>0</v>
      </c>
      <c r="U210" s="49">
        <f t="shared" si="85"/>
        <v>0</v>
      </c>
      <c r="V210" s="49">
        <f t="shared" si="85"/>
        <v>0</v>
      </c>
      <c r="W210" s="49">
        <f t="shared" si="85"/>
        <v>0</v>
      </c>
      <c r="X210" s="49">
        <f t="shared" si="85"/>
        <v>0</v>
      </c>
      <c r="Y210" s="49">
        <f t="shared" si="85"/>
        <v>0</v>
      </c>
      <c r="Z210" s="49">
        <f t="shared" si="85"/>
        <v>0</v>
      </c>
      <c r="AA210" s="52">
        <f>S210+U210+W210+Y210</f>
        <v>0</v>
      </c>
      <c r="AB210" s="52">
        <f>T210+V210+X210+Z210</f>
        <v>0</v>
      </c>
    </row>
    <row r="211" spans="1:28" ht="12.75" hidden="1" customHeight="1"/>
    <row r="212" spans="1:28" ht="12.75" hidden="1" customHeight="1"/>
    <row r="213" spans="1:28" ht="12.75" hidden="1" customHeight="1">
      <c r="A213" s="1" t="s">
        <v>47</v>
      </c>
      <c r="B213" s="2"/>
      <c r="C213" s="2"/>
      <c r="D213" s="2"/>
      <c r="E213" s="2"/>
      <c r="F213" s="2"/>
      <c r="G213" s="2"/>
      <c r="H213" s="2"/>
      <c r="I213" s="16"/>
      <c r="Q213" s="23"/>
      <c r="R213" s="23"/>
    </row>
    <row r="214" spans="1:28" ht="12.75" hidden="1" customHeight="1">
      <c r="A214" s="3" t="s">
        <v>38</v>
      </c>
      <c r="B214" s="4"/>
      <c r="C214" s="5" t="s">
        <v>0</v>
      </c>
      <c r="D214" s="5"/>
      <c r="E214" s="5" t="s">
        <v>0</v>
      </c>
      <c r="F214" s="5"/>
      <c r="G214" s="5" t="s">
        <v>1</v>
      </c>
      <c r="H214" s="5"/>
      <c r="I214" s="5" t="s">
        <v>1</v>
      </c>
      <c r="J214" s="5"/>
      <c r="K214" s="5" t="s">
        <v>1</v>
      </c>
      <c r="L214" s="5"/>
      <c r="M214" s="17" t="s">
        <v>0</v>
      </c>
      <c r="N214" s="5"/>
      <c r="O214" s="3" t="s">
        <v>2</v>
      </c>
      <c r="P214" s="3"/>
      <c r="Q214" s="3" t="s">
        <v>3</v>
      </c>
      <c r="R214" s="3"/>
      <c r="S214" s="47" t="s">
        <v>4</v>
      </c>
      <c r="T214" s="48"/>
      <c r="U214" s="48"/>
      <c r="V214" s="48"/>
      <c r="W214" s="48"/>
      <c r="X214" s="48"/>
      <c r="Y214" s="48"/>
      <c r="Z214" s="48"/>
    </row>
    <row r="215" spans="1:28" ht="12.75" hidden="1" customHeight="1">
      <c r="A215" s="3" t="s">
        <v>5</v>
      </c>
      <c r="B215" s="4" t="s">
        <v>6</v>
      </c>
      <c r="C215" s="3" t="s">
        <v>36</v>
      </c>
      <c r="D215" s="3"/>
      <c r="E215" s="3" t="s">
        <v>29</v>
      </c>
      <c r="F215" s="3"/>
      <c r="G215" s="3" t="s">
        <v>7</v>
      </c>
      <c r="H215" s="3"/>
      <c r="I215" s="3" t="s">
        <v>8</v>
      </c>
      <c r="J215" s="3"/>
      <c r="K215" s="3" t="s">
        <v>9</v>
      </c>
      <c r="L215" s="3"/>
      <c r="M215" s="18"/>
      <c r="N215" s="3"/>
      <c r="O215" s="3"/>
      <c r="P215" s="3"/>
      <c r="Q215" s="3" t="s">
        <v>10</v>
      </c>
      <c r="R215" s="3" t="s">
        <v>11</v>
      </c>
      <c r="S215" s="49" t="s">
        <v>10</v>
      </c>
      <c r="T215" s="49" t="s">
        <v>11</v>
      </c>
      <c r="U215" s="49" t="s">
        <v>10</v>
      </c>
      <c r="V215" s="49" t="s">
        <v>11</v>
      </c>
      <c r="W215" s="49" t="s">
        <v>10</v>
      </c>
      <c r="X215" s="49" t="s">
        <v>11</v>
      </c>
      <c r="Y215" s="49" t="s">
        <v>10</v>
      </c>
      <c r="Z215" s="49" t="s">
        <v>11</v>
      </c>
    </row>
    <row r="216" spans="1:28" ht="12.75" hidden="1" customHeight="1">
      <c r="A216" s="6" t="s">
        <v>12</v>
      </c>
      <c r="B216" s="4"/>
      <c r="C216" s="7" t="s">
        <v>10</v>
      </c>
      <c r="D216" s="7" t="s">
        <v>11</v>
      </c>
      <c r="E216" s="7" t="s">
        <v>10</v>
      </c>
      <c r="F216" s="7" t="s">
        <v>11</v>
      </c>
      <c r="G216" s="7" t="s">
        <v>10</v>
      </c>
      <c r="H216" s="7" t="s">
        <v>11</v>
      </c>
      <c r="I216" s="7" t="s">
        <v>10</v>
      </c>
      <c r="J216" s="7" t="s">
        <v>11</v>
      </c>
      <c r="K216" s="7" t="s">
        <v>10</v>
      </c>
      <c r="L216" s="7" t="s">
        <v>11</v>
      </c>
      <c r="M216" s="18" t="s">
        <v>10</v>
      </c>
      <c r="N216" s="3" t="s">
        <v>11</v>
      </c>
      <c r="O216" s="3" t="s">
        <v>10</v>
      </c>
      <c r="P216" s="3" t="s">
        <v>11</v>
      </c>
      <c r="Q216" s="3"/>
      <c r="R216" s="3"/>
      <c r="S216" s="49" t="s">
        <v>0</v>
      </c>
      <c r="T216" s="49"/>
      <c r="U216" s="50" t="s">
        <v>7</v>
      </c>
      <c r="V216" s="51"/>
      <c r="W216" s="49" t="s">
        <v>8</v>
      </c>
      <c r="X216" s="49"/>
      <c r="Y216" s="49" t="s">
        <v>9</v>
      </c>
      <c r="Z216" s="49"/>
    </row>
    <row r="217" spans="1:28" ht="12.75" hidden="1" customHeight="1">
      <c r="A217" s="8" t="s">
        <v>13</v>
      </c>
      <c r="B217" s="4" t="s">
        <v>14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46">
        <f>C217+E217</f>
        <v>0</v>
      </c>
      <c r="N217" s="7">
        <f>D217+F217</f>
        <v>0</v>
      </c>
      <c r="O217" s="3">
        <v>0</v>
      </c>
      <c r="P217" s="3">
        <v>0</v>
      </c>
      <c r="Q217" s="3">
        <f>M217-O217</f>
        <v>0</v>
      </c>
      <c r="R217" s="3">
        <f>N217-P217</f>
        <v>0</v>
      </c>
      <c r="S217" s="49"/>
      <c r="T217" s="49"/>
      <c r="U217" s="49"/>
      <c r="V217" s="49"/>
      <c r="W217" s="49"/>
      <c r="X217" s="49"/>
      <c r="Y217" s="49"/>
      <c r="Z217" s="49"/>
    </row>
    <row r="218" spans="1:28" ht="12.75" hidden="1" customHeight="1">
      <c r="A218" s="11" t="s">
        <v>15</v>
      </c>
      <c r="B218" s="44">
        <f>B197+7</f>
        <v>42609</v>
      </c>
      <c r="C218" s="7">
        <v>194</v>
      </c>
      <c r="D218" s="7">
        <v>1506</v>
      </c>
      <c r="E218" s="7"/>
      <c r="F218" s="7"/>
      <c r="G218" s="7"/>
      <c r="H218" s="7"/>
      <c r="I218" s="7"/>
      <c r="J218" s="7"/>
      <c r="K218" s="7"/>
      <c r="L218" s="7"/>
      <c r="M218" s="46">
        <v>177</v>
      </c>
      <c r="N218" s="7">
        <v>1371</v>
      </c>
      <c r="O218" s="3">
        <v>150</v>
      </c>
      <c r="P218" s="3">
        <v>2025</v>
      </c>
      <c r="Q218" s="3">
        <f t="shared" ref="Q218:Q226" si="86">M218-O218</f>
        <v>27</v>
      </c>
      <c r="R218" s="3">
        <f t="shared" ref="R218:R226" si="87">N218-P218</f>
        <v>-654</v>
      </c>
      <c r="S218" s="49"/>
      <c r="T218" s="49"/>
      <c r="U218" s="49"/>
      <c r="V218" s="49"/>
      <c r="W218" s="49"/>
      <c r="X218" s="49"/>
      <c r="Y218" s="49"/>
      <c r="Z218" s="49"/>
    </row>
    <row r="219" spans="1:28" ht="12.75" hidden="1" customHeight="1">
      <c r="A219" s="11" t="s">
        <v>14</v>
      </c>
      <c r="B219" s="44">
        <f>B198+7</f>
        <v>42611</v>
      </c>
      <c r="C219" s="10">
        <v>149</v>
      </c>
      <c r="D219" s="7">
        <v>1400</v>
      </c>
      <c r="E219" s="7"/>
      <c r="F219" s="7"/>
      <c r="G219" s="7"/>
      <c r="H219" s="7"/>
      <c r="I219" s="7"/>
      <c r="J219" s="7"/>
      <c r="K219" s="7"/>
      <c r="L219" s="7"/>
      <c r="M219" s="46">
        <f t="shared" ref="M219:M230" si="88">C219+E219</f>
        <v>149</v>
      </c>
      <c r="N219" s="7">
        <v>1437</v>
      </c>
      <c r="O219" s="3">
        <v>150</v>
      </c>
      <c r="P219" s="3">
        <v>2025</v>
      </c>
      <c r="Q219" s="3">
        <f t="shared" si="86"/>
        <v>-1</v>
      </c>
      <c r="R219" s="3">
        <f t="shared" si="87"/>
        <v>-588</v>
      </c>
      <c r="S219" s="49"/>
      <c r="T219" s="49"/>
      <c r="U219" s="49"/>
      <c r="V219" s="49"/>
      <c r="W219" s="49"/>
      <c r="X219" s="49"/>
      <c r="Y219" s="49"/>
      <c r="Z219" s="49"/>
    </row>
    <row r="220" spans="1:28" ht="12.75" hidden="1" customHeight="1">
      <c r="A220" s="11" t="s">
        <v>16</v>
      </c>
      <c r="B220" s="4" t="s">
        <v>15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46">
        <f t="shared" si="88"/>
        <v>0</v>
      </c>
      <c r="N220" s="7">
        <f t="shared" ref="N220:N230" si="89">D220+F220</f>
        <v>0</v>
      </c>
      <c r="O220" s="3">
        <v>0</v>
      </c>
      <c r="P220" s="3">
        <v>0</v>
      </c>
      <c r="Q220" s="3">
        <f t="shared" si="86"/>
        <v>0</v>
      </c>
      <c r="R220" s="3">
        <f t="shared" si="87"/>
        <v>0</v>
      </c>
      <c r="S220" s="49"/>
      <c r="T220" s="49"/>
      <c r="U220" s="49"/>
      <c r="V220" s="49"/>
      <c r="W220" s="49"/>
      <c r="X220" s="49"/>
      <c r="Y220" s="49"/>
      <c r="Z220" s="49"/>
    </row>
    <row r="221" spans="1:28" ht="12.75" hidden="1" customHeight="1">
      <c r="A221" s="11" t="s">
        <v>17</v>
      </c>
      <c r="B221" s="4" t="s">
        <v>14</v>
      </c>
      <c r="C221" s="7">
        <v>17</v>
      </c>
      <c r="D221" s="7">
        <v>409</v>
      </c>
      <c r="E221" s="7"/>
      <c r="F221" s="7"/>
      <c r="G221" s="7"/>
      <c r="H221" s="7"/>
      <c r="I221" s="7"/>
      <c r="J221" s="7"/>
      <c r="K221" s="7"/>
      <c r="L221" s="7"/>
      <c r="M221" s="46">
        <f t="shared" si="88"/>
        <v>17</v>
      </c>
      <c r="N221" s="7">
        <f t="shared" si="89"/>
        <v>409</v>
      </c>
      <c r="O221" s="3">
        <v>30</v>
      </c>
      <c r="P221" s="3">
        <v>405</v>
      </c>
      <c r="Q221" s="3">
        <f t="shared" si="86"/>
        <v>-13</v>
      </c>
      <c r="R221" s="3">
        <f t="shared" si="87"/>
        <v>4</v>
      </c>
      <c r="S221" s="49"/>
      <c r="T221" s="49"/>
      <c r="U221" s="49"/>
      <c r="V221" s="49"/>
      <c r="W221" s="49"/>
      <c r="X221" s="49"/>
      <c r="Y221" s="49"/>
      <c r="Z221" s="49"/>
    </row>
    <row r="222" spans="1:28" ht="12.75" hidden="1" customHeight="1">
      <c r="A222" s="11" t="s">
        <v>18</v>
      </c>
      <c r="B222" s="4" t="s">
        <v>14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46">
        <f t="shared" si="88"/>
        <v>0</v>
      </c>
      <c r="N222" s="7">
        <f t="shared" si="89"/>
        <v>0</v>
      </c>
      <c r="O222" s="3">
        <v>0</v>
      </c>
      <c r="P222" s="3">
        <v>0</v>
      </c>
      <c r="Q222" s="3">
        <f t="shared" si="86"/>
        <v>0</v>
      </c>
      <c r="R222" s="3">
        <f t="shared" si="87"/>
        <v>0</v>
      </c>
      <c r="S222" s="49"/>
      <c r="T222" s="49"/>
      <c r="U222" s="49"/>
      <c r="V222" s="49"/>
      <c r="W222" s="49"/>
      <c r="X222" s="49"/>
      <c r="Y222" s="49"/>
      <c r="Z222" s="49"/>
    </row>
    <row r="223" spans="1:28" ht="12.75" hidden="1" customHeight="1">
      <c r="A223" s="11" t="s">
        <v>19</v>
      </c>
      <c r="B223" s="4" t="s">
        <v>14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46">
        <f t="shared" si="88"/>
        <v>0</v>
      </c>
      <c r="N223" s="7">
        <f t="shared" si="89"/>
        <v>0</v>
      </c>
      <c r="O223" s="3">
        <v>0</v>
      </c>
      <c r="P223" s="3">
        <v>0</v>
      </c>
      <c r="Q223" s="3">
        <f t="shared" si="86"/>
        <v>0</v>
      </c>
      <c r="R223" s="3">
        <f t="shared" si="87"/>
        <v>0</v>
      </c>
      <c r="S223" s="49"/>
      <c r="T223" s="49"/>
      <c r="U223" s="49"/>
      <c r="V223" s="49"/>
      <c r="W223" s="49"/>
      <c r="X223" s="49"/>
      <c r="Y223" s="49"/>
      <c r="Z223" s="49"/>
    </row>
    <row r="224" spans="1:28" ht="12.75" hidden="1" customHeight="1">
      <c r="A224" s="11" t="s">
        <v>20</v>
      </c>
      <c r="B224" s="4" t="s">
        <v>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46">
        <f t="shared" si="88"/>
        <v>0</v>
      </c>
      <c r="N224" s="7">
        <f t="shared" si="89"/>
        <v>0</v>
      </c>
      <c r="O224" s="3">
        <v>20</v>
      </c>
      <c r="P224" s="3">
        <v>270</v>
      </c>
      <c r="Q224" s="3">
        <f t="shared" si="86"/>
        <v>-20</v>
      </c>
      <c r="R224" s="3">
        <f t="shared" si="87"/>
        <v>-270</v>
      </c>
      <c r="S224" s="49"/>
      <c r="T224" s="49"/>
      <c r="U224" s="49"/>
      <c r="V224" s="49"/>
      <c r="W224" s="49"/>
      <c r="X224" s="49"/>
      <c r="Y224" s="49"/>
      <c r="Z224" s="49"/>
    </row>
    <row r="225" spans="1:28" ht="12.75" hidden="1" customHeight="1">
      <c r="A225" s="11" t="s">
        <v>21</v>
      </c>
      <c r="B225" s="4" t="s">
        <v>22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46">
        <f t="shared" si="88"/>
        <v>0</v>
      </c>
      <c r="N225" s="7">
        <f t="shared" si="89"/>
        <v>0</v>
      </c>
      <c r="O225" s="3"/>
      <c r="P225" s="3"/>
      <c r="Q225" s="3">
        <f t="shared" si="86"/>
        <v>0</v>
      </c>
      <c r="R225" s="3">
        <f t="shared" si="87"/>
        <v>0</v>
      </c>
      <c r="S225" s="49"/>
      <c r="T225" s="49"/>
      <c r="U225" s="49"/>
      <c r="V225" s="49"/>
      <c r="W225" s="49"/>
      <c r="X225" s="49"/>
      <c r="Y225" s="49"/>
      <c r="Z225" s="49"/>
    </row>
    <row r="226" spans="1:28" ht="12.75" hidden="1" customHeight="1">
      <c r="A226" s="11" t="s">
        <v>23</v>
      </c>
      <c r="B226" s="44" t="s">
        <v>7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46">
        <f t="shared" si="88"/>
        <v>0</v>
      </c>
      <c r="N226" s="7">
        <f t="shared" si="89"/>
        <v>0</v>
      </c>
      <c r="O226" s="3"/>
      <c r="P226" s="3"/>
      <c r="Q226" s="3">
        <f t="shared" si="86"/>
        <v>0</v>
      </c>
      <c r="R226" s="3">
        <f t="shared" si="87"/>
        <v>0</v>
      </c>
      <c r="S226" s="49"/>
      <c r="T226" s="49"/>
      <c r="U226" s="49"/>
      <c r="V226" s="49"/>
      <c r="W226" s="49"/>
      <c r="X226" s="49"/>
      <c r="Y226" s="49"/>
      <c r="Z226" s="49"/>
    </row>
    <row r="227" spans="1:28" ht="12.75" hidden="1" customHeight="1">
      <c r="A227" s="11" t="s">
        <v>7</v>
      </c>
      <c r="B227" s="44">
        <f t="shared" ref="B227:B229" si="90">B206+7</f>
        <v>42614</v>
      </c>
      <c r="C227" s="7">
        <v>2</v>
      </c>
      <c r="D227" s="7">
        <v>28</v>
      </c>
      <c r="E227" s="7"/>
      <c r="F227" s="7"/>
      <c r="G227" s="7"/>
      <c r="H227" s="7"/>
      <c r="I227" s="7"/>
      <c r="J227" s="7"/>
      <c r="K227" s="7"/>
      <c r="L227" s="7"/>
      <c r="M227" s="46">
        <f t="shared" si="88"/>
        <v>2</v>
      </c>
      <c r="N227" s="7">
        <f t="shared" si="89"/>
        <v>28</v>
      </c>
      <c r="O227" s="3"/>
      <c r="P227" s="3"/>
      <c r="Q227" s="3"/>
      <c r="R227" s="3"/>
      <c r="S227" s="49"/>
      <c r="T227" s="49"/>
      <c r="U227" s="49"/>
      <c r="V227" s="49"/>
      <c r="W227" s="49"/>
      <c r="X227" s="49"/>
      <c r="Y227" s="49"/>
      <c r="Z227" s="49"/>
    </row>
    <row r="228" spans="1:28" ht="12.75" hidden="1" customHeight="1">
      <c r="A228" s="11" t="s">
        <v>8</v>
      </c>
      <c r="B228" s="44">
        <f t="shared" si="90"/>
        <v>42620</v>
      </c>
      <c r="C228" s="3">
        <v>130</v>
      </c>
      <c r="D228" s="3">
        <v>1755</v>
      </c>
      <c r="E228" s="7"/>
      <c r="F228" s="7"/>
      <c r="G228" s="7"/>
      <c r="H228" s="7"/>
      <c r="I228" s="7"/>
      <c r="J228" s="7"/>
      <c r="K228" s="7"/>
      <c r="L228" s="7"/>
      <c r="M228" s="46">
        <f t="shared" si="88"/>
        <v>130</v>
      </c>
      <c r="N228" s="7">
        <f t="shared" si="89"/>
        <v>1755</v>
      </c>
      <c r="O228" s="3">
        <v>130</v>
      </c>
      <c r="P228" s="3">
        <v>1755</v>
      </c>
      <c r="Q228" s="3">
        <f t="shared" ref="Q228:Q231" si="91">M228-O228</f>
        <v>0</v>
      </c>
      <c r="R228" s="3">
        <f t="shared" ref="R228:R231" si="92">N228-P228</f>
        <v>0</v>
      </c>
      <c r="S228" s="49"/>
      <c r="T228" s="49"/>
      <c r="U228" s="49"/>
      <c r="V228" s="49"/>
      <c r="W228" s="49"/>
      <c r="X228" s="49"/>
      <c r="Y228" s="49"/>
      <c r="Z228" s="49"/>
    </row>
    <row r="229" spans="1:28" ht="12.75" hidden="1" customHeight="1">
      <c r="A229" s="11" t="s">
        <v>9</v>
      </c>
      <c r="B229" s="4">
        <f t="shared" si="90"/>
        <v>42621</v>
      </c>
      <c r="C229" s="7">
        <v>20</v>
      </c>
      <c r="D229" s="7">
        <v>270</v>
      </c>
      <c r="E229" s="7"/>
      <c r="F229" s="7"/>
      <c r="G229" s="7"/>
      <c r="H229" s="7"/>
      <c r="I229" s="7"/>
      <c r="J229" s="7"/>
      <c r="K229" s="7"/>
      <c r="L229" s="7"/>
      <c r="M229" s="46">
        <f t="shared" si="88"/>
        <v>20</v>
      </c>
      <c r="N229" s="7">
        <f t="shared" si="89"/>
        <v>270</v>
      </c>
      <c r="O229" s="3">
        <v>20</v>
      </c>
      <c r="P229" s="3">
        <v>270</v>
      </c>
      <c r="Q229" s="3">
        <f t="shared" si="91"/>
        <v>0</v>
      </c>
      <c r="R229" s="3">
        <f t="shared" si="92"/>
        <v>0</v>
      </c>
      <c r="S229" s="49"/>
      <c r="T229" s="49"/>
      <c r="U229" s="49"/>
      <c r="V229" s="49"/>
      <c r="W229" s="49"/>
      <c r="X229" s="49"/>
      <c r="Y229" s="49"/>
      <c r="Z229" s="49"/>
    </row>
    <row r="230" spans="1:28" ht="12.75" hidden="1" customHeight="1">
      <c r="A230" s="11" t="s">
        <v>24</v>
      </c>
      <c r="B230" s="4"/>
      <c r="C230" s="22"/>
      <c r="D230" s="22"/>
      <c r="E230" s="22"/>
      <c r="F230" s="22"/>
      <c r="G230" s="7"/>
      <c r="H230" s="7"/>
      <c r="I230" s="7"/>
      <c r="J230" s="7"/>
      <c r="K230" s="7"/>
      <c r="L230" s="7"/>
      <c r="M230" s="46">
        <f t="shared" si="88"/>
        <v>0</v>
      </c>
      <c r="N230" s="7">
        <f t="shared" si="89"/>
        <v>0</v>
      </c>
      <c r="O230" s="3"/>
      <c r="P230" s="3"/>
      <c r="Q230" s="3">
        <f t="shared" si="91"/>
        <v>0</v>
      </c>
      <c r="R230" s="3">
        <f t="shared" si="92"/>
        <v>0</v>
      </c>
      <c r="S230" s="49"/>
      <c r="T230" s="49"/>
      <c r="U230" s="49"/>
      <c r="V230" s="49"/>
      <c r="W230" s="49"/>
      <c r="X230" s="49"/>
      <c r="Y230" s="49"/>
      <c r="Z230" s="49"/>
    </row>
    <row r="231" spans="1:28" ht="12.75" hidden="1" customHeight="1">
      <c r="A231" s="8" t="s">
        <v>25</v>
      </c>
      <c r="B231" s="14"/>
      <c r="C231" s="7">
        <f>SUM(C217:C230)</f>
        <v>512</v>
      </c>
      <c r="D231" s="7">
        <f t="shared" ref="D231:P231" si="93">SUM(D217:D230)</f>
        <v>5368</v>
      </c>
      <c r="E231" s="7">
        <f t="shared" si="93"/>
        <v>0</v>
      </c>
      <c r="F231" s="7">
        <f t="shared" si="93"/>
        <v>0</v>
      </c>
      <c r="G231" s="7">
        <f t="shared" si="93"/>
        <v>0</v>
      </c>
      <c r="H231" s="7">
        <f t="shared" si="93"/>
        <v>0</v>
      </c>
      <c r="I231" s="7">
        <f t="shared" si="93"/>
        <v>0</v>
      </c>
      <c r="J231" s="7">
        <f t="shared" si="93"/>
        <v>0</v>
      </c>
      <c r="K231" s="7">
        <f t="shared" si="93"/>
        <v>0</v>
      </c>
      <c r="L231" s="7">
        <f t="shared" si="93"/>
        <v>0</v>
      </c>
      <c r="M231" s="20">
        <f t="shared" si="93"/>
        <v>495</v>
      </c>
      <c r="N231" s="21">
        <f t="shared" si="93"/>
        <v>5270</v>
      </c>
      <c r="O231" s="22">
        <f t="shared" si="93"/>
        <v>500</v>
      </c>
      <c r="P231" s="22">
        <f t="shared" si="93"/>
        <v>6750</v>
      </c>
      <c r="Q231" s="22">
        <f t="shared" si="91"/>
        <v>-5</v>
      </c>
      <c r="R231" s="22">
        <f t="shared" si="92"/>
        <v>-1480</v>
      </c>
      <c r="S231" s="49">
        <f>SUM(S217:S230)</f>
        <v>0</v>
      </c>
      <c r="T231" s="49">
        <f t="shared" ref="T231:Z231" si="94">SUM(T217:T230)</f>
        <v>0</v>
      </c>
      <c r="U231" s="49">
        <f t="shared" si="94"/>
        <v>0</v>
      </c>
      <c r="V231" s="49">
        <f t="shared" si="94"/>
        <v>0</v>
      </c>
      <c r="W231" s="49">
        <f t="shared" si="94"/>
        <v>0</v>
      </c>
      <c r="X231" s="49">
        <f t="shared" si="94"/>
        <v>0</v>
      </c>
      <c r="Y231" s="49">
        <f t="shared" si="94"/>
        <v>0</v>
      </c>
      <c r="Z231" s="49">
        <f t="shared" si="94"/>
        <v>0</v>
      </c>
      <c r="AA231" s="52">
        <f>S231+U231+W231+Y231</f>
        <v>0</v>
      </c>
      <c r="AB231" s="52">
        <f>T231+V231+X231+Z231</f>
        <v>0</v>
      </c>
    </row>
    <row r="232" spans="1:28" ht="12.75" hidden="1" customHeight="1"/>
    <row r="233" spans="1:28" ht="12.75" hidden="1" customHeight="1"/>
    <row r="234" spans="1:28" ht="12.75" hidden="1" customHeight="1">
      <c r="A234" s="1" t="s">
        <v>48</v>
      </c>
      <c r="B234" s="2"/>
      <c r="C234" s="2"/>
      <c r="D234" s="2"/>
      <c r="E234" s="2"/>
      <c r="F234" s="2"/>
      <c r="G234" s="2"/>
      <c r="H234" s="2"/>
      <c r="I234" s="16"/>
      <c r="Q234" s="23"/>
      <c r="R234" s="23"/>
    </row>
    <row r="235" spans="1:28" ht="12.75" hidden="1" customHeight="1">
      <c r="A235" s="3" t="s">
        <v>38</v>
      </c>
      <c r="B235" s="4"/>
      <c r="C235" s="5" t="s">
        <v>0</v>
      </c>
      <c r="D235" s="5"/>
      <c r="E235" s="5" t="s">
        <v>0</v>
      </c>
      <c r="F235" s="5"/>
      <c r="G235" s="5" t="s">
        <v>1</v>
      </c>
      <c r="H235" s="5"/>
      <c r="I235" s="5" t="s">
        <v>1</v>
      </c>
      <c r="J235" s="5"/>
      <c r="K235" s="5" t="s">
        <v>1</v>
      </c>
      <c r="L235" s="5"/>
      <c r="M235" s="17" t="s">
        <v>0</v>
      </c>
      <c r="N235" s="5"/>
      <c r="O235" s="3" t="s">
        <v>2</v>
      </c>
      <c r="P235" s="3"/>
      <c r="Q235" s="3" t="s">
        <v>3</v>
      </c>
      <c r="R235" s="3"/>
      <c r="S235" s="47" t="s">
        <v>4</v>
      </c>
      <c r="T235" s="48"/>
      <c r="U235" s="48"/>
      <c r="V235" s="48"/>
      <c r="W235" s="48"/>
      <c r="X235" s="48"/>
      <c r="Y235" s="48"/>
      <c r="Z235" s="48"/>
    </row>
    <row r="236" spans="1:28" ht="12.75" hidden="1" customHeight="1">
      <c r="A236" s="3" t="s">
        <v>5</v>
      </c>
      <c r="B236" s="4" t="s">
        <v>6</v>
      </c>
      <c r="C236" s="3" t="s">
        <v>36</v>
      </c>
      <c r="D236" s="3"/>
      <c r="E236" s="3" t="s">
        <v>29</v>
      </c>
      <c r="F236" s="3"/>
      <c r="G236" s="3" t="s">
        <v>7</v>
      </c>
      <c r="H236" s="3"/>
      <c r="I236" s="3" t="s">
        <v>8</v>
      </c>
      <c r="J236" s="3"/>
      <c r="K236" s="3" t="s">
        <v>9</v>
      </c>
      <c r="L236" s="3"/>
      <c r="M236" s="18"/>
      <c r="N236" s="3"/>
      <c r="O236" s="3"/>
      <c r="P236" s="3"/>
      <c r="Q236" s="3" t="s">
        <v>10</v>
      </c>
      <c r="R236" s="3" t="s">
        <v>11</v>
      </c>
      <c r="S236" s="49" t="s">
        <v>10</v>
      </c>
      <c r="T236" s="49" t="s">
        <v>11</v>
      </c>
      <c r="U236" s="49" t="s">
        <v>10</v>
      </c>
      <c r="V236" s="49" t="s">
        <v>11</v>
      </c>
      <c r="W236" s="49" t="s">
        <v>10</v>
      </c>
      <c r="X236" s="49" t="s">
        <v>11</v>
      </c>
      <c r="Y236" s="49" t="s">
        <v>10</v>
      </c>
      <c r="Z236" s="49" t="s">
        <v>11</v>
      </c>
    </row>
    <row r="237" spans="1:28" ht="12.75" hidden="1" customHeight="1">
      <c r="A237" s="6" t="s">
        <v>12</v>
      </c>
      <c r="B237" s="4"/>
      <c r="C237" s="7" t="s">
        <v>10</v>
      </c>
      <c r="D237" s="7" t="s">
        <v>11</v>
      </c>
      <c r="E237" s="7" t="s">
        <v>10</v>
      </c>
      <c r="F237" s="7" t="s">
        <v>11</v>
      </c>
      <c r="G237" s="7" t="s">
        <v>10</v>
      </c>
      <c r="H237" s="7" t="s">
        <v>11</v>
      </c>
      <c r="I237" s="7" t="s">
        <v>10</v>
      </c>
      <c r="J237" s="7" t="s">
        <v>11</v>
      </c>
      <c r="K237" s="7" t="s">
        <v>10</v>
      </c>
      <c r="L237" s="7" t="s">
        <v>11</v>
      </c>
      <c r="M237" s="18" t="s">
        <v>10</v>
      </c>
      <c r="N237" s="3" t="s">
        <v>11</v>
      </c>
      <c r="O237" s="3" t="s">
        <v>10</v>
      </c>
      <c r="P237" s="3" t="s">
        <v>11</v>
      </c>
      <c r="Q237" s="3"/>
      <c r="R237" s="3"/>
      <c r="S237" s="49" t="s">
        <v>0</v>
      </c>
      <c r="T237" s="49"/>
      <c r="U237" s="50" t="s">
        <v>7</v>
      </c>
      <c r="V237" s="51"/>
      <c r="W237" s="49" t="s">
        <v>8</v>
      </c>
      <c r="X237" s="49"/>
      <c r="Y237" s="49" t="s">
        <v>9</v>
      </c>
      <c r="Z237" s="49"/>
    </row>
    <row r="238" spans="1:28" ht="12.75" hidden="1" customHeight="1">
      <c r="A238" s="8" t="s">
        <v>13</v>
      </c>
      <c r="B238" s="4" t="s">
        <v>14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46">
        <f>C238+E238</f>
        <v>0</v>
      </c>
      <c r="N238" s="7">
        <f>D238+F238</f>
        <v>0</v>
      </c>
      <c r="O238" s="3">
        <v>0</v>
      </c>
      <c r="P238" s="3">
        <v>0</v>
      </c>
      <c r="Q238" s="3">
        <f>M238-O238</f>
        <v>0</v>
      </c>
      <c r="R238" s="3">
        <f>N238-P238</f>
        <v>0</v>
      </c>
      <c r="S238" s="49"/>
      <c r="T238" s="49"/>
      <c r="U238" s="49"/>
      <c r="V238" s="49"/>
      <c r="W238" s="49"/>
      <c r="X238" s="49"/>
      <c r="Y238" s="49"/>
      <c r="Z238" s="49"/>
    </row>
    <row r="239" spans="1:28" ht="12.75" hidden="1" customHeight="1">
      <c r="A239" s="11" t="s">
        <v>15</v>
      </c>
      <c r="B239" s="44">
        <f>B218+7</f>
        <v>42616</v>
      </c>
      <c r="C239" s="7">
        <v>206</v>
      </c>
      <c r="D239" s="7">
        <v>1686</v>
      </c>
      <c r="E239" s="7"/>
      <c r="F239" s="7"/>
      <c r="G239" s="7"/>
      <c r="H239" s="7"/>
      <c r="I239" s="7"/>
      <c r="J239" s="7"/>
      <c r="K239" s="7"/>
      <c r="L239" s="7"/>
      <c r="M239" s="46">
        <f t="shared" ref="M239:M251" si="95">C239+E239</f>
        <v>206</v>
      </c>
      <c r="N239" s="7">
        <f t="shared" ref="N239:N251" si="96">D239+F239</f>
        <v>1686</v>
      </c>
      <c r="O239" s="3">
        <v>150</v>
      </c>
      <c r="P239" s="3">
        <v>2025</v>
      </c>
      <c r="Q239" s="3">
        <f t="shared" ref="Q239:Q247" si="97">M239-O239</f>
        <v>56</v>
      </c>
      <c r="R239" s="3">
        <f t="shared" ref="R239:R247" si="98">N239-P239</f>
        <v>-339</v>
      </c>
      <c r="S239" s="49"/>
      <c r="T239" s="49"/>
      <c r="U239" s="49"/>
      <c r="V239" s="49"/>
      <c r="W239" s="49"/>
      <c r="X239" s="49"/>
      <c r="Y239" s="49"/>
      <c r="Z239" s="49"/>
    </row>
    <row r="240" spans="1:28" ht="12.75" hidden="1" customHeight="1">
      <c r="A240" s="11" t="s">
        <v>14</v>
      </c>
      <c r="B240" s="44">
        <f>B219+7</f>
        <v>42618</v>
      </c>
      <c r="C240" s="10">
        <v>104</v>
      </c>
      <c r="D240" s="7">
        <v>917</v>
      </c>
      <c r="E240" s="7"/>
      <c r="F240" s="7"/>
      <c r="G240" s="7"/>
      <c r="H240" s="7"/>
      <c r="I240" s="7"/>
      <c r="J240" s="7"/>
      <c r="K240" s="7"/>
      <c r="L240" s="7"/>
      <c r="M240" s="46">
        <f t="shared" si="95"/>
        <v>104</v>
      </c>
      <c r="N240" s="7">
        <f t="shared" si="96"/>
        <v>917</v>
      </c>
      <c r="O240" s="3">
        <v>150</v>
      </c>
      <c r="P240" s="3">
        <v>2025</v>
      </c>
      <c r="Q240" s="3">
        <f t="shared" si="97"/>
        <v>-46</v>
      </c>
      <c r="R240" s="3">
        <f t="shared" si="98"/>
        <v>-1108</v>
      </c>
      <c r="S240" s="49"/>
      <c r="T240" s="49"/>
      <c r="U240" s="49"/>
      <c r="V240" s="49"/>
      <c r="W240" s="49"/>
      <c r="X240" s="49"/>
      <c r="Y240" s="49"/>
      <c r="Z240" s="49"/>
    </row>
    <row r="241" spans="1:28" ht="12.75" hidden="1" customHeight="1">
      <c r="A241" s="11" t="s">
        <v>16</v>
      </c>
      <c r="B241" s="4" t="s">
        <v>15</v>
      </c>
      <c r="C241" s="7">
        <v>8</v>
      </c>
      <c r="D241" s="7">
        <v>219</v>
      </c>
      <c r="E241" s="7"/>
      <c r="F241" s="7"/>
      <c r="G241" s="7"/>
      <c r="H241" s="7"/>
      <c r="I241" s="7"/>
      <c r="J241" s="7"/>
      <c r="K241" s="7"/>
      <c r="L241" s="7"/>
      <c r="M241" s="46">
        <f t="shared" si="95"/>
        <v>8</v>
      </c>
      <c r="N241" s="7">
        <f t="shared" si="96"/>
        <v>219</v>
      </c>
      <c r="O241" s="3">
        <v>0</v>
      </c>
      <c r="P241" s="3">
        <v>0</v>
      </c>
      <c r="Q241" s="3">
        <f t="shared" si="97"/>
        <v>8</v>
      </c>
      <c r="R241" s="3">
        <f t="shared" si="98"/>
        <v>219</v>
      </c>
      <c r="S241" s="49"/>
      <c r="T241" s="49"/>
      <c r="U241" s="49"/>
      <c r="V241" s="49"/>
      <c r="W241" s="49"/>
      <c r="X241" s="49"/>
      <c r="Y241" s="49"/>
      <c r="Z241" s="49"/>
    </row>
    <row r="242" spans="1:28" ht="12.75" hidden="1" customHeight="1">
      <c r="A242" s="11" t="s">
        <v>17</v>
      </c>
      <c r="B242" s="4" t="s">
        <v>14</v>
      </c>
      <c r="C242" s="7">
        <v>37</v>
      </c>
      <c r="D242" s="7">
        <v>930</v>
      </c>
      <c r="E242" s="7"/>
      <c r="F242" s="7"/>
      <c r="G242" s="7"/>
      <c r="H242" s="7"/>
      <c r="I242" s="7"/>
      <c r="J242" s="7"/>
      <c r="K242" s="7"/>
      <c r="L242" s="7"/>
      <c r="M242" s="46">
        <f t="shared" si="95"/>
        <v>37</v>
      </c>
      <c r="N242" s="7">
        <f t="shared" si="96"/>
        <v>930</v>
      </c>
      <c r="O242" s="3">
        <v>30</v>
      </c>
      <c r="P242" s="3">
        <v>405</v>
      </c>
      <c r="Q242" s="3">
        <f t="shared" si="97"/>
        <v>7</v>
      </c>
      <c r="R242" s="3">
        <f t="shared" si="98"/>
        <v>525</v>
      </c>
      <c r="S242" s="49"/>
      <c r="T242" s="49"/>
      <c r="U242" s="49"/>
      <c r="V242" s="49"/>
      <c r="W242" s="49"/>
      <c r="X242" s="49"/>
      <c r="Y242" s="49"/>
      <c r="Z242" s="49"/>
    </row>
    <row r="243" spans="1:28" ht="12.75" hidden="1" customHeight="1">
      <c r="A243" s="11" t="s">
        <v>18</v>
      </c>
      <c r="B243" s="4" t="s">
        <v>14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46">
        <f t="shared" si="95"/>
        <v>0</v>
      </c>
      <c r="N243" s="7">
        <f t="shared" si="96"/>
        <v>0</v>
      </c>
      <c r="O243" s="3">
        <v>0</v>
      </c>
      <c r="P243" s="3">
        <v>0</v>
      </c>
      <c r="Q243" s="3">
        <f t="shared" si="97"/>
        <v>0</v>
      </c>
      <c r="R243" s="3">
        <f t="shared" si="98"/>
        <v>0</v>
      </c>
      <c r="S243" s="49"/>
      <c r="T243" s="49"/>
      <c r="U243" s="49"/>
      <c r="V243" s="49"/>
      <c r="W243" s="49"/>
      <c r="X243" s="49"/>
      <c r="Y243" s="49"/>
      <c r="Z243" s="49"/>
    </row>
    <row r="244" spans="1:28" ht="12.75" hidden="1" customHeight="1">
      <c r="A244" s="11" t="s">
        <v>19</v>
      </c>
      <c r="B244" s="4" t="s">
        <v>14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46">
        <f t="shared" si="95"/>
        <v>0</v>
      </c>
      <c r="N244" s="7">
        <f t="shared" si="96"/>
        <v>0</v>
      </c>
      <c r="O244" s="3">
        <v>0</v>
      </c>
      <c r="P244" s="3">
        <v>0</v>
      </c>
      <c r="Q244" s="3">
        <f t="shared" si="97"/>
        <v>0</v>
      </c>
      <c r="R244" s="3">
        <f t="shared" si="98"/>
        <v>0</v>
      </c>
      <c r="S244" s="49"/>
      <c r="T244" s="49"/>
      <c r="U244" s="49"/>
      <c r="V244" s="49"/>
      <c r="W244" s="49"/>
      <c r="X244" s="49"/>
      <c r="Y244" s="49"/>
      <c r="Z244" s="49"/>
    </row>
    <row r="245" spans="1:28" ht="12.75" hidden="1" customHeight="1">
      <c r="A245" s="11" t="s">
        <v>20</v>
      </c>
      <c r="B245" s="4" t="s">
        <v>7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46">
        <f t="shared" si="95"/>
        <v>0</v>
      </c>
      <c r="N245" s="7">
        <f t="shared" si="96"/>
        <v>0</v>
      </c>
      <c r="O245" s="3">
        <v>20</v>
      </c>
      <c r="P245" s="3">
        <v>270</v>
      </c>
      <c r="Q245" s="3">
        <f t="shared" si="97"/>
        <v>-20</v>
      </c>
      <c r="R245" s="3">
        <f t="shared" si="98"/>
        <v>-270</v>
      </c>
      <c r="S245" s="49"/>
      <c r="T245" s="49"/>
      <c r="U245" s="49"/>
      <c r="V245" s="49"/>
      <c r="W245" s="49"/>
      <c r="X245" s="49"/>
      <c r="Y245" s="49"/>
      <c r="Z245" s="49"/>
    </row>
    <row r="246" spans="1:28" ht="12.75" hidden="1" customHeight="1">
      <c r="A246" s="11" t="s">
        <v>21</v>
      </c>
      <c r="B246" s="4" t="s">
        <v>22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46">
        <f t="shared" si="95"/>
        <v>0</v>
      </c>
      <c r="N246" s="7">
        <f t="shared" si="96"/>
        <v>0</v>
      </c>
      <c r="O246" s="3"/>
      <c r="P246" s="3"/>
      <c r="Q246" s="3">
        <f t="shared" si="97"/>
        <v>0</v>
      </c>
      <c r="R246" s="3">
        <f t="shared" si="98"/>
        <v>0</v>
      </c>
      <c r="S246" s="49"/>
      <c r="T246" s="49"/>
      <c r="U246" s="49"/>
      <c r="V246" s="49"/>
      <c r="W246" s="49"/>
      <c r="X246" s="49"/>
      <c r="Y246" s="49"/>
      <c r="Z246" s="49"/>
    </row>
    <row r="247" spans="1:28" ht="12.75" hidden="1" customHeight="1">
      <c r="A247" s="11" t="s">
        <v>23</v>
      </c>
      <c r="B247" s="44" t="s">
        <v>7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46">
        <f t="shared" si="95"/>
        <v>0</v>
      </c>
      <c r="N247" s="7">
        <f t="shared" si="96"/>
        <v>0</v>
      </c>
      <c r="O247" s="3"/>
      <c r="P247" s="3"/>
      <c r="Q247" s="3">
        <f t="shared" si="97"/>
        <v>0</v>
      </c>
      <c r="R247" s="3">
        <f t="shared" si="98"/>
        <v>0</v>
      </c>
      <c r="S247" s="49"/>
      <c r="T247" s="49"/>
      <c r="U247" s="49"/>
      <c r="V247" s="49"/>
      <c r="W247" s="49"/>
      <c r="X247" s="49"/>
      <c r="Y247" s="49"/>
      <c r="Z247" s="49"/>
    </row>
    <row r="248" spans="1:28" ht="12.75" hidden="1" customHeight="1">
      <c r="A248" s="11" t="s">
        <v>7</v>
      </c>
      <c r="B248" s="44">
        <f t="shared" ref="B248:B250" si="99">B227+7</f>
        <v>42621</v>
      </c>
      <c r="C248" s="7">
        <v>5</v>
      </c>
      <c r="D248" s="7">
        <v>34</v>
      </c>
      <c r="E248" s="7"/>
      <c r="F248" s="7"/>
      <c r="G248" s="7"/>
      <c r="H248" s="7"/>
      <c r="I248" s="7"/>
      <c r="J248" s="7"/>
      <c r="K248" s="7"/>
      <c r="L248" s="7"/>
      <c r="M248" s="46">
        <f t="shared" si="95"/>
        <v>5</v>
      </c>
      <c r="N248" s="7">
        <f t="shared" si="96"/>
        <v>34</v>
      </c>
      <c r="O248" s="3"/>
      <c r="P248" s="3"/>
      <c r="Q248" s="3"/>
      <c r="R248" s="3"/>
      <c r="S248" s="49"/>
      <c r="T248" s="49"/>
      <c r="U248" s="49"/>
      <c r="V248" s="49"/>
      <c r="W248" s="49"/>
      <c r="X248" s="49"/>
      <c r="Y248" s="49"/>
      <c r="Z248" s="49"/>
    </row>
    <row r="249" spans="1:28" ht="12.75" hidden="1" customHeight="1">
      <c r="A249" s="11" t="s">
        <v>8</v>
      </c>
      <c r="B249" s="44">
        <f t="shared" si="99"/>
        <v>42627</v>
      </c>
      <c r="C249" s="3">
        <v>130</v>
      </c>
      <c r="D249" s="3">
        <v>1755</v>
      </c>
      <c r="E249" s="7"/>
      <c r="F249" s="7"/>
      <c r="G249" s="7"/>
      <c r="H249" s="7"/>
      <c r="I249" s="7"/>
      <c r="J249" s="7"/>
      <c r="K249" s="7"/>
      <c r="L249" s="7"/>
      <c r="M249" s="46">
        <f t="shared" si="95"/>
        <v>130</v>
      </c>
      <c r="N249" s="7">
        <f t="shared" si="96"/>
        <v>1755</v>
      </c>
      <c r="O249" s="3">
        <v>130</v>
      </c>
      <c r="P249" s="3">
        <v>1755</v>
      </c>
      <c r="Q249" s="3">
        <f t="shared" ref="Q249:Q252" si="100">M249-O249</f>
        <v>0</v>
      </c>
      <c r="R249" s="3">
        <f t="shared" ref="R249:R252" si="101">N249-P249</f>
        <v>0</v>
      </c>
      <c r="S249" s="49"/>
      <c r="T249" s="49"/>
      <c r="U249" s="49"/>
      <c r="V249" s="49"/>
      <c r="W249" s="49"/>
      <c r="X249" s="49"/>
      <c r="Y249" s="49"/>
      <c r="Z249" s="49"/>
    </row>
    <row r="250" spans="1:28" ht="12.75" hidden="1" customHeight="1">
      <c r="A250" s="11" t="s">
        <v>9</v>
      </c>
      <c r="B250" s="4">
        <f t="shared" si="99"/>
        <v>42628</v>
      </c>
      <c r="C250" s="7">
        <v>20</v>
      </c>
      <c r="D250" s="7">
        <v>270</v>
      </c>
      <c r="E250" s="7"/>
      <c r="F250" s="7"/>
      <c r="G250" s="7"/>
      <c r="H250" s="7"/>
      <c r="I250" s="7"/>
      <c r="J250" s="7"/>
      <c r="K250" s="7"/>
      <c r="L250" s="7"/>
      <c r="M250" s="46">
        <f t="shared" si="95"/>
        <v>20</v>
      </c>
      <c r="N250" s="7">
        <f t="shared" si="96"/>
        <v>270</v>
      </c>
      <c r="O250" s="3">
        <v>20</v>
      </c>
      <c r="P250" s="3">
        <v>270</v>
      </c>
      <c r="Q250" s="3">
        <f t="shared" si="100"/>
        <v>0</v>
      </c>
      <c r="R250" s="3">
        <f t="shared" si="101"/>
        <v>0</v>
      </c>
      <c r="S250" s="49"/>
      <c r="T250" s="49"/>
      <c r="U250" s="49"/>
      <c r="V250" s="49"/>
      <c r="W250" s="49"/>
      <c r="X250" s="49"/>
      <c r="Y250" s="49"/>
      <c r="Z250" s="49"/>
    </row>
    <row r="251" spans="1:28" ht="12.75" hidden="1" customHeight="1">
      <c r="A251" s="11" t="s">
        <v>24</v>
      </c>
      <c r="B251" s="4"/>
      <c r="C251" s="22"/>
      <c r="D251" s="22"/>
      <c r="E251" s="22"/>
      <c r="F251" s="22"/>
      <c r="G251" s="7"/>
      <c r="H251" s="7"/>
      <c r="I251" s="7"/>
      <c r="J251" s="7"/>
      <c r="K251" s="7"/>
      <c r="L251" s="7"/>
      <c r="M251" s="46">
        <f t="shared" si="95"/>
        <v>0</v>
      </c>
      <c r="N251" s="7">
        <f t="shared" si="96"/>
        <v>0</v>
      </c>
      <c r="O251" s="3"/>
      <c r="P251" s="3"/>
      <c r="Q251" s="3">
        <f t="shared" si="100"/>
        <v>0</v>
      </c>
      <c r="R251" s="3">
        <f t="shared" si="101"/>
        <v>0</v>
      </c>
      <c r="S251" s="49"/>
      <c r="T251" s="49"/>
      <c r="U251" s="49"/>
      <c r="V251" s="49"/>
      <c r="W251" s="49"/>
      <c r="X251" s="49"/>
      <c r="Y251" s="49"/>
      <c r="Z251" s="49"/>
    </row>
    <row r="252" spans="1:28" ht="12.75" hidden="1" customHeight="1">
      <c r="A252" s="8" t="s">
        <v>25</v>
      </c>
      <c r="B252" s="14"/>
      <c r="C252" s="7">
        <f>SUM(C238:C251)</f>
        <v>510</v>
      </c>
      <c r="D252" s="7">
        <f t="shared" ref="D252:P252" si="102">SUM(D238:D251)</f>
        <v>5811</v>
      </c>
      <c r="E252" s="7">
        <f t="shared" si="102"/>
        <v>0</v>
      </c>
      <c r="F252" s="7">
        <f t="shared" si="102"/>
        <v>0</v>
      </c>
      <c r="G252" s="7">
        <f t="shared" si="102"/>
        <v>0</v>
      </c>
      <c r="H252" s="7">
        <f t="shared" si="102"/>
        <v>0</v>
      </c>
      <c r="I252" s="7">
        <f t="shared" si="102"/>
        <v>0</v>
      </c>
      <c r="J252" s="7">
        <f t="shared" si="102"/>
        <v>0</v>
      </c>
      <c r="K252" s="7">
        <f t="shared" si="102"/>
        <v>0</v>
      </c>
      <c r="L252" s="7">
        <f t="shared" si="102"/>
        <v>0</v>
      </c>
      <c r="M252" s="20">
        <f t="shared" si="102"/>
        <v>510</v>
      </c>
      <c r="N252" s="21">
        <f t="shared" si="102"/>
        <v>5811</v>
      </c>
      <c r="O252" s="22">
        <f t="shared" si="102"/>
        <v>500</v>
      </c>
      <c r="P252" s="22">
        <f t="shared" si="102"/>
        <v>6750</v>
      </c>
      <c r="Q252" s="22">
        <f t="shared" si="100"/>
        <v>10</v>
      </c>
      <c r="R252" s="22">
        <f t="shared" si="101"/>
        <v>-939</v>
      </c>
      <c r="S252" s="49">
        <f>SUM(S238:S251)</f>
        <v>0</v>
      </c>
      <c r="T252" s="49">
        <f t="shared" ref="T252:Z252" si="103">SUM(T238:T251)</f>
        <v>0</v>
      </c>
      <c r="U252" s="49">
        <f t="shared" si="103"/>
        <v>0</v>
      </c>
      <c r="V252" s="49">
        <f t="shared" si="103"/>
        <v>0</v>
      </c>
      <c r="W252" s="49">
        <f t="shared" si="103"/>
        <v>0</v>
      </c>
      <c r="X252" s="49">
        <f t="shared" si="103"/>
        <v>0</v>
      </c>
      <c r="Y252" s="49">
        <f t="shared" si="103"/>
        <v>0</v>
      </c>
      <c r="Z252" s="49">
        <f t="shared" si="103"/>
        <v>0</v>
      </c>
      <c r="AA252" s="52">
        <f>S252+U252+W252+Y252</f>
        <v>0</v>
      </c>
      <c r="AB252" s="52">
        <f>T252+V252+X252+Z252</f>
        <v>0</v>
      </c>
    </row>
    <row r="253" spans="1:28" ht="12.75" hidden="1" customHeight="1"/>
    <row r="254" spans="1:28" ht="12.75" hidden="1" customHeight="1"/>
    <row r="255" spans="1:28" ht="12.75" hidden="1" customHeight="1">
      <c r="A255" s="1" t="s">
        <v>49</v>
      </c>
      <c r="B255" s="2"/>
      <c r="C255" s="2"/>
      <c r="D255" s="2"/>
      <c r="E255" s="2"/>
      <c r="F255" s="2"/>
      <c r="G255" s="2"/>
      <c r="H255" s="2"/>
      <c r="I255" s="16"/>
      <c r="M255" s="53"/>
      <c r="Q255" s="23"/>
      <c r="R255" s="23"/>
    </row>
    <row r="256" spans="1:28" ht="12.75" hidden="1" customHeight="1">
      <c r="A256" s="3" t="s">
        <v>38</v>
      </c>
      <c r="B256" s="4"/>
      <c r="C256" s="5" t="s">
        <v>0</v>
      </c>
      <c r="D256" s="5"/>
      <c r="E256" s="5" t="s">
        <v>0</v>
      </c>
      <c r="F256" s="5"/>
      <c r="G256" s="5" t="s">
        <v>1</v>
      </c>
      <c r="H256" s="5"/>
      <c r="I256" s="5" t="s">
        <v>1</v>
      </c>
      <c r="J256" s="5"/>
      <c r="K256" s="5" t="s">
        <v>1</v>
      </c>
      <c r="L256" s="5"/>
      <c r="M256" s="17" t="s">
        <v>0</v>
      </c>
      <c r="N256" s="5"/>
      <c r="O256" s="3" t="s">
        <v>2</v>
      </c>
      <c r="P256" s="3"/>
      <c r="Q256" s="3" t="s">
        <v>3</v>
      </c>
      <c r="R256" s="3"/>
      <c r="S256" s="47" t="s">
        <v>4</v>
      </c>
      <c r="T256" s="48"/>
      <c r="U256" s="48"/>
      <c r="V256" s="48"/>
      <c r="W256" s="48"/>
      <c r="X256" s="48"/>
      <c r="Y256" s="48"/>
      <c r="Z256" s="48"/>
    </row>
    <row r="257" spans="1:26" ht="12.75" hidden="1" customHeight="1">
      <c r="A257" s="3" t="s">
        <v>5</v>
      </c>
      <c r="B257" s="4" t="s">
        <v>6</v>
      </c>
      <c r="C257" s="3" t="s">
        <v>36</v>
      </c>
      <c r="D257" s="3"/>
      <c r="E257" s="3" t="s">
        <v>29</v>
      </c>
      <c r="F257" s="3"/>
      <c r="G257" s="3" t="s">
        <v>7</v>
      </c>
      <c r="H257" s="3"/>
      <c r="I257" s="3" t="s">
        <v>8</v>
      </c>
      <c r="J257" s="3"/>
      <c r="K257" s="3" t="s">
        <v>9</v>
      </c>
      <c r="L257" s="3"/>
      <c r="M257" s="18"/>
      <c r="N257" s="3"/>
      <c r="O257" s="3"/>
      <c r="P257" s="3"/>
      <c r="Q257" s="3" t="s">
        <v>10</v>
      </c>
      <c r="R257" s="3" t="s">
        <v>11</v>
      </c>
      <c r="S257" s="49" t="s">
        <v>10</v>
      </c>
      <c r="T257" s="49" t="s">
        <v>11</v>
      </c>
      <c r="U257" s="49" t="s">
        <v>10</v>
      </c>
      <c r="V257" s="49" t="s">
        <v>11</v>
      </c>
      <c r="W257" s="49" t="s">
        <v>10</v>
      </c>
      <c r="X257" s="49" t="s">
        <v>11</v>
      </c>
      <c r="Y257" s="49" t="s">
        <v>10</v>
      </c>
      <c r="Z257" s="49" t="s">
        <v>11</v>
      </c>
    </row>
    <row r="258" spans="1:26" ht="12.75" hidden="1" customHeight="1">
      <c r="A258" s="6" t="s">
        <v>12</v>
      </c>
      <c r="B258" s="4"/>
      <c r="C258" s="7" t="s">
        <v>10</v>
      </c>
      <c r="D258" s="7" t="s">
        <v>11</v>
      </c>
      <c r="E258" s="7" t="s">
        <v>10</v>
      </c>
      <c r="F258" s="7" t="s">
        <v>11</v>
      </c>
      <c r="G258" s="7" t="s">
        <v>10</v>
      </c>
      <c r="H258" s="7" t="s">
        <v>11</v>
      </c>
      <c r="I258" s="7" t="s">
        <v>10</v>
      </c>
      <c r="J258" s="7" t="s">
        <v>11</v>
      </c>
      <c r="K258" s="7" t="s">
        <v>10</v>
      </c>
      <c r="L258" s="7" t="s">
        <v>11</v>
      </c>
      <c r="M258" s="18" t="s">
        <v>10</v>
      </c>
      <c r="N258" s="3" t="s">
        <v>11</v>
      </c>
      <c r="O258" s="3" t="s">
        <v>10</v>
      </c>
      <c r="P258" s="3" t="s">
        <v>11</v>
      </c>
      <c r="Q258" s="3"/>
      <c r="R258" s="3"/>
      <c r="S258" s="49" t="s">
        <v>0</v>
      </c>
      <c r="T258" s="49"/>
      <c r="U258" s="50" t="s">
        <v>7</v>
      </c>
      <c r="V258" s="51"/>
      <c r="W258" s="49" t="s">
        <v>8</v>
      </c>
      <c r="X258" s="49"/>
      <c r="Y258" s="49" t="s">
        <v>9</v>
      </c>
      <c r="Z258" s="49"/>
    </row>
    <row r="259" spans="1:26" ht="12.75" hidden="1" customHeight="1">
      <c r="A259" s="8" t="s">
        <v>13</v>
      </c>
      <c r="B259" s="4" t="s">
        <v>14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46">
        <f>C259+E259</f>
        <v>0</v>
      </c>
      <c r="N259" s="7">
        <f>D259+F259</f>
        <v>0</v>
      </c>
      <c r="O259" s="3">
        <v>0</v>
      </c>
      <c r="P259" s="3">
        <v>0</v>
      </c>
      <c r="Q259" s="3">
        <f>M259-O259</f>
        <v>0</v>
      </c>
      <c r="R259" s="3">
        <f>N259-P259</f>
        <v>0</v>
      </c>
      <c r="S259" s="49"/>
      <c r="T259" s="49"/>
      <c r="U259" s="49"/>
      <c r="V259" s="49"/>
      <c r="W259" s="49"/>
      <c r="X259" s="49"/>
      <c r="Y259" s="49"/>
      <c r="Z259" s="49"/>
    </row>
    <row r="260" spans="1:26" ht="12.75" hidden="1" customHeight="1">
      <c r="A260" s="11" t="s">
        <v>15</v>
      </c>
      <c r="B260" s="44">
        <f>B239+7</f>
        <v>42623</v>
      </c>
      <c r="C260" s="7">
        <v>150</v>
      </c>
      <c r="D260" s="7">
        <v>1687</v>
      </c>
      <c r="E260" s="7"/>
      <c r="F260" s="7"/>
      <c r="G260" s="7"/>
      <c r="H260" s="7"/>
      <c r="I260" s="7"/>
      <c r="J260" s="7"/>
      <c r="K260" s="7"/>
      <c r="L260" s="7"/>
      <c r="M260" s="46">
        <f t="shared" ref="M260:M272" si="104">C260+E260</f>
        <v>150</v>
      </c>
      <c r="N260" s="7">
        <f t="shared" ref="N260:N272" si="105">D260+F260</f>
        <v>1687</v>
      </c>
      <c r="O260" s="3">
        <v>150</v>
      </c>
      <c r="P260" s="3">
        <v>2025</v>
      </c>
      <c r="Q260" s="3">
        <f t="shared" ref="Q260:Q268" si="106">M260-O260</f>
        <v>0</v>
      </c>
      <c r="R260" s="3">
        <f t="shared" ref="R260:R268" si="107">N260-P260</f>
        <v>-338</v>
      </c>
      <c r="S260" s="49"/>
      <c r="T260" s="49"/>
      <c r="U260" s="49"/>
      <c r="V260" s="49"/>
      <c r="W260" s="49"/>
      <c r="X260" s="49"/>
      <c r="Y260" s="49"/>
      <c r="Z260" s="49"/>
    </row>
    <row r="261" spans="1:26" ht="12.75" hidden="1" customHeight="1">
      <c r="A261" s="11" t="s">
        <v>14</v>
      </c>
      <c r="B261" s="44">
        <f>B240+7</f>
        <v>42625</v>
      </c>
      <c r="C261" s="10">
        <v>159</v>
      </c>
      <c r="D261" s="7">
        <v>1066</v>
      </c>
      <c r="E261" s="7"/>
      <c r="F261" s="7"/>
      <c r="G261" s="7"/>
      <c r="H261" s="7"/>
      <c r="I261" s="7"/>
      <c r="J261" s="7"/>
      <c r="K261" s="7"/>
      <c r="L261" s="7"/>
      <c r="M261" s="46">
        <f t="shared" si="104"/>
        <v>159</v>
      </c>
      <c r="N261" s="7">
        <f t="shared" si="105"/>
        <v>1066</v>
      </c>
      <c r="O261" s="3">
        <v>150</v>
      </c>
      <c r="P261" s="3">
        <v>2025</v>
      </c>
      <c r="Q261" s="3">
        <f t="shared" si="106"/>
        <v>9</v>
      </c>
      <c r="R261" s="3">
        <f t="shared" si="107"/>
        <v>-959</v>
      </c>
      <c r="S261" s="49"/>
      <c r="T261" s="49"/>
      <c r="U261" s="49"/>
      <c r="V261" s="49"/>
      <c r="W261" s="49"/>
      <c r="X261" s="49"/>
      <c r="Y261" s="49"/>
      <c r="Z261" s="49"/>
    </row>
    <row r="262" spans="1:26" ht="12.75" hidden="1" customHeight="1">
      <c r="A262" s="11" t="s">
        <v>16</v>
      </c>
      <c r="B262" s="4" t="s">
        <v>15</v>
      </c>
      <c r="C262" s="7">
        <v>8</v>
      </c>
      <c r="D262" s="7">
        <v>219</v>
      </c>
      <c r="E262" s="7"/>
      <c r="F262" s="7"/>
      <c r="G262" s="7"/>
      <c r="H262" s="7"/>
      <c r="I262" s="7"/>
      <c r="J262" s="7"/>
      <c r="K262" s="7"/>
      <c r="L262" s="7"/>
      <c r="M262" s="46">
        <f t="shared" si="104"/>
        <v>8</v>
      </c>
      <c r="N262" s="7">
        <f t="shared" si="105"/>
        <v>219</v>
      </c>
      <c r="O262" s="3">
        <v>0</v>
      </c>
      <c r="P262" s="3">
        <v>0</v>
      </c>
      <c r="Q262" s="3">
        <f t="shared" si="106"/>
        <v>8</v>
      </c>
      <c r="R262" s="3">
        <f t="shared" si="107"/>
        <v>219</v>
      </c>
      <c r="S262" s="49"/>
      <c r="T262" s="49"/>
      <c r="U262" s="49"/>
      <c r="V262" s="49"/>
      <c r="W262" s="49"/>
      <c r="X262" s="49"/>
      <c r="Y262" s="49"/>
      <c r="Z262" s="49"/>
    </row>
    <row r="263" spans="1:26" ht="12.75" hidden="1" customHeight="1">
      <c r="A263" s="11" t="s">
        <v>17</v>
      </c>
      <c r="B263" s="4" t="s">
        <v>14</v>
      </c>
      <c r="C263" s="7">
        <v>11</v>
      </c>
      <c r="D263" s="7">
        <v>295</v>
      </c>
      <c r="E263" s="7"/>
      <c r="F263" s="7"/>
      <c r="G263" s="7"/>
      <c r="H263" s="7"/>
      <c r="I263" s="7"/>
      <c r="J263" s="7"/>
      <c r="K263" s="7"/>
      <c r="L263" s="7"/>
      <c r="M263" s="46">
        <f t="shared" si="104"/>
        <v>11</v>
      </c>
      <c r="N263" s="7">
        <f t="shared" si="105"/>
        <v>295</v>
      </c>
      <c r="O263" s="3">
        <v>30</v>
      </c>
      <c r="P263" s="3">
        <v>405</v>
      </c>
      <c r="Q263" s="3">
        <f t="shared" si="106"/>
        <v>-19</v>
      </c>
      <c r="R263" s="3">
        <f t="shared" si="107"/>
        <v>-110</v>
      </c>
      <c r="S263" s="49"/>
      <c r="T263" s="49"/>
      <c r="U263" s="49"/>
      <c r="V263" s="49"/>
      <c r="W263" s="49"/>
      <c r="X263" s="49"/>
      <c r="Y263" s="49"/>
      <c r="Z263" s="49"/>
    </row>
    <row r="264" spans="1:26" ht="12.75" hidden="1" customHeight="1">
      <c r="A264" s="11" t="s">
        <v>18</v>
      </c>
      <c r="B264" s="4" t="s">
        <v>14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46">
        <f t="shared" si="104"/>
        <v>0</v>
      </c>
      <c r="N264" s="7">
        <f t="shared" si="105"/>
        <v>0</v>
      </c>
      <c r="O264" s="3">
        <v>0</v>
      </c>
      <c r="P264" s="3">
        <v>0</v>
      </c>
      <c r="Q264" s="3">
        <f t="shared" si="106"/>
        <v>0</v>
      </c>
      <c r="R264" s="3">
        <f t="shared" si="107"/>
        <v>0</v>
      </c>
      <c r="S264" s="49"/>
      <c r="T264" s="49"/>
      <c r="U264" s="49"/>
      <c r="V264" s="49"/>
      <c r="W264" s="49"/>
      <c r="X264" s="49"/>
      <c r="Y264" s="49"/>
      <c r="Z264" s="49"/>
    </row>
    <row r="265" spans="1:26" ht="12.75" hidden="1" customHeight="1">
      <c r="A265" s="11" t="s">
        <v>19</v>
      </c>
      <c r="B265" s="4" t="s">
        <v>14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46">
        <f t="shared" si="104"/>
        <v>0</v>
      </c>
      <c r="N265" s="7">
        <f t="shared" si="105"/>
        <v>0</v>
      </c>
      <c r="O265" s="3">
        <v>0</v>
      </c>
      <c r="P265" s="3">
        <v>0</v>
      </c>
      <c r="Q265" s="3">
        <f t="shared" si="106"/>
        <v>0</v>
      </c>
      <c r="R265" s="3">
        <f t="shared" si="107"/>
        <v>0</v>
      </c>
      <c r="S265" s="49"/>
      <c r="T265" s="49"/>
      <c r="U265" s="49"/>
      <c r="V265" s="49"/>
      <c r="W265" s="49"/>
      <c r="X265" s="49"/>
      <c r="Y265" s="49"/>
      <c r="Z265" s="49"/>
    </row>
    <row r="266" spans="1:26" ht="12.75" hidden="1" customHeight="1">
      <c r="A266" s="11" t="s">
        <v>20</v>
      </c>
      <c r="B266" s="4" t="s">
        <v>7</v>
      </c>
      <c r="C266" s="7">
        <v>5</v>
      </c>
      <c r="D266" s="7">
        <v>68</v>
      </c>
      <c r="E266" s="7"/>
      <c r="F266" s="7"/>
      <c r="G266" s="7"/>
      <c r="H266" s="7"/>
      <c r="I266" s="7"/>
      <c r="J266" s="7"/>
      <c r="K266" s="7"/>
      <c r="L266" s="7"/>
      <c r="M266" s="46">
        <f t="shared" si="104"/>
        <v>5</v>
      </c>
      <c r="N266" s="7">
        <f t="shared" si="105"/>
        <v>68</v>
      </c>
      <c r="O266" s="3">
        <v>20</v>
      </c>
      <c r="P266" s="3">
        <v>270</v>
      </c>
      <c r="Q266" s="3">
        <f t="shared" si="106"/>
        <v>-15</v>
      </c>
      <c r="R266" s="3">
        <f t="shared" si="107"/>
        <v>-202</v>
      </c>
      <c r="S266" s="49"/>
      <c r="T266" s="49"/>
      <c r="U266" s="49"/>
      <c r="V266" s="49"/>
      <c r="W266" s="49"/>
      <c r="X266" s="49"/>
      <c r="Y266" s="49"/>
      <c r="Z266" s="49"/>
    </row>
    <row r="267" spans="1:26" ht="12.75" hidden="1" customHeight="1">
      <c r="A267" s="11" t="s">
        <v>21</v>
      </c>
      <c r="B267" s="4" t="s">
        <v>22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46">
        <f t="shared" si="104"/>
        <v>0</v>
      </c>
      <c r="N267" s="7">
        <f t="shared" si="105"/>
        <v>0</v>
      </c>
      <c r="O267" s="3"/>
      <c r="P267" s="3"/>
      <c r="Q267" s="3">
        <f t="shared" si="106"/>
        <v>0</v>
      </c>
      <c r="R267" s="3">
        <f t="shared" si="107"/>
        <v>0</v>
      </c>
      <c r="S267" s="49"/>
      <c r="T267" s="49"/>
      <c r="U267" s="49"/>
      <c r="V267" s="49"/>
      <c r="W267" s="49"/>
      <c r="X267" s="49"/>
      <c r="Y267" s="49"/>
      <c r="Z267" s="49"/>
    </row>
    <row r="268" spans="1:26" ht="12.75" hidden="1" customHeight="1">
      <c r="A268" s="11" t="s">
        <v>23</v>
      </c>
      <c r="B268" s="44" t="s">
        <v>7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46">
        <f t="shared" si="104"/>
        <v>0</v>
      </c>
      <c r="N268" s="7">
        <f t="shared" si="105"/>
        <v>0</v>
      </c>
      <c r="O268" s="3"/>
      <c r="P268" s="3"/>
      <c r="Q268" s="3">
        <f t="shared" si="106"/>
        <v>0</v>
      </c>
      <c r="R268" s="3">
        <f t="shared" si="107"/>
        <v>0</v>
      </c>
      <c r="S268" s="49"/>
      <c r="T268" s="49"/>
      <c r="U268" s="49"/>
      <c r="V268" s="49"/>
      <c r="W268" s="49"/>
      <c r="X268" s="49"/>
      <c r="Y268" s="49"/>
      <c r="Z268" s="49"/>
    </row>
    <row r="269" spans="1:26" ht="12.75" hidden="1" customHeight="1">
      <c r="A269" s="11" t="s">
        <v>7</v>
      </c>
      <c r="B269" s="44">
        <f t="shared" ref="B269:B271" si="108">B248+7</f>
        <v>42628</v>
      </c>
      <c r="C269" s="7">
        <v>8</v>
      </c>
      <c r="D269" s="7">
        <v>65</v>
      </c>
      <c r="E269" s="7"/>
      <c r="F269" s="7"/>
      <c r="G269" s="7"/>
      <c r="H269" s="7"/>
      <c r="I269" s="7"/>
      <c r="J269" s="7"/>
      <c r="K269" s="7"/>
      <c r="L269" s="7"/>
      <c r="M269" s="46">
        <f t="shared" si="104"/>
        <v>8</v>
      </c>
      <c r="N269" s="7">
        <f t="shared" si="105"/>
        <v>65</v>
      </c>
      <c r="O269" s="3"/>
      <c r="P269" s="3"/>
      <c r="Q269" s="3"/>
      <c r="R269" s="3"/>
      <c r="S269" s="49"/>
      <c r="T269" s="49"/>
      <c r="U269" s="49"/>
      <c r="V269" s="49"/>
      <c r="W269" s="49"/>
      <c r="X269" s="49"/>
      <c r="Y269" s="49"/>
      <c r="Z269" s="49"/>
    </row>
    <row r="270" spans="1:26" ht="12.75" hidden="1" customHeight="1">
      <c r="A270" s="11" t="s">
        <v>8</v>
      </c>
      <c r="B270" s="44">
        <f t="shared" si="108"/>
        <v>42634</v>
      </c>
      <c r="C270" s="3">
        <v>130</v>
      </c>
      <c r="D270" s="3">
        <v>1755</v>
      </c>
      <c r="E270" s="7"/>
      <c r="F270" s="7"/>
      <c r="G270" s="7"/>
      <c r="H270" s="7"/>
      <c r="I270" s="7"/>
      <c r="J270" s="7"/>
      <c r="K270" s="7"/>
      <c r="L270" s="7"/>
      <c r="M270" s="46">
        <f t="shared" si="104"/>
        <v>130</v>
      </c>
      <c r="N270" s="7">
        <f t="shared" si="105"/>
        <v>1755</v>
      </c>
      <c r="O270" s="3">
        <v>130</v>
      </c>
      <c r="P270" s="3">
        <v>1755</v>
      </c>
      <c r="Q270" s="3">
        <f t="shared" ref="Q270:Q273" si="109">M270-O270</f>
        <v>0</v>
      </c>
      <c r="R270" s="3">
        <f t="shared" ref="R270:R273" si="110">N270-P270</f>
        <v>0</v>
      </c>
      <c r="S270" s="49"/>
      <c r="T270" s="49"/>
      <c r="U270" s="49"/>
      <c r="V270" s="49"/>
      <c r="W270" s="49"/>
      <c r="X270" s="49"/>
      <c r="Y270" s="49"/>
      <c r="Z270" s="49"/>
    </row>
    <row r="271" spans="1:26" ht="12.75" hidden="1" customHeight="1">
      <c r="A271" s="11" t="s">
        <v>9</v>
      </c>
      <c r="B271" s="4">
        <f t="shared" si="108"/>
        <v>42635</v>
      </c>
      <c r="C271" s="7">
        <v>20</v>
      </c>
      <c r="D271" s="7">
        <v>270</v>
      </c>
      <c r="E271" s="7"/>
      <c r="F271" s="7"/>
      <c r="G271" s="7"/>
      <c r="H271" s="7"/>
      <c r="I271" s="7"/>
      <c r="J271" s="7"/>
      <c r="K271" s="7"/>
      <c r="L271" s="7"/>
      <c r="M271" s="46">
        <f t="shared" si="104"/>
        <v>20</v>
      </c>
      <c r="N271" s="7">
        <f t="shared" si="105"/>
        <v>270</v>
      </c>
      <c r="O271" s="3">
        <v>20</v>
      </c>
      <c r="P271" s="3">
        <v>270</v>
      </c>
      <c r="Q271" s="3">
        <f t="shared" si="109"/>
        <v>0</v>
      </c>
      <c r="R271" s="3">
        <f t="shared" si="110"/>
        <v>0</v>
      </c>
      <c r="S271" s="49"/>
      <c r="T271" s="49"/>
      <c r="U271" s="49"/>
      <c r="V271" s="49"/>
      <c r="W271" s="49"/>
      <c r="X271" s="49"/>
      <c r="Y271" s="49"/>
      <c r="Z271" s="49"/>
    </row>
    <row r="272" spans="1:26" ht="12.75" hidden="1" customHeight="1">
      <c r="A272" s="11" t="s">
        <v>24</v>
      </c>
      <c r="B272" s="4"/>
      <c r="C272" s="22"/>
      <c r="D272" s="22"/>
      <c r="E272" s="22"/>
      <c r="F272" s="22"/>
      <c r="G272" s="7"/>
      <c r="H272" s="7"/>
      <c r="I272" s="7"/>
      <c r="J272" s="7"/>
      <c r="K272" s="7"/>
      <c r="L272" s="7"/>
      <c r="M272" s="46">
        <f t="shared" si="104"/>
        <v>0</v>
      </c>
      <c r="N272" s="7">
        <f t="shared" si="105"/>
        <v>0</v>
      </c>
      <c r="O272" s="3"/>
      <c r="P272" s="3"/>
      <c r="Q272" s="3">
        <f t="shared" si="109"/>
        <v>0</v>
      </c>
      <c r="R272" s="3">
        <f t="shared" si="110"/>
        <v>0</v>
      </c>
      <c r="S272" s="49"/>
      <c r="T272" s="49"/>
      <c r="U272" s="49"/>
      <c r="V272" s="49"/>
      <c r="W272" s="49"/>
      <c r="X272" s="49"/>
      <c r="Y272" s="49"/>
      <c r="Z272" s="49"/>
    </row>
    <row r="273" spans="1:28" ht="12.75" hidden="1" customHeight="1">
      <c r="A273" s="8" t="s">
        <v>25</v>
      </c>
      <c r="B273" s="14"/>
      <c r="C273" s="7">
        <f>SUM(C259:C272)</f>
        <v>491</v>
      </c>
      <c r="D273" s="7">
        <f t="shared" ref="D273:P273" si="111">SUM(D259:D272)</f>
        <v>5425</v>
      </c>
      <c r="E273" s="7">
        <f t="shared" si="111"/>
        <v>0</v>
      </c>
      <c r="F273" s="7">
        <f t="shared" si="111"/>
        <v>0</v>
      </c>
      <c r="G273" s="7">
        <f t="shared" si="111"/>
        <v>0</v>
      </c>
      <c r="H273" s="7">
        <f t="shared" si="111"/>
        <v>0</v>
      </c>
      <c r="I273" s="7">
        <f t="shared" si="111"/>
        <v>0</v>
      </c>
      <c r="J273" s="7">
        <f t="shared" si="111"/>
        <v>0</v>
      </c>
      <c r="K273" s="7">
        <f t="shared" si="111"/>
        <v>0</v>
      </c>
      <c r="L273" s="7">
        <f t="shared" si="111"/>
        <v>0</v>
      </c>
      <c r="M273" s="20">
        <f t="shared" si="111"/>
        <v>491</v>
      </c>
      <c r="N273" s="21">
        <f t="shared" si="111"/>
        <v>5425</v>
      </c>
      <c r="O273" s="22">
        <f t="shared" si="111"/>
        <v>500</v>
      </c>
      <c r="P273" s="22">
        <f t="shared" si="111"/>
        <v>6750</v>
      </c>
      <c r="Q273" s="22">
        <f t="shared" si="109"/>
        <v>-9</v>
      </c>
      <c r="R273" s="22">
        <f t="shared" si="110"/>
        <v>-1325</v>
      </c>
      <c r="S273" s="49">
        <f>SUM(S259:S272)</f>
        <v>0</v>
      </c>
      <c r="T273" s="49">
        <f t="shared" ref="T273:Z273" si="112">SUM(T259:T272)</f>
        <v>0</v>
      </c>
      <c r="U273" s="49">
        <f t="shared" si="112"/>
        <v>0</v>
      </c>
      <c r="V273" s="49">
        <f t="shared" si="112"/>
        <v>0</v>
      </c>
      <c r="W273" s="49">
        <f t="shared" si="112"/>
        <v>0</v>
      </c>
      <c r="X273" s="49">
        <f t="shared" si="112"/>
        <v>0</v>
      </c>
      <c r="Y273" s="49">
        <f t="shared" si="112"/>
        <v>0</v>
      </c>
      <c r="Z273" s="49">
        <f t="shared" si="112"/>
        <v>0</v>
      </c>
      <c r="AA273" s="52">
        <f>S273+U273+W273+Y273</f>
        <v>0</v>
      </c>
      <c r="AB273" s="52">
        <f>T273+V273+X273+Z273</f>
        <v>0</v>
      </c>
    </row>
    <row r="274" spans="1:28" ht="12.75" hidden="1" customHeight="1"/>
    <row r="275" spans="1:28" ht="12.75" hidden="1" customHeight="1"/>
    <row r="276" spans="1:28" ht="12.75" hidden="1" customHeight="1">
      <c r="A276" s="1" t="s">
        <v>50</v>
      </c>
      <c r="B276" s="2"/>
      <c r="C276" s="2"/>
      <c r="D276" s="2"/>
      <c r="E276" s="2"/>
      <c r="F276" s="2"/>
      <c r="G276" s="2"/>
      <c r="H276" s="2"/>
      <c r="I276" s="16"/>
      <c r="M276" s="53"/>
      <c r="Q276" s="23"/>
      <c r="R276" s="23"/>
    </row>
    <row r="277" spans="1:28" ht="12.75" hidden="1" customHeight="1">
      <c r="A277" s="3" t="s">
        <v>38</v>
      </c>
      <c r="B277" s="4"/>
      <c r="C277" s="5" t="s">
        <v>0</v>
      </c>
      <c r="D277" s="5"/>
      <c r="E277" s="5" t="s">
        <v>0</v>
      </c>
      <c r="F277" s="5"/>
      <c r="G277" s="5" t="s">
        <v>1</v>
      </c>
      <c r="H277" s="5"/>
      <c r="I277" s="5" t="s">
        <v>1</v>
      </c>
      <c r="J277" s="5"/>
      <c r="K277" s="5" t="s">
        <v>1</v>
      </c>
      <c r="L277" s="5"/>
      <c r="M277" s="17" t="s">
        <v>0</v>
      </c>
      <c r="N277" s="5"/>
      <c r="O277" s="3" t="s">
        <v>2</v>
      </c>
      <c r="P277" s="3"/>
      <c r="Q277" s="3" t="s">
        <v>3</v>
      </c>
      <c r="R277" s="3"/>
      <c r="S277" s="47" t="s">
        <v>4</v>
      </c>
      <c r="T277" s="48"/>
      <c r="U277" s="48"/>
      <c r="V277" s="48"/>
      <c r="W277" s="48"/>
      <c r="X277" s="48"/>
      <c r="Y277" s="48"/>
      <c r="Z277" s="48"/>
    </row>
    <row r="278" spans="1:28" ht="12.75" hidden="1" customHeight="1">
      <c r="A278" s="3" t="s">
        <v>5</v>
      </c>
      <c r="B278" s="4" t="s">
        <v>6</v>
      </c>
      <c r="C278" s="3" t="s">
        <v>36</v>
      </c>
      <c r="D278" s="3"/>
      <c r="E278" s="3" t="s">
        <v>29</v>
      </c>
      <c r="F278" s="3"/>
      <c r="G278" s="3" t="s">
        <v>7</v>
      </c>
      <c r="H278" s="3"/>
      <c r="I278" s="3" t="s">
        <v>8</v>
      </c>
      <c r="J278" s="3"/>
      <c r="K278" s="3" t="s">
        <v>9</v>
      </c>
      <c r="L278" s="3"/>
      <c r="M278" s="18"/>
      <c r="N278" s="3"/>
      <c r="O278" s="3"/>
      <c r="P278" s="3"/>
      <c r="Q278" s="3" t="s">
        <v>10</v>
      </c>
      <c r="R278" s="3" t="s">
        <v>11</v>
      </c>
      <c r="S278" s="49" t="s">
        <v>10</v>
      </c>
      <c r="T278" s="49" t="s">
        <v>11</v>
      </c>
      <c r="U278" s="49" t="s">
        <v>10</v>
      </c>
      <c r="V278" s="49" t="s">
        <v>11</v>
      </c>
      <c r="W278" s="49" t="s">
        <v>10</v>
      </c>
      <c r="X278" s="49" t="s">
        <v>11</v>
      </c>
      <c r="Y278" s="49" t="s">
        <v>10</v>
      </c>
      <c r="Z278" s="49" t="s">
        <v>11</v>
      </c>
    </row>
    <row r="279" spans="1:28" ht="12.75" hidden="1" customHeight="1">
      <c r="A279" s="6" t="s">
        <v>12</v>
      </c>
      <c r="B279" s="4"/>
      <c r="C279" s="7" t="s">
        <v>10</v>
      </c>
      <c r="D279" s="7" t="s">
        <v>11</v>
      </c>
      <c r="E279" s="7" t="s">
        <v>10</v>
      </c>
      <c r="F279" s="7" t="s">
        <v>11</v>
      </c>
      <c r="G279" s="7" t="s">
        <v>10</v>
      </c>
      <c r="H279" s="7" t="s">
        <v>11</v>
      </c>
      <c r="I279" s="7" t="s">
        <v>10</v>
      </c>
      <c r="J279" s="7" t="s">
        <v>11</v>
      </c>
      <c r="K279" s="7" t="s">
        <v>10</v>
      </c>
      <c r="L279" s="7" t="s">
        <v>11</v>
      </c>
      <c r="M279" s="18" t="s">
        <v>10</v>
      </c>
      <c r="N279" s="3" t="s">
        <v>11</v>
      </c>
      <c r="O279" s="3" t="s">
        <v>10</v>
      </c>
      <c r="P279" s="3" t="s">
        <v>11</v>
      </c>
      <c r="Q279" s="3"/>
      <c r="R279" s="3"/>
      <c r="S279" s="49" t="s">
        <v>0</v>
      </c>
      <c r="T279" s="49"/>
      <c r="U279" s="50" t="s">
        <v>7</v>
      </c>
      <c r="V279" s="51"/>
      <c r="W279" s="49" t="s">
        <v>8</v>
      </c>
      <c r="X279" s="49"/>
      <c r="Y279" s="49" t="s">
        <v>9</v>
      </c>
      <c r="Z279" s="49"/>
    </row>
    <row r="280" spans="1:28" ht="12.75" hidden="1" customHeight="1">
      <c r="A280" s="8" t="s">
        <v>13</v>
      </c>
      <c r="B280" s="4" t="s">
        <v>14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46">
        <f>C280+E280</f>
        <v>0</v>
      </c>
      <c r="N280" s="7">
        <f>D280+F280</f>
        <v>0</v>
      </c>
      <c r="O280" s="3">
        <v>0</v>
      </c>
      <c r="P280" s="3">
        <v>0</v>
      </c>
      <c r="Q280" s="3">
        <f>M280-O280</f>
        <v>0</v>
      </c>
      <c r="R280" s="3">
        <f>N280-P280</f>
        <v>0</v>
      </c>
      <c r="S280" s="49"/>
      <c r="T280" s="49"/>
      <c r="U280" s="49"/>
      <c r="V280" s="49"/>
      <c r="W280" s="49"/>
      <c r="X280" s="49"/>
      <c r="Y280" s="49"/>
      <c r="Z280" s="49"/>
    </row>
    <row r="281" spans="1:28" ht="12.75" hidden="1" customHeight="1">
      <c r="A281" s="11" t="s">
        <v>15</v>
      </c>
      <c r="B281" s="44">
        <f>B260+7</f>
        <v>42630</v>
      </c>
      <c r="C281" s="7">
        <v>148</v>
      </c>
      <c r="D281" s="7">
        <v>1982</v>
      </c>
      <c r="E281" s="7"/>
      <c r="F281" s="7"/>
      <c r="G281" s="7"/>
      <c r="H281" s="7"/>
      <c r="I281" s="7"/>
      <c r="J281" s="7"/>
      <c r="K281" s="7"/>
      <c r="L281" s="7"/>
      <c r="M281" s="46">
        <f t="shared" ref="M281:M293" si="113">C281+E281</f>
        <v>148</v>
      </c>
      <c r="N281" s="7">
        <f t="shared" ref="N281:N293" si="114">D281+F281</f>
        <v>1982</v>
      </c>
      <c r="O281" s="3">
        <v>150</v>
      </c>
      <c r="P281" s="3">
        <v>2025</v>
      </c>
      <c r="Q281" s="3">
        <f t="shared" ref="Q281:Q289" si="115">M281-O281</f>
        <v>-2</v>
      </c>
      <c r="R281" s="3">
        <f t="shared" ref="R281:R289" si="116">N281-P281</f>
        <v>-43</v>
      </c>
      <c r="S281" s="49"/>
      <c r="T281" s="49"/>
      <c r="U281" s="49"/>
      <c r="V281" s="49"/>
      <c r="W281" s="49"/>
      <c r="X281" s="49"/>
      <c r="Y281" s="49"/>
      <c r="Z281" s="49"/>
    </row>
    <row r="282" spans="1:28" ht="12.75" hidden="1" customHeight="1">
      <c r="A282" s="11" t="s">
        <v>14</v>
      </c>
      <c r="B282" s="44">
        <f>B261+7</f>
        <v>42632</v>
      </c>
      <c r="C282" s="10">
        <v>48</v>
      </c>
      <c r="D282" s="7">
        <v>565</v>
      </c>
      <c r="E282" s="7"/>
      <c r="F282" s="7"/>
      <c r="G282" s="7"/>
      <c r="H282" s="7"/>
      <c r="I282" s="7"/>
      <c r="J282" s="7"/>
      <c r="K282" s="7"/>
      <c r="L282" s="7"/>
      <c r="M282" s="46">
        <f t="shared" si="113"/>
        <v>48</v>
      </c>
      <c r="N282" s="7">
        <f t="shared" si="114"/>
        <v>565</v>
      </c>
      <c r="O282" s="3">
        <v>150</v>
      </c>
      <c r="P282" s="3">
        <v>2025</v>
      </c>
      <c r="Q282" s="3">
        <f t="shared" si="115"/>
        <v>-102</v>
      </c>
      <c r="R282" s="3">
        <f t="shared" si="116"/>
        <v>-1460</v>
      </c>
      <c r="S282" s="49"/>
      <c r="T282" s="49"/>
      <c r="U282" s="49"/>
      <c r="V282" s="49"/>
      <c r="W282" s="49"/>
      <c r="X282" s="49"/>
      <c r="Y282" s="49"/>
      <c r="Z282" s="49"/>
    </row>
    <row r="283" spans="1:28" ht="12.75" hidden="1" customHeight="1">
      <c r="A283" s="11" t="s">
        <v>16</v>
      </c>
      <c r="B283" s="4" t="s">
        <v>15</v>
      </c>
      <c r="C283" s="7">
        <v>14</v>
      </c>
      <c r="D283" s="7">
        <v>384</v>
      </c>
      <c r="E283" s="7"/>
      <c r="F283" s="7"/>
      <c r="G283" s="7"/>
      <c r="H283" s="7"/>
      <c r="I283" s="7"/>
      <c r="J283" s="7"/>
      <c r="K283" s="7"/>
      <c r="L283" s="7"/>
      <c r="M283" s="46">
        <f t="shared" si="113"/>
        <v>14</v>
      </c>
      <c r="N283" s="7">
        <f t="shared" si="114"/>
        <v>384</v>
      </c>
      <c r="O283" s="3">
        <v>0</v>
      </c>
      <c r="P283" s="3">
        <v>0</v>
      </c>
      <c r="Q283" s="3">
        <f t="shared" si="115"/>
        <v>14</v>
      </c>
      <c r="R283" s="3">
        <f t="shared" si="116"/>
        <v>384</v>
      </c>
      <c r="S283" s="49"/>
      <c r="T283" s="49"/>
      <c r="U283" s="49"/>
      <c r="V283" s="49"/>
      <c r="W283" s="49"/>
      <c r="X283" s="49"/>
      <c r="Y283" s="49"/>
      <c r="Z283" s="49"/>
    </row>
    <row r="284" spans="1:28" ht="12.75" hidden="1" customHeight="1">
      <c r="A284" s="11" t="s">
        <v>17</v>
      </c>
      <c r="B284" s="4" t="s">
        <v>14</v>
      </c>
      <c r="C284" s="7">
        <v>9</v>
      </c>
      <c r="D284" s="7">
        <v>246</v>
      </c>
      <c r="E284" s="7"/>
      <c r="F284" s="7"/>
      <c r="G284" s="7"/>
      <c r="H284" s="7"/>
      <c r="I284" s="7"/>
      <c r="J284" s="7"/>
      <c r="K284" s="7"/>
      <c r="L284" s="7"/>
      <c r="M284" s="46">
        <f t="shared" si="113"/>
        <v>9</v>
      </c>
      <c r="N284" s="7">
        <f t="shared" si="114"/>
        <v>246</v>
      </c>
      <c r="O284" s="3">
        <v>30</v>
      </c>
      <c r="P284" s="3">
        <v>405</v>
      </c>
      <c r="Q284" s="3">
        <f t="shared" si="115"/>
        <v>-21</v>
      </c>
      <c r="R284" s="3">
        <f t="shared" si="116"/>
        <v>-159</v>
      </c>
      <c r="S284" s="49"/>
      <c r="T284" s="49"/>
      <c r="U284" s="49"/>
      <c r="V284" s="49"/>
      <c r="W284" s="49"/>
      <c r="X284" s="49"/>
      <c r="Y284" s="49"/>
      <c r="Z284" s="49"/>
    </row>
    <row r="285" spans="1:28" ht="12.75" hidden="1" customHeight="1">
      <c r="A285" s="11" t="s">
        <v>18</v>
      </c>
      <c r="B285" s="4" t="s">
        <v>14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46">
        <f t="shared" si="113"/>
        <v>0</v>
      </c>
      <c r="N285" s="7">
        <f t="shared" si="114"/>
        <v>0</v>
      </c>
      <c r="O285" s="3">
        <v>0</v>
      </c>
      <c r="P285" s="3">
        <v>0</v>
      </c>
      <c r="Q285" s="3">
        <f t="shared" si="115"/>
        <v>0</v>
      </c>
      <c r="R285" s="3">
        <f t="shared" si="116"/>
        <v>0</v>
      </c>
      <c r="S285" s="49"/>
      <c r="T285" s="49"/>
      <c r="U285" s="49"/>
      <c r="V285" s="49"/>
      <c r="W285" s="49"/>
      <c r="X285" s="49"/>
      <c r="Y285" s="49"/>
      <c r="Z285" s="49"/>
    </row>
    <row r="286" spans="1:28" ht="12.75" hidden="1" customHeight="1">
      <c r="A286" s="11" t="s">
        <v>19</v>
      </c>
      <c r="B286" s="4" t="s">
        <v>14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46">
        <f t="shared" si="113"/>
        <v>0</v>
      </c>
      <c r="N286" s="7">
        <f t="shared" si="114"/>
        <v>0</v>
      </c>
      <c r="O286" s="3">
        <v>0</v>
      </c>
      <c r="P286" s="3">
        <v>0</v>
      </c>
      <c r="Q286" s="3">
        <f t="shared" si="115"/>
        <v>0</v>
      </c>
      <c r="R286" s="3">
        <f t="shared" si="116"/>
        <v>0</v>
      </c>
      <c r="S286" s="49"/>
      <c r="T286" s="49"/>
      <c r="U286" s="49"/>
      <c r="V286" s="49"/>
      <c r="W286" s="49"/>
      <c r="X286" s="49"/>
      <c r="Y286" s="49"/>
      <c r="Z286" s="49"/>
    </row>
    <row r="287" spans="1:28" ht="12.75" hidden="1" customHeight="1">
      <c r="A287" s="11" t="s">
        <v>20</v>
      </c>
      <c r="B287" s="4" t="s">
        <v>7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46">
        <f t="shared" si="113"/>
        <v>0</v>
      </c>
      <c r="N287" s="7">
        <f t="shared" si="114"/>
        <v>0</v>
      </c>
      <c r="O287" s="3">
        <v>20</v>
      </c>
      <c r="P287" s="3">
        <v>270</v>
      </c>
      <c r="Q287" s="3">
        <f t="shared" si="115"/>
        <v>-20</v>
      </c>
      <c r="R287" s="3">
        <f t="shared" si="116"/>
        <v>-270</v>
      </c>
      <c r="S287" s="49"/>
      <c r="T287" s="49"/>
      <c r="U287" s="49"/>
      <c r="V287" s="49"/>
      <c r="W287" s="49"/>
      <c r="X287" s="49"/>
      <c r="Y287" s="49"/>
      <c r="Z287" s="49"/>
    </row>
    <row r="288" spans="1:28" ht="12.75" hidden="1" customHeight="1">
      <c r="A288" s="11" t="s">
        <v>21</v>
      </c>
      <c r="B288" s="4" t="s">
        <v>22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46">
        <f t="shared" si="113"/>
        <v>0</v>
      </c>
      <c r="N288" s="7">
        <f t="shared" si="114"/>
        <v>0</v>
      </c>
      <c r="O288" s="3"/>
      <c r="P288" s="3"/>
      <c r="Q288" s="3">
        <f t="shared" si="115"/>
        <v>0</v>
      </c>
      <c r="R288" s="3">
        <f t="shared" si="116"/>
        <v>0</v>
      </c>
      <c r="S288" s="49"/>
      <c r="T288" s="49"/>
      <c r="U288" s="49"/>
      <c r="V288" s="49"/>
      <c r="W288" s="49"/>
      <c r="X288" s="49"/>
      <c r="Y288" s="49"/>
      <c r="Z288" s="49"/>
    </row>
    <row r="289" spans="1:28" ht="12.75" hidden="1" customHeight="1">
      <c r="A289" s="11" t="s">
        <v>23</v>
      </c>
      <c r="B289" s="44" t="s">
        <v>7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46">
        <f t="shared" si="113"/>
        <v>0</v>
      </c>
      <c r="N289" s="7">
        <f t="shared" si="114"/>
        <v>0</v>
      </c>
      <c r="O289" s="3"/>
      <c r="P289" s="3"/>
      <c r="Q289" s="3">
        <f t="shared" si="115"/>
        <v>0</v>
      </c>
      <c r="R289" s="3">
        <f t="shared" si="116"/>
        <v>0</v>
      </c>
      <c r="S289" s="49"/>
      <c r="T289" s="49"/>
      <c r="U289" s="49"/>
      <c r="V289" s="49"/>
      <c r="W289" s="49"/>
      <c r="X289" s="49"/>
      <c r="Y289" s="49"/>
      <c r="Z289" s="49"/>
    </row>
    <row r="290" spans="1:28" ht="12.75" hidden="1" customHeight="1">
      <c r="A290" s="11" t="s">
        <v>7</v>
      </c>
      <c r="B290" s="44">
        <f t="shared" ref="B290:B292" si="117">B269+7</f>
        <v>42635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46">
        <f t="shared" si="113"/>
        <v>0</v>
      </c>
      <c r="N290" s="7">
        <f t="shared" si="114"/>
        <v>0</v>
      </c>
      <c r="O290" s="3"/>
      <c r="P290" s="3"/>
      <c r="Q290" s="3"/>
      <c r="R290" s="3"/>
      <c r="S290" s="49"/>
      <c r="T290" s="49"/>
      <c r="U290" s="49"/>
      <c r="V290" s="49"/>
      <c r="W290" s="49"/>
      <c r="X290" s="49"/>
      <c r="Y290" s="49"/>
      <c r="Z290" s="49"/>
    </row>
    <row r="291" spans="1:28" ht="12.75" hidden="1" customHeight="1">
      <c r="A291" s="11" t="s">
        <v>8</v>
      </c>
      <c r="B291" s="44">
        <f t="shared" si="117"/>
        <v>42641</v>
      </c>
      <c r="C291" s="3">
        <v>130</v>
      </c>
      <c r="D291" s="3">
        <v>1755</v>
      </c>
      <c r="E291" s="7"/>
      <c r="F291" s="7"/>
      <c r="G291" s="7"/>
      <c r="H291" s="7"/>
      <c r="I291" s="7"/>
      <c r="J291" s="7"/>
      <c r="K291" s="7"/>
      <c r="L291" s="7"/>
      <c r="M291" s="46">
        <f t="shared" si="113"/>
        <v>130</v>
      </c>
      <c r="N291" s="7">
        <f t="shared" si="114"/>
        <v>1755</v>
      </c>
      <c r="O291" s="3">
        <v>130</v>
      </c>
      <c r="P291" s="3">
        <v>1755</v>
      </c>
      <c r="Q291" s="3">
        <f t="shared" ref="Q291:Q294" si="118">M291-O291</f>
        <v>0</v>
      </c>
      <c r="R291" s="3">
        <f t="shared" ref="R291:R294" si="119">N291-P291</f>
        <v>0</v>
      </c>
      <c r="S291" s="49"/>
      <c r="T291" s="49"/>
      <c r="U291" s="49"/>
      <c r="V291" s="49"/>
      <c r="W291" s="49"/>
      <c r="X291" s="49"/>
      <c r="Y291" s="49"/>
      <c r="Z291" s="49"/>
    </row>
    <row r="292" spans="1:28" ht="12.75" hidden="1" customHeight="1">
      <c r="A292" s="11" t="s">
        <v>9</v>
      </c>
      <c r="B292" s="4">
        <f t="shared" si="117"/>
        <v>42642</v>
      </c>
      <c r="C292" s="7">
        <v>20</v>
      </c>
      <c r="D292" s="7">
        <v>270</v>
      </c>
      <c r="E292" s="7"/>
      <c r="F292" s="7"/>
      <c r="G292" s="7"/>
      <c r="H292" s="7"/>
      <c r="I292" s="7"/>
      <c r="J292" s="7"/>
      <c r="K292" s="7"/>
      <c r="L292" s="7"/>
      <c r="M292" s="46">
        <f t="shared" si="113"/>
        <v>20</v>
      </c>
      <c r="N292" s="7">
        <f t="shared" si="114"/>
        <v>270</v>
      </c>
      <c r="O292" s="3">
        <v>20</v>
      </c>
      <c r="P292" s="3">
        <v>270</v>
      </c>
      <c r="Q292" s="3">
        <f t="shared" si="118"/>
        <v>0</v>
      </c>
      <c r="R292" s="3">
        <f t="shared" si="119"/>
        <v>0</v>
      </c>
      <c r="S292" s="49"/>
      <c r="T292" s="49"/>
      <c r="U292" s="49"/>
      <c r="V292" s="49"/>
      <c r="W292" s="49"/>
      <c r="X292" s="49"/>
      <c r="Y292" s="49"/>
      <c r="Z292" s="49"/>
    </row>
    <row r="293" spans="1:28" ht="12.75" hidden="1" customHeight="1">
      <c r="A293" s="11" t="s">
        <v>24</v>
      </c>
      <c r="B293" s="4"/>
      <c r="C293" s="22"/>
      <c r="D293" s="22"/>
      <c r="E293" s="22"/>
      <c r="F293" s="22"/>
      <c r="G293" s="7"/>
      <c r="H293" s="7"/>
      <c r="I293" s="7"/>
      <c r="J293" s="7"/>
      <c r="K293" s="7"/>
      <c r="L293" s="7"/>
      <c r="M293" s="46">
        <f t="shared" si="113"/>
        <v>0</v>
      </c>
      <c r="N293" s="7">
        <f t="shared" si="114"/>
        <v>0</v>
      </c>
      <c r="O293" s="3"/>
      <c r="P293" s="3"/>
      <c r="Q293" s="3">
        <f t="shared" si="118"/>
        <v>0</v>
      </c>
      <c r="R293" s="3">
        <f t="shared" si="119"/>
        <v>0</v>
      </c>
      <c r="S293" s="49"/>
      <c r="T293" s="49"/>
      <c r="U293" s="49"/>
      <c r="V293" s="49"/>
      <c r="W293" s="49"/>
      <c r="X293" s="49"/>
      <c r="Y293" s="49"/>
      <c r="Z293" s="49"/>
    </row>
    <row r="294" spans="1:28" ht="12.75" hidden="1" customHeight="1">
      <c r="A294" s="8" t="s">
        <v>25</v>
      </c>
      <c r="B294" s="14"/>
      <c r="C294" s="7">
        <f>SUM(C280:C293)</f>
        <v>369</v>
      </c>
      <c r="D294" s="7">
        <f t="shared" ref="D294:P294" si="120">SUM(D280:D293)</f>
        <v>5202</v>
      </c>
      <c r="E294" s="7">
        <f t="shared" si="120"/>
        <v>0</v>
      </c>
      <c r="F294" s="7">
        <f t="shared" si="120"/>
        <v>0</v>
      </c>
      <c r="G294" s="7">
        <f t="shared" si="120"/>
        <v>0</v>
      </c>
      <c r="H294" s="7">
        <f t="shared" si="120"/>
        <v>0</v>
      </c>
      <c r="I294" s="7">
        <f t="shared" si="120"/>
        <v>0</v>
      </c>
      <c r="J294" s="7">
        <f t="shared" si="120"/>
        <v>0</v>
      </c>
      <c r="K294" s="7">
        <f t="shared" si="120"/>
        <v>0</v>
      </c>
      <c r="L294" s="7">
        <f t="shared" si="120"/>
        <v>0</v>
      </c>
      <c r="M294" s="20">
        <f t="shared" si="120"/>
        <v>369</v>
      </c>
      <c r="N294" s="21">
        <f t="shared" si="120"/>
        <v>5202</v>
      </c>
      <c r="O294" s="22">
        <f t="shared" si="120"/>
        <v>500</v>
      </c>
      <c r="P294" s="22">
        <f t="shared" si="120"/>
        <v>6750</v>
      </c>
      <c r="Q294" s="22">
        <f t="shared" si="118"/>
        <v>-131</v>
      </c>
      <c r="R294" s="22">
        <f t="shared" si="119"/>
        <v>-1548</v>
      </c>
      <c r="S294" s="49">
        <f>SUM(S280:S293)</f>
        <v>0</v>
      </c>
      <c r="T294" s="49">
        <f t="shared" ref="T294:Z294" si="121">SUM(T280:T293)</f>
        <v>0</v>
      </c>
      <c r="U294" s="49">
        <f t="shared" si="121"/>
        <v>0</v>
      </c>
      <c r="V294" s="49">
        <f t="shared" si="121"/>
        <v>0</v>
      </c>
      <c r="W294" s="49">
        <f t="shared" si="121"/>
        <v>0</v>
      </c>
      <c r="X294" s="49">
        <f t="shared" si="121"/>
        <v>0</v>
      </c>
      <c r="Y294" s="49">
        <f t="shared" si="121"/>
        <v>0</v>
      </c>
      <c r="Z294" s="49">
        <f t="shared" si="121"/>
        <v>0</v>
      </c>
      <c r="AA294" s="52">
        <f>S294+U294+W294+Y294</f>
        <v>0</v>
      </c>
      <c r="AB294" s="52">
        <f>T294+V294+X294+Z294</f>
        <v>0</v>
      </c>
    </row>
    <row r="295" spans="1:28" ht="12.75" hidden="1" customHeight="1"/>
    <row r="296" spans="1:28" ht="12.75" hidden="1" customHeight="1"/>
    <row r="297" spans="1:28" ht="12.75" hidden="1" customHeight="1">
      <c r="A297" s="1" t="s">
        <v>51</v>
      </c>
      <c r="B297" s="2"/>
      <c r="C297" s="2"/>
      <c r="D297" s="2"/>
      <c r="E297" s="2"/>
      <c r="F297" s="2"/>
      <c r="G297" s="2"/>
      <c r="H297" s="2"/>
      <c r="I297" s="16"/>
      <c r="M297" s="53"/>
      <c r="Q297" s="23"/>
      <c r="R297" s="23"/>
    </row>
    <row r="298" spans="1:28" ht="12.75" hidden="1" customHeight="1">
      <c r="A298" s="3" t="s">
        <v>38</v>
      </c>
      <c r="B298" s="4"/>
      <c r="C298" s="5" t="s">
        <v>0</v>
      </c>
      <c r="D298" s="5"/>
      <c r="E298" s="5" t="s">
        <v>0</v>
      </c>
      <c r="F298" s="5"/>
      <c r="G298" s="5" t="s">
        <v>1</v>
      </c>
      <c r="H298" s="5"/>
      <c r="I298" s="5" t="s">
        <v>1</v>
      </c>
      <c r="J298" s="5"/>
      <c r="K298" s="5" t="s">
        <v>1</v>
      </c>
      <c r="L298" s="5"/>
      <c r="M298" s="17" t="s">
        <v>0</v>
      </c>
      <c r="N298" s="5"/>
      <c r="O298" s="3" t="s">
        <v>2</v>
      </c>
      <c r="P298" s="3"/>
      <c r="Q298" s="3" t="s">
        <v>3</v>
      </c>
      <c r="R298" s="3"/>
      <c r="S298" s="47" t="s">
        <v>4</v>
      </c>
      <c r="T298" s="48"/>
      <c r="U298" s="48"/>
      <c r="V298" s="48"/>
      <c r="W298" s="48"/>
      <c r="X298" s="48"/>
      <c r="Y298" s="48"/>
      <c r="Z298" s="48"/>
    </row>
    <row r="299" spans="1:28" ht="12.75" hidden="1" customHeight="1">
      <c r="A299" s="3" t="s">
        <v>5</v>
      </c>
      <c r="B299" s="4" t="s">
        <v>6</v>
      </c>
      <c r="C299" s="3" t="s">
        <v>36</v>
      </c>
      <c r="D299" s="3"/>
      <c r="E299" s="3" t="s">
        <v>29</v>
      </c>
      <c r="F299" s="3"/>
      <c r="G299" s="3" t="s">
        <v>7</v>
      </c>
      <c r="H299" s="3"/>
      <c r="I299" s="3" t="s">
        <v>8</v>
      </c>
      <c r="J299" s="3"/>
      <c r="K299" s="3" t="s">
        <v>9</v>
      </c>
      <c r="L299" s="3"/>
      <c r="M299" s="18"/>
      <c r="N299" s="3"/>
      <c r="O299" s="3"/>
      <c r="P299" s="3"/>
      <c r="Q299" s="3" t="s">
        <v>10</v>
      </c>
      <c r="R299" s="3" t="s">
        <v>11</v>
      </c>
      <c r="S299" s="49" t="s">
        <v>10</v>
      </c>
      <c r="T299" s="49" t="s">
        <v>11</v>
      </c>
      <c r="U299" s="49" t="s">
        <v>10</v>
      </c>
      <c r="V299" s="49" t="s">
        <v>11</v>
      </c>
      <c r="W299" s="49" t="s">
        <v>10</v>
      </c>
      <c r="X299" s="49" t="s">
        <v>11</v>
      </c>
      <c r="Y299" s="49" t="s">
        <v>10</v>
      </c>
      <c r="Z299" s="49" t="s">
        <v>11</v>
      </c>
    </row>
    <row r="300" spans="1:28" ht="12.75" hidden="1" customHeight="1">
      <c r="A300" s="6" t="s">
        <v>12</v>
      </c>
      <c r="B300" s="4"/>
      <c r="C300" s="7" t="s">
        <v>10</v>
      </c>
      <c r="D300" s="7" t="s">
        <v>11</v>
      </c>
      <c r="E300" s="7" t="s">
        <v>10</v>
      </c>
      <c r="F300" s="7" t="s">
        <v>11</v>
      </c>
      <c r="G300" s="7" t="s">
        <v>10</v>
      </c>
      <c r="H300" s="7" t="s">
        <v>11</v>
      </c>
      <c r="I300" s="7" t="s">
        <v>10</v>
      </c>
      <c r="J300" s="7" t="s">
        <v>11</v>
      </c>
      <c r="K300" s="7" t="s">
        <v>10</v>
      </c>
      <c r="L300" s="7" t="s">
        <v>11</v>
      </c>
      <c r="M300" s="18" t="s">
        <v>10</v>
      </c>
      <c r="N300" s="3" t="s">
        <v>11</v>
      </c>
      <c r="O300" s="3" t="s">
        <v>10</v>
      </c>
      <c r="P300" s="3" t="s">
        <v>11</v>
      </c>
      <c r="Q300" s="3"/>
      <c r="R300" s="3"/>
      <c r="S300" s="49" t="s">
        <v>0</v>
      </c>
      <c r="T300" s="49"/>
      <c r="U300" s="50" t="s">
        <v>7</v>
      </c>
      <c r="V300" s="51"/>
      <c r="W300" s="49" t="s">
        <v>8</v>
      </c>
      <c r="X300" s="49"/>
      <c r="Y300" s="49" t="s">
        <v>9</v>
      </c>
      <c r="Z300" s="49"/>
    </row>
    <row r="301" spans="1:28" ht="12.75" hidden="1" customHeight="1">
      <c r="A301" s="8" t="s">
        <v>13</v>
      </c>
      <c r="B301" s="4" t="s">
        <v>14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46">
        <f>C301+E301</f>
        <v>0</v>
      </c>
      <c r="N301" s="7">
        <f>D301+F301</f>
        <v>0</v>
      </c>
      <c r="O301" s="3">
        <v>0</v>
      </c>
      <c r="P301" s="3">
        <v>0</v>
      </c>
      <c r="Q301" s="3">
        <f>M301-O301</f>
        <v>0</v>
      </c>
      <c r="R301" s="3">
        <f>N301-P301</f>
        <v>0</v>
      </c>
      <c r="S301" s="49"/>
      <c r="T301" s="49"/>
      <c r="U301" s="49"/>
      <c r="V301" s="49"/>
      <c r="W301" s="49"/>
      <c r="X301" s="49"/>
      <c r="Y301" s="49"/>
      <c r="Z301" s="49"/>
    </row>
    <row r="302" spans="1:28" ht="12.75" hidden="1" customHeight="1">
      <c r="A302" s="11" t="s">
        <v>15</v>
      </c>
      <c r="B302" s="44">
        <f>B281+7</f>
        <v>42637</v>
      </c>
      <c r="C302" s="7">
        <v>99</v>
      </c>
      <c r="D302" s="7">
        <v>1141</v>
      </c>
      <c r="E302" s="7"/>
      <c r="F302" s="7"/>
      <c r="G302" s="7"/>
      <c r="H302" s="7"/>
      <c r="I302" s="7"/>
      <c r="J302" s="7"/>
      <c r="K302" s="7"/>
      <c r="L302" s="7"/>
      <c r="M302" s="46">
        <f t="shared" ref="M302:M314" si="122">C302+E302</f>
        <v>99</v>
      </c>
      <c r="N302" s="7">
        <f t="shared" ref="N302:N314" si="123">D302+F302</f>
        <v>1141</v>
      </c>
      <c r="O302" s="3">
        <v>150</v>
      </c>
      <c r="P302" s="3">
        <v>2025</v>
      </c>
      <c r="Q302" s="3">
        <f t="shared" ref="Q302:Q310" si="124">M302-O302</f>
        <v>-51</v>
      </c>
      <c r="R302" s="3">
        <f t="shared" ref="R302:R310" si="125">N302-P302</f>
        <v>-884</v>
      </c>
      <c r="S302" s="49"/>
      <c r="T302" s="49"/>
      <c r="U302" s="49"/>
      <c r="V302" s="49"/>
      <c r="W302" s="49"/>
      <c r="X302" s="49"/>
      <c r="Y302" s="49"/>
      <c r="Z302" s="49"/>
    </row>
    <row r="303" spans="1:28" ht="12.75" hidden="1" customHeight="1">
      <c r="A303" s="11" t="s">
        <v>14</v>
      </c>
      <c r="B303" s="44">
        <f>B282+7</f>
        <v>42639</v>
      </c>
      <c r="C303" s="10">
        <v>196</v>
      </c>
      <c r="D303" s="7">
        <v>2597</v>
      </c>
      <c r="E303" s="7"/>
      <c r="F303" s="7"/>
      <c r="G303" s="7"/>
      <c r="H303" s="7"/>
      <c r="I303" s="7"/>
      <c r="J303" s="7"/>
      <c r="K303" s="7"/>
      <c r="L303" s="7"/>
      <c r="M303" s="46">
        <f t="shared" si="122"/>
        <v>196</v>
      </c>
      <c r="N303" s="7">
        <f t="shared" si="123"/>
        <v>2597</v>
      </c>
      <c r="O303" s="3">
        <v>150</v>
      </c>
      <c r="P303" s="3">
        <v>2025</v>
      </c>
      <c r="Q303" s="3">
        <f t="shared" si="124"/>
        <v>46</v>
      </c>
      <c r="R303" s="3">
        <f t="shared" si="125"/>
        <v>572</v>
      </c>
      <c r="S303" s="49"/>
      <c r="T303" s="49"/>
      <c r="U303" s="49"/>
      <c r="V303" s="49"/>
      <c r="W303" s="49"/>
      <c r="X303" s="49"/>
      <c r="Y303" s="49"/>
      <c r="Z303" s="49"/>
    </row>
    <row r="304" spans="1:28" ht="12.75" hidden="1" customHeight="1">
      <c r="A304" s="11" t="s">
        <v>16</v>
      </c>
      <c r="B304" s="4" t="s">
        <v>15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46">
        <f t="shared" si="122"/>
        <v>0</v>
      </c>
      <c r="N304" s="7">
        <f t="shared" si="123"/>
        <v>0</v>
      </c>
      <c r="O304" s="3">
        <v>0</v>
      </c>
      <c r="P304" s="3">
        <v>0</v>
      </c>
      <c r="Q304" s="3">
        <f t="shared" si="124"/>
        <v>0</v>
      </c>
      <c r="R304" s="3">
        <f t="shared" si="125"/>
        <v>0</v>
      </c>
      <c r="S304" s="49"/>
      <c r="T304" s="49"/>
      <c r="U304" s="49"/>
      <c r="V304" s="49"/>
      <c r="W304" s="49"/>
      <c r="X304" s="49"/>
      <c r="Y304" s="49"/>
      <c r="Z304" s="49"/>
    </row>
    <row r="305" spans="1:28" ht="12.75" hidden="1" customHeight="1">
      <c r="A305" s="11" t="s">
        <v>17</v>
      </c>
      <c r="B305" s="4" t="s">
        <v>14</v>
      </c>
      <c r="C305" s="7">
        <v>1</v>
      </c>
      <c r="D305" s="7">
        <v>26</v>
      </c>
      <c r="E305" s="7"/>
      <c r="F305" s="7"/>
      <c r="G305" s="7"/>
      <c r="H305" s="7"/>
      <c r="I305" s="7"/>
      <c r="J305" s="7"/>
      <c r="K305" s="7"/>
      <c r="L305" s="7"/>
      <c r="M305" s="46">
        <f t="shared" si="122"/>
        <v>1</v>
      </c>
      <c r="N305" s="7">
        <f t="shared" si="123"/>
        <v>26</v>
      </c>
      <c r="O305" s="3">
        <v>30</v>
      </c>
      <c r="P305" s="3">
        <v>405</v>
      </c>
      <c r="Q305" s="3">
        <f t="shared" si="124"/>
        <v>-29</v>
      </c>
      <c r="R305" s="3">
        <f t="shared" si="125"/>
        <v>-379</v>
      </c>
      <c r="S305" s="49"/>
      <c r="T305" s="49"/>
      <c r="U305" s="49"/>
      <c r="V305" s="49"/>
      <c r="W305" s="49"/>
      <c r="X305" s="49"/>
      <c r="Y305" s="49"/>
      <c r="Z305" s="49"/>
    </row>
    <row r="306" spans="1:28" ht="12.75" hidden="1" customHeight="1">
      <c r="A306" s="11" t="s">
        <v>18</v>
      </c>
      <c r="B306" s="4" t="s">
        <v>14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46">
        <f t="shared" si="122"/>
        <v>0</v>
      </c>
      <c r="N306" s="7">
        <f t="shared" si="123"/>
        <v>0</v>
      </c>
      <c r="O306" s="3">
        <v>0</v>
      </c>
      <c r="P306" s="3">
        <v>0</v>
      </c>
      <c r="Q306" s="3">
        <f t="shared" si="124"/>
        <v>0</v>
      </c>
      <c r="R306" s="3">
        <f t="shared" si="125"/>
        <v>0</v>
      </c>
      <c r="S306" s="49"/>
      <c r="T306" s="49"/>
      <c r="U306" s="49"/>
      <c r="V306" s="49"/>
      <c r="W306" s="49"/>
      <c r="X306" s="49"/>
      <c r="Y306" s="49"/>
      <c r="Z306" s="49"/>
    </row>
    <row r="307" spans="1:28" ht="12.75" hidden="1" customHeight="1">
      <c r="A307" s="11" t="s">
        <v>19</v>
      </c>
      <c r="B307" s="4" t="s">
        <v>14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46">
        <f t="shared" si="122"/>
        <v>0</v>
      </c>
      <c r="N307" s="7">
        <f t="shared" si="123"/>
        <v>0</v>
      </c>
      <c r="O307" s="3">
        <v>0</v>
      </c>
      <c r="P307" s="3">
        <v>0</v>
      </c>
      <c r="Q307" s="3">
        <f t="shared" si="124"/>
        <v>0</v>
      </c>
      <c r="R307" s="3">
        <f t="shared" si="125"/>
        <v>0</v>
      </c>
      <c r="S307" s="49"/>
      <c r="T307" s="49"/>
      <c r="U307" s="49"/>
      <c r="V307" s="49"/>
      <c r="W307" s="49"/>
      <c r="X307" s="49"/>
      <c r="Y307" s="49"/>
      <c r="Z307" s="49"/>
    </row>
    <row r="308" spans="1:28" ht="12.75" hidden="1" customHeight="1">
      <c r="A308" s="11" t="s">
        <v>20</v>
      </c>
      <c r="B308" s="4" t="s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46">
        <f t="shared" si="122"/>
        <v>0</v>
      </c>
      <c r="N308" s="7">
        <f t="shared" si="123"/>
        <v>0</v>
      </c>
      <c r="O308" s="3">
        <v>20</v>
      </c>
      <c r="P308" s="3">
        <v>270</v>
      </c>
      <c r="Q308" s="3">
        <f t="shared" si="124"/>
        <v>-20</v>
      </c>
      <c r="R308" s="3">
        <f t="shared" si="125"/>
        <v>-270</v>
      </c>
      <c r="S308" s="49"/>
      <c r="T308" s="49"/>
      <c r="U308" s="49"/>
      <c r="V308" s="49"/>
      <c r="W308" s="49"/>
      <c r="X308" s="49"/>
      <c r="Y308" s="49"/>
      <c r="Z308" s="49"/>
    </row>
    <row r="309" spans="1:28" ht="12.75" hidden="1" customHeight="1">
      <c r="A309" s="11" t="s">
        <v>21</v>
      </c>
      <c r="B309" s="4" t="s">
        <v>22</v>
      </c>
      <c r="C309" s="7">
        <v>2</v>
      </c>
      <c r="D309" s="7">
        <v>25</v>
      </c>
      <c r="E309" s="7"/>
      <c r="F309" s="7"/>
      <c r="G309" s="7"/>
      <c r="H309" s="7"/>
      <c r="I309" s="7"/>
      <c r="J309" s="7"/>
      <c r="K309" s="7"/>
      <c r="L309" s="7"/>
      <c r="M309" s="46">
        <f t="shared" si="122"/>
        <v>2</v>
      </c>
      <c r="N309" s="7">
        <f t="shared" si="123"/>
        <v>25</v>
      </c>
      <c r="O309" s="3"/>
      <c r="P309" s="3"/>
      <c r="Q309" s="3">
        <f t="shared" si="124"/>
        <v>2</v>
      </c>
      <c r="R309" s="3">
        <f t="shared" si="125"/>
        <v>25</v>
      </c>
      <c r="S309" s="49"/>
      <c r="T309" s="49"/>
      <c r="U309" s="49"/>
      <c r="V309" s="49"/>
      <c r="W309" s="49"/>
      <c r="X309" s="49"/>
      <c r="Y309" s="49"/>
      <c r="Z309" s="49"/>
    </row>
    <row r="310" spans="1:28" ht="12.75" hidden="1" customHeight="1">
      <c r="A310" s="11" t="s">
        <v>23</v>
      </c>
      <c r="B310" s="44" t="s">
        <v>7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46">
        <f t="shared" si="122"/>
        <v>0</v>
      </c>
      <c r="N310" s="7">
        <f t="shared" si="123"/>
        <v>0</v>
      </c>
      <c r="O310" s="3"/>
      <c r="P310" s="3"/>
      <c r="Q310" s="3">
        <f t="shared" si="124"/>
        <v>0</v>
      </c>
      <c r="R310" s="3">
        <f t="shared" si="125"/>
        <v>0</v>
      </c>
      <c r="S310" s="49"/>
      <c r="T310" s="49"/>
      <c r="U310" s="49"/>
      <c r="V310" s="49"/>
      <c r="W310" s="49"/>
      <c r="X310" s="49"/>
      <c r="Y310" s="49"/>
      <c r="Z310" s="49"/>
    </row>
    <row r="311" spans="1:28" ht="12.75" hidden="1" customHeight="1">
      <c r="A311" s="11" t="s">
        <v>7</v>
      </c>
      <c r="B311" s="44">
        <f t="shared" ref="B311:B313" si="126">B290+7</f>
        <v>42642</v>
      </c>
      <c r="C311" s="7">
        <v>1</v>
      </c>
      <c r="D311" s="7">
        <v>4</v>
      </c>
      <c r="E311" s="7"/>
      <c r="F311" s="7"/>
      <c r="G311" s="7"/>
      <c r="H311" s="7"/>
      <c r="I311" s="7"/>
      <c r="J311" s="7"/>
      <c r="K311" s="7"/>
      <c r="L311" s="7"/>
      <c r="M311" s="46">
        <f t="shared" si="122"/>
        <v>1</v>
      </c>
      <c r="N311" s="7">
        <f t="shared" si="123"/>
        <v>4</v>
      </c>
      <c r="O311" s="3"/>
      <c r="P311" s="3"/>
      <c r="Q311" s="3"/>
      <c r="R311" s="3"/>
      <c r="S311" s="49"/>
      <c r="T311" s="49"/>
      <c r="U311" s="49"/>
      <c r="V311" s="49"/>
      <c r="W311" s="49"/>
      <c r="X311" s="49"/>
      <c r="Y311" s="49"/>
      <c r="Z311" s="49"/>
    </row>
    <row r="312" spans="1:28" ht="12.75" hidden="1" customHeight="1">
      <c r="A312" s="11" t="s">
        <v>8</v>
      </c>
      <c r="B312" s="44">
        <f t="shared" si="126"/>
        <v>42648</v>
      </c>
      <c r="C312" s="3">
        <v>130</v>
      </c>
      <c r="D312" s="3">
        <v>1755</v>
      </c>
      <c r="E312" s="7"/>
      <c r="F312" s="7"/>
      <c r="G312" s="7"/>
      <c r="H312" s="7"/>
      <c r="I312" s="7"/>
      <c r="J312" s="7"/>
      <c r="K312" s="7"/>
      <c r="L312" s="7"/>
      <c r="M312" s="46">
        <f t="shared" si="122"/>
        <v>130</v>
      </c>
      <c r="N312" s="7">
        <f t="shared" si="123"/>
        <v>1755</v>
      </c>
      <c r="O312" s="3">
        <v>130</v>
      </c>
      <c r="P312" s="3">
        <v>1755</v>
      </c>
      <c r="Q312" s="3">
        <f t="shared" ref="Q312:Q315" si="127">M312-O312</f>
        <v>0</v>
      </c>
      <c r="R312" s="3">
        <f t="shared" ref="R312:R315" si="128">N312-P312</f>
        <v>0</v>
      </c>
      <c r="S312" s="49"/>
      <c r="T312" s="49"/>
      <c r="U312" s="49"/>
      <c r="V312" s="49"/>
      <c r="W312" s="49"/>
      <c r="X312" s="49"/>
      <c r="Y312" s="49"/>
      <c r="Z312" s="49"/>
    </row>
    <row r="313" spans="1:28" ht="12.75" hidden="1" customHeight="1">
      <c r="A313" s="11" t="s">
        <v>9</v>
      </c>
      <c r="B313" s="4">
        <f t="shared" si="126"/>
        <v>42649</v>
      </c>
      <c r="C313" s="7">
        <v>20</v>
      </c>
      <c r="D313" s="7">
        <v>270</v>
      </c>
      <c r="E313" s="7"/>
      <c r="F313" s="7"/>
      <c r="G313" s="7"/>
      <c r="H313" s="7"/>
      <c r="I313" s="7"/>
      <c r="J313" s="7"/>
      <c r="K313" s="7"/>
      <c r="L313" s="7"/>
      <c r="M313" s="46">
        <f t="shared" si="122"/>
        <v>20</v>
      </c>
      <c r="N313" s="7">
        <f t="shared" si="123"/>
        <v>270</v>
      </c>
      <c r="O313" s="3">
        <v>20</v>
      </c>
      <c r="P313" s="3">
        <v>270</v>
      </c>
      <c r="Q313" s="3">
        <f t="shared" si="127"/>
        <v>0</v>
      </c>
      <c r="R313" s="3">
        <f t="shared" si="128"/>
        <v>0</v>
      </c>
      <c r="S313" s="49"/>
      <c r="T313" s="49"/>
      <c r="U313" s="49"/>
      <c r="V313" s="49"/>
      <c r="W313" s="49"/>
      <c r="X313" s="49"/>
      <c r="Y313" s="49"/>
      <c r="Z313" s="49"/>
    </row>
    <row r="314" spans="1:28" ht="12.75" hidden="1" customHeight="1">
      <c r="A314" s="11" t="s">
        <v>24</v>
      </c>
      <c r="B314" s="4"/>
      <c r="C314" s="22"/>
      <c r="D314" s="22"/>
      <c r="E314" s="22"/>
      <c r="F314" s="22"/>
      <c r="G314" s="7"/>
      <c r="H314" s="7"/>
      <c r="I314" s="7"/>
      <c r="J314" s="7"/>
      <c r="K314" s="7"/>
      <c r="L314" s="7"/>
      <c r="M314" s="46">
        <f t="shared" si="122"/>
        <v>0</v>
      </c>
      <c r="N314" s="7">
        <f t="shared" si="123"/>
        <v>0</v>
      </c>
      <c r="O314" s="3"/>
      <c r="P314" s="3"/>
      <c r="Q314" s="3">
        <f t="shared" si="127"/>
        <v>0</v>
      </c>
      <c r="R314" s="3">
        <f t="shared" si="128"/>
        <v>0</v>
      </c>
      <c r="S314" s="49"/>
      <c r="T314" s="49"/>
      <c r="U314" s="49"/>
      <c r="V314" s="49"/>
      <c r="W314" s="49"/>
      <c r="X314" s="49"/>
      <c r="Y314" s="49"/>
      <c r="Z314" s="49"/>
    </row>
    <row r="315" spans="1:28" ht="12.75" hidden="1" customHeight="1">
      <c r="A315" s="8" t="s">
        <v>25</v>
      </c>
      <c r="B315" s="14"/>
      <c r="C315" s="7">
        <f>SUM(C301:C314)</f>
        <v>449</v>
      </c>
      <c r="D315" s="7">
        <f t="shared" ref="D315:P315" si="129">SUM(D301:D314)</f>
        <v>5818</v>
      </c>
      <c r="E315" s="7">
        <f t="shared" si="129"/>
        <v>0</v>
      </c>
      <c r="F315" s="7">
        <f t="shared" si="129"/>
        <v>0</v>
      </c>
      <c r="G315" s="7">
        <f t="shared" si="129"/>
        <v>0</v>
      </c>
      <c r="H315" s="7">
        <f t="shared" si="129"/>
        <v>0</v>
      </c>
      <c r="I315" s="7">
        <f t="shared" si="129"/>
        <v>0</v>
      </c>
      <c r="J315" s="7">
        <f t="shared" si="129"/>
        <v>0</v>
      </c>
      <c r="K315" s="7">
        <f t="shared" si="129"/>
        <v>0</v>
      </c>
      <c r="L315" s="7">
        <f t="shared" si="129"/>
        <v>0</v>
      </c>
      <c r="M315" s="20">
        <f t="shared" si="129"/>
        <v>449</v>
      </c>
      <c r="N315" s="21">
        <f t="shared" si="129"/>
        <v>5818</v>
      </c>
      <c r="O315" s="22">
        <f t="shared" si="129"/>
        <v>500</v>
      </c>
      <c r="P315" s="22">
        <f t="shared" si="129"/>
        <v>6750</v>
      </c>
      <c r="Q315" s="22">
        <f t="shared" si="127"/>
        <v>-51</v>
      </c>
      <c r="R315" s="22">
        <f t="shared" si="128"/>
        <v>-932</v>
      </c>
      <c r="S315" s="49">
        <f>SUM(S301:S314)</f>
        <v>0</v>
      </c>
      <c r="T315" s="49">
        <f t="shared" ref="T315:Z315" si="130">SUM(T301:T314)</f>
        <v>0</v>
      </c>
      <c r="U315" s="49">
        <f t="shared" si="130"/>
        <v>0</v>
      </c>
      <c r="V315" s="49">
        <f t="shared" si="130"/>
        <v>0</v>
      </c>
      <c r="W315" s="49">
        <f t="shared" si="130"/>
        <v>0</v>
      </c>
      <c r="X315" s="49">
        <f t="shared" si="130"/>
        <v>0</v>
      </c>
      <c r="Y315" s="49">
        <f t="shared" si="130"/>
        <v>0</v>
      </c>
      <c r="Z315" s="49">
        <f t="shared" si="130"/>
        <v>0</v>
      </c>
      <c r="AA315" s="52">
        <f>S315+U315+W315+Y315</f>
        <v>0</v>
      </c>
      <c r="AB315" s="52">
        <f>T315+V315+X315+Z315</f>
        <v>0</v>
      </c>
    </row>
    <row r="316" spans="1:28" ht="12.75" hidden="1" customHeight="1"/>
    <row r="317" spans="1:28" ht="12.75" hidden="1" customHeight="1"/>
    <row r="318" spans="1:28" ht="12.75" hidden="1" customHeight="1">
      <c r="A318" s="1" t="s">
        <v>52</v>
      </c>
      <c r="B318" s="2"/>
      <c r="C318" s="2"/>
      <c r="D318" s="2"/>
      <c r="E318" s="2"/>
      <c r="F318" s="2"/>
      <c r="G318" s="2"/>
      <c r="H318" s="2"/>
      <c r="I318" s="16"/>
      <c r="M318" s="53"/>
      <c r="Q318" s="23"/>
      <c r="R318" s="23"/>
    </row>
    <row r="319" spans="1:28" ht="12.75" hidden="1" customHeight="1">
      <c r="A319" s="3" t="s">
        <v>38</v>
      </c>
      <c r="B319" s="4"/>
      <c r="C319" s="5" t="s">
        <v>0</v>
      </c>
      <c r="D319" s="5"/>
      <c r="E319" s="5" t="s">
        <v>0</v>
      </c>
      <c r="F319" s="5"/>
      <c r="G319" s="5" t="s">
        <v>1</v>
      </c>
      <c r="H319" s="5"/>
      <c r="I319" s="5" t="s">
        <v>1</v>
      </c>
      <c r="J319" s="5"/>
      <c r="K319" s="5" t="s">
        <v>1</v>
      </c>
      <c r="L319" s="5"/>
      <c r="M319" s="17" t="s">
        <v>0</v>
      </c>
      <c r="N319" s="5"/>
      <c r="O319" s="3" t="s">
        <v>2</v>
      </c>
      <c r="P319" s="3"/>
      <c r="Q319" s="3" t="s">
        <v>3</v>
      </c>
      <c r="R319" s="3"/>
      <c r="S319" s="47" t="s">
        <v>4</v>
      </c>
      <c r="T319" s="48"/>
      <c r="U319" s="48"/>
      <c r="V319" s="48"/>
      <c r="W319" s="48"/>
      <c r="X319" s="48"/>
      <c r="Y319" s="48"/>
      <c r="Z319" s="48"/>
    </row>
    <row r="320" spans="1:28" ht="12.75" hidden="1" customHeight="1">
      <c r="A320" s="3" t="s">
        <v>5</v>
      </c>
      <c r="B320" s="4" t="s">
        <v>6</v>
      </c>
      <c r="C320" s="3" t="s">
        <v>36</v>
      </c>
      <c r="D320" s="3"/>
      <c r="E320" s="3" t="s">
        <v>29</v>
      </c>
      <c r="F320" s="3"/>
      <c r="G320" s="3" t="s">
        <v>7</v>
      </c>
      <c r="H320" s="3"/>
      <c r="I320" s="3" t="s">
        <v>8</v>
      </c>
      <c r="J320" s="3"/>
      <c r="K320" s="3" t="s">
        <v>9</v>
      </c>
      <c r="L320" s="3"/>
      <c r="M320" s="18"/>
      <c r="N320" s="3"/>
      <c r="O320" s="3"/>
      <c r="P320" s="3"/>
      <c r="Q320" s="3" t="s">
        <v>10</v>
      </c>
      <c r="R320" s="3" t="s">
        <v>11</v>
      </c>
      <c r="S320" s="49" t="s">
        <v>10</v>
      </c>
      <c r="T320" s="49" t="s">
        <v>11</v>
      </c>
      <c r="U320" s="49" t="s">
        <v>10</v>
      </c>
      <c r="V320" s="49" t="s">
        <v>11</v>
      </c>
      <c r="W320" s="49" t="s">
        <v>10</v>
      </c>
      <c r="X320" s="49" t="s">
        <v>11</v>
      </c>
      <c r="Y320" s="49" t="s">
        <v>10</v>
      </c>
      <c r="Z320" s="49" t="s">
        <v>11</v>
      </c>
    </row>
    <row r="321" spans="1:28" ht="12.75" hidden="1" customHeight="1">
      <c r="A321" s="6" t="s">
        <v>12</v>
      </c>
      <c r="B321" s="4"/>
      <c r="C321" s="7" t="s">
        <v>10</v>
      </c>
      <c r="D321" s="7" t="s">
        <v>11</v>
      </c>
      <c r="E321" s="7" t="s">
        <v>10</v>
      </c>
      <c r="F321" s="7" t="s">
        <v>11</v>
      </c>
      <c r="G321" s="7" t="s">
        <v>10</v>
      </c>
      <c r="H321" s="7" t="s">
        <v>11</v>
      </c>
      <c r="I321" s="7" t="s">
        <v>10</v>
      </c>
      <c r="J321" s="7" t="s">
        <v>11</v>
      </c>
      <c r="K321" s="7" t="s">
        <v>10</v>
      </c>
      <c r="L321" s="7" t="s">
        <v>11</v>
      </c>
      <c r="M321" s="18" t="s">
        <v>10</v>
      </c>
      <c r="N321" s="3" t="s">
        <v>11</v>
      </c>
      <c r="O321" s="3" t="s">
        <v>10</v>
      </c>
      <c r="P321" s="3" t="s">
        <v>11</v>
      </c>
      <c r="Q321" s="3"/>
      <c r="R321" s="3"/>
      <c r="S321" s="49" t="s">
        <v>0</v>
      </c>
      <c r="T321" s="49"/>
      <c r="U321" s="50" t="s">
        <v>7</v>
      </c>
      <c r="V321" s="51"/>
      <c r="W321" s="49" t="s">
        <v>8</v>
      </c>
      <c r="X321" s="49"/>
      <c r="Y321" s="49" t="s">
        <v>9</v>
      </c>
      <c r="Z321" s="49"/>
    </row>
    <row r="322" spans="1:28" ht="12.75" hidden="1" customHeight="1">
      <c r="A322" s="8" t="s">
        <v>13</v>
      </c>
      <c r="B322" s="4" t="s">
        <v>14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46">
        <f>C322+E322</f>
        <v>0</v>
      </c>
      <c r="N322" s="7">
        <f>D322+F322</f>
        <v>0</v>
      </c>
      <c r="O322" s="3">
        <v>0</v>
      </c>
      <c r="P322" s="3">
        <v>0</v>
      </c>
      <c r="Q322" s="3">
        <f>M322-O322</f>
        <v>0</v>
      </c>
      <c r="R322" s="3">
        <f>N322-P322</f>
        <v>0</v>
      </c>
      <c r="S322" s="49"/>
      <c r="T322" s="49"/>
      <c r="U322" s="49"/>
      <c r="V322" s="49"/>
      <c r="W322" s="49"/>
      <c r="X322" s="49"/>
      <c r="Y322" s="49"/>
      <c r="Z322" s="49"/>
    </row>
    <row r="323" spans="1:28" ht="12.75" hidden="1" customHeight="1">
      <c r="A323" s="11" t="s">
        <v>15</v>
      </c>
      <c r="B323" s="44">
        <f>B302+7</f>
        <v>42644</v>
      </c>
      <c r="C323" s="7">
        <v>216</v>
      </c>
      <c r="D323" s="7">
        <v>2699</v>
      </c>
      <c r="E323" s="7"/>
      <c r="F323" s="7"/>
      <c r="G323" s="7"/>
      <c r="H323" s="7"/>
      <c r="I323" s="7"/>
      <c r="J323" s="7"/>
      <c r="K323" s="7"/>
      <c r="L323" s="7"/>
      <c r="M323" s="46">
        <f t="shared" ref="M323:M335" si="131">C323+E323</f>
        <v>216</v>
      </c>
      <c r="N323" s="7">
        <f t="shared" ref="N323:N335" si="132">D323+F323</f>
        <v>2699</v>
      </c>
      <c r="O323" s="3">
        <v>150</v>
      </c>
      <c r="P323" s="3">
        <v>2025</v>
      </c>
      <c r="Q323" s="3">
        <f t="shared" ref="Q323:Q331" si="133">M323-O323</f>
        <v>66</v>
      </c>
      <c r="R323" s="3">
        <f t="shared" ref="R323:R331" si="134">N323-P323</f>
        <v>674</v>
      </c>
      <c r="S323" s="49"/>
      <c r="T323" s="49"/>
      <c r="U323" s="49"/>
      <c r="V323" s="49"/>
      <c r="W323" s="49"/>
      <c r="X323" s="49"/>
      <c r="Y323" s="49"/>
      <c r="Z323" s="49"/>
    </row>
    <row r="324" spans="1:28" ht="12.75" hidden="1" customHeight="1">
      <c r="A324" s="11" t="s">
        <v>14</v>
      </c>
      <c r="B324" s="44">
        <f>B303+7</f>
        <v>42646</v>
      </c>
      <c r="C324" s="10">
        <v>178</v>
      </c>
      <c r="D324" s="7">
        <v>1779</v>
      </c>
      <c r="E324" s="7"/>
      <c r="F324" s="7"/>
      <c r="G324" s="7"/>
      <c r="H324" s="7"/>
      <c r="I324" s="7"/>
      <c r="J324" s="7"/>
      <c r="K324" s="7"/>
      <c r="L324" s="7"/>
      <c r="M324" s="46">
        <f t="shared" si="131"/>
        <v>178</v>
      </c>
      <c r="N324" s="7">
        <f t="shared" si="132"/>
        <v>1779</v>
      </c>
      <c r="O324" s="3">
        <v>150</v>
      </c>
      <c r="P324" s="3">
        <v>2025</v>
      </c>
      <c r="Q324" s="3">
        <f t="shared" si="133"/>
        <v>28</v>
      </c>
      <c r="R324" s="3">
        <f t="shared" si="134"/>
        <v>-246</v>
      </c>
      <c r="S324" s="49"/>
      <c r="T324" s="49"/>
      <c r="U324" s="49"/>
      <c r="V324" s="49"/>
      <c r="W324" s="49"/>
      <c r="X324" s="49"/>
      <c r="Y324" s="49"/>
      <c r="Z324" s="49"/>
    </row>
    <row r="325" spans="1:28" ht="12.75" hidden="1" customHeight="1">
      <c r="A325" s="11" t="s">
        <v>16</v>
      </c>
      <c r="B325" s="4" t="s">
        <v>15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46">
        <f t="shared" si="131"/>
        <v>0</v>
      </c>
      <c r="N325" s="7">
        <f t="shared" si="132"/>
        <v>0</v>
      </c>
      <c r="O325" s="3">
        <v>0</v>
      </c>
      <c r="P325" s="3">
        <v>0</v>
      </c>
      <c r="Q325" s="3">
        <f t="shared" si="133"/>
        <v>0</v>
      </c>
      <c r="R325" s="3">
        <f t="shared" si="134"/>
        <v>0</v>
      </c>
      <c r="S325" s="49"/>
      <c r="T325" s="49"/>
      <c r="U325" s="49"/>
      <c r="V325" s="49"/>
      <c r="W325" s="49"/>
      <c r="X325" s="49"/>
      <c r="Y325" s="49"/>
      <c r="Z325" s="49"/>
    </row>
    <row r="326" spans="1:28" ht="12.75" hidden="1" customHeight="1">
      <c r="A326" s="11" t="s">
        <v>17</v>
      </c>
      <c r="B326" s="4" t="s">
        <v>14</v>
      </c>
      <c r="C326" s="7">
        <v>7</v>
      </c>
      <c r="D326" s="7">
        <v>147</v>
      </c>
      <c r="E326" s="7"/>
      <c r="F326" s="7"/>
      <c r="G326" s="7"/>
      <c r="H326" s="7"/>
      <c r="I326" s="7"/>
      <c r="J326" s="7"/>
      <c r="K326" s="7"/>
      <c r="L326" s="7"/>
      <c r="M326" s="46">
        <f t="shared" si="131"/>
        <v>7</v>
      </c>
      <c r="N326" s="7">
        <f t="shared" si="132"/>
        <v>147</v>
      </c>
      <c r="O326" s="3">
        <v>30</v>
      </c>
      <c r="P326" s="3">
        <v>405</v>
      </c>
      <c r="Q326" s="3">
        <f t="shared" si="133"/>
        <v>-23</v>
      </c>
      <c r="R326" s="3">
        <f t="shared" si="134"/>
        <v>-258</v>
      </c>
      <c r="S326" s="49"/>
      <c r="T326" s="49"/>
      <c r="U326" s="49"/>
      <c r="V326" s="49"/>
      <c r="W326" s="49"/>
      <c r="X326" s="49"/>
      <c r="Y326" s="49"/>
      <c r="Z326" s="49"/>
    </row>
    <row r="327" spans="1:28" ht="12.75" hidden="1" customHeight="1">
      <c r="A327" s="11" t="s">
        <v>18</v>
      </c>
      <c r="B327" s="4" t="s">
        <v>14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46">
        <f t="shared" si="131"/>
        <v>0</v>
      </c>
      <c r="N327" s="7">
        <f t="shared" si="132"/>
        <v>0</v>
      </c>
      <c r="O327" s="3">
        <v>0</v>
      </c>
      <c r="P327" s="3">
        <v>0</v>
      </c>
      <c r="Q327" s="3">
        <f t="shared" si="133"/>
        <v>0</v>
      </c>
      <c r="R327" s="3">
        <f t="shared" si="134"/>
        <v>0</v>
      </c>
      <c r="S327" s="49"/>
      <c r="T327" s="49"/>
      <c r="U327" s="49"/>
      <c r="V327" s="49"/>
      <c r="W327" s="49"/>
      <c r="X327" s="49"/>
      <c r="Y327" s="49"/>
      <c r="Z327" s="49"/>
    </row>
    <row r="328" spans="1:28" ht="12.75" hidden="1" customHeight="1">
      <c r="A328" s="11" t="s">
        <v>19</v>
      </c>
      <c r="B328" s="4" t="s">
        <v>14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46">
        <f t="shared" si="131"/>
        <v>0</v>
      </c>
      <c r="N328" s="7">
        <f t="shared" si="132"/>
        <v>0</v>
      </c>
      <c r="O328" s="3">
        <v>0</v>
      </c>
      <c r="P328" s="3">
        <v>0</v>
      </c>
      <c r="Q328" s="3">
        <f t="shared" si="133"/>
        <v>0</v>
      </c>
      <c r="R328" s="3">
        <f t="shared" si="134"/>
        <v>0</v>
      </c>
      <c r="S328" s="49"/>
      <c r="T328" s="49"/>
      <c r="U328" s="49"/>
      <c r="V328" s="49"/>
      <c r="W328" s="49"/>
      <c r="X328" s="49"/>
      <c r="Y328" s="49"/>
      <c r="Z328" s="49"/>
    </row>
    <row r="329" spans="1:28" ht="12.75" hidden="1" customHeight="1">
      <c r="A329" s="11" t="s">
        <v>20</v>
      </c>
      <c r="B329" s="4" t="s">
        <v>7</v>
      </c>
      <c r="C329" s="7">
        <v>6</v>
      </c>
      <c r="D329" s="7">
        <v>43</v>
      </c>
      <c r="E329" s="7"/>
      <c r="F329" s="7"/>
      <c r="G329" s="7"/>
      <c r="H329" s="7"/>
      <c r="I329" s="7"/>
      <c r="J329" s="7"/>
      <c r="K329" s="7"/>
      <c r="L329" s="7"/>
      <c r="M329" s="46">
        <f t="shared" si="131"/>
        <v>6</v>
      </c>
      <c r="N329" s="7">
        <f t="shared" si="132"/>
        <v>43</v>
      </c>
      <c r="O329" s="3">
        <v>20</v>
      </c>
      <c r="P329" s="3">
        <v>270</v>
      </c>
      <c r="Q329" s="3">
        <f t="shared" si="133"/>
        <v>-14</v>
      </c>
      <c r="R329" s="3">
        <f t="shared" si="134"/>
        <v>-227</v>
      </c>
      <c r="S329" s="49"/>
      <c r="T329" s="49"/>
      <c r="U329" s="49"/>
      <c r="V329" s="49"/>
      <c r="W329" s="49"/>
      <c r="X329" s="49"/>
      <c r="Y329" s="49"/>
      <c r="Z329" s="49"/>
    </row>
    <row r="330" spans="1:28" ht="12.75" hidden="1" customHeight="1">
      <c r="A330" s="11" t="s">
        <v>21</v>
      </c>
      <c r="B330" s="4" t="s">
        <v>22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46">
        <f t="shared" si="131"/>
        <v>0</v>
      </c>
      <c r="N330" s="7">
        <f t="shared" si="132"/>
        <v>0</v>
      </c>
      <c r="O330" s="3"/>
      <c r="P330" s="3"/>
      <c r="Q330" s="3">
        <f t="shared" si="133"/>
        <v>0</v>
      </c>
      <c r="R330" s="3">
        <f t="shared" si="134"/>
        <v>0</v>
      </c>
      <c r="S330" s="49"/>
      <c r="T330" s="49"/>
      <c r="U330" s="49"/>
      <c r="V330" s="49"/>
      <c r="W330" s="49"/>
      <c r="X330" s="49"/>
      <c r="Y330" s="49"/>
      <c r="Z330" s="49"/>
    </row>
    <row r="331" spans="1:28" ht="12.75" hidden="1" customHeight="1">
      <c r="A331" s="11" t="s">
        <v>23</v>
      </c>
      <c r="B331" s="44" t="s">
        <v>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46">
        <f t="shared" si="131"/>
        <v>0</v>
      </c>
      <c r="N331" s="7">
        <f t="shared" si="132"/>
        <v>0</v>
      </c>
      <c r="O331" s="3"/>
      <c r="P331" s="3"/>
      <c r="Q331" s="3">
        <f t="shared" si="133"/>
        <v>0</v>
      </c>
      <c r="R331" s="3">
        <f t="shared" si="134"/>
        <v>0</v>
      </c>
      <c r="S331" s="49"/>
      <c r="T331" s="49"/>
      <c r="U331" s="49"/>
      <c r="V331" s="49"/>
      <c r="W331" s="49"/>
      <c r="X331" s="49"/>
      <c r="Y331" s="49"/>
      <c r="Z331" s="49"/>
    </row>
    <row r="332" spans="1:28" ht="12.75" hidden="1" customHeight="1">
      <c r="A332" s="11" t="s">
        <v>7</v>
      </c>
      <c r="B332" s="44">
        <f t="shared" ref="B332:B334" si="135">B311+7</f>
        <v>42649</v>
      </c>
      <c r="C332" s="7">
        <v>2</v>
      </c>
      <c r="D332" s="7">
        <v>14</v>
      </c>
      <c r="E332" s="7"/>
      <c r="F332" s="7"/>
      <c r="G332" s="7"/>
      <c r="H332" s="7"/>
      <c r="I332" s="7"/>
      <c r="J332" s="7"/>
      <c r="K332" s="7"/>
      <c r="L332" s="7"/>
      <c r="M332" s="46">
        <f t="shared" si="131"/>
        <v>2</v>
      </c>
      <c r="N332" s="7">
        <f t="shared" si="132"/>
        <v>14</v>
      </c>
      <c r="O332" s="3"/>
      <c r="P332" s="3"/>
      <c r="Q332" s="3"/>
      <c r="R332" s="3"/>
      <c r="S332" s="49"/>
      <c r="T332" s="49"/>
      <c r="U332" s="49"/>
      <c r="V332" s="49"/>
      <c r="W332" s="49"/>
      <c r="X332" s="49"/>
      <c r="Y332" s="49"/>
      <c r="Z332" s="49"/>
    </row>
    <row r="333" spans="1:28" ht="12.75" hidden="1" customHeight="1">
      <c r="A333" s="11" t="s">
        <v>8</v>
      </c>
      <c r="B333" s="44">
        <f t="shared" si="135"/>
        <v>42655</v>
      </c>
      <c r="C333" s="3">
        <v>110</v>
      </c>
      <c r="D333" s="3">
        <v>1755</v>
      </c>
      <c r="E333" s="7"/>
      <c r="F333" s="7"/>
      <c r="G333" s="7"/>
      <c r="H333" s="7"/>
      <c r="I333" s="7"/>
      <c r="J333" s="7"/>
      <c r="K333" s="7"/>
      <c r="L333" s="7"/>
      <c r="M333" s="46">
        <f t="shared" si="131"/>
        <v>110</v>
      </c>
      <c r="N333" s="7">
        <f t="shared" si="132"/>
        <v>1755</v>
      </c>
      <c r="O333" s="3">
        <v>130</v>
      </c>
      <c r="P333" s="3">
        <v>1755</v>
      </c>
      <c r="Q333" s="3">
        <f t="shared" ref="Q333:Q336" si="136">M333-O333</f>
        <v>-20</v>
      </c>
      <c r="R333" s="3">
        <f t="shared" ref="R333:R336" si="137">N333-P333</f>
        <v>0</v>
      </c>
      <c r="S333" s="49"/>
      <c r="T333" s="49"/>
      <c r="U333" s="49"/>
      <c r="V333" s="49"/>
      <c r="W333" s="49"/>
      <c r="X333" s="49"/>
      <c r="Y333" s="49"/>
      <c r="Z333" s="49"/>
    </row>
    <row r="334" spans="1:28" ht="12.75" hidden="1" customHeight="1">
      <c r="A334" s="11" t="s">
        <v>9</v>
      </c>
      <c r="B334" s="4">
        <f t="shared" si="135"/>
        <v>42656</v>
      </c>
      <c r="C334" s="7">
        <v>20</v>
      </c>
      <c r="D334" s="7">
        <v>270</v>
      </c>
      <c r="E334" s="7"/>
      <c r="F334" s="7"/>
      <c r="G334" s="7"/>
      <c r="H334" s="7"/>
      <c r="I334" s="7"/>
      <c r="J334" s="7"/>
      <c r="K334" s="7"/>
      <c r="L334" s="7"/>
      <c r="M334" s="46">
        <f t="shared" si="131"/>
        <v>20</v>
      </c>
      <c r="N334" s="7">
        <f t="shared" si="132"/>
        <v>270</v>
      </c>
      <c r="O334" s="3">
        <v>20</v>
      </c>
      <c r="P334" s="3">
        <v>270</v>
      </c>
      <c r="Q334" s="3">
        <f t="shared" si="136"/>
        <v>0</v>
      </c>
      <c r="R334" s="3">
        <f t="shared" si="137"/>
        <v>0</v>
      </c>
      <c r="S334" s="49"/>
      <c r="T334" s="49"/>
      <c r="U334" s="49"/>
      <c r="V334" s="49"/>
      <c r="W334" s="49"/>
      <c r="X334" s="49"/>
      <c r="Y334" s="49"/>
      <c r="Z334" s="49"/>
    </row>
    <row r="335" spans="1:28" ht="12.75" hidden="1" customHeight="1">
      <c r="A335" s="11" t="s">
        <v>24</v>
      </c>
      <c r="B335" s="4"/>
      <c r="C335" s="22"/>
      <c r="D335" s="22"/>
      <c r="E335" s="22"/>
      <c r="F335" s="22"/>
      <c r="G335" s="7"/>
      <c r="H335" s="7"/>
      <c r="I335" s="7"/>
      <c r="J335" s="7"/>
      <c r="K335" s="7"/>
      <c r="L335" s="7"/>
      <c r="M335" s="46">
        <f t="shared" si="131"/>
        <v>0</v>
      </c>
      <c r="N335" s="7">
        <f t="shared" si="132"/>
        <v>0</v>
      </c>
      <c r="O335" s="3"/>
      <c r="P335" s="3"/>
      <c r="Q335" s="3">
        <f t="shared" si="136"/>
        <v>0</v>
      </c>
      <c r="R335" s="3">
        <f t="shared" si="137"/>
        <v>0</v>
      </c>
      <c r="S335" s="49"/>
      <c r="T335" s="49"/>
      <c r="U335" s="49"/>
      <c r="V335" s="49"/>
      <c r="W335" s="49"/>
      <c r="X335" s="49"/>
      <c r="Y335" s="49"/>
      <c r="Z335" s="49"/>
    </row>
    <row r="336" spans="1:28" ht="12.75" hidden="1" customHeight="1">
      <c r="A336" s="8" t="s">
        <v>25</v>
      </c>
      <c r="B336" s="14"/>
      <c r="C336" s="7">
        <f>SUM(C322:C335)</f>
        <v>539</v>
      </c>
      <c r="D336" s="7">
        <f t="shared" ref="D336:P336" si="138">SUM(D322:D335)</f>
        <v>6707</v>
      </c>
      <c r="E336" s="7">
        <f t="shared" si="138"/>
        <v>0</v>
      </c>
      <c r="F336" s="7">
        <f t="shared" si="138"/>
        <v>0</v>
      </c>
      <c r="G336" s="7">
        <f t="shared" si="138"/>
        <v>0</v>
      </c>
      <c r="H336" s="7">
        <f t="shared" si="138"/>
        <v>0</v>
      </c>
      <c r="I336" s="7">
        <f t="shared" si="138"/>
        <v>0</v>
      </c>
      <c r="J336" s="7">
        <f t="shared" si="138"/>
        <v>0</v>
      </c>
      <c r="K336" s="7">
        <f t="shared" si="138"/>
        <v>0</v>
      </c>
      <c r="L336" s="7">
        <f t="shared" si="138"/>
        <v>0</v>
      </c>
      <c r="M336" s="20">
        <f t="shared" si="138"/>
        <v>539</v>
      </c>
      <c r="N336" s="21">
        <f t="shared" si="138"/>
        <v>6707</v>
      </c>
      <c r="O336" s="22">
        <f t="shared" si="138"/>
        <v>500</v>
      </c>
      <c r="P336" s="22">
        <f t="shared" si="138"/>
        <v>6750</v>
      </c>
      <c r="Q336" s="22">
        <f t="shared" si="136"/>
        <v>39</v>
      </c>
      <c r="R336" s="22">
        <f t="shared" si="137"/>
        <v>-43</v>
      </c>
      <c r="S336" s="49">
        <f>SUM(S322:S335)</f>
        <v>0</v>
      </c>
      <c r="T336" s="49">
        <f t="shared" ref="T336:Z336" si="139">SUM(T322:T335)</f>
        <v>0</v>
      </c>
      <c r="U336" s="49">
        <f t="shared" si="139"/>
        <v>0</v>
      </c>
      <c r="V336" s="49">
        <f t="shared" si="139"/>
        <v>0</v>
      </c>
      <c r="W336" s="49">
        <f t="shared" si="139"/>
        <v>0</v>
      </c>
      <c r="X336" s="49">
        <f t="shared" si="139"/>
        <v>0</v>
      </c>
      <c r="Y336" s="49">
        <f t="shared" si="139"/>
        <v>0</v>
      </c>
      <c r="Z336" s="49">
        <f t="shared" si="139"/>
        <v>0</v>
      </c>
      <c r="AA336" s="52">
        <f>S336+U336+W336+Y336</f>
        <v>0</v>
      </c>
      <c r="AB336" s="52">
        <f>T336+V336+X336+Z336</f>
        <v>0</v>
      </c>
    </row>
    <row r="337" spans="1:26" ht="12.75" hidden="1" customHeight="1"/>
    <row r="338" spans="1:26" ht="12.75" hidden="1" customHeight="1"/>
    <row r="339" spans="1:26" ht="12.75" hidden="1" customHeight="1">
      <c r="A339" s="54" t="s">
        <v>26</v>
      </c>
      <c r="B339" s="2"/>
      <c r="C339" s="2"/>
      <c r="D339" s="2"/>
      <c r="E339" s="2"/>
      <c r="F339" s="2"/>
      <c r="G339" s="2"/>
      <c r="H339" s="2"/>
      <c r="I339" s="16"/>
      <c r="M339" s="53"/>
      <c r="Q339" s="23"/>
      <c r="R339" s="23"/>
    </row>
    <row r="340" spans="1:26" ht="12.75" hidden="1" customHeight="1">
      <c r="A340" s="3" t="s">
        <v>38</v>
      </c>
      <c r="B340" s="4"/>
      <c r="C340" s="5" t="s">
        <v>0</v>
      </c>
      <c r="D340" s="5"/>
      <c r="E340" s="5" t="s">
        <v>0</v>
      </c>
      <c r="F340" s="5"/>
      <c r="G340" s="5" t="s">
        <v>1</v>
      </c>
      <c r="H340" s="5"/>
      <c r="I340" s="5" t="s">
        <v>1</v>
      </c>
      <c r="J340" s="5"/>
      <c r="K340" s="5" t="s">
        <v>1</v>
      </c>
      <c r="L340" s="5"/>
      <c r="M340" s="17" t="s">
        <v>0</v>
      </c>
      <c r="N340" s="5"/>
      <c r="O340" s="3" t="s">
        <v>2</v>
      </c>
      <c r="P340" s="3"/>
      <c r="Q340" s="3" t="s">
        <v>3</v>
      </c>
      <c r="R340" s="3"/>
      <c r="S340" s="47" t="s">
        <v>4</v>
      </c>
      <c r="T340" s="48"/>
      <c r="U340" s="48"/>
      <c r="V340" s="48"/>
      <c r="W340" s="48"/>
      <c r="X340" s="48"/>
      <c r="Y340" s="48"/>
      <c r="Z340" s="48"/>
    </row>
    <row r="341" spans="1:26" ht="12.75" hidden="1" customHeight="1">
      <c r="A341" s="3" t="s">
        <v>5</v>
      </c>
      <c r="B341" s="4" t="s">
        <v>6</v>
      </c>
      <c r="C341" s="3" t="s">
        <v>36</v>
      </c>
      <c r="D341" s="3"/>
      <c r="E341" s="3" t="s">
        <v>29</v>
      </c>
      <c r="F341" s="3"/>
      <c r="G341" s="3" t="s">
        <v>7</v>
      </c>
      <c r="H341" s="3"/>
      <c r="I341" s="3" t="s">
        <v>8</v>
      </c>
      <c r="J341" s="3"/>
      <c r="K341" s="3" t="s">
        <v>9</v>
      </c>
      <c r="L341" s="3"/>
      <c r="M341" s="18"/>
      <c r="N341" s="3"/>
      <c r="O341" s="3"/>
      <c r="P341" s="3"/>
      <c r="Q341" s="3" t="s">
        <v>10</v>
      </c>
      <c r="R341" s="3" t="s">
        <v>11</v>
      </c>
      <c r="S341" s="49" t="s">
        <v>10</v>
      </c>
      <c r="T341" s="49" t="s">
        <v>11</v>
      </c>
      <c r="U341" s="49" t="s">
        <v>10</v>
      </c>
      <c r="V341" s="49" t="s">
        <v>11</v>
      </c>
      <c r="W341" s="49" t="s">
        <v>10</v>
      </c>
      <c r="X341" s="49" t="s">
        <v>11</v>
      </c>
      <c r="Y341" s="49" t="s">
        <v>10</v>
      </c>
      <c r="Z341" s="49" t="s">
        <v>11</v>
      </c>
    </row>
    <row r="342" spans="1:26" ht="12.75" hidden="1" customHeight="1">
      <c r="A342" s="6" t="s">
        <v>12</v>
      </c>
      <c r="B342" s="4"/>
      <c r="C342" s="7" t="s">
        <v>10</v>
      </c>
      <c r="D342" s="7" t="s">
        <v>11</v>
      </c>
      <c r="E342" s="7" t="s">
        <v>10</v>
      </c>
      <c r="F342" s="7" t="s">
        <v>11</v>
      </c>
      <c r="G342" s="7" t="s">
        <v>10</v>
      </c>
      <c r="H342" s="7" t="s">
        <v>11</v>
      </c>
      <c r="I342" s="7" t="s">
        <v>10</v>
      </c>
      <c r="J342" s="7" t="s">
        <v>11</v>
      </c>
      <c r="K342" s="7" t="s">
        <v>10</v>
      </c>
      <c r="L342" s="7" t="s">
        <v>11</v>
      </c>
      <c r="M342" s="18" t="s">
        <v>10</v>
      </c>
      <c r="N342" s="3" t="s">
        <v>11</v>
      </c>
      <c r="O342" s="3" t="s">
        <v>10</v>
      </c>
      <c r="P342" s="3" t="s">
        <v>11</v>
      </c>
      <c r="Q342" s="3"/>
      <c r="R342" s="3"/>
      <c r="S342" s="49" t="s">
        <v>0</v>
      </c>
      <c r="T342" s="49"/>
      <c r="U342" s="50" t="s">
        <v>7</v>
      </c>
      <c r="V342" s="51"/>
      <c r="W342" s="49" t="s">
        <v>8</v>
      </c>
      <c r="X342" s="49"/>
      <c r="Y342" s="49" t="s">
        <v>9</v>
      </c>
      <c r="Z342" s="49"/>
    </row>
    <row r="343" spans="1:26" ht="12.75" hidden="1" customHeight="1">
      <c r="A343" s="8" t="s">
        <v>13</v>
      </c>
      <c r="B343" s="4" t="s">
        <v>14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46">
        <f>C343+E343</f>
        <v>0</v>
      </c>
      <c r="N343" s="7">
        <f>D343+F343</f>
        <v>0</v>
      </c>
      <c r="O343" s="3">
        <v>0</v>
      </c>
      <c r="P343" s="3">
        <v>0</v>
      </c>
      <c r="Q343" s="3">
        <f>M343-O343</f>
        <v>0</v>
      </c>
      <c r="R343" s="3">
        <f>N343-P343</f>
        <v>0</v>
      </c>
      <c r="S343" s="49"/>
      <c r="T343" s="49"/>
      <c r="U343" s="49"/>
      <c r="V343" s="49"/>
      <c r="W343" s="49"/>
      <c r="X343" s="49"/>
      <c r="Y343" s="49"/>
      <c r="Z343" s="49"/>
    </row>
    <row r="344" spans="1:26" ht="12.75" hidden="1" customHeight="1">
      <c r="A344" s="11" t="s">
        <v>15</v>
      </c>
      <c r="B344" s="44">
        <f>B323+7</f>
        <v>42651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46">
        <f t="shared" ref="M344:M356" si="140">C344+E344</f>
        <v>0</v>
      </c>
      <c r="N344" s="7">
        <f t="shared" ref="N344:N356" si="141">D344+F344</f>
        <v>0</v>
      </c>
      <c r="O344" s="3">
        <v>150</v>
      </c>
      <c r="P344" s="3">
        <v>2025</v>
      </c>
      <c r="Q344" s="3">
        <f t="shared" ref="Q344:Q352" si="142">M344-O344</f>
        <v>-150</v>
      </c>
      <c r="R344" s="3">
        <f t="shared" ref="R344:R352" si="143">N344-P344</f>
        <v>-2025</v>
      </c>
      <c r="S344" s="49"/>
      <c r="T344" s="49"/>
      <c r="U344" s="49"/>
      <c r="V344" s="49"/>
      <c r="W344" s="49"/>
      <c r="X344" s="49"/>
      <c r="Y344" s="49"/>
      <c r="Z344" s="49"/>
    </row>
    <row r="345" spans="1:26" ht="12.75" hidden="1" customHeight="1">
      <c r="A345" s="11" t="s">
        <v>14</v>
      </c>
      <c r="B345" s="44">
        <f>B324+7</f>
        <v>42653</v>
      </c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46">
        <f t="shared" si="140"/>
        <v>0</v>
      </c>
      <c r="N345" s="7">
        <f t="shared" si="141"/>
        <v>0</v>
      </c>
      <c r="O345" s="3">
        <v>150</v>
      </c>
      <c r="P345" s="3">
        <v>2025</v>
      </c>
      <c r="Q345" s="3">
        <f t="shared" si="142"/>
        <v>-150</v>
      </c>
      <c r="R345" s="3">
        <f t="shared" si="143"/>
        <v>-2025</v>
      </c>
      <c r="S345" s="49"/>
      <c r="T345" s="49"/>
      <c r="U345" s="49"/>
      <c r="V345" s="49"/>
      <c r="W345" s="49"/>
      <c r="X345" s="49"/>
      <c r="Y345" s="49"/>
      <c r="Z345" s="49"/>
    </row>
    <row r="346" spans="1:26" ht="12.75" hidden="1" customHeight="1">
      <c r="A346" s="11" t="s">
        <v>16</v>
      </c>
      <c r="B346" s="4" t="s">
        <v>15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46">
        <f t="shared" si="140"/>
        <v>0</v>
      </c>
      <c r="N346" s="7">
        <f t="shared" si="141"/>
        <v>0</v>
      </c>
      <c r="O346" s="3">
        <v>0</v>
      </c>
      <c r="P346" s="3">
        <v>0</v>
      </c>
      <c r="Q346" s="3">
        <f t="shared" si="142"/>
        <v>0</v>
      </c>
      <c r="R346" s="3">
        <f t="shared" si="143"/>
        <v>0</v>
      </c>
      <c r="S346" s="49"/>
      <c r="T346" s="49"/>
      <c r="U346" s="49"/>
      <c r="V346" s="49"/>
      <c r="W346" s="49"/>
      <c r="X346" s="49"/>
      <c r="Y346" s="49"/>
      <c r="Z346" s="49"/>
    </row>
    <row r="347" spans="1:26" ht="12.75" hidden="1" customHeight="1">
      <c r="A347" s="11" t="s">
        <v>17</v>
      </c>
      <c r="B347" s="4" t="s">
        <v>14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46">
        <f t="shared" si="140"/>
        <v>0</v>
      </c>
      <c r="N347" s="7">
        <f t="shared" si="141"/>
        <v>0</v>
      </c>
      <c r="O347" s="3">
        <v>30</v>
      </c>
      <c r="P347" s="3">
        <v>405</v>
      </c>
      <c r="Q347" s="3">
        <f t="shared" si="142"/>
        <v>-30</v>
      </c>
      <c r="R347" s="3">
        <f t="shared" si="143"/>
        <v>-405</v>
      </c>
      <c r="S347" s="49"/>
      <c r="T347" s="49"/>
      <c r="U347" s="49"/>
      <c r="V347" s="49"/>
      <c r="W347" s="49"/>
      <c r="X347" s="49"/>
      <c r="Y347" s="49"/>
      <c r="Z347" s="49"/>
    </row>
    <row r="348" spans="1:26" ht="12.75" hidden="1" customHeight="1">
      <c r="A348" s="11" t="s">
        <v>18</v>
      </c>
      <c r="B348" s="4" t="s">
        <v>14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46">
        <f t="shared" si="140"/>
        <v>0</v>
      </c>
      <c r="N348" s="7">
        <f t="shared" si="141"/>
        <v>0</v>
      </c>
      <c r="O348" s="3">
        <v>0</v>
      </c>
      <c r="P348" s="3">
        <v>0</v>
      </c>
      <c r="Q348" s="3">
        <f t="shared" si="142"/>
        <v>0</v>
      </c>
      <c r="R348" s="3">
        <f t="shared" si="143"/>
        <v>0</v>
      </c>
      <c r="S348" s="49"/>
      <c r="T348" s="49"/>
      <c r="U348" s="49"/>
      <c r="V348" s="49"/>
      <c r="W348" s="49"/>
      <c r="X348" s="49"/>
      <c r="Y348" s="49"/>
      <c r="Z348" s="49"/>
    </row>
    <row r="349" spans="1:26" ht="12.75" hidden="1" customHeight="1">
      <c r="A349" s="11" t="s">
        <v>19</v>
      </c>
      <c r="B349" s="4" t="s">
        <v>14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46">
        <f t="shared" si="140"/>
        <v>0</v>
      </c>
      <c r="N349" s="7">
        <f t="shared" si="141"/>
        <v>0</v>
      </c>
      <c r="O349" s="3">
        <v>0</v>
      </c>
      <c r="P349" s="3">
        <v>0</v>
      </c>
      <c r="Q349" s="3">
        <f t="shared" si="142"/>
        <v>0</v>
      </c>
      <c r="R349" s="3">
        <f t="shared" si="143"/>
        <v>0</v>
      </c>
      <c r="S349" s="49"/>
      <c r="T349" s="49"/>
      <c r="U349" s="49"/>
      <c r="V349" s="49"/>
      <c r="W349" s="49"/>
      <c r="X349" s="49"/>
      <c r="Y349" s="49"/>
      <c r="Z349" s="49"/>
    </row>
    <row r="350" spans="1:26" ht="12.75" hidden="1" customHeight="1">
      <c r="A350" s="11" t="s">
        <v>20</v>
      </c>
      <c r="B350" s="4" t="s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46">
        <f t="shared" si="140"/>
        <v>0</v>
      </c>
      <c r="N350" s="7">
        <f t="shared" si="141"/>
        <v>0</v>
      </c>
      <c r="O350" s="3">
        <v>20</v>
      </c>
      <c r="P350" s="3">
        <v>270</v>
      </c>
      <c r="Q350" s="3">
        <f t="shared" si="142"/>
        <v>-20</v>
      </c>
      <c r="R350" s="3">
        <f t="shared" si="143"/>
        <v>-270</v>
      </c>
      <c r="S350" s="49"/>
      <c r="T350" s="49"/>
      <c r="U350" s="49"/>
      <c r="V350" s="49"/>
      <c r="W350" s="49"/>
      <c r="X350" s="49"/>
      <c r="Y350" s="49"/>
      <c r="Z350" s="49"/>
    </row>
    <row r="351" spans="1:26" ht="12.75" hidden="1" customHeight="1">
      <c r="A351" s="11" t="s">
        <v>21</v>
      </c>
      <c r="B351" s="4" t="s">
        <v>22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46">
        <f t="shared" si="140"/>
        <v>0</v>
      </c>
      <c r="N351" s="7">
        <f t="shared" si="141"/>
        <v>0</v>
      </c>
      <c r="O351" s="3"/>
      <c r="P351" s="3"/>
      <c r="Q351" s="3">
        <f t="shared" si="142"/>
        <v>0</v>
      </c>
      <c r="R351" s="3">
        <f t="shared" si="143"/>
        <v>0</v>
      </c>
      <c r="S351" s="49"/>
      <c r="T351" s="49"/>
      <c r="U351" s="49"/>
      <c r="V351" s="49"/>
      <c r="W351" s="49"/>
      <c r="X351" s="49"/>
      <c r="Y351" s="49"/>
      <c r="Z351" s="49"/>
    </row>
    <row r="352" spans="1:26" ht="12.75" hidden="1" customHeight="1">
      <c r="A352" s="11" t="s">
        <v>23</v>
      </c>
      <c r="B352" s="44" t="s">
        <v>7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46">
        <f t="shared" si="140"/>
        <v>0</v>
      </c>
      <c r="N352" s="7">
        <f t="shared" si="141"/>
        <v>0</v>
      </c>
      <c r="O352" s="3"/>
      <c r="P352" s="3"/>
      <c r="Q352" s="3">
        <f t="shared" si="142"/>
        <v>0</v>
      </c>
      <c r="R352" s="3">
        <f t="shared" si="143"/>
        <v>0</v>
      </c>
      <c r="S352" s="49"/>
      <c r="T352" s="49"/>
      <c r="U352" s="49"/>
      <c r="V352" s="49"/>
      <c r="W352" s="49"/>
      <c r="X352" s="49"/>
      <c r="Y352" s="49"/>
      <c r="Z352" s="49"/>
    </row>
    <row r="353" spans="1:28" ht="12.75" hidden="1" customHeight="1">
      <c r="A353" s="11" t="s">
        <v>7</v>
      </c>
      <c r="B353" s="44">
        <f t="shared" ref="B353:B355" si="144">B332+7</f>
        <v>42656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46">
        <f t="shared" si="140"/>
        <v>0</v>
      </c>
      <c r="N353" s="7">
        <f t="shared" si="141"/>
        <v>0</v>
      </c>
      <c r="O353" s="3"/>
      <c r="P353" s="3"/>
      <c r="Q353" s="3"/>
      <c r="R353" s="3"/>
      <c r="S353" s="49"/>
      <c r="T353" s="49"/>
      <c r="U353" s="49"/>
      <c r="V353" s="49"/>
      <c r="W353" s="49"/>
      <c r="X353" s="49"/>
      <c r="Y353" s="49"/>
      <c r="Z353" s="49"/>
    </row>
    <row r="354" spans="1:28" ht="12.75" hidden="1" customHeight="1">
      <c r="A354" s="11" t="s">
        <v>8</v>
      </c>
      <c r="B354" s="44">
        <f t="shared" si="144"/>
        <v>42662</v>
      </c>
      <c r="C354" s="3"/>
      <c r="D354" s="3"/>
      <c r="E354" s="7"/>
      <c r="F354" s="7"/>
      <c r="G354" s="7"/>
      <c r="H354" s="7"/>
      <c r="I354" s="7"/>
      <c r="J354" s="7"/>
      <c r="K354" s="7"/>
      <c r="L354" s="7"/>
      <c r="M354" s="46">
        <f t="shared" si="140"/>
        <v>0</v>
      </c>
      <c r="N354" s="7">
        <f t="shared" si="141"/>
        <v>0</v>
      </c>
      <c r="O354" s="3">
        <v>130</v>
      </c>
      <c r="P354" s="3">
        <v>1755</v>
      </c>
      <c r="Q354" s="3">
        <f t="shared" ref="Q354:Q357" si="145">M354-O354</f>
        <v>-130</v>
      </c>
      <c r="R354" s="3">
        <f t="shared" ref="R354:R357" si="146">N354-P354</f>
        <v>-1755</v>
      </c>
      <c r="S354" s="49"/>
      <c r="T354" s="49"/>
      <c r="U354" s="49"/>
      <c r="V354" s="49"/>
      <c r="W354" s="49"/>
      <c r="X354" s="49"/>
      <c r="Y354" s="49"/>
      <c r="Z354" s="49"/>
    </row>
    <row r="355" spans="1:28" ht="12.75" hidden="1" customHeight="1">
      <c r="A355" s="11" t="s">
        <v>9</v>
      </c>
      <c r="B355" s="4">
        <f t="shared" si="144"/>
        <v>42663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46">
        <f t="shared" si="140"/>
        <v>0</v>
      </c>
      <c r="N355" s="7">
        <f t="shared" si="141"/>
        <v>0</v>
      </c>
      <c r="O355" s="3">
        <v>20</v>
      </c>
      <c r="P355" s="3">
        <v>270</v>
      </c>
      <c r="Q355" s="3">
        <f t="shared" si="145"/>
        <v>-20</v>
      </c>
      <c r="R355" s="3">
        <f t="shared" si="146"/>
        <v>-270</v>
      </c>
      <c r="S355" s="49"/>
      <c r="T355" s="49"/>
      <c r="U355" s="49"/>
      <c r="V355" s="49"/>
      <c r="W355" s="49"/>
      <c r="X355" s="49"/>
      <c r="Y355" s="49"/>
      <c r="Z355" s="49"/>
    </row>
    <row r="356" spans="1:28" ht="12.75" hidden="1" customHeight="1">
      <c r="A356" s="11" t="s">
        <v>24</v>
      </c>
      <c r="B356" s="4"/>
      <c r="C356" s="22"/>
      <c r="D356" s="22"/>
      <c r="E356" s="22"/>
      <c r="F356" s="22"/>
      <c r="G356" s="7"/>
      <c r="H356" s="7"/>
      <c r="I356" s="7"/>
      <c r="J356" s="7"/>
      <c r="K356" s="7"/>
      <c r="L356" s="7"/>
      <c r="M356" s="46">
        <f t="shared" si="140"/>
        <v>0</v>
      </c>
      <c r="N356" s="7">
        <f t="shared" si="141"/>
        <v>0</v>
      </c>
      <c r="O356" s="3"/>
      <c r="P356" s="3"/>
      <c r="Q356" s="3">
        <f t="shared" si="145"/>
        <v>0</v>
      </c>
      <c r="R356" s="3">
        <f t="shared" si="146"/>
        <v>0</v>
      </c>
      <c r="S356" s="49"/>
      <c r="T356" s="49"/>
      <c r="U356" s="49"/>
      <c r="V356" s="49"/>
      <c r="W356" s="49"/>
      <c r="X356" s="49"/>
      <c r="Y356" s="49"/>
      <c r="Z356" s="49"/>
    </row>
    <row r="357" spans="1:28" ht="12.75" hidden="1" customHeight="1">
      <c r="A357" s="8" t="s">
        <v>25</v>
      </c>
      <c r="B357" s="14"/>
      <c r="C357" s="7">
        <f>SUM(C343:C356)</f>
        <v>0</v>
      </c>
      <c r="D357" s="7">
        <f t="shared" ref="D357:P357" si="147">SUM(D343:D356)</f>
        <v>0</v>
      </c>
      <c r="E357" s="7">
        <f t="shared" si="147"/>
        <v>0</v>
      </c>
      <c r="F357" s="7">
        <f t="shared" si="147"/>
        <v>0</v>
      </c>
      <c r="G357" s="7">
        <f t="shared" si="147"/>
        <v>0</v>
      </c>
      <c r="H357" s="7">
        <f t="shared" si="147"/>
        <v>0</v>
      </c>
      <c r="I357" s="7">
        <f t="shared" si="147"/>
        <v>0</v>
      </c>
      <c r="J357" s="7">
        <f t="shared" si="147"/>
        <v>0</v>
      </c>
      <c r="K357" s="7">
        <f t="shared" si="147"/>
        <v>0</v>
      </c>
      <c r="L357" s="7">
        <f t="shared" si="147"/>
        <v>0</v>
      </c>
      <c r="M357" s="20">
        <f t="shared" si="147"/>
        <v>0</v>
      </c>
      <c r="N357" s="21">
        <f t="shared" si="147"/>
        <v>0</v>
      </c>
      <c r="O357" s="22">
        <f t="shared" si="147"/>
        <v>500</v>
      </c>
      <c r="P357" s="22">
        <f t="shared" si="147"/>
        <v>6750</v>
      </c>
      <c r="Q357" s="22">
        <f t="shared" si="145"/>
        <v>-500</v>
      </c>
      <c r="R357" s="22">
        <f t="shared" si="146"/>
        <v>-6750</v>
      </c>
      <c r="S357" s="49">
        <f>SUM(S343:S356)</f>
        <v>0</v>
      </c>
      <c r="T357" s="49">
        <f t="shared" ref="T357:Z357" si="148">SUM(T343:T356)</f>
        <v>0</v>
      </c>
      <c r="U357" s="49">
        <f t="shared" si="148"/>
        <v>0</v>
      </c>
      <c r="V357" s="49">
        <f t="shared" si="148"/>
        <v>0</v>
      </c>
      <c r="W357" s="49">
        <f t="shared" si="148"/>
        <v>0</v>
      </c>
      <c r="X357" s="49">
        <f t="shared" si="148"/>
        <v>0</v>
      </c>
      <c r="Y357" s="49">
        <f t="shared" si="148"/>
        <v>0</v>
      </c>
      <c r="Z357" s="49">
        <f t="shared" si="148"/>
        <v>0</v>
      </c>
      <c r="AA357" s="52">
        <f>S357+U357+W357+Y357</f>
        <v>0</v>
      </c>
      <c r="AB357" s="52">
        <f>T357+V357+X357+Z357</f>
        <v>0</v>
      </c>
    </row>
    <row r="358" spans="1:28" ht="12.75" hidden="1" customHeight="1"/>
    <row r="359" spans="1:28" ht="12.75" hidden="1" customHeight="1"/>
    <row r="360" spans="1:28" ht="12.75" hidden="1" customHeight="1">
      <c r="A360" s="1" t="s">
        <v>53</v>
      </c>
      <c r="B360" s="2"/>
      <c r="C360" s="2"/>
      <c r="D360" s="2"/>
      <c r="E360" s="2"/>
      <c r="F360" s="2"/>
      <c r="G360" s="2"/>
      <c r="H360" s="2"/>
      <c r="I360" s="16"/>
      <c r="M360" s="53"/>
      <c r="Q360" s="23"/>
      <c r="R360" s="23"/>
    </row>
    <row r="361" spans="1:28" ht="12.75" hidden="1" customHeight="1">
      <c r="A361" s="3" t="s">
        <v>38</v>
      </c>
      <c r="B361" s="4"/>
      <c r="C361" s="5" t="s">
        <v>0</v>
      </c>
      <c r="D361" s="5"/>
      <c r="E361" s="5" t="s">
        <v>0</v>
      </c>
      <c r="F361" s="5"/>
      <c r="G361" s="5" t="s">
        <v>1</v>
      </c>
      <c r="H361" s="5"/>
      <c r="I361" s="5" t="s">
        <v>1</v>
      </c>
      <c r="J361" s="5"/>
      <c r="K361" s="5" t="s">
        <v>1</v>
      </c>
      <c r="L361" s="5"/>
      <c r="M361" s="17" t="s">
        <v>0</v>
      </c>
      <c r="N361" s="5"/>
      <c r="O361" s="3" t="s">
        <v>2</v>
      </c>
      <c r="P361" s="3"/>
      <c r="Q361" s="3" t="s">
        <v>3</v>
      </c>
      <c r="R361" s="3"/>
      <c r="S361" s="47" t="s">
        <v>4</v>
      </c>
      <c r="T361" s="48"/>
      <c r="U361" s="48"/>
      <c r="V361" s="48"/>
      <c r="W361" s="48"/>
      <c r="X361" s="48"/>
      <c r="Y361" s="48"/>
      <c r="Z361" s="48"/>
    </row>
    <row r="362" spans="1:28" ht="12.75" hidden="1" customHeight="1">
      <c r="A362" s="3" t="s">
        <v>5</v>
      </c>
      <c r="B362" s="4" t="s">
        <v>6</v>
      </c>
      <c r="C362" s="3" t="s">
        <v>36</v>
      </c>
      <c r="D362" s="3"/>
      <c r="E362" s="3" t="s">
        <v>29</v>
      </c>
      <c r="F362" s="3"/>
      <c r="G362" s="3" t="s">
        <v>7</v>
      </c>
      <c r="H362" s="3"/>
      <c r="I362" s="3" t="s">
        <v>8</v>
      </c>
      <c r="J362" s="3"/>
      <c r="K362" s="3" t="s">
        <v>9</v>
      </c>
      <c r="L362" s="3"/>
      <c r="M362" s="18"/>
      <c r="N362" s="3"/>
      <c r="O362" s="3"/>
      <c r="P362" s="3"/>
      <c r="Q362" s="3" t="s">
        <v>10</v>
      </c>
      <c r="R362" s="3" t="s">
        <v>11</v>
      </c>
      <c r="S362" s="49" t="s">
        <v>10</v>
      </c>
      <c r="T362" s="49" t="s">
        <v>11</v>
      </c>
      <c r="U362" s="49" t="s">
        <v>10</v>
      </c>
      <c r="V362" s="49" t="s">
        <v>11</v>
      </c>
      <c r="W362" s="49" t="s">
        <v>10</v>
      </c>
      <c r="X362" s="49" t="s">
        <v>11</v>
      </c>
      <c r="Y362" s="49" t="s">
        <v>10</v>
      </c>
      <c r="Z362" s="49" t="s">
        <v>11</v>
      </c>
    </row>
    <row r="363" spans="1:28" ht="12.75" hidden="1" customHeight="1">
      <c r="A363" s="6" t="s">
        <v>12</v>
      </c>
      <c r="B363" s="4"/>
      <c r="C363" s="7" t="s">
        <v>10</v>
      </c>
      <c r="D363" s="7" t="s">
        <v>11</v>
      </c>
      <c r="E363" s="7" t="s">
        <v>10</v>
      </c>
      <c r="F363" s="7" t="s">
        <v>11</v>
      </c>
      <c r="G363" s="7" t="s">
        <v>10</v>
      </c>
      <c r="H363" s="7" t="s">
        <v>11</v>
      </c>
      <c r="I363" s="7" t="s">
        <v>10</v>
      </c>
      <c r="J363" s="7" t="s">
        <v>11</v>
      </c>
      <c r="K363" s="7" t="s">
        <v>10</v>
      </c>
      <c r="L363" s="7" t="s">
        <v>11</v>
      </c>
      <c r="M363" s="18" t="s">
        <v>10</v>
      </c>
      <c r="N363" s="3" t="s">
        <v>11</v>
      </c>
      <c r="O363" s="3" t="s">
        <v>10</v>
      </c>
      <c r="P363" s="3" t="s">
        <v>11</v>
      </c>
      <c r="Q363" s="3"/>
      <c r="R363" s="3"/>
      <c r="S363" s="49" t="s">
        <v>0</v>
      </c>
      <c r="T363" s="49"/>
      <c r="U363" s="50" t="s">
        <v>7</v>
      </c>
      <c r="V363" s="51"/>
      <c r="W363" s="49" t="s">
        <v>8</v>
      </c>
      <c r="X363" s="49"/>
      <c r="Y363" s="49" t="s">
        <v>9</v>
      </c>
      <c r="Z363" s="49"/>
    </row>
    <row r="364" spans="1:28" ht="12.75" hidden="1" customHeight="1">
      <c r="A364" s="8" t="s">
        <v>13</v>
      </c>
      <c r="B364" s="4" t="s">
        <v>14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46">
        <f>C364+E364</f>
        <v>0</v>
      </c>
      <c r="N364" s="7">
        <f>D364+F364</f>
        <v>0</v>
      </c>
      <c r="O364" s="3">
        <v>0</v>
      </c>
      <c r="P364" s="3">
        <v>0</v>
      </c>
      <c r="Q364" s="3">
        <f>M364-O364</f>
        <v>0</v>
      </c>
      <c r="R364" s="3">
        <f>N364-P364</f>
        <v>0</v>
      </c>
      <c r="S364" s="49"/>
      <c r="T364" s="49"/>
      <c r="U364" s="49"/>
      <c r="V364" s="49"/>
      <c r="W364" s="49"/>
      <c r="X364" s="49"/>
      <c r="Y364" s="49"/>
      <c r="Z364" s="49"/>
    </row>
    <row r="365" spans="1:28" ht="12.75" hidden="1" customHeight="1">
      <c r="A365" s="11" t="s">
        <v>15</v>
      </c>
      <c r="B365" s="44">
        <f>B344+7</f>
        <v>42658</v>
      </c>
      <c r="C365" s="7">
        <v>164</v>
      </c>
      <c r="D365" s="7">
        <v>1746</v>
      </c>
      <c r="E365" s="7"/>
      <c r="F365" s="7"/>
      <c r="G365" s="7"/>
      <c r="H365" s="7"/>
      <c r="I365" s="7"/>
      <c r="J365" s="7"/>
      <c r="K365" s="7"/>
      <c r="L365" s="7"/>
      <c r="M365" s="46">
        <f t="shared" ref="M365" si="149">C365+E365</f>
        <v>164</v>
      </c>
      <c r="N365" s="7">
        <f t="shared" ref="N365" si="150">D365+F365</f>
        <v>1746</v>
      </c>
      <c r="O365" s="3">
        <v>150</v>
      </c>
      <c r="P365" s="3">
        <v>2025</v>
      </c>
      <c r="Q365" s="3">
        <f t="shared" ref="Q365:Q373" si="151">M365-O365</f>
        <v>14</v>
      </c>
      <c r="R365" s="3">
        <f t="shared" ref="R365:R373" si="152">N365-P365</f>
        <v>-279</v>
      </c>
      <c r="S365" s="49"/>
      <c r="T365" s="49"/>
      <c r="U365" s="49"/>
      <c r="V365" s="49"/>
      <c r="W365" s="49"/>
      <c r="X365" s="49"/>
      <c r="Y365" s="49"/>
      <c r="Z365" s="49"/>
    </row>
    <row r="366" spans="1:28" ht="12.75" hidden="1" customHeight="1">
      <c r="A366" s="11" t="s">
        <v>14</v>
      </c>
      <c r="B366" s="44">
        <f>B345+7</f>
        <v>42660</v>
      </c>
      <c r="C366" s="10">
        <v>134</v>
      </c>
      <c r="D366" s="7">
        <v>1329</v>
      </c>
      <c r="E366" s="7"/>
      <c r="F366" s="7"/>
      <c r="G366" s="7"/>
      <c r="H366" s="7"/>
      <c r="I366" s="7"/>
      <c r="J366" s="7"/>
      <c r="K366" s="7"/>
      <c r="L366" s="7"/>
      <c r="M366" s="46">
        <f t="shared" ref="M366:M377" si="153">C366+E366</f>
        <v>134</v>
      </c>
      <c r="N366" s="7">
        <f t="shared" ref="N366:N377" si="154">D366+F366</f>
        <v>1329</v>
      </c>
      <c r="O366" s="3">
        <v>150</v>
      </c>
      <c r="P366" s="3">
        <v>2025</v>
      </c>
      <c r="Q366" s="3">
        <f t="shared" si="151"/>
        <v>-16</v>
      </c>
      <c r="R366" s="3">
        <f t="shared" si="152"/>
        <v>-696</v>
      </c>
      <c r="S366" s="49"/>
      <c r="T366" s="49"/>
      <c r="U366" s="49"/>
      <c r="V366" s="49"/>
      <c r="W366" s="49"/>
      <c r="X366" s="49"/>
      <c r="Y366" s="49"/>
      <c r="Z366" s="49"/>
    </row>
    <row r="367" spans="1:28" ht="12.75" hidden="1" customHeight="1">
      <c r="A367" s="11" t="s">
        <v>16</v>
      </c>
      <c r="B367" s="4" t="s">
        <v>15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46">
        <f t="shared" si="153"/>
        <v>0</v>
      </c>
      <c r="N367" s="7">
        <f t="shared" si="154"/>
        <v>0</v>
      </c>
      <c r="O367" s="3">
        <v>0</v>
      </c>
      <c r="P367" s="3">
        <v>0</v>
      </c>
      <c r="Q367" s="3">
        <f t="shared" si="151"/>
        <v>0</v>
      </c>
      <c r="R367" s="3">
        <f t="shared" si="152"/>
        <v>0</v>
      </c>
      <c r="S367" s="49"/>
      <c r="T367" s="49"/>
      <c r="U367" s="49"/>
      <c r="V367" s="49"/>
      <c r="W367" s="49"/>
      <c r="X367" s="49"/>
      <c r="Y367" s="49"/>
      <c r="Z367" s="49"/>
    </row>
    <row r="368" spans="1:28" ht="12.75" hidden="1" customHeight="1">
      <c r="A368" s="11" t="s">
        <v>17</v>
      </c>
      <c r="B368" s="4" t="s">
        <v>14</v>
      </c>
      <c r="C368" s="7">
        <v>13</v>
      </c>
      <c r="D368" s="7">
        <v>291</v>
      </c>
      <c r="E368" s="7"/>
      <c r="F368" s="7"/>
      <c r="G368" s="7"/>
      <c r="H368" s="7"/>
      <c r="I368" s="7"/>
      <c r="J368" s="7"/>
      <c r="K368" s="7"/>
      <c r="L368" s="7"/>
      <c r="M368" s="46">
        <f t="shared" si="153"/>
        <v>13</v>
      </c>
      <c r="N368" s="7">
        <f t="shared" si="154"/>
        <v>291</v>
      </c>
      <c r="O368" s="3">
        <v>30</v>
      </c>
      <c r="P368" s="3">
        <v>405</v>
      </c>
      <c r="Q368" s="3">
        <f t="shared" si="151"/>
        <v>-17</v>
      </c>
      <c r="R368" s="3">
        <f t="shared" si="152"/>
        <v>-114</v>
      </c>
      <c r="S368" s="49"/>
      <c r="T368" s="49"/>
      <c r="U368" s="49"/>
      <c r="V368" s="49"/>
      <c r="W368" s="49"/>
      <c r="X368" s="49"/>
      <c r="Y368" s="49"/>
      <c r="Z368" s="49"/>
    </row>
    <row r="369" spans="1:28" ht="12.75" hidden="1" customHeight="1">
      <c r="A369" s="11" t="s">
        <v>18</v>
      </c>
      <c r="B369" s="4" t="s">
        <v>14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46">
        <f t="shared" si="153"/>
        <v>0</v>
      </c>
      <c r="N369" s="7">
        <f t="shared" si="154"/>
        <v>0</v>
      </c>
      <c r="O369" s="3">
        <v>0</v>
      </c>
      <c r="P369" s="3">
        <v>0</v>
      </c>
      <c r="Q369" s="3">
        <f t="shared" si="151"/>
        <v>0</v>
      </c>
      <c r="R369" s="3">
        <f t="shared" si="152"/>
        <v>0</v>
      </c>
      <c r="S369" s="49"/>
      <c r="T369" s="49"/>
      <c r="U369" s="49"/>
      <c r="V369" s="49"/>
      <c r="W369" s="49"/>
      <c r="X369" s="49"/>
      <c r="Y369" s="49"/>
      <c r="Z369" s="49"/>
    </row>
    <row r="370" spans="1:28" ht="12.75" hidden="1" customHeight="1">
      <c r="A370" s="11" t="s">
        <v>19</v>
      </c>
      <c r="B370" s="4" t="s">
        <v>14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46">
        <f t="shared" si="153"/>
        <v>0</v>
      </c>
      <c r="N370" s="7">
        <f t="shared" si="154"/>
        <v>0</v>
      </c>
      <c r="O370" s="3">
        <v>0</v>
      </c>
      <c r="P370" s="3">
        <v>0</v>
      </c>
      <c r="Q370" s="3">
        <f t="shared" si="151"/>
        <v>0</v>
      </c>
      <c r="R370" s="3">
        <f t="shared" si="152"/>
        <v>0</v>
      </c>
      <c r="S370" s="49"/>
      <c r="T370" s="49"/>
      <c r="U370" s="49"/>
      <c r="V370" s="49"/>
      <c r="W370" s="49"/>
      <c r="X370" s="49"/>
      <c r="Y370" s="49"/>
      <c r="Z370" s="49"/>
    </row>
    <row r="371" spans="1:28" ht="12.75" hidden="1" customHeight="1">
      <c r="A371" s="11" t="s">
        <v>20</v>
      </c>
      <c r="B371" s="4" t="s">
        <v>7</v>
      </c>
      <c r="C371" s="7">
        <v>6</v>
      </c>
      <c r="D371" s="7">
        <v>88</v>
      </c>
      <c r="E371" s="7"/>
      <c r="F371" s="7"/>
      <c r="G371" s="7"/>
      <c r="H371" s="7"/>
      <c r="I371" s="7"/>
      <c r="J371" s="7"/>
      <c r="K371" s="7"/>
      <c r="L371" s="7"/>
      <c r="M371" s="46">
        <f t="shared" si="153"/>
        <v>6</v>
      </c>
      <c r="N371" s="7">
        <f t="shared" si="154"/>
        <v>88</v>
      </c>
      <c r="O371" s="3">
        <v>20</v>
      </c>
      <c r="P371" s="3">
        <v>270</v>
      </c>
      <c r="Q371" s="3">
        <f t="shared" si="151"/>
        <v>-14</v>
      </c>
      <c r="R371" s="3">
        <f t="shared" si="152"/>
        <v>-182</v>
      </c>
      <c r="S371" s="49"/>
      <c r="T371" s="49"/>
      <c r="U371" s="49"/>
      <c r="V371" s="49"/>
      <c r="W371" s="49"/>
      <c r="X371" s="49"/>
      <c r="Y371" s="49"/>
      <c r="Z371" s="49"/>
    </row>
    <row r="372" spans="1:28" ht="12.75" hidden="1" customHeight="1">
      <c r="A372" s="11" t="s">
        <v>21</v>
      </c>
      <c r="B372" s="4" t="s">
        <v>22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46">
        <f t="shared" si="153"/>
        <v>0</v>
      </c>
      <c r="N372" s="7">
        <f t="shared" si="154"/>
        <v>0</v>
      </c>
      <c r="O372" s="3"/>
      <c r="P372" s="3"/>
      <c r="Q372" s="3">
        <f t="shared" si="151"/>
        <v>0</v>
      </c>
      <c r="R372" s="3">
        <f t="shared" si="152"/>
        <v>0</v>
      </c>
      <c r="S372" s="49"/>
      <c r="T372" s="49"/>
      <c r="U372" s="49"/>
      <c r="V372" s="49"/>
      <c r="W372" s="49"/>
      <c r="X372" s="49"/>
      <c r="Y372" s="49"/>
      <c r="Z372" s="49"/>
    </row>
    <row r="373" spans="1:28" ht="12.75" hidden="1" customHeight="1">
      <c r="A373" s="11" t="s">
        <v>23</v>
      </c>
      <c r="B373" s="44" t="s">
        <v>7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46">
        <f t="shared" si="153"/>
        <v>0</v>
      </c>
      <c r="N373" s="7">
        <f t="shared" si="154"/>
        <v>0</v>
      </c>
      <c r="O373" s="3"/>
      <c r="P373" s="3"/>
      <c r="Q373" s="3">
        <f t="shared" si="151"/>
        <v>0</v>
      </c>
      <c r="R373" s="3">
        <f t="shared" si="152"/>
        <v>0</v>
      </c>
      <c r="S373" s="49"/>
      <c r="T373" s="49"/>
      <c r="U373" s="49"/>
      <c r="V373" s="49"/>
      <c r="W373" s="49"/>
      <c r="X373" s="49"/>
      <c r="Y373" s="49"/>
      <c r="Z373" s="49"/>
    </row>
    <row r="374" spans="1:28" ht="12.75" hidden="1" customHeight="1">
      <c r="A374" s="11" t="s">
        <v>7</v>
      </c>
      <c r="B374" s="44">
        <f t="shared" ref="B374:B376" si="155">B353+7</f>
        <v>42663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46">
        <f t="shared" si="153"/>
        <v>0</v>
      </c>
      <c r="N374" s="7">
        <f t="shared" si="154"/>
        <v>0</v>
      </c>
      <c r="O374" s="3"/>
      <c r="P374" s="3"/>
      <c r="Q374" s="3"/>
      <c r="R374" s="3"/>
      <c r="S374" s="49"/>
      <c r="T374" s="49"/>
      <c r="U374" s="49"/>
      <c r="V374" s="49"/>
      <c r="W374" s="49"/>
      <c r="X374" s="49"/>
      <c r="Y374" s="49"/>
      <c r="Z374" s="49"/>
    </row>
    <row r="375" spans="1:28" ht="12.75" hidden="1" customHeight="1">
      <c r="A375" s="11" t="s">
        <v>8</v>
      </c>
      <c r="B375" s="44">
        <f t="shared" si="155"/>
        <v>42669</v>
      </c>
      <c r="C375" s="3">
        <v>130</v>
      </c>
      <c r="D375" s="3">
        <v>1755</v>
      </c>
      <c r="E375" s="7"/>
      <c r="F375" s="7"/>
      <c r="G375" s="7"/>
      <c r="H375" s="7"/>
      <c r="I375" s="7"/>
      <c r="J375" s="7"/>
      <c r="K375" s="7"/>
      <c r="L375" s="7"/>
      <c r="M375" s="46">
        <f t="shared" si="153"/>
        <v>130</v>
      </c>
      <c r="N375" s="7">
        <f t="shared" si="154"/>
        <v>1755</v>
      </c>
      <c r="O375" s="3">
        <v>130</v>
      </c>
      <c r="P375" s="3">
        <v>1755</v>
      </c>
      <c r="Q375" s="3">
        <f t="shared" ref="Q375:Q378" si="156">M375-O375</f>
        <v>0</v>
      </c>
      <c r="R375" s="3">
        <f t="shared" ref="R375:R378" si="157">N375-P375</f>
        <v>0</v>
      </c>
      <c r="S375" s="49"/>
      <c r="T375" s="49"/>
      <c r="U375" s="49"/>
      <c r="V375" s="49"/>
      <c r="W375" s="49"/>
      <c r="X375" s="49"/>
      <c r="Y375" s="49"/>
      <c r="Z375" s="49"/>
    </row>
    <row r="376" spans="1:28" ht="12.75" hidden="1" customHeight="1">
      <c r="A376" s="11" t="s">
        <v>9</v>
      </c>
      <c r="B376" s="4">
        <f t="shared" si="155"/>
        <v>42670</v>
      </c>
      <c r="C376" s="7">
        <v>20</v>
      </c>
      <c r="D376" s="7">
        <v>270</v>
      </c>
      <c r="E376" s="7"/>
      <c r="F376" s="7"/>
      <c r="G376" s="7"/>
      <c r="H376" s="7"/>
      <c r="I376" s="7"/>
      <c r="J376" s="7"/>
      <c r="K376" s="7"/>
      <c r="L376" s="7"/>
      <c r="M376" s="46">
        <f t="shared" si="153"/>
        <v>20</v>
      </c>
      <c r="N376" s="7">
        <f t="shared" si="154"/>
        <v>270</v>
      </c>
      <c r="O376" s="3">
        <v>20</v>
      </c>
      <c r="P376" s="3">
        <v>270</v>
      </c>
      <c r="Q376" s="3">
        <f t="shared" si="156"/>
        <v>0</v>
      </c>
      <c r="R376" s="3">
        <f t="shared" si="157"/>
        <v>0</v>
      </c>
      <c r="S376" s="49"/>
      <c r="T376" s="49"/>
      <c r="U376" s="49"/>
      <c r="V376" s="49"/>
      <c r="W376" s="49"/>
      <c r="X376" s="49"/>
      <c r="Y376" s="49"/>
      <c r="Z376" s="49"/>
    </row>
    <row r="377" spans="1:28" ht="12.75" hidden="1" customHeight="1">
      <c r="A377" s="11" t="s">
        <v>24</v>
      </c>
      <c r="B377" s="4"/>
      <c r="C377" s="22"/>
      <c r="D377" s="22"/>
      <c r="E377" s="22"/>
      <c r="F377" s="22"/>
      <c r="G377" s="7"/>
      <c r="H377" s="7"/>
      <c r="I377" s="7"/>
      <c r="J377" s="7"/>
      <c r="K377" s="7"/>
      <c r="L377" s="7"/>
      <c r="M377" s="46">
        <f t="shared" si="153"/>
        <v>0</v>
      </c>
      <c r="N377" s="7">
        <f t="shared" si="154"/>
        <v>0</v>
      </c>
      <c r="O377" s="3"/>
      <c r="P377" s="3"/>
      <c r="Q377" s="3">
        <f t="shared" si="156"/>
        <v>0</v>
      </c>
      <c r="R377" s="3">
        <f t="shared" si="157"/>
        <v>0</v>
      </c>
      <c r="S377" s="49"/>
      <c r="T377" s="49"/>
      <c r="U377" s="49"/>
      <c r="V377" s="49"/>
      <c r="W377" s="49"/>
      <c r="X377" s="49"/>
      <c r="Y377" s="49"/>
      <c r="Z377" s="49"/>
    </row>
    <row r="378" spans="1:28" ht="12.75" hidden="1" customHeight="1">
      <c r="A378" s="8" t="s">
        <v>25</v>
      </c>
      <c r="B378" s="14"/>
      <c r="C378" s="7">
        <f>SUM(C364:C377)</f>
        <v>467</v>
      </c>
      <c r="D378" s="7">
        <f t="shared" ref="D378:P378" si="158">SUM(D364:D377)</f>
        <v>5479</v>
      </c>
      <c r="E378" s="7">
        <f t="shared" si="158"/>
        <v>0</v>
      </c>
      <c r="F378" s="7">
        <f t="shared" si="158"/>
        <v>0</v>
      </c>
      <c r="G378" s="7">
        <f t="shared" si="158"/>
        <v>0</v>
      </c>
      <c r="H378" s="7">
        <f t="shared" si="158"/>
        <v>0</v>
      </c>
      <c r="I378" s="7">
        <f t="shared" si="158"/>
        <v>0</v>
      </c>
      <c r="J378" s="7">
        <f t="shared" si="158"/>
        <v>0</v>
      </c>
      <c r="K378" s="7">
        <f t="shared" si="158"/>
        <v>0</v>
      </c>
      <c r="L378" s="7">
        <f t="shared" si="158"/>
        <v>0</v>
      </c>
      <c r="M378" s="20">
        <f t="shared" si="158"/>
        <v>467</v>
      </c>
      <c r="N378" s="21">
        <f t="shared" si="158"/>
        <v>5479</v>
      </c>
      <c r="O378" s="22">
        <f t="shared" si="158"/>
        <v>500</v>
      </c>
      <c r="P378" s="22">
        <f t="shared" si="158"/>
        <v>6750</v>
      </c>
      <c r="Q378" s="22">
        <f t="shared" si="156"/>
        <v>-33</v>
      </c>
      <c r="R378" s="22">
        <f t="shared" si="157"/>
        <v>-1271</v>
      </c>
      <c r="S378" s="49">
        <f>SUM(S364:S377)</f>
        <v>0</v>
      </c>
      <c r="T378" s="49">
        <f t="shared" ref="T378:Z378" si="159">SUM(T364:T377)</f>
        <v>0</v>
      </c>
      <c r="U378" s="49">
        <f t="shared" si="159"/>
        <v>0</v>
      </c>
      <c r="V378" s="49">
        <f t="shared" si="159"/>
        <v>0</v>
      </c>
      <c r="W378" s="49">
        <f t="shared" si="159"/>
        <v>0</v>
      </c>
      <c r="X378" s="49">
        <f t="shared" si="159"/>
        <v>0</v>
      </c>
      <c r="Y378" s="49">
        <f t="shared" si="159"/>
        <v>0</v>
      </c>
      <c r="Z378" s="49">
        <f t="shared" si="159"/>
        <v>0</v>
      </c>
      <c r="AA378" s="52">
        <f>S378+U378+W378+Y378</f>
        <v>0</v>
      </c>
      <c r="AB378" s="52">
        <f>T378+V378+X378+Z378</f>
        <v>0</v>
      </c>
    </row>
    <row r="379" spans="1:28" ht="12.75" hidden="1" customHeight="1"/>
    <row r="380" spans="1:28" ht="12.75" hidden="1" customHeight="1"/>
    <row r="381" spans="1:28" ht="12.75" hidden="1" customHeight="1">
      <c r="A381" s="1" t="s">
        <v>54</v>
      </c>
      <c r="B381" s="2"/>
      <c r="C381" s="2"/>
      <c r="D381" s="2"/>
      <c r="E381" s="2"/>
      <c r="F381" s="2"/>
      <c r="G381" s="2"/>
      <c r="H381" s="2"/>
      <c r="I381" s="16"/>
      <c r="M381" s="53"/>
      <c r="Q381" s="23"/>
      <c r="R381" s="23"/>
    </row>
    <row r="382" spans="1:28" ht="12.75" hidden="1" customHeight="1">
      <c r="A382" s="3" t="s">
        <v>38</v>
      </c>
      <c r="B382" s="4"/>
      <c r="C382" s="5" t="s">
        <v>0</v>
      </c>
      <c r="D382" s="5"/>
      <c r="E382" s="5" t="s">
        <v>0</v>
      </c>
      <c r="F382" s="5"/>
      <c r="G382" s="5" t="s">
        <v>1</v>
      </c>
      <c r="H382" s="5"/>
      <c r="I382" s="5" t="s">
        <v>1</v>
      </c>
      <c r="J382" s="5"/>
      <c r="K382" s="5" t="s">
        <v>1</v>
      </c>
      <c r="L382" s="5"/>
      <c r="M382" s="17" t="s">
        <v>0</v>
      </c>
      <c r="N382" s="5"/>
      <c r="O382" s="3" t="s">
        <v>2</v>
      </c>
      <c r="P382" s="3"/>
      <c r="Q382" s="3" t="s">
        <v>3</v>
      </c>
      <c r="R382" s="3"/>
      <c r="S382" s="47" t="s">
        <v>4</v>
      </c>
      <c r="T382" s="48"/>
      <c r="U382" s="48"/>
      <c r="V382" s="48"/>
      <c r="W382" s="48"/>
      <c r="X382" s="48"/>
      <c r="Y382" s="48"/>
      <c r="Z382" s="48"/>
    </row>
    <row r="383" spans="1:28" ht="12.75" hidden="1" customHeight="1">
      <c r="A383" s="3" t="s">
        <v>5</v>
      </c>
      <c r="B383" s="4" t="s">
        <v>6</v>
      </c>
      <c r="C383" s="3" t="s">
        <v>36</v>
      </c>
      <c r="D383" s="3"/>
      <c r="E383" s="3" t="s">
        <v>29</v>
      </c>
      <c r="F383" s="3"/>
      <c r="G383" s="3" t="s">
        <v>7</v>
      </c>
      <c r="H383" s="3"/>
      <c r="I383" s="3" t="s">
        <v>8</v>
      </c>
      <c r="J383" s="3"/>
      <c r="K383" s="3" t="s">
        <v>9</v>
      </c>
      <c r="L383" s="3"/>
      <c r="M383" s="18"/>
      <c r="N383" s="3"/>
      <c r="O383" s="3"/>
      <c r="P383" s="3"/>
      <c r="Q383" s="3" t="s">
        <v>10</v>
      </c>
      <c r="R383" s="3" t="s">
        <v>11</v>
      </c>
      <c r="S383" s="49" t="s">
        <v>10</v>
      </c>
      <c r="T383" s="49" t="s">
        <v>11</v>
      </c>
      <c r="U383" s="49" t="s">
        <v>10</v>
      </c>
      <c r="V383" s="49" t="s">
        <v>11</v>
      </c>
      <c r="W383" s="49" t="s">
        <v>10</v>
      </c>
      <c r="X383" s="49" t="s">
        <v>11</v>
      </c>
      <c r="Y383" s="49" t="s">
        <v>10</v>
      </c>
      <c r="Z383" s="49" t="s">
        <v>11</v>
      </c>
    </row>
    <row r="384" spans="1:28" ht="12.75" hidden="1" customHeight="1">
      <c r="A384" s="6" t="s">
        <v>12</v>
      </c>
      <c r="B384" s="4"/>
      <c r="C384" s="7" t="s">
        <v>10</v>
      </c>
      <c r="D384" s="7" t="s">
        <v>11</v>
      </c>
      <c r="E384" s="7" t="s">
        <v>10</v>
      </c>
      <c r="F384" s="7" t="s">
        <v>11</v>
      </c>
      <c r="G384" s="7" t="s">
        <v>10</v>
      </c>
      <c r="H384" s="7" t="s">
        <v>11</v>
      </c>
      <c r="I384" s="7" t="s">
        <v>10</v>
      </c>
      <c r="J384" s="7" t="s">
        <v>11</v>
      </c>
      <c r="K384" s="7" t="s">
        <v>10</v>
      </c>
      <c r="L384" s="7" t="s">
        <v>11</v>
      </c>
      <c r="M384" s="18" t="s">
        <v>10</v>
      </c>
      <c r="N384" s="3" t="s">
        <v>11</v>
      </c>
      <c r="O384" s="3" t="s">
        <v>10</v>
      </c>
      <c r="P384" s="3" t="s">
        <v>11</v>
      </c>
      <c r="Q384" s="3"/>
      <c r="R384" s="3"/>
      <c r="S384" s="49" t="s">
        <v>0</v>
      </c>
      <c r="T384" s="49"/>
      <c r="U384" s="50" t="s">
        <v>7</v>
      </c>
      <c r="V384" s="51"/>
      <c r="W384" s="49" t="s">
        <v>8</v>
      </c>
      <c r="X384" s="49"/>
      <c r="Y384" s="49" t="s">
        <v>9</v>
      </c>
      <c r="Z384" s="49"/>
    </row>
    <row r="385" spans="1:28" ht="12.75" hidden="1" customHeight="1">
      <c r="A385" s="8" t="s">
        <v>13</v>
      </c>
      <c r="B385" s="4" t="s">
        <v>14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46">
        <f>C385+E385</f>
        <v>0</v>
      </c>
      <c r="N385" s="7">
        <f>D385+F385</f>
        <v>0</v>
      </c>
      <c r="O385" s="3">
        <v>0</v>
      </c>
      <c r="P385" s="3">
        <v>0</v>
      </c>
      <c r="Q385" s="3">
        <f>M385-O385</f>
        <v>0</v>
      </c>
      <c r="R385" s="3">
        <f>N385-P385</f>
        <v>0</v>
      </c>
      <c r="S385" s="49"/>
      <c r="T385" s="49"/>
      <c r="U385" s="49"/>
      <c r="V385" s="49"/>
      <c r="W385" s="49"/>
      <c r="X385" s="49"/>
      <c r="Y385" s="49"/>
      <c r="Z385" s="49"/>
    </row>
    <row r="386" spans="1:28" ht="12.75" hidden="1" customHeight="1">
      <c r="A386" s="11" t="s">
        <v>15</v>
      </c>
      <c r="B386" s="44">
        <f>B365+7</f>
        <v>42665</v>
      </c>
      <c r="C386" s="7">
        <v>156</v>
      </c>
      <c r="D386" s="7">
        <v>2111</v>
      </c>
      <c r="E386" s="7"/>
      <c r="F386" s="7"/>
      <c r="G386" s="7"/>
      <c r="H386" s="7"/>
      <c r="I386" s="7"/>
      <c r="J386" s="7"/>
      <c r="K386" s="7"/>
      <c r="L386" s="7"/>
      <c r="M386" s="46">
        <f t="shared" ref="M386:M398" si="160">C386+E386</f>
        <v>156</v>
      </c>
      <c r="N386" s="7">
        <f t="shared" ref="N386:N398" si="161">D386+F386</f>
        <v>2111</v>
      </c>
      <c r="O386" s="3">
        <v>150</v>
      </c>
      <c r="P386" s="3">
        <v>2025</v>
      </c>
      <c r="Q386" s="3">
        <f t="shared" ref="Q386:Q394" si="162">M386-O386</f>
        <v>6</v>
      </c>
      <c r="R386" s="3">
        <f t="shared" ref="R386:R394" si="163">N386-P386</f>
        <v>86</v>
      </c>
      <c r="S386" s="49"/>
      <c r="T386" s="49"/>
      <c r="U386" s="49"/>
      <c r="V386" s="49"/>
      <c r="W386" s="49"/>
      <c r="X386" s="49"/>
      <c r="Y386" s="49"/>
      <c r="Z386" s="49"/>
    </row>
    <row r="387" spans="1:28" ht="12.75" hidden="1" customHeight="1">
      <c r="A387" s="11" t="s">
        <v>14</v>
      </c>
      <c r="B387" s="44">
        <f>B366+7</f>
        <v>42667</v>
      </c>
      <c r="C387" s="10">
        <v>141</v>
      </c>
      <c r="D387" s="7">
        <v>2269</v>
      </c>
      <c r="E387" s="7"/>
      <c r="F387" s="7"/>
      <c r="G387" s="7"/>
      <c r="H387" s="7"/>
      <c r="I387" s="7"/>
      <c r="J387" s="7"/>
      <c r="K387" s="7"/>
      <c r="L387" s="7"/>
      <c r="M387" s="46">
        <f t="shared" si="160"/>
        <v>141</v>
      </c>
      <c r="N387" s="7">
        <f t="shared" si="161"/>
        <v>2269</v>
      </c>
      <c r="O387" s="3">
        <v>150</v>
      </c>
      <c r="P387" s="3">
        <v>2025</v>
      </c>
      <c r="Q387" s="3">
        <f t="shared" si="162"/>
        <v>-9</v>
      </c>
      <c r="R387" s="3">
        <f t="shared" si="163"/>
        <v>244</v>
      </c>
      <c r="S387" s="49"/>
      <c r="T387" s="49"/>
      <c r="U387" s="49"/>
      <c r="V387" s="49"/>
      <c r="W387" s="49"/>
      <c r="X387" s="49"/>
      <c r="Y387" s="49"/>
      <c r="Z387" s="49"/>
    </row>
    <row r="388" spans="1:28" ht="12.75" hidden="1" customHeight="1">
      <c r="A388" s="11" t="s">
        <v>16</v>
      </c>
      <c r="B388" s="4" t="s">
        <v>15</v>
      </c>
      <c r="C388" s="7">
        <v>10</v>
      </c>
      <c r="D388" s="7">
        <v>50</v>
      </c>
      <c r="E388" s="7"/>
      <c r="F388" s="7"/>
      <c r="G388" s="7"/>
      <c r="H388" s="7"/>
      <c r="I388" s="7"/>
      <c r="J388" s="7"/>
      <c r="K388" s="7"/>
      <c r="L388" s="7"/>
      <c r="M388" s="46">
        <f t="shared" si="160"/>
        <v>10</v>
      </c>
      <c r="N388" s="7">
        <f t="shared" si="161"/>
        <v>50</v>
      </c>
      <c r="O388" s="3">
        <v>0</v>
      </c>
      <c r="P388" s="3">
        <v>0</v>
      </c>
      <c r="Q388" s="3">
        <f t="shared" si="162"/>
        <v>10</v>
      </c>
      <c r="R388" s="3">
        <f t="shared" si="163"/>
        <v>50</v>
      </c>
      <c r="S388" s="49"/>
      <c r="T388" s="49"/>
      <c r="U388" s="49"/>
      <c r="V388" s="49"/>
      <c r="W388" s="49"/>
      <c r="X388" s="49"/>
      <c r="Y388" s="49"/>
      <c r="Z388" s="49"/>
    </row>
    <row r="389" spans="1:28" ht="12.75" hidden="1" customHeight="1">
      <c r="A389" s="11" t="s">
        <v>17</v>
      </c>
      <c r="B389" s="4" t="s">
        <v>14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46">
        <f t="shared" si="160"/>
        <v>0</v>
      </c>
      <c r="N389" s="7">
        <f t="shared" si="161"/>
        <v>0</v>
      </c>
      <c r="O389" s="3">
        <v>30</v>
      </c>
      <c r="P389" s="3">
        <v>405</v>
      </c>
      <c r="Q389" s="3">
        <f t="shared" si="162"/>
        <v>-30</v>
      </c>
      <c r="R389" s="3">
        <f t="shared" si="163"/>
        <v>-405</v>
      </c>
      <c r="S389" s="49"/>
      <c r="T389" s="49"/>
      <c r="U389" s="49"/>
      <c r="V389" s="49"/>
      <c r="W389" s="49"/>
      <c r="X389" s="49"/>
      <c r="Y389" s="49"/>
      <c r="Z389" s="49"/>
    </row>
    <row r="390" spans="1:28" ht="12.75" hidden="1" customHeight="1">
      <c r="A390" s="11" t="s">
        <v>18</v>
      </c>
      <c r="B390" s="4" t="s">
        <v>14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46">
        <f t="shared" si="160"/>
        <v>0</v>
      </c>
      <c r="N390" s="7">
        <f t="shared" si="161"/>
        <v>0</v>
      </c>
      <c r="O390" s="3">
        <v>0</v>
      </c>
      <c r="P390" s="3">
        <v>0</v>
      </c>
      <c r="Q390" s="3">
        <f t="shared" si="162"/>
        <v>0</v>
      </c>
      <c r="R390" s="3">
        <f t="shared" si="163"/>
        <v>0</v>
      </c>
      <c r="S390" s="49"/>
      <c r="T390" s="49"/>
      <c r="U390" s="49"/>
      <c r="V390" s="49"/>
      <c r="W390" s="49"/>
      <c r="X390" s="49"/>
      <c r="Y390" s="49"/>
      <c r="Z390" s="49"/>
    </row>
    <row r="391" spans="1:28" ht="12.75" hidden="1" customHeight="1">
      <c r="A391" s="11" t="s">
        <v>19</v>
      </c>
      <c r="B391" s="4" t="s">
        <v>14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46">
        <f t="shared" si="160"/>
        <v>0</v>
      </c>
      <c r="N391" s="7">
        <f t="shared" si="161"/>
        <v>0</v>
      </c>
      <c r="O391" s="3">
        <v>0</v>
      </c>
      <c r="P391" s="3">
        <v>0</v>
      </c>
      <c r="Q391" s="3">
        <f t="shared" si="162"/>
        <v>0</v>
      </c>
      <c r="R391" s="3">
        <f t="shared" si="163"/>
        <v>0</v>
      </c>
      <c r="S391" s="49"/>
      <c r="T391" s="49"/>
      <c r="U391" s="49"/>
      <c r="V391" s="49"/>
      <c r="W391" s="49"/>
      <c r="X391" s="49"/>
      <c r="Y391" s="49"/>
      <c r="Z391" s="49"/>
    </row>
    <row r="392" spans="1:28" ht="12.75" hidden="1" customHeight="1">
      <c r="A392" s="11" t="s">
        <v>20</v>
      </c>
      <c r="B392" s="4" t="s">
        <v>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46">
        <f t="shared" si="160"/>
        <v>0</v>
      </c>
      <c r="N392" s="7">
        <f t="shared" si="161"/>
        <v>0</v>
      </c>
      <c r="O392" s="3">
        <v>20</v>
      </c>
      <c r="P392" s="3">
        <v>270</v>
      </c>
      <c r="Q392" s="3">
        <f t="shared" si="162"/>
        <v>-20</v>
      </c>
      <c r="R392" s="3">
        <f t="shared" si="163"/>
        <v>-270</v>
      </c>
      <c r="S392" s="49"/>
      <c r="T392" s="49"/>
      <c r="U392" s="49"/>
      <c r="V392" s="49"/>
      <c r="W392" s="49"/>
      <c r="X392" s="49"/>
      <c r="Y392" s="49"/>
      <c r="Z392" s="49"/>
    </row>
    <row r="393" spans="1:28" ht="12.75" hidden="1" customHeight="1">
      <c r="A393" s="11" t="s">
        <v>21</v>
      </c>
      <c r="B393" s="4" t="s">
        <v>22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46">
        <f t="shared" si="160"/>
        <v>0</v>
      </c>
      <c r="N393" s="7">
        <f t="shared" si="161"/>
        <v>0</v>
      </c>
      <c r="O393" s="3"/>
      <c r="P393" s="3"/>
      <c r="Q393" s="3">
        <f t="shared" si="162"/>
        <v>0</v>
      </c>
      <c r="R393" s="3">
        <f t="shared" si="163"/>
        <v>0</v>
      </c>
      <c r="S393" s="49"/>
      <c r="T393" s="49"/>
      <c r="U393" s="49"/>
      <c r="V393" s="49"/>
      <c r="W393" s="49"/>
      <c r="X393" s="49"/>
      <c r="Y393" s="49"/>
      <c r="Z393" s="49"/>
    </row>
    <row r="394" spans="1:28" ht="12.75" hidden="1" customHeight="1">
      <c r="A394" s="11" t="s">
        <v>23</v>
      </c>
      <c r="B394" s="44" t="s">
        <v>7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46">
        <f t="shared" si="160"/>
        <v>0</v>
      </c>
      <c r="N394" s="7">
        <f t="shared" si="161"/>
        <v>0</v>
      </c>
      <c r="O394" s="3"/>
      <c r="P394" s="3"/>
      <c r="Q394" s="3">
        <f t="shared" si="162"/>
        <v>0</v>
      </c>
      <c r="R394" s="3">
        <f t="shared" si="163"/>
        <v>0</v>
      </c>
      <c r="S394" s="49"/>
      <c r="T394" s="49"/>
      <c r="U394" s="49"/>
      <c r="V394" s="49"/>
      <c r="W394" s="49"/>
      <c r="X394" s="49"/>
      <c r="Y394" s="49"/>
      <c r="Z394" s="49"/>
    </row>
    <row r="395" spans="1:28" ht="12.75" hidden="1" customHeight="1">
      <c r="A395" s="11" t="s">
        <v>7</v>
      </c>
      <c r="B395" s="44">
        <f t="shared" ref="B395:B397" si="164">B374+7</f>
        <v>42670</v>
      </c>
      <c r="C395" s="7">
        <v>8</v>
      </c>
      <c r="D395" s="7">
        <v>32</v>
      </c>
      <c r="E395" s="7"/>
      <c r="F395" s="7"/>
      <c r="G395" s="7"/>
      <c r="H395" s="7"/>
      <c r="I395" s="7"/>
      <c r="J395" s="7"/>
      <c r="K395" s="7"/>
      <c r="L395" s="7"/>
      <c r="M395" s="46">
        <f t="shared" si="160"/>
        <v>8</v>
      </c>
      <c r="N395" s="7">
        <f t="shared" si="161"/>
        <v>32</v>
      </c>
      <c r="O395" s="3"/>
      <c r="P395" s="3"/>
      <c r="Q395" s="3"/>
      <c r="R395" s="3"/>
      <c r="S395" s="49"/>
      <c r="T395" s="49"/>
      <c r="U395" s="49"/>
      <c r="V395" s="49"/>
      <c r="W395" s="49"/>
      <c r="X395" s="49"/>
      <c r="Y395" s="49"/>
      <c r="Z395" s="49"/>
    </row>
    <row r="396" spans="1:28" ht="12.75" hidden="1" customHeight="1">
      <c r="A396" s="11" t="s">
        <v>8</v>
      </c>
      <c r="B396" s="44">
        <f t="shared" si="164"/>
        <v>42676</v>
      </c>
      <c r="C396" s="3">
        <v>130</v>
      </c>
      <c r="D396" s="3">
        <v>1755</v>
      </c>
      <c r="E396" s="7"/>
      <c r="F396" s="7"/>
      <c r="G396" s="7"/>
      <c r="H396" s="7"/>
      <c r="I396" s="7"/>
      <c r="J396" s="7"/>
      <c r="K396" s="7"/>
      <c r="L396" s="7"/>
      <c r="M396" s="46">
        <f t="shared" si="160"/>
        <v>130</v>
      </c>
      <c r="N396" s="7">
        <f t="shared" si="161"/>
        <v>1755</v>
      </c>
      <c r="O396" s="3">
        <v>130</v>
      </c>
      <c r="P396" s="3">
        <v>1755</v>
      </c>
      <c r="Q396" s="3">
        <f t="shared" ref="Q396:Q399" si="165">M396-O396</f>
        <v>0</v>
      </c>
      <c r="R396" s="3">
        <f t="shared" ref="R396:R399" si="166">N396-P396</f>
        <v>0</v>
      </c>
      <c r="S396" s="49"/>
      <c r="T396" s="49"/>
      <c r="U396" s="49"/>
      <c r="V396" s="49"/>
      <c r="W396" s="49"/>
      <c r="X396" s="49"/>
      <c r="Y396" s="49"/>
      <c r="Z396" s="49"/>
    </row>
    <row r="397" spans="1:28" ht="12.75" hidden="1" customHeight="1">
      <c r="A397" s="11" t="s">
        <v>9</v>
      </c>
      <c r="B397" s="4">
        <f t="shared" si="164"/>
        <v>42677</v>
      </c>
      <c r="C397" s="7">
        <v>20</v>
      </c>
      <c r="D397" s="7">
        <v>270</v>
      </c>
      <c r="E397" s="7"/>
      <c r="F397" s="7"/>
      <c r="G397" s="7"/>
      <c r="H397" s="7"/>
      <c r="I397" s="7"/>
      <c r="J397" s="7"/>
      <c r="K397" s="7"/>
      <c r="L397" s="7"/>
      <c r="M397" s="46">
        <f t="shared" si="160"/>
        <v>20</v>
      </c>
      <c r="N397" s="7">
        <f t="shared" si="161"/>
        <v>270</v>
      </c>
      <c r="O397" s="3">
        <v>20</v>
      </c>
      <c r="P397" s="3">
        <v>270</v>
      </c>
      <c r="Q397" s="3">
        <f t="shared" si="165"/>
        <v>0</v>
      </c>
      <c r="R397" s="3">
        <f t="shared" si="166"/>
        <v>0</v>
      </c>
      <c r="S397" s="49"/>
      <c r="T397" s="49"/>
      <c r="U397" s="49"/>
      <c r="V397" s="49"/>
      <c r="W397" s="49"/>
      <c r="X397" s="49"/>
      <c r="Y397" s="49"/>
      <c r="Z397" s="49"/>
    </row>
    <row r="398" spans="1:28" ht="12.75" hidden="1" customHeight="1">
      <c r="A398" s="11" t="s">
        <v>24</v>
      </c>
      <c r="B398" s="4"/>
      <c r="C398" s="22">
        <v>22</v>
      </c>
      <c r="D398" s="22">
        <v>590</v>
      </c>
      <c r="E398" s="22"/>
      <c r="F398" s="22"/>
      <c r="G398" s="7"/>
      <c r="H398" s="7"/>
      <c r="I398" s="7"/>
      <c r="J398" s="7"/>
      <c r="K398" s="7"/>
      <c r="L398" s="7"/>
      <c r="M398" s="46">
        <f t="shared" si="160"/>
        <v>22</v>
      </c>
      <c r="N398" s="7">
        <f t="shared" si="161"/>
        <v>590</v>
      </c>
      <c r="O398" s="3"/>
      <c r="P398" s="3"/>
      <c r="Q398" s="3">
        <f t="shared" si="165"/>
        <v>22</v>
      </c>
      <c r="R398" s="3">
        <f t="shared" si="166"/>
        <v>590</v>
      </c>
      <c r="S398" s="49"/>
      <c r="T398" s="49"/>
      <c r="U398" s="49"/>
      <c r="V398" s="49"/>
      <c r="W398" s="49"/>
      <c r="X398" s="49"/>
      <c r="Y398" s="49"/>
      <c r="Z398" s="49"/>
    </row>
    <row r="399" spans="1:28" ht="12.75" hidden="1" customHeight="1">
      <c r="A399" s="8" t="s">
        <v>25</v>
      </c>
      <c r="B399" s="14"/>
      <c r="C399" s="7">
        <f>SUM(C385:C398)</f>
        <v>487</v>
      </c>
      <c r="D399" s="7">
        <f t="shared" ref="D399:P399" si="167">SUM(D385:D398)</f>
        <v>7077</v>
      </c>
      <c r="E399" s="7">
        <f t="shared" si="167"/>
        <v>0</v>
      </c>
      <c r="F399" s="7">
        <f t="shared" si="167"/>
        <v>0</v>
      </c>
      <c r="G399" s="7">
        <f t="shared" si="167"/>
        <v>0</v>
      </c>
      <c r="H399" s="7">
        <f t="shared" si="167"/>
        <v>0</v>
      </c>
      <c r="I399" s="7">
        <f t="shared" si="167"/>
        <v>0</v>
      </c>
      <c r="J399" s="7">
        <f t="shared" si="167"/>
        <v>0</v>
      </c>
      <c r="K399" s="7">
        <f t="shared" si="167"/>
        <v>0</v>
      </c>
      <c r="L399" s="7">
        <f t="shared" si="167"/>
        <v>0</v>
      </c>
      <c r="M399" s="20">
        <f t="shared" si="167"/>
        <v>487</v>
      </c>
      <c r="N399" s="21">
        <f t="shared" si="167"/>
        <v>7077</v>
      </c>
      <c r="O399" s="22">
        <f t="shared" si="167"/>
        <v>500</v>
      </c>
      <c r="P399" s="22">
        <f t="shared" si="167"/>
        <v>6750</v>
      </c>
      <c r="Q399" s="22">
        <f t="shared" si="165"/>
        <v>-13</v>
      </c>
      <c r="R399" s="22">
        <f t="shared" si="166"/>
        <v>327</v>
      </c>
      <c r="S399" s="49">
        <f>SUM(S385:S398)</f>
        <v>0</v>
      </c>
      <c r="T399" s="49">
        <f t="shared" ref="T399:Z399" si="168">SUM(T385:T398)</f>
        <v>0</v>
      </c>
      <c r="U399" s="49">
        <f t="shared" si="168"/>
        <v>0</v>
      </c>
      <c r="V399" s="49">
        <f t="shared" si="168"/>
        <v>0</v>
      </c>
      <c r="W399" s="49">
        <f t="shared" si="168"/>
        <v>0</v>
      </c>
      <c r="X399" s="49">
        <f t="shared" si="168"/>
        <v>0</v>
      </c>
      <c r="Y399" s="49">
        <f t="shared" si="168"/>
        <v>0</v>
      </c>
      <c r="Z399" s="49">
        <f t="shared" si="168"/>
        <v>0</v>
      </c>
      <c r="AA399" s="52">
        <f>S399+U399+W399+Y399</f>
        <v>0</v>
      </c>
      <c r="AB399" s="52">
        <f>T399+V399+X399+Z399</f>
        <v>0</v>
      </c>
    </row>
    <row r="400" spans="1:28" ht="12.75" hidden="1" customHeight="1"/>
    <row r="401" spans="1:26" ht="12.75" hidden="1" customHeight="1"/>
    <row r="402" spans="1:26" ht="12.75" hidden="1" customHeight="1">
      <c r="A402" s="1" t="s">
        <v>55</v>
      </c>
      <c r="B402" s="2"/>
      <c r="C402" s="2"/>
      <c r="D402" s="2"/>
      <c r="E402" s="2"/>
      <c r="F402" s="2"/>
      <c r="G402" s="2"/>
      <c r="H402" s="2"/>
      <c r="I402" s="16"/>
      <c r="M402" s="53"/>
      <c r="Q402" s="23"/>
      <c r="R402" s="23"/>
    </row>
    <row r="403" spans="1:26" ht="12.75" hidden="1" customHeight="1">
      <c r="A403" s="3" t="s">
        <v>38</v>
      </c>
      <c r="B403" s="4"/>
      <c r="C403" s="5" t="s">
        <v>0</v>
      </c>
      <c r="D403" s="5"/>
      <c r="E403" s="5" t="s">
        <v>0</v>
      </c>
      <c r="F403" s="5"/>
      <c r="G403" s="5" t="s">
        <v>1</v>
      </c>
      <c r="H403" s="5"/>
      <c r="I403" s="5" t="s">
        <v>1</v>
      </c>
      <c r="J403" s="5"/>
      <c r="K403" s="5" t="s">
        <v>1</v>
      </c>
      <c r="L403" s="5"/>
      <c r="M403" s="17" t="s">
        <v>0</v>
      </c>
      <c r="N403" s="5"/>
      <c r="O403" s="3" t="s">
        <v>2</v>
      </c>
      <c r="P403" s="3"/>
      <c r="Q403" s="3" t="s">
        <v>3</v>
      </c>
      <c r="R403" s="3"/>
      <c r="S403" s="47" t="s">
        <v>4</v>
      </c>
      <c r="T403" s="48"/>
      <c r="U403" s="48"/>
      <c r="V403" s="48"/>
      <c r="W403" s="48"/>
      <c r="X403" s="48"/>
      <c r="Y403" s="48"/>
      <c r="Z403" s="48"/>
    </row>
    <row r="404" spans="1:26" ht="12.75" hidden="1" customHeight="1">
      <c r="A404" s="3" t="s">
        <v>5</v>
      </c>
      <c r="B404" s="4" t="s">
        <v>6</v>
      </c>
      <c r="C404" s="3" t="s">
        <v>36</v>
      </c>
      <c r="D404" s="3"/>
      <c r="E404" s="3" t="s">
        <v>29</v>
      </c>
      <c r="F404" s="3"/>
      <c r="G404" s="3" t="s">
        <v>7</v>
      </c>
      <c r="H404" s="3"/>
      <c r="I404" s="3" t="s">
        <v>8</v>
      </c>
      <c r="J404" s="3"/>
      <c r="K404" s="3" t="s">
        <v>9</v>
      </c>
      <c r="L404" s="3"/>
      <c r="M404" s="18"/>
      <c r="N404" s="3"/>
      <c r="O404" s="3"/>
      <c r="P404" s="3"/>
      <c r="Q404" s="3" t="s">
        <v>10</v>
      </c>
      <c r="R404" s="3" t="s">
        <v>11</v>
      </c>
      <c r="S404" s="49" t="s">
        <v>10</v>
      </c>
      <c r="T404" s="49" t="s">
        <v>11</v>
      </c>
      <c r="U404" s="49" t="s">
        <v>10</v>
      </c>
      <c r="V404" s="49" t="s">
        <v>11</v>
      </c>
      <c r="W404" s="49" t="s">
        <v>10</v>
      </c>
      <c r="X404" s="49" t="s">
        <v>11</v>
      </c>
      <c r="Y404" s="49" t="s">
        <v>10</v>
      </c>
      <c r="Z404" s="49" t="s">
        <v>11</v>
      </c>
    </row>
    <row r="405" spans="1:26" ht="12.75" hidden="1" customHeight="1">
      <c r="A405" s="6" t="s">
        <v>12</v>
      </c>
      <c r="B405" s="4"/>
      <c r="C405" s="7" t="s">
        <v>10</v>
      </c>
      <c r="D405" s="7" t="s">
        <v>11</v>
      </c>
      <c r="E405" s="7" t="s">
        <v>10</v>
      </c>
      <c r="F405" s="7" t="s">
        <v>11</v>
      </c>
      <c r="G405" s="7" t="s">
        <v>10</v>
      </c>
      <c r="H405" s="7" t="s">
        <v>11</v>
      </c>
      <c r="I405" s="7" t="s">
        <v>10</v>
      </c>
      <c r="J405" s="7" t="s">
        <v>11</v>
      </c>
      <c r="K405" s="7" t="s">
        <v>10</v>
      </c>
      <c r="L405" s="7" t="s">
        <v>11</v>
      </c>
      <c r="M405" s="18" t="s">
        <v>10</v>
      </c>
      <c r="N405" s="3" t="s">
        <v>11</v>
      </c>
      <c r="O405" s="3" t="s">
        <v>10</v>
      </c>
      <c r="P405" s="3" t="s">
        <v>11</v>
      </c>
      <c r="Q405" s="3"/>
      <c r="R405" s="3"/>
      <c r="S405" s="49" t="s">
        <v>0</v>
      </c>
      <c r="T405" s="49"/>
      <c r="U405" s="50" t="s">
        <v>7</v>
      </c>
      <c r="V405" s="51"/>
      <c r="W405" s="49" t="s">
        <v>8</v>
      </c>
      <c r="X405" s="49"/>
      <c r="Y405" s="49" t="s">
        <v>9</v>
      </c>
      <c r="Z405" s="49"/>
    </row>
    <row r="406" spans="1:26" ht="12.75" hidden="1" customHeight="1">
      <c r="A406" s="8" t="s">
        <v>13</v>
      </c>
      <c r="B406" s="4" t="s">
        <v>14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46">
        <f>C406+E406</f>
        <v>0</v>
      </c>
      <c r="N406" s="7">
        <f>D406+F406</f>
        <v>0</v>
      </c>
      <c r="O406" s="3">
        <v>0</v>
      </c>
      <c r="P406" s="3">
        <v>0</v>
      </c>
      <c r="Q406" s="3">
        <f>M406-O406</f>
        <v>0</v>
      </c>
      <c r="R406" s="3">
        <f>N406-P406</f>
        <v>0</v>
      </c>
      <c r="S406" s="49"/>
      <c r="T406" s="49"/>
      <c r="U406" s="49"/>
      <c r="V406" s="49"/>
      <c r="W406" s="49"/>
      <c r="X406" s="49"/>
      <c r="Y406" s="49"/>
      <c r="Z406" s="49"/>
    </row>
    <row r="407" spans="1:26" ht="12.75" hidden="1" customHeight="1">
      <c r="A407" s="11" t="s">
        <v>15</v>
      </c>
      <c r="B407" s="44">
        <f>B386+7</f>
        <v>42672</v>
      </c>
      <c r="C407" s="7">
        <v>128</v>
      </c>
      <c r="D407" s="7">
        <v>2429</v>
      </c>
      <c r="E407" s="7"/>
      <c r="F407" s="7"/>
      <c r="G407" s="7"/>
      <c r="H407" s="7"/>
      <c r="I407" s="7">
        <v>34</v>
      </c>
      <c r="J407" s="7">
        <v>473</v>
      </c>
      <c r="K407" s="7"/>
      <c r="L407" s="7"/>
      <c r="M407" s="46">
        <f t="shared" ref="M407:M419" si="169">C407+E407</f>
        <v>128</v>
      </c>
      <c r="N407" s="7">
        <f t="shared" ref="N407:N419" si="170">D407+F407</f>
        <v>2429</v>
      </c>
      <c r="O407" s="3">
        <v>150</v>
      </c>
      <c r="P407" s="3">
        <v>2025</v>
      </c>
      <c r="Q407" s="3">
        <f t="shared" ref="Q407:Q415" si="171">M407-O407</f>
        <v>-22</v>
      </c>
      <c r="R407" s="3">
        <f t="shared" ref="R407:R415" si="172">N407-P407</f>
        <v>404</v>
      </c>
      <c r="S407" s="49">
        <v>132</v>
      </c>
      <c r="T407" s="49">
        <v>2248.9</v>
      </c>
      <c r="U407" s="49">
        <v>40</v>
      </c>
      <c r="V407" s="49">
        <v>539.64</v>
      </c>
      <c r="W407" s="49">
        <v>56</v>
      </c>
      <c r="X407" s="49">
        <v>1057.26</v>
      </c>
      <c r="Y407" s="49"/>
      <c r="Z407" s="49"/>
    </row>
    <row r="408" spans="1:26" ht="12.75" hidden="1" customHeight="1">
      <c r="A408" s="11" t="s">
        <v>14</v>
      </c>
      <c r="B408" s="44">
        <f>B387+7</f>
        <v>42674</v>
      </c>
      <c r="C408" s="10">
        <v>181</v>
      </c>
      <c r="D408" s="7">
        <v>2490</v>
      </c>
      <c r="E408" s="7"/>
      <c r="F408" s="7"/>
      <c r="G408" s="7"/>
      <c r="H408" s="7"/>
      <c r="I408" s="7">
        <f>42+47</f>
        <v>89</v>
      </c>
      <c r="J408" s="7">
        <f>472+591</f>
        <v>1063</v>
      </c>
      <c r="K408" s="7"/>
      <c r="L408" s="7"/>
      <c r="M408" s="46">
        <f t="shared" si="169"/>
        <v>181</v>
      </c>
      <c r="N408" s="7">
        <f t="shared" si="170"/>
        <v>2490</v>
      </c>
      <c r="O408" s="3">
        <v>150</v>
      </c>
      <c r="P408" s="3">
        <v>2025</v>
      </c>
      <c r="Q408" s="3">
        <f t="shared" si="171"/>
        <v>31</v>
      </c>
      <c r="R408" s="3">
        <f t="shared" si="172"/>
        <v>465</v>
      </c>
      <c r="S408" s="49"/>
      <c r="T408" s="49"/>
      <c r="U408" s="49"/>
      <c r="V408" s="49"/>
      <c r="W408" s="49"/>
      <c r="X408" s="49"/>
      <c r="Y408" s="49"/>
      <c r="Z408" s="49"/>
    </row>
    <row r="409" spans="1:26" ht="12.75" hidden="1" customHeight="1">
      <c r="A409" s="11" t="s">
        <v>16</v>
      </c>
      <c r="B409" s="4" t="s">
        <v>15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46">
        <f t="shared" si="169"/>
        <v>0</v>
      </c>
      <c r="N409" s="7">
        <f t="shared" si="170"/>
        <v>0</v>
      </c>
      <c r="O409" s="3">
        <v>0</v>
      </c>
      <c r="P409" s="3">
        <v>0</v>
      </c>
      <c r="Q409" s="3">
        <f t="shared" si="171"/>
        <v>0</v>
      </c>
      <c r="R409" s="3">
        <f t="shared" si="172"/>
        <v>0</v>
      </c>
      <c r="S409" s="49"/>
      <c r="T409" s="49"/>
      <c r="U409" s="49"/>
      <c r="V409" s="49"/>
      <c r="W409" s="49"/>
      <c r="X409" s="49"/>
      <c r="Y409" s="49"/>
      <c r="Z409" s="49"/>
    </row>
    <row r="410" spans="1:26" ht="12.75" hidden="1" customHeight="1">
      <c r="A410" s="11" t="s">
        <v>17</v>
      </c>
      <c r="B410" s="4" t="s">
        <v>14</v>
      </c>
      <c r="C410" s="7">
        <v>13</v>
      </c>
      <c r="D410" s="7">
        <v>356</v>
      </c>
      <c r="E410" s="7"/>
      <c r="F410" s="7"/>
      <c r="G410" s="7"/>
      <c r="H410" s="7"/>
      <c r="I410" s="7"/>
      <c r="J410" s="7"/>
      <c r="K410" s="7"/>
      <c r="L410" s="7"/>
      <c r="M410" s="46">
        <f t="shared" si="169"/>
        <v>13</v>
      </c>
      <c r="N410" s="7">
        <f t="shared" si="170"/>
        <v>356</v>
      </c>
      <c r="O410" s="3">
        <v>30</v>
      </c>
      <c r="P410" s="3">
        <v>405</v>
      </c>
      <c r="Q410" s="3">
        <f t="shared" si="171"/>
        <v>-17</v>
      </c>
      <c r="R410" s="3">
        <f t="shared" si="172"/>
        <v>-49</v>
      </c>
      <c r="S410" s="49"/>
      <c r="T410" s="49"/>
      <c r="U410" s="49"/>
      <c r="V410" s="49"/>
      <c r="W410" s="49"/>
      <c r="X410" s="49"/>
      <c r="Y410" s="49"/>
      <c r="Z410" s="49"/>
    </row>
    <row r="411" spans="1:26" ht="12.75" hidden="1" customHeight="1">
      <c r="A411" s="11" t="s">
        <v>18</v>
      </c>
      <c r="B411" s="4" t="s">
        <v>14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46">
        <f t="shared" si="169"/>
        <v>0</v>
      </c>
      <c r="N411" s="7">
        <f t="shared" si="170"/>
        <v>0</v>
      </c>
      <c r="O411" s="3">
        <v>0</v>
      </c>
      <c r="P411" s="3">
        <v>0</v>
      </c>
      <c r="Q411" s="3">
        <f t="shared" si="171"/>
        <v>0</v>
      </c>
      <c r="R411" s="3">
        <f t="shared" si="172"/>
        <v>0</v>
      </c>
      <c r="S411" s="49"/>
      <c r="T411" s="49"/>
      <c r="U411" s="49"/>
      <c r="V411" s="49"/>
      <c r="W411" s="49"/>
      <c r="X411" s="49"/>
      <c r="Y411" s="49"/>
      <c r="Z411" s="49"/>
    </row>
    <row r="412" spans="1:26" ht="12.75" hidden="1" customHeight="1">
      <c r="A412" s="11" t="s">
        <v>19</v>
      </c>
      <c r="B412" s="4" t="s">
        <v>14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46">
        <f t="shared" si="169"/>
        <v>0</v>
      </c>
      <c r="N412" s="7">
        <f t="shared" si="170"/>
        <v>0</v>
      </c>
      <c r="O412" s="3">
        <v>0</v>
      </c>
      <c r="P412" s="3">
        <v>0</v>
      </c>
      <c r="Q412" s="3">
        <f t="shared" si="171"/>
        <v>0</v>
      </c>
      <c r="R412" s="3">
        <f t="shared" si="172"/>
        <v>0</v>
      </c>
      <c r="S412" s="49"/>
      <c r="T412" s="49"/>
      <c r="U412" s="49"/>
      <c r="V412" s="49"/>
      <c r="W412" s="49"/>
      <c r="X412" s="49"/>
      <c r="Y412" s="49"/>
      <c r="Z412" s="49"/>
    </row>
    <row r="413" spans="1:26" ht="12.75" hidden="1" customHeight="1">
      <c r="A413" s="11" t="s">
        <v>20</v>
      </c>
      <c r="B413" s="4" t="s">
        <v>7</v>
      </c>
      <c r="C413" s="7">
        <v>5</v>
      </c>
      <c r="D413" s="7">
        <v>64</v>
      </c>
      <c r="E413" s="7"/>
      <c r="F413" s="7"/>
      <c r="G413" s="7"/>
      <c r="H413" s="7"/>
      <c r="I413" s="7"/>
      <c r="J413" s="7"/>
      <c r="K413" s="7"/>
      <c r="L413" s="7"/>
      <c r="M413" s="46">
        <f t="shared" si="169"/>
        <v>5</v>
      </c>
      <c r="N413" s="7">
        <f t="shared" si="170"/>
        <v>64</v>
      </c>
      <c r="O413" s="3">
        <v>20</v>
      </c>
      <c r="P413" s="3">
        <v>270</v>
      </c>
      <c r="Q413" s="3">
        <f t="shared" si="171"/>
        <v>-15</v>
      </c>
      <c r="R413" s="3">
        <f t="shared" si="172"/>
        <v>-206</v>
      </c>
      <c r="S413" s="49"/>
      <c r="T413" s="49"/>
      <c r="U413" s="49"/>
      <c r="V413" s="49"/>
      <c r="W413" s="49"/>
      <c r="X413" s="49"/>
      <c r="Y413" s="49"/>
      <c r="Z413" s="49"/>
    </row>
    <row r="414" spans="1:26" ht="12.75" hidden="1" customHeight="1">
      <c r="A414" s="11" t="s">
        <v>21</v>
      </c>
      <c r="B414" s="4" t="s">
        <v>22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46">
        <f t="shared" si="169"/>
        <v>0</v>
      </c>
      <c r="N414" s="7">
        <f t="shared" si="170"/>
        <v>0</v>
      </c>
      <c r="O414" s="3"/>
      <c r="P414" s="3"/>
      <c r="Q414" s="3">
        <f t="shared" si="171"/>
        <v>0</v>
      </c>
      <c r="R414" s="3">
        <f t="shared" si="172"/>
        <v>0</v>
      </c>
      <c r="S414" s="49"/>
      <c r="T414" s="49"/>
      <c r="U414" s="49"/>
      <c r="V414" s="49"/>
      <c r="W414" s="49"/>
      <c r="X414" s="49"/>
      <c r="Y414" s="49"/>
      <c r="Z414" s="49"/>
    </row>
    <row r="415" spans="1:26" ht="12.75" hidden="1" customHeight="1">
      <c r="A415" s="11" t="s">
        <v>23</v>
      </c>
      <c r="B415" s="44" t="s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46">
        <f t="shared" si="169"/>
        <v>0</v>
      </c>
      <c r="N415" s="7">
        <f t="shared" si="170"/>
        <v>0</v>
      </c>
      <c r="O415" s="3"/>
      <c r="P415" s="3"/>
      <c r="Q415" s="3">
        <f t="shared" si="171"/>
        <v>0</v>
      </c>
      <c r="R415" s="3">
        <f t="shared" si="172"/>
        <v>0</v>
      </c>
      <c r="S415" s="49"/>
      <c r="T415" s="49"/>
      <c r="U415" s="49"/>
      <c r="V415" s="49"/>
      <c r="W415" s="49"/>
      <c r="X415" s="49"/>
      <c r="Y415" s="49"/>
      <c r="Z415" s="49"/>
    </row>
    <row r="416" spans="1:26" ht="12.75" hidden="1" customHeight="1">
      <c r="A416" s="11" t="s">
        <v>7</v>
      </c>
      <c r="B416" s="44">
        <f t="shared" ref="B416:B418" si="173">B395+7</f>
        <v>42677</v>
      </c>
      <c r="C416" s="7">
        <v>2</v>
      </c>
      <c r="D416" s="7">
        <v>14</v>
      </c>
      <c r="E416" s="7"/>
      <c r="F416" s="7"/>
      <c r="G416" s="7"/>
      <c r="H416" s="7"/>
      <c r="I416" s="7"/>
      <c r="J416" s="7"/>
      <c r="K416" s="7"/>
      <c r="L416" s="7"/>
      <c r="M416" s="46">
        <f t="shared" si="169"/>
        <v>2</v>
      </c>
      <c r="N416" s="7">
        <f t="shared" si="170"/>
        <v>14</v>
      </c>
      <c r="O416" s="3"/>
      <c r="P416" s="3"/>
      <c r="Q416" s="3"/>
      <c r="R416" s="3"/>
      <c r="S416" s="49"/>
      <c r="T416" s="49"/>
      <c r="U416" s="49"/>
      <c r="V416" s="49"/>
      <c r="W416" s="49"/>
      <c r="X416" s="49"/>
      <c r="Y416" s="49"/>
      <c r="Z416" s="49"/>
    </row>
    <row r="417" spans="1:28" ht="12.75" hidden="1" customHeight="1">
      <c r="A417" s="11" t="s">
        <v>8</v>
      </c>
      <c r="B417" s="44">
        <f t="shared" si="173"/>
        <v>42683</v>
      </c>
      <c r="C417" s="3">
        <v>130</v>
      </c>
      <c r="D417" s="3">
        <v>1755</v>
      </c>
      <c r="E417" s="7"/>
      <c r="F417" s="7"/>
      <c r="G417" s="7"/>
      <c r="H417" s="7"/>
      <c r="I417" s="7"/>
      <c r="J417" s="7"/>
      <c r="K417" s="7"/>
      <c r="L417" s="7"/>
      <c r="M417" s="46">
        <f t="shared" si="169"/>
        <v>130</v>
      </c>
      <c r="N417" s="7">
        <f t="shared" si="170"/>
        <v>1755</v>
      </c>
      <c r="O417" s="3">
        <v>130</v>
      </c>
      <c r="P417" s="3">
        <v>1755</v>
      </c>
      <c r="Q417" s="3">
        <f t="shared" ref="Q417:Q420" si="174">M417-O417</f>
        <v>0</v>
      </c>
      <c r="R417" s="3">
        <f t="shared" ref="R417:R420" si="175">N417-P417</f>
        <v>0</v>
      </c>
      <c r="S417" s="49"/>
      <c r="T417" s="49"/>
      <c r="U417" s="49"/>
      <c r="V417" s="49"/>
      <c r="W417" s="49"/>
      <c r="X417" s="49"/>
      <c r="Y417" s="49"/>
      <c r="Z417" s="49"/>
    </row>
    <row r="418" spans="1:28" ht="12.75" hidden="1" customHeight="1">
      <c r="A418" s="11" t="s">
        <v>9</v>
      </c>
      <c r="B418" s="4">
        <f t="shared" si="173"/>
        <v>42684</v>
      </c>
      <c r="C418" s="7">
        <v>20</v>
      </c>
      <c r="D418" s="7">
        <v>270</v>
      </c>
      <c r="E418" s="7"/>
      <c r="F418" s="7"/>
      <c r="G418" s="7"/>
      <c r="H418" s="7"/>
      <c r="I418" s="7"/>
      <c r="J418" s="7"/>
      <c r="K418" s="7"/>
      <c r="L418" s="7"/>
      <c r="M418" s="46">
        <f t="shared" si="169"/>
        <v>20</v>
      </c>
      <c r="N418" s="7">
        <f t="shared" si="170"/>
        <v>270</v>
      </c>
      <c r="O418" s="3">
        <v>20</v>
      </c>
      <c r="P418" s="3">
        <v>270</v>
      </c>
      <c r="Q418" s="3">
        <f t="shared" si="174"/>
        <v>0</v>
      </c>
      <c r="R418" s="3">
        <f t="shared" si="175"/>
        <v>0</v>
      </c>
      <c r="S418" s="49"/>
      <c r="T418" s="49"/>
      <c r="U418" s="49"/>
      <c r="V418" s="49"/>
      <c r="W418" s="49"/>
      <c r="X418" s="49"/>
      <c r="Y418" s="49"/>
      <c r="Z418" s="49"/>
    </row>
    <row r="419" spans="1:28" ht="12.75" hidden="1" customHeight="1">
      <c r="A419" s="11" t="s">
        <v>24</v>
      </c>
      <c r="B419" s="4"/>
      <c r="C419" s="22"/>
      <c r="D419" s="22"/>
      <c r="E419" s="22"/>
      <c r="F419" s="22"/>
      <c r="G419" s="7"/>
      <c r="H419" s="7"/>
      <c r="I419" s="7"/>
      <c r="J419" s="7"/>
      <c r="K419" s="7"/>
      <c r="L419" s="7"/>
      <c r="M419" s="46">
        <f t="shared" si="169"/>
        <v>0</v>
      </c>
      <c r="N419" s="7">
        <f t="shared" si="170"/>
        <v>0</v>
      </c>
      <c r="O419" s="3"/>
      <c r="P419" s="3"/>
      <c r="Q419" s="3">
        <f t="shared" si="174"/>
        <v>0</v>
      </c>
      <c r="R419" s="3">
        <f t="shared" si="175"/>
        <v>0</v>
      </c>
      <c r="S419" s="49"/>
      <c r="T419" s="49"/>
      <c r="U419" s="49"/>
      <c r="V419" s="49"/>
      <c r="W419" s="49"/>
      <c r="X419" s="49"/>
      <c r="Y419" s="49"/>
      <c r="Z419" s="49"/>
    </row>
    <row r="420" spans="1:28" ht="12.75" hidden="1" customHeight="1">
      <c r="A420" s="8" t="s">
        <v>25</v>
      </c>
      <c r="B420" s="14"/>
      <c r="C420" s="7">
        <f>SUM(C406:C419)</f>
        <v>479</v>
      </c>
      <c r="D420" s="7">
        <f t="shared" ref="D420:P420" si="176">SUM(D406:D419)</f>
        <v>7378</v>
      </c>
      <c r="E420" s="7">
        <f t="shared" si="176"/>
        <v>0</v>
      </c>
      <c r="F420" s="7">
        <f t="shared" si="176"/>
        <v>0</v>
      </c>
      <c r="G420" s="7">
        <f t="shared" si="176"/>
        <v>0</v>
      </c>
      <c r="H420" s="7">
        <f t="shared" si="176"/>
        <v>0</v>
      </c>
      <c r="I420" s="7">
        <f t="shared" si="176"/>
        <v>123</v>
      </c>
      <c r="J420" s="7">
        <f t="shared" si="176"/>
        <v>1536</v>
      </c>
      <c r="K420" s="7">
        <f t="shared" si="176"/>
        <v>0</v>
      </c>
      <c r="L420" s="7">
        <f t="shared" si="176"/>
        <v>0</v>
      </c>
      <c r="M420" s="20">
        <f t="shared" si="176"/>
        <v>479</v>
      </c>
      <c r="N420" s="21">
        <f t="shared" si="176"/>
        <v>7378</v>
      </c>
      <c r="O420" s="22">
        <f t="shared" si="176"/>
        <v>500</v>
      </c>
      <c r="P420" s="22">
        <f t="shared" si="176"/>
        <v>6750</v>
      </c>
      <c r="Q420" s="22">
        <f t="shared" si="174"/>
        <v>-21</v>
      </c>
      <c r="R420" s="22">
        <f t="shared" si="175"/>
        <v>628</v>
      </c>
      <c r="S420" s="49">
        <f>SUM(S406:S419)</f>
        <v>132</v>
      </c>
      <c r="T420" s="49">
        <f t="shared" ref="T420:Z420" si="177">SUM(T406:T419)</f>
        <v>2248.9</v>
      </c>
      <c r="U420" s="49">
        <f t="shared" si="177"/>
        <v>40</v>
      </c>
      <c r="V420" s="49">
        <f t="shared" si="177"/>
        <v>539.64</v>
      </c>
      <c r="W420" s="49">
        <f t="shared" si="177"/>
        <v>56</v>
      </c>
      <c r="X420" s="49">
        <f t="shared" si="177"/>
        <v>1057.26</v>
      </c>
      <c r="Y420" s="49">
        <f t="shared" si="177"/>
        <v>0</v>
      </c>
      <c r="Z420" s="49">
        <f t="shared" si="177"/>
        <v>0</v>
      </c>
      <c r="AA420" s="52">
        <f>S420+U420+W420+Y420</f>
        <v>228</v>
      </c>
      <c r="AB420" s="52">
        <f>T420+V420+X420+Z420</f>
        <v>3845.8</v>
      </c>
    </row>
    <row r="421" spans="1:28" ht="12.75" hidden="1" customHeight="1"/>
    <row r="422" spans="1:28" ht="12.75" hidden="1" customHeight="1"/>
    <row r="423" spans="1:28" ht="12.75" hidden="1" customHeight="1">
      <c r="A423" s="1" t="s">
        <v>56</v>
      </c>
      <c r="B423" s="2"/>
      <c r="C423" s="2"/>
      <c r="D423" s="2"/>
      <c r="E423" s="2"/>
      <c r="F423" s="2"/>
      <c r="G423" s="2"/>
      <c r="H423" s="2"/>
      <c r="I423" s="16"/>
      <c r="M423" s="53"/>
      <c r="Q423" s="23"/>
      <c r="R423" s="23"/>
    </row>
    <row r="424" spans="1:28" ht="12.75" hidden="1" customHeight="1">
      <c r="A424" s="3" t="s">
        <v>38</v>
      </c>
      <c r="B424" s="4"/>
      <c r="C424" s="5" t="s">
        <v>0</v>
      </c>
      <c r="D424" s="5"/>
      <c r="E424" s="5" t="s">
        <v>0</v>
      </c>
      <c r="F424" s="5"/>
      <c r="G424" s="5" t="s">
        <v>1</v>
      </c>
      <c r="H424" s="5"/>
      <c r="I424" s="5" t="s">
        <v>1</v>
      </c>
      <c r="J424" s="5"/>
      <c r="K424" s="5" t="s">
        <v>1</v>
      </c>
      <c r="L424" s="5"/>
      <c r="M424" s="17" t="s">
        <v>0</v>
      </c>
      <c r="N424" s="5"/>
      <c r="O424" s="3" t="s">
        <v>2</v>
      </c>
      <c r="P424" s="3"/>
      <c r="Q424" s="3" t="s">
        <v>3</v>
      </c>
      <c r="R424" s="3"/>
      <c r="S424" s="47" t="s">
        <v>4</v>
      </c>
      <c r="T424" s="48"/>
      <c r="U424" s="48"/>
      <c r="V424" s="48"/>
      <c r="W424" s="48"/>
      <c r="X424" s="48"/>
      <c r="Y424" s="48"/>
      <c r="Z424" s="48"/>
    </row>
    <row r="425" spans="1:28" ht="12.75" hidden="1" customHeight="1">
      <c r="A425" s="3" t="s">
        <v>5</v>
      </c>
      <c r="B425" s="4" t="s">
        <v>6</v>
      </c>
      <c r="C425" s="3" t="s">
        <v>36</v>
      </c>
      <c r="D425" s="3"/>
      <c r="E425" s="3" t="s">
        <v>29</v>
      </c>
      <c r="F425" s="3"/>
      <c r="G425" s="3" t="s">
        <v>7</v>
      </c>
      <c r="H425" s="3"/>
      <c r="I425" s="3" t="s">
        <v>8</v>
      </c>
      <c r="J425" s="3"/>
      <c r="K425" s="3" t="s">
        <v>9</v>
      </c>
      <c r="L425" s="3"/>
      <c r="M425" s="18"/>
      <c r="N425" s="3"/>
      <c r="O425" s="3"/>
      <c r="P425" s="3"/>
      <c r="Q425" s="3" t="s">
        <v>10</v>
      </c>
      <c r="R425" s="3" t="s">
        <v>11</v>
      </c>
      <c r="S425" s="49" t="s">
        <v>10</v>
      </c>
      <c r="T425" s="49" t="s">
        <v>11</v>
      </c>
      <c r="U425" s="49" t="s">
        <v>10</v>
      </c>
      <c r="V425" s="49" t="s">
        <v>11</v>
      </c>
      <c r="W425" s="49" t="s">
        <v>10</v>
      </c>
      <c r="X425" s="49" t="s">
        <v>11</v>
      </c>
      <c r="Y425" s="49" t="s">
        <v>10</v>
      </c>
      <c r="Z425" s="49" t="s">
        <v>11</v>
      </c>
    </row>
    <row r="426" spans="1:28" ht="12.75" hidden="1" customHeight="1">
      <c r="A426" s="6" t="s">
        <v>12</v>
      </c>
      <c r="B426" s="4"/>
      <c r="C426" s="7" t="s">
        <v>10</v>
      </c>
      <c r="D426" s="7" t="s">
        <v>11</v>
      </c>
      <c r="E426" s="7" t="s">
        <v>10</v>
      </c>
      <c r="F426" s="7" t="s">
        <v>11</v>
      </c>
      <c r="G426" s="7" t="s">
        <v>10</v>
      </c>
      <c r="H426" s="7" t="s">
        <v>11</v>
      </c>
      <c r="I426" s="7" t="s">
        <v>10</v>
      </c>
      <c r="J426" s="7" t="s">
        <v>11</v>
      </c>
      <c r="K426" s="7" t="s">
        <v>10</v>
      </c>
      <c r="L426" s="7" t="s">
        <v>11</v>
      </c>
      <c r="M426" s="18" t="s">
        <v>10</v>
      </c>
      <c r="N426" s="3" t="s">
        <v>11</v>
      </c>
      <c r="O426" s="3" t="s">
        <v>10</v>
      </c>
      <c r="P426" s="3" t="s">
        <v>11</v>
      </c>
      <c r="Q426" s="3"/>
      <c r="R426" s="3"/>
      <c r="S426" s="49" t="s">
        <v>0</v>
      </c>
      <c r="T426" s="49"/>
      <c r="U426" s="50" t="s">
        <v>7</v>
      </c>
      <c r="V426" s="51"/>
      <c r="W426" s="49" t="s">
        <v>8</v>
      </c>
      <c r="X426" s="49"/>
      <c r="Y426" s="49" t="s">
        <v>9</v>
      </c>
      <c r="Z426" s="49"/>
    </row>
    <row r="427" spans="1:28" ht="12.75" hidden="1" customHeight="1">
      <c r="A427" s="8" t="s">
        <v>13</v>
      </c>
      <c r="B427" s="4" t="s">
        <v>14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46">
        <f>C427+E427</f>
        <v>0</v>
      </c>
      <c r="N427" s="7">
        <f>D427+F427</f>
        <v>0</v>
      </c>
      <c r="O427" s="3">
        <v>0</v>
      </c>
      <c r="P427" s="3">
        <v>0</v>
      </c>
      <c r="Q427" s="3">
        <f>M427-O427</f>
        <v>0</v>
      </c>
      <c r="R427" s="3">
        <f>N427-P427</f>
        <v>0</v>
      </c>
      <c r="S427" s="49"/>
      <c r="T427" s="49"/>
      <c r="U427" s="49"/>
      <c r="V427" s="49"/>
      <c r="W427" s="49"/>
      <c r="X427" s="49"/>
      <c r="Y427" s="49"/>
      <c r="Z427" s="49"/>
    </row>
    <row r="428" spans="1:28" ht="12.75" hidden="1" customHeight="1">
      <c r="A428" s="11" t="s">
        <v>15</v>
      </c>
      <c r="B428" s="44">
        <f>B407+7</f>
        <v>42679</v>
      </c>
      <c r="C428" s="7">
        <v>127</v>
      </c>
      <c r="D428" s="7">
        <v>1560</v>
      </c>
      <c r="E428" s="7"/>
      <c r="F428" s="7"/>
      <c r="G428" s="7"/>
      <c r="H428" s="7"/>
      <c r="I428" s="7">
        <f>59+2</f>
        <v>61</v>
      </c>
      <c r="J428" s="7">
        <f>691+21</f>
        <v>712</v>
      </c>
      <c r="K428" s="7"/>
      <c r="L428" s="7"/>
      <c r="M428" s="46">
        <f t="shared" ref="M428:M440" si="178">C428+E428</f>
        <v>127</v>
      </c>
      <c r="N428" s="7">
        <f t="shared" ref="N428:N440" si="179">D428+F428</f>
        <v>1560</v>
      </c>
      <c r="O428" s="3">
        <v>150</v>
      </c>
      <c r="P428" s="3">
        <v>2025</v>
      </c>
      <c r="Q428" s="3">
        <f t="shared" ref="Q428:Q436" si="180">M428-O428</f>
        <v>-23</v>
      </c>
      <c r="R428" s="3">
        <f t="shared" ref="R428:R436" si="181">N428-P428</f>
        <v>-465</v>
      </c>
      <c r="S428" s="49"/>
      <c r="T428" s="49"/>
      <c r="U428" s="49"/>
      <c r="V428" s="49"/>
      <c r="W428" s="49"/>
      <c r="X428" s="49"/>
      <c r="Y428" s="49"/>
      <c r="Z428" s="49"/>
    </row>
    <row r="429" spans="1:28" ht="12.75" hidden="1" customHeight="1">
      <c r="A429" s="11" t="s">
        <v>14</v>
      </c>
      <c r="B429" s="44">
        <f>B408+7</f>
        <v>42681</v>
      </c>
      <c r="C429" s="10">
        <v>89</v>
      </c>
      <c r="D429" s="7">
        <v>932</v>
      </c>
      <c r="E429" s="7"/>
      <c r="F429" s="7"/>
      <c r="G429" s="7"/>
      <c r="H429" s="7"/>
      <c r="I429" s="7">
        <v>45</v>
      </c>
      <c r="J429" s="7">
        <v>570</v>
      </c>
      <c r="K429" s="7"/>
      <c r="L429" s="7"/>
      <c r="M429" s="46">
        <f t="shared" si="178"/>
        <v>89</v>
      </c>
      <c r="N429" s="7">
        <f t="shared" si="179"/>
        <v>932</v>
      </c>
      <c r="O429" s="3">
        <v>150</v>
      </c>
      <c r="P429" s="3">
        <v>2025</v>
      </c>
      <c r="Q429" s="3">
        <f t="shared" si="180"/>
        <v>-61</v>
      </c>
      <c r="R429" s="3">
        <f t="shared" si="181"/>
        <v>-1093</v>
      </c>
      <c r="S429" s="49"/>
      <c r="T429" s="49"/>
      <c r="U429" s="49"/>
      <c r="V429" s="49"/>
      <c r="W429" s="49"/>
      <c r="X429" s="49"/>
      <c r="Y429" s="49"/>
      <c r="Z429" s="49"/>
    </row>
    <row r="430" spans="1:28" ht="12.75" hidden="1" customHeight="1">
      <c r="A430" s="11" t="s">
        <v>16</v>
      </c>
      <c r="B430" s="4" t="s">
        <v>15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46">
        <f t="shared" si="178"/>
        <v>0</v>
      </c>
      <c r="N430" s="7">
        <f t="shared" si="179"/>
        <v>0</v>
      </c>
      <c r="O430" s="3">
        <v>0</v>
      </c>
      <c r="P430" s="3">
        <v>0</v>
      </c>
      <c r="Q430" s="3">
        <f t="shared" si="180"/>
        <v>0</v>
      </c>
      <c r="R430" s="3">
        <f t="shared" si="181"/>
        <v>0</v>
      </c>
      <c r="S430" s="49"/>
      <c r="T430" s="49"/>
      <c r="U430" s="49"/>
      <c r="V430" s="49"/>
      <c r="W430" s="49"/>
      <c r="X430" s="49"/>
      <c r="Y430" s="49"/>
      <c r="Z430" s="49"/>
    </row>
    <row r="431" spans="1:28" ht="12.75" hidden="1" customHeight="1">
      <c r="A431" s="11" t="s">
        <v>17</v>
      </c>
      <c r="B431" s="4" t="s">
        <v>14</v>
      </c>
      <c r="C431" s="7">
        <v>25</v>
      </c>
      <c r="D431" s="7">
        <v>671</v>
      </c>
      <c r="E431" s="7"/>
      <c r="F431" s="7"/>
      <c r="G431" s="7"/>
      <c r="H431" s="7"/>
      <c r="I431" s="7"/>
      <c r="J431" s="7"/>
      <c r="K431" s="7"/>
      <c r="L431" s="7"/>
      <c r="M431" s="46">
        <f t="shared" si="178"/>
        <v>25</v>
      </c>
      <c r="N431" s="7">
        <f t="shared" si="179"/>
        <v>671</v>
      </c>
      <c r="O431" s="3">
        <v>30</v>
      </c>
      <c r="P431" s="3">
        <v>405</v>
      </c>
      <c r="Q431" s="3">
        <f t="shared" si="180"/>
        <v>-5</v>
      </c>
      <c r="R431" s="3">
        <f t="shared" si="181"/>
        <v>266</v>
      </c>
      <c r="S431" s="49"/>
      <c r="T431" s="49"/>
      <c r="U431" s="49"/>
      <c r="V431" s="49"/>
      <c r="W431" s="49"/>
      <c r="X431" s="49"/>
      <c r="Y431" s="49"/>
      <c r="Z431" s="49"/>
    </row>
    <row r="432" spans="1:28" ht="12.75" hidden="1" customHeight="1">
      <c r="A432" s="11" t="s">
        <v>18</v>
      </c>
      <c r="B432" s="4" t="s">
        <v>14</v>
      </c>
      <c r="C432" s="7">
        <v>9</v>
      </c>
      <c r="D432" s="7">
        <v>141</v>
      </c>
      <c r="E432" s="7"/>
      <c r="F432" s="7"/>
      <c r="G432" s="7"/>
      <c r="H432" s="7"/>
      <c r="I432" s="7"/>
      <c r="J432" s="7"/>
      <c r="K432" s="7"/>
      <c r="L432" s="7"/>
      <c r="M432" s="46">
        <f t="shared" si="178"/>
        <v>9</v>
      </c>
      <c r="N432" s="7">
        <f t="shared" si="179"/>
        <v>141</v>
      </c>
      <c r="O432" s="3">
        <v>0</v>
      </c>
      <c r="P432" s="3">
        <v>0</v>
      </c>
      <c r="Q432" s="3">
        <f t="shared" si="180"/>
        <v>9</v>
      </c>
      <c r="R432" s="3">
        <f t="shared" si="181"/>
        <v>141</v>
      </c>
      <c r="S432" s="49"/>
      <c r="T432" s="49"/>
      <c r="U432" s="49"/>
      <c r="V432" s="49"/>
      <c r="W432" s="49"/>
      <c r="X432" s="49"/>
      <c r="Y432" s="49"/>
      <c r="Z432" s="49"/>
    </row>
    <row r="433" spans="1:28" ht="12.75" hidden="1" customHeight="1">
      <c r="A433" s="11" t="s">
        <v>19</v>
      </c>
      <c r="B433" s="4" t="s">
        <v>14</v>
      </c>
      <c r="C433" s="7">
        <v>4</v>
      </c>
      <c r="D433" s="7">
        <v>118</v>
      </c>
      <c r="E433" s="7"/>
      <c r="F433" s="7"/>
      <c r="G433" s="7"/>
      <c r="H433" s="7"/>
      <c r="I433" s="7"/>
      <c r="J433" s="7"/>
      <c r="K433" s="7"/>
      <c r="L433" s="7"/>
      <c r="M433" s="46">
        <f t="shared" si="178"/>
        <v>4</v>
      </c>
      <c r="N433" s="7">
        <f t="shared" si="179"/>
        <v>118</v>
      </c>
      <c r="O433" s="3">
        <v>0</v>
      </c>
      <c r="P433" s="3">
        <v>0</v>
      </c>
      <c r="Q433" s="3">
        <f t="shared" si="180"/>
        <v>4</v>
      </c>
      <c r="R433" s="3">
        <f t="shared" si="181"/>
        <v>118</v>
      </c>
      <c r="S433" s="49"/>
      <c r="T433" s="49"/>
      <c r="U433" s="49"/>
      <c r="V433" s="49"/>
      <c r="W433" s="49"/>
      <c r="X433" s="49"/>
      <c r="Y433" s="49"/>
      <c r="Z433" s="49"/>
    </row>
    <row r="434" spans="1:28" ht="12.75" hidden="1" customHeight="1">
      <c r="A434" s="11" t="s">
        <v>20</v>
      </c>
      <c r="B434" s="4" t="s">
        <v>7</v>
      </c>
      <c r="C434" s="7">
        <v>8</v>
      </c>
      <c r="D434" s="7">
        <v>118</v>
      </c>
      <c r="E434" s="7"/>
      <c r="F434" s="7"/>
      <c r="G434" s="7"/>
      <c r="H434" s="7"/>
      <c r="I434" s="7"/>
      <c r="J434" s="7"/>
      <c r="K434" s="7"/>
      <c r="L434" s="7"/>
      <c r="M434" s="46">
        <f t="shared" si="178"/>
        <v>8</v>
      </c>
      <c r="N434" s="7">
        <f t="shared" si="179"/>
        <v>118</v>
      </c>
      <c r="O434" s="3">
        <v>20</v>
      </c>
      <c r="P434" s="3">
        <v>270</v>
      </c>
      <c r="Q434" s="3">
        <f t="shared" si="180"/>
        <v>-12</v>
      </c>
      <c r="R434" s="3">
        <f t="shared" si="181"/>
        <v>-152</v>
      </c>
      <c r="S434" s="49"/>
      <c r="T434" s="49"/>
      <c r="U434" s="49"/>
      <c r="V434" s="49"/>
      <c r="W434" s="49"/>
      <c r="X434" s="49"/>
      <c r="Y434" s="49"/>
      <c r="Z434" s="49"/>
    </row>
    <row r="435" spans="1:28" ht="12.75" hidden="1" customHeight="1">
      <c r="A435" s="11" t="s">
        <v>21</v>
      </c>
      <c r="B435" s="4" t="s">
        <v>22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46">
        <f t="shared" si="178"/>
        <v>0</v>
      </c>
      <c r="N435" s="7">
        <f t="shared" si="179"/>
        <v>0</v>
      </c>
      <c r="O435" s="3"/>
      <c r="P435" s="3"/>
      <c r="Q435" s="3">
        <f t="shared" si="180"/>
        <v>0</v>
      </c>
      <c r="R435" s="3">
        <f t="shared" si="181"/>
        <v>0</v>
      </c>
      <c r="S435" s="49"/>
      <c r="T435" s="49"/>
      <c r="U435" s="49"/>
      <c r="V435" s="49"/>
      <c r="W435" s="49"/>
      <c r="X435" s="49"/>
      <c r="Y435" s="49"/>
      <c r="Z435" s="49"/>
    </row>
    <row r="436" spans="1:28" ht="12.75" hidden="1" customHeight="1">
      <c r="A436" s="11" t="s">
        <v>23</v>
      </c>
      <c r="B436" s="44" t="s">
        <v>7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46">
        <f t="shared" si="178"/>
        <v>0</v>
      </c>
      <c r="N436" s="7">
        <f t="shared" si="179"/>
        <v>0</v>
      </c>
      <c r="O436" s="3"/>
      <c r="P436" s="3"/>
      <c r="Q436" s="3">
        <f t="shared" si="180"/>
        <v>0</v>
      </c>
      <c r="R436" s="3">
        <f t="shared" si="181"/>
        <v>0</v>
      </c>
      <c r="S436" s="49"/>
      <c r="T436" s="49"/>
      <c r="U436" s="49"/>
      <c r="V436" s="49"/>
      <c r="W436" s="49"/>
      <c r="X436" s="49"/>
      <c r="Y436" s="49"/>
      <c r="Z436" s="49"/>
    </row>
    <row r="437" spans="1:28" ht="12.75" hidden="1" customHeight="1">
      <c r="A437" s="11" t="s">
        <v>7</v>
      </c>
      <c r="B437" s="44">
        <f t="shared" ref="B437:B439" si="182">B416+7</f>
        <v>42684</v>
      </c>
      <c r="C437" s="7">
        <v>1</v>
      </c>
      <c r="D437" s="7">
        <v>8</v>
      </c>
      <c r="E437" s="7"/>
      <c r="F437" s="7"/>
      <c r="G437" s="7"/>
      <c r="H437" s="7"/>
      <c r="I437" s="7"/>
      <c r="J437" s="7"/>
      <c r="K437" s="7"/>
      <c r="L437" s="7"/>
      <c r="M437" s="46">
        <f t="shared" si="178"/>
        <v>1</v>
      </c>
      <c r="N437" s="7">
        <f t="shared" si="179"/>
        <v>8</v>
      </c>
      <c r="O437" s="3"/>
      <c r="P437" s="3"/>
      <c r="Q437" s="3"/>
      <c r="R437" s="3"/>
      <c r="S437" s="49"/>
      <c r="T437" s="49"/>
      <c r="U437" s="49"/>
      <c r="V437" s="49"/>
      <c r="W437" s="49"/>
      <c r="X437" s="49"/>
      <c r="Y437" s="49"/>
      <c r="Z437" s="49"/>
    </row>
    <row r="438" spans="1:28" ht="12.75" hidden="1" customHeight="1">
      <c r="A438" s="11" t="s">
        <v>8</v>
      </c>
      <c r="B438" s="44">
        <f t="shared" si="182"/>
        <v>42690</v>
      </c>
      <c r="C438" s="3">
        <v>130</v>
      </c>
      <c r="D438" s="3">
        <v>1755</v>
      </c>
      <c r="E438" s="7"/>
      <c r="F438" s="7"/>
      <c r="G438" s="7"/>
      <c r="H438" s="7"/>
      <c r="I438" s="7"/>
      <c r="J438" s="7"/>
      <c r="K438" s="7"/>
      <c r="L438" s="7"/>
      <c r="M438" s="46">
        <f t="shared" si="178"/>
        <v>130</v>
      </c>
      <c r="N438" s="7">
        <f t="shared" si="179"/>
        <v>1755</v>
      </c>
      <c r="O438" s="3">
        <v>130</v>
      </c>
      <c r="P438" s="3">
        <v>1755</v>
      </c>
      <c r="Q438" s="3">
        <f t="shared" ref="Q438:Q441" si="183">M438-O438</f>
        <v>0</v>
      </c>
      <c r="R438" s="3">
        <f t="shared" ref="R438:R441" si="184">N438-P438</f>
        <v>0</v>
      </c>
      <c r="S438" s="49"/>
      <c r="T438" s="49"/>
      <c r="U438" s="49"/>
      <c r="V438" s="49"/>
      <c r="W438" s="49"/>
      <c r="X438" s="49"/>
      <c r="Y438" s="49"/>
      <c r="Z438" s="49"/>
    </row>
    <row r="439" spans="1:28" ht="12.75" hidden="1" customHeight="1">
      <c r="A439" s="11" t="s">
        <v>9</v>
      </c>
      <c r="B439" s="4">
        <f t="shared" si="182"/>
        <v>42691</v>
      </c>
      <c r="C439" s="7">
        <v>20</v>
      </c>
      <c r="D439" s="7">
        <v>270</v>
      </c>
      <c r="E439" s="7"/>
      <c r="F439" s="7"/>
      <c r="G439" s="7"/>
      <c r="H439" s="7"/>
      <c r="I439" s="7"/>
      <c r="J439" s="7"/>
      <c r="K439" s="7"/>
      <c r="L439" s="7"/>
      <c r="M439" s="46">
        <f t="shared" si="178"/>
        <v>20</v>
      </c>
      <c r="N439" s="7">
        <f t="shared" si="179"/>
        <v>270</v>
      </c>
      <c r="O439" s="3">
        <v>20</v>
      </c>
      <c r="P439" s="3">
        <v>270</v>
      </c>
      <c r="Q439" s="3">
        <f t="shared" si="183"/>
        <v>0</v>
      </c>
      <c r="R439" s="3">
        <f t="shared" si="184"/>
        <v>0</v>
      </c>
      <c r="S439" s="49"/>
      <c r="T439" s="49"/>
      <c r="U439" s="49"/>
      <c r="V439" s="49"/>
      <c r="W439" s="49"/>
      <c r="X439" s="49"/>
      <c r="Y439" s="49"/>
      <c r="Z439" s="49"/>
    </row>
    <row r="440" spans="1:28" ht="12.75" hidden="1" customHeight="1">
      <c r="A440" s="11" t="s">
        <v>24</v>
      </c>
      <c r="B440" s="4"/>
      <c r="C440" s="22">
        <v>31</v>
      </c>
      <c r="D440" s="22">
        <v>509</v>
      </c>
      <c r="E440" s="22"/>
      <c r="F440" s="22"/>
      <c r="G440" s="7"/>
      <c r="H440" s="7"/>
      <c r="I440" s="7"/>
      <c r="J440" s="7"/>
      <c r="K440" s="7"/>
      <c r="L440" s="7"/>
      <c r="M440" s="46">
        <f t="shared" si="178"/>
        <v>31</v>
      </c>
      <c r="N440" s="7">
        <f t="shared" si="179"/>
        <v>509</v>
      </c>
      <c r="O440" s="3"/>
      <c r="P440" s="3"/>
      <c r="Q440" s="3">
        <f t="shared" si="183"/>
        <v>31</v>
      </c>
      <c r="R440" s="3">
        <f t="shared" si="184"/>
        <v>509</v>
      </c>
      <c r="S440" s="49"/>
      <c r="T440" s="49"/>
      <c r="U440" s="49"/>
      <c r="V440" s="49"/>
      <c r="W440" s="49"/>
      <c r="X440" s="49"/>
      <c r="Y440" s="49"/>
      <c r="Z440" s="49"/>
    </row>
    <row r="441" spans="1:28" ht="12.75" hidden="1" customHeight="1">
      <c r="A441" s="8" t="s">
        <v>25</v>
      </c>
      <c r="B441" s="14"/>
      <c r="C441" s="7">
        <f>SUM(C427:C440)</f>
        <v>444</v>
      </c>
      <c r="D441" s="7">
        <f t="shared" ref="D441:P441" si="185">SUM(D427:D440)</f>
        <v>6082</v>
      </c>
      <c r="E441" s="7">
        <f t="shared" si="185"/>
        <v>0</v>
      </c>
      <c r="F441" s="7">
        <f t="shared" si="185"/>
        <v>0</v>
      </c>
      <c r="G441" s="7">
        <f t="shared" si="185"/>
        <v>0</v>
      </c>
      <c r="H441" s="7">
        <f t="shared" si="185"/>
        <v>0</v>
      </c>
      <c r="I441" s="7">
        <f t="shared" si="185"/>
        <v>106</v>
      </c>
      <c r="J441" s="7">
        <f t="shared" si="185"/>
        <v>1282</v>
      </c>
      <c r="K441" s="7">
        <f t="shared" si="185"/>
        <v>0</v>
      </c>
      <c r="L441" s="7">
        <f t="shared" si="185"/>
        <v>0</v>
      </c>
      <c r="M441" s="20">
        <f t="shared" si="185"/>
        <v>444</v>
      </c>
      <c r="N441" s="21">
        <f t="shared" si="185"/>
        <v>6082</v>
      </c>
      <c r="O441" s="22">
        <f t="shared" si="185"/>
        <v>500</v>
      </c>
      <c r="P441" s="22">
        <f t="shared" si="185"/>
        <v>6750</v>
      </c>
      <c r="Q441" s="22">
        <f t="shared" si="183"/>
        <v>-56</v>
      </c>
      <c r="R441" s="22">
        <f t="shared" si="184"/>
        <v>-668</v>
      </c>
      <c r="S441" s="49">
        <f>SUM(S427:S440)</f>
        <v>0</v>
      </c>
      <c r="T441" s="49">
        <f t="shared" ref="T441:Z441" si="186">SUM(T427:T440)</f>
        <v>0</v>
      </c>
      <c r="U441" s="49">
        <f t="shared" si="186"/>
        <v>0</v>
      </c>
      <c r="V441" s="49">
        <f t="shared" si="186"/>
        <v>0</v>
      </c>
      <c r="W441" s="49">
        <f t="shared" si="186"/>
        <v>0</v>
      </c>
      <c r="X441" s="49">
        <f t="shared" si="186"/>
        <v>0</v>
      </c>
      <c r="Y441" s="49">
        <f t="shared" si="186"/>
        <v>0</v>
      </c>
      <c r="Z441" s="49">
        <f t="shared" si="186"/>
        <v>0</v>
      </c>
      <c r="AA441" s="52">
        <f>S441+U441+W441+Y441</f>
        <v>0</v>
      </c>
      <c r="AB441" s="52">
        <f>T441+V441+X441+Z441</f>
        <v>0</v>
      </c>
    </row>
    <row r="442" spans="1:28" ht="12.75" hidden="1" customHeight="1"/>
    <row r="443" spans="1:28" ht="12.75" hidden="1" customHeight="1"/>
    <row r="444" spans="1:28" ht="12.75" hidden="1" customHeight="1">
      <c r="A444" s="1" t="s">
        <v>57</v>
      </c>
      <c r="B444" s="2"/>
      <c r="C444" s="2"/>
      <c r="D444" s="2"/>
      <c r="E444" s="2"/>
      <c r="F444" s="2"/>
      <c r="G444" s="2"/>
      <c r="H444" s="2"/>
      <c r="I444" s="16"/>
      <c r="M444" s="53"/>
      <c r="Q444" s="23"/>
      <c r="R444" s="23"/>
    </row>
    <row r="445" spans="1:28" ht="12.75" hidden="1" customHeight="1">
      <c r="A445" s="3" t="s">
        <v>38</v>
      </c>
      <c r="B445" s="4"/>
      <c r="C445" s="5" t="s">
        <v>0</v>
      </c>
      <c r="D445" s="5"/>
      <c r="E445" s="5" t="s">
        <v>0</v>
      </c>
      <c r="F445" s="5"/>
      <c r="G445" s="5" t="s">
        <v>1</v>
      </c>
      <c r="H445" s="5"/>
      <c r="I445" s="5" t="s">
        <v>1</v>
      </c>
      <c r="J445" s="5"/>
      <c r="K445" s="5" t="s">
        <v>1</v>
      </c>
      <c r="L445" s="5"/>
      <c r="M445" s="17" t="s">
        <v>0</v>
      </c>
      <c r="N445" s="5"/>
      <c r="O445" s="3" t="s">
        <v>2</v>
      </c>
      <c r="P445" s="3"/>
      <c r="Q445" s="3" t="s">
        <v>3</v>
      </c>
      <c r="R445" s="3"/>
      <c r="S445" s="47" t="s">
        <v>4</v>
      </c>
      <c r="T445" s="48"/>
      <c r="U445" s="48"/>
      <c r="V445" s="48"/>
      <c r="W445" s="48"/>
      <c r="X445" s="48"/>
      <c r="Y445" s="48"/>
      <c r="Z445" s="48"/>
    </row>
    <row r="446" spans="1:28" ht="12.75" hidden="1" customHeight="1">
      <c r="A446" s="3" t="s">
        <v>5</v>
      </c>
      <c r="B446" s="4" t="s">
        <v>6</v>
      </c>
      <c r="C446" s="3" t="s">
        <v>36</v>
      </c>
      <c r="D446" s="3"/>
      <c r="E446" s="3" t="s">
        <v>29</v>
      </c>
      <c r="F446" s="3"/>
      <c r="G446" s="3" t="s">
        <v>7</v>
      </c>
      <c r="H446" s="3"/>
      <c r="I446" s="3" t="s">
        <v>8</v>
      </c>
      <c r="J446" s="3"/>
      <c r="K446" s="3" t="s">
        <v>9</v>
      </c>
      <c r="L446" s="3"/>
      <c r="M446" s="18"/>
      <c r="N446" s="3"/>
      <c r="O446" s="3"/>
      <c r="P446" s="3"/>
      <c r="Q446" s="3" t="s">
        <v>10</v>
      </c>
      <c r="R446" s="3" t="s">
        <v>11</v>
      </c>
      <c r="S446" s="49" t="s">
        <v>10</v>
      </c>
      <c r="T446" s="49" t="s">
        <v>11</v>
      </c>
      <c r="U446" s="49" t="s">
        <v>10</v>
      </c>
      <c r="V446" s="49" t="s">
        <v>11</v>
      </c>
      <c r="W446" s="49" t="s">
        <v>10</v>
      </c>
      <c r="X446" s="49" t="s">
        <v>11</v>
      </c>
      <c r="Y446" s="49" t="s">
        <v>10</v>
      </c>
      <c r="Z446" s="49" t="s">
        <v>11</v>
      </c>
    </row>
    <row r="447" spans="1:28" ht="12.75" hidden="1" customHeight="1">
      <c r="A447" s="6" t="s">
        <v>12</v>
      </c>
      <c r="B447" s="4"/>
      <c r="C447" s="7" t="s">
        <v>10</v>
      </c>
      <c r="D447" s="7" t="s">
        <v>11</v>
      </c>
      <c r="E447" s="7" t="s">
        <v>10</v>
      </c>
      <c r="F447" s="7" t="s">
        <v>11</v>
      </c>
      <c r="G447" s="7" t="s">
        <v>10</v>
      </c>
      <c r="H447" s="7" t="s">
        <v>11</v>
      </c>
      <c r="I447" s="7" t="s">
        <v>10</v>
      </c>
      <c r="J447" s="7" t="s">
        <v>11</v>
      </c>
      <c r="K447" s="7" t="s">
        <v>10</v>
      </c>
      <c r="L447" s="7" t="s">
        <v>11</v>
      </c>
      <c r="M447" s="18" t="s">
        <v>10</v>
      </c>
      <c r="N447" s="3" t="s">
        <v>11</v>
      </c>
      <c r="O447" s="3" t="s">
        <v>10</v>
      </c>
      <c r="P447" s="3" t="s">
        <v>11</v>
      </c>
      <c r="Q447" s="3"/>
      <c r="R447" s="3"/>
      <c r="S447" s="49" t="s">
        <v>0</v>
      </c>
      <c r="T447" s="49"/>
      <c r="U447" s="50" t="s">
        <v>7</v>
      </c>
      <c r="V447" s="51"/>
      <c r="W447" s="49" t="s">
        <v>8</v>
      </c>
      <c r="X447" s="49"/>
      <c r="Y447" s="49" t="s">
        <v>9</v>
      </c>
      <c r="Z447" s="49"/>
    </row>
    <row r="448" spans="1:28" ht="12.75" hidden="1" customHeight="1">
      <c r="A448" s="8" t="s">
        <v>13</v>
      </c>
      <c r="B448" s="4" t="s">
        <v>14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46">
        <f>C448+E448</f>
        <v>0</v>
      </c>
      <c r="N448" s="7">
        <f>D448+F448</f>
        <v>0</v>
      </c>
      <c r="O448" s="3">
        <v>0</v>
      </c>
      <c r="P448" s="3">
        <v>0</v>
      </c>
      <c r="Q448" s="3">
        <f>M448-O448</f>
        <v>0</v>
      </c>
      <c r="R448" s="3">
        <f>N448-P448</f>
        <v>0</v>
      </c>
      <c r="S448" s="49"/>
      <c r="T448" s="49"/>
      <c r="U448" s="49"/>
      <c r="V448" s="49"/>
      <c r="W448" s="49"/>
      <c r="X448" s="49"/>
      <c r="Y448" s="49"/>
      <c r="Z448" s="49"/>
    </row>
    <row r="449" spans="1:28" ht="12.75" hidden="1" customHeight="1">
      <c r="A449" s="11" t="s">
        <v>15</v>
      </c>
      <c r="B449" s="44">
        <f>B428+7</f>
        <v>42686</v>
      </c>
      <c r="C449" s="7">
        <f>140-2</f>
        <v>138</v>
      </c>
      <c r="D449" s="7">
        <f>1762-21</f>
        <v>1741</v>
      </c>
      <c r="E449" s="7"/>
      <c r="F449" s="7"/>
      <c r="G449" s="7"/>
      <c r="H449" s="7"/>
      <c r="I449" s="7">
        <v>27</v>
      </c>
      <c r="J449" s="7">
        <v>289</v>
      </c>
      <c r="K449" s="7"/>
      <c r="L449" s="7"/>
      <c r="M449" s="46">
        <f t="shared" ref="M449:M461" si="187">C449+E449</f>
        <v>138</v>
      </c>
      <c r="N449" s="7">
        <f t="shared" ref="N449:N461" si="188">D449+F449</f>
        <v>1741</v>
      </c>
      <c r="O449" s="3">
        <v>150</v>
      </c>
      <c r="P449" s="3">
        <v>2025</v>
      </c>
      <c r="Q449" s="3">
        <f t="shared" ref="Q449:Q457" si="189">M449-O449</f>
        <v>-12</v>
      </c>
      <c r="R449" s="3">
        <f t="shared" ref="R449:R457" si="190">N449-P449</f>
        <v>-284</v>
      </c>
      <c r="S449" s="49"/>
      <c r="T449" s="49"/>
      <c r="U449" s="49"/>
      <c r="V449" s="49"/>
      <c r="W449" s="49"/>
      <c r="X449" s="49"/>
      <c r="Y449" s="49"/>
      <c r="Z449" s="49"/>
    </row>
    <row r="450" spans="1:28" ht="12.75" hidden="1" customHeight="1">
      <c r="A450" s="11" t="s">
        <v>14</v>
      </c>
      <c r="B450" s="44">
        <f>B429+7</f>
        <v>42688</v>
      </c>
      <c r="C450" s="10">
        <f>186-54</f>
        <v>132</v>
      </c>
      <c r="D450" s="7">
        <f>1611-568</f>
        <v>1043</v>
      </c>
      <c r="E450" s="7"/>
      <c r="F450" s="7"/>
      <c r="G450" s="7"/>
      <c r="H450" s="7"/>
      <c r="I450" s="7"/>
      <c r="J450" s="7"/>
      <c r="K450" s="7"/>
      <c r="L450" s="7"/>
      <c r="M450" s="46">
        <f t="shared" si="187"/>
        <v>132</v>
      </c>
      <c r="N450" s="7">
        <f t="shared" si="188"/>
        <v>1043</v>
      </c>
      <c r="O450" s="3">
        <v>150</v>
      </c>
      <c r="P450" s="3">
        <v>2025</v>
      </c>
      <c r="Q450" s="3">
        <f t="shared" si="189"/>
        <v>-18</v>
      </c>
      <c r="R450" s="3">
        <f t="shared" si="190"/>
        <v>-982</v>
      </c>
      <c r="S450" s="49"/>
      <c r="T450" s="49"/>
      <c r="U450" s="49"/>
      <c r="V450" s="49"/>
      <c r="W450" s="49"/>
      <c r="X450" s="49"/>
      <c r="Y450" s="49"/>
      <c r="Z450" s="49"/>
    </row>
    <row r="451" spans="1:28" ht="12.75" hidden="1" customHeight="1">
      <c r="A451" s="11" t="s">
        <v>16</v>
      </c>
      <c r="B451" s="4" t="s">
        <v>15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46">
        <f t="shared" si="187"/>
        <v>0</v>
      </c>
      <c r="N451" s="7">
        <f t="shared" si="188"/>
        <v>0</v>
      </c>
      <c r="O451" s="3">
        <v>0</v>
      </c>
      <c r="P451" s="3">
        <v>0</v>
      </c>
      <c r="Q451" s="3">
        <f t="shared" si="189"/>
        <v>0</v>
      </c>
      <c r="R451" s="3">
        <f t="shared" si="190"/>
        <v>0</v>
      </c>
      <c r="S451" s="49"/>
      <c r="T451" s="49"/>
      <c r="U451" s="49"/>
      <c r="V451" s="49"/>
      <c r="W451" s="49"/>
      <c r="X451" s="49"/>
      <c r="Y451" s="49"/>
      <c r="Z451" s="49"/>
    </row>
    <row r="452" spans="1:28" ht="12.75" hidden="1" customHeight="1">
      <c r="A452" s="11" t="s">
        <v>17</v>
      </c>
      <c r="B452" s="4" t="s">
        <v>14</v>
      </c>
      <c r="C452" s="7">
        <v>1</v>
      </c>
      <c r="D452" s="7">
        <v>27</v>
      </c>
      <c r="E452" s="7"/>
      <c r="F452" s="7"/>
      <c r="G452" s="7"/>
      <c r="H452" s="7"/>
      <c r="I452" s="7"/>
      <c r="J452" s="7"/>
      <c r="K452" s="7"/>
      <c r="L452" s="7"/>
      <c r="M452" s="46">
        <f t="shared" si="187"/>
        <v>1</v>
      </c>
      <c r="N452" s="7">
        <f t="shared" si="188"/>
        <v>27</v>
      </c>
      <c r="O452" s="3">
        <v>30</v>
      </c>
      <c r="P452" s="3">
        <v>405</v>
      </c>
      <c r="Q452" s="3">
        <f t="shared" si="189"/>
        <v>-29</v>
      </c>
      <c r="R452" s="3">
        <f t="shared" si="190"/>
        <v>-378</v>
      </c>
      <c r="S452" s="49"/>
      <c r="T452" s="49"/>
      <c r="U452" s="49"/>
      <c r="V452" s="49"/>
      <c r="W452" s="49"/>
      <c r="X452" s="49"/>
      <c r="Y452" s="49"/>
      <c r="Z452" s="49"/>
    </row>
    <row r="453" spans="1:28" ht="12.75" hidden="1" customHeight="1">
      <c r="A453" s="11" t="s">
        <v>18</v>
      </c>
      <c r="B453" s="4" t="s">
        <v>14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46">
        <f t="shared" si="187"/>
        <v>0</v>
      </c>
      <c r="N453" s="7">
        <f t="shared" si="188"/>
        <v>0</v>
      </c>
      <c r="O453" s="3">
        <v>0</v>
      </c>
      <c r="P453" s="3">
        <v>0</v>
      </c>
      <c r="Q453" s="3">
        <f t="shared" si="189"/>
        <v>0</v>
      </c>
      <c r="R453" s="3">
        <f t="shared" si="190"/>
        <v>0</v>
      </c>
      <c r="S453" s="49"/>
      <c r="T453" s="49"/>
      <c r="U453" s="49"/>
      <c r="V453" s="49"/>
      <c r="W453" s="49"/>
      <c r="X453" s="49"/>
      <c r="Y453" s="49"/>
      <c r="Z453" s="49"/>
    </row>
    <row r="454" spans="1:28" ht="12.75" hidden="1" customHeight="1">
      <c r="A454" s="11" t="s">
        <v>19</v>
      </c>
      <c r="B454" s="4" t="s">
        <v>14</v>
      </c>
      <c r="C454" s="7">
        <v>5</v>
      </c>
      <c r="D454" s="7">
        <v>57</v>
      </c>
      <c r="E454" s="7"/>
      <c r="F454" s="7"/>
      <c r="G454" s="7"/>
      <c r="H454" s="7"/>
      <c r="I454" s="7"/>
      <c r="J454" s="7"/>
      <c r="K454" s="7"/>
      <c r="L454" s="7"/>
      <c r="M454" s="46">
        <f t="shared" si="187"/>
        <v>5</v>
      </c>
      <c r="N454" s="7">
        <f t="shared" si="188"/>
        <v>57</v>
      </c>
      <c r="O454" s="3">
        <v>0</v>
      </c>
      <c r="P454" s="3">
        <v>0</v>
      </c>
      <c r="Q454" s="3">
        <f t="shared" si="189"/>
        <v>5</v>
      </c>
      <c r="R454" s="3">
        <f t="shared" si="190"/>
        <v>57</v>
      </c>
      <c r="S454" s="49"/>
      <c r="T454" s="49"/>
      <c r="U454" s="49"/>
      <c r="V454" s="49"/>
      <c r="W454" s="49"/>
      <c r="X454" s="49"/>
      <c r="Y454" s="49"/>
      <c r="Z454" s="49"/>
    </row>
    <row r="455" spans="1:28" ht="12.75" hidden="1" customHeight="1">
      <c r="A455" s="11" t="s">
        <v>20</v>
      </c>
      <c r="B455" s="4" t="s">
        <v>7</v>
      </c>
      <c r="C455" s="7">
        <v>3</v>
      </c>
      <c r="D455" s="7">
        <v>40</v>
      </c>
      <c r="E455" s="7"/>
      <c r="F455" s="7"/>
      <c r="G455" s="7"/>
      <c r="H455" s="7"/>
      <c r="I455" s="7"/>
      <c r="J455" s="7"/>
      <c r="K455" s="7"/>
      <c r="L455" s="7"/>
      <c r="M455" s="46">
        <f t="shared" si="187"/>
        <v>3</v>
      </c>
      <c r="N455" s="7">
        <f t="shared" si="188"/>
        <v>40</v>
      </c>
      <c r="O455" s="3">
        <v>20</v>
      </c>
      <c r="P455" s="3">
        <v>270</v>
      </c>
      <c r="Q455" s="3">
        <f t="shared" si="189"/>
        <v>-17</v>
      </c>
      <c r="R455" s="3">
        <f t="shared" si="190"/>
        <v>-230</v>
      </c>
      <c r="S455" s="49"/>
      <c r="T455" s="49"/>
      <c r="U455" s="49"/>
      <c r="V455" s="49"/>
      <c r="W455" s="49"/>
      <c r="X455" s="49"/>
      <c r="Y455" s="49"/>
      <c r="Z455" s="49"/>
    </row>
    <row r="456" spans="1:28" ht="12.75" hidden="1" customHeight="1">
      <c r="A456" s="11" t="s">
        <v>21</v>
      </c>
      <c r="B456" s="4" t="s">
        <v>22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46">
        <f t="shared" si="187"/>
        <v>0</v>
      </c>
      <c r="N456" s="7">
        <f t="shared" si="188"/>
        <v>0</v>
      </c>
      <c r="O456" s="3"/>
      <c r="P456" s="3"/>
      <c r="Q456" s="3">
        <f t="shared" si="189"/>
        <v>0</v>
      </c>
      <c r="R456" s="3">
        <f t="shared" si="190"/>
        <v>0</v>
      </c>
      <c r="S456" s="49"/>
      <c r="T456" s="49"/>
      <c r="U456" s="49"/>
      <c r="V456" s="49"/>
      <c r="W456" s="49"/>
      <c r="X456" s="49"/>
      <c r="Y456" s="49"/>
      <c r="Z456" s="49"/>
    </row>
    <row r="457" spans="1:28" ht="12.75" hidden="1" customHeight="1">
      <c r="A457" s="11" t="s">
        <v>23</v>
      </c>
      <c r="B457" s="44" t="s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46">
        <f t="shared" si="187"/>
        <v>0</v>
      </c>
      <c r="N457" s="7">
        <f t="shared" si="188"/>
        <v>0</v>
      </c>
      <c r="O457" s="3"/>
      <c r="P457" s="3"/>
      <c r="Q457" s="3">
        <f t="shared" si="189"/>
        <v>0</v>
      </c>
      <c r="R457" s="3">
        <f t="shared" si="190"/>
        <v>0</v>
      </c>
      <c r="S457" s="49"/>
      <c r="T457" s="49"/>
      <c r="U457" s="49"/>
      <c r="V457" s="49"/>
      <c r="W457" s="49"/>
      <c r="X457" s="49"/>
      <c r="Y457" s="49"/>
      <c r="Z457" s="49"/>
    </row>
    <row r="458" spans="1:28" ht="12.75" hidden="1" customHeight="1">
      <c r="A458" s="11" t="s">
        <v>7</v>
      </c>
      <c r="B458" s="44">
        <f t="shared" ref="B458:B460" si="191">B437+7</f>
        <v>42691</v>
      </c>
      <c r="C458" s="7">
        <v>8</v>
      </c>
      <c r="D458" s="7">
        <v>27</v>
      </c>
      <c r="E458" s="7"/>
      <c r="F458" s="7"/>
      <c r="G458" s="7"/>
      <c r="H458" s="7"/>
      <c r="I458" s="7"/>
      <c r="J458" s="7"/>
      <c r="K458" s="7"/>
      <c r="L458" s="7"/>
      <c r="M458" s="46">
        <f t="shared" si="187"/>
        <v>8</v>
      </c>
      <c r="N458" s="7">
        <f t="shared" si="188"/>
        <v>27</v>
      </c>
      <c r="O458" s="3"/>
      <c r="P458" s="3"/>
      <c r="Q458" s="3"/>
      <c r="R458" s="3"/>
      <c r="S458" s="49"/>
      <c r="T458" s="49"/>
      <c r="U458" s="49"/>
      <c r="V458" s="49"/>
      <c r="W458" s="49"/>
      <c r="X458" s="49"/>
      <c r="Y458" s="49"/>
      <c r="Z458" s="49"/>
    </row>
    <row r="459" spans="1:28" ht="12.75" hidden="1" customHeight="1">
      <c r="A459" s="11" t="s">
        <v>8</v>
      </c>
      <c r="B459" s="44">
        <f t="shared" si="191"/>
        <v>42697</v>
      </c>
      <c r="C459" s="3">
        <v>130</v>
      </c>
      <c r="D459" s="3">
        <v>1755</v>
      </c>
      <c r="E459" s="7"/>
      <c r="F459" s="7"/>
      <c r="G459" s="7"/>
      <c r="H459" s="7"/>
      <c r="I459" s="7"/>
      <c r="J459" s="7"/>
      <c r="K459" s="7"/>
      <c r="L459" s="7"/>
      <c r="M459" s="46">
        <f t="shared" si="187"/>
        <v>130</v>
      </c>
      <c r="N459" s="7">
        <f t="shared" si="188"/>
        <v>1755</v>
      </c>
      <c r="O459" s="3">
        <v>130</v>
      </c>
      <c r="P459" s="3">
        <v>1755</v>
      </c>
      <c r="Q459" s="3">
        <f t="shared" ref="Q459:Q462" si="192">M459-O459</f>
        <v>0</v>
      </c>
      <c r="R459" s="3">
        <f t="shared" ref="R459:R462" si="193">N459-P459</f>
        <v>0</v>
      </c>
      <c r="S459" s="49"/>
      <c r="T459" s="49"/>
      <c r="U459" s="49"/>
      <c r="V459" s="49"/>
      <c r="W459" s="49"/>
      <c r="X459" s="49"/>
      <c r="Y459" s="49"/>
      <c r="Z459" s="49"/>
    </row>
    <row r="460" spans="1:28" ht="12.75" hidden="1" customHeight="1">
      <c r="A460" s="11" t="s">
        <v>9</v>
      </c>
      <c r="B460" s="4">
        <f t="shared" si="191"/>
        <v>42698</v>
      </c>
      <c r="C460" s="7">
        <v>20</v>
      </c>
      <c r="D460" s="7">
        <v>270</v>
      </c>
      <c r="E460" s="7"/>
      <c r="F460" s="7"/>
      <c r="G460" s="7"/>
      <c r="H460" s="7"/>
      <c r="I460" s="7"/>
      <c r="J460" s="7"/>
      <c r="K460" s="7"/>
      <c r="L460" s="7"/>
      <c r="M460" s="46">
        <f t="shared" si="187"/>
        <v>20</v>
      </c>
      <c r="N460" s="7">
        <f t="shared" si="188"/>
        <v>270</v>
      </c>
      <c r="O460" s="3">
        <v>20</v>
      </c>
      <c r="P460" s="3">
        <v>270</v>
      </c>
      <c r="Q460" s="3">
        <f t="shared" si="192"/>
        <v>0</v>
      </c>
      <c r="R460" s="3">
        <f t="shared" si="193"/>
        <v>0</v>
      </c>
      <c r="S460" s="49"/>
      <c r="T460" s="49"/>
      <c r="U460" s="49"/>
      <c r="V460" s="49"/>
      <c r="W460" s="49"/>
      <c r="X460" s="49"/>
      <c r="Y460" s="49"/>
      <c r="Z460" s="49"/>
    </row>
    <row r="461" spans="1:28" ht="12.75" hidden="1" customHeight="1">
      <c r="A461" s="11" t="s">
        <v>24</v>
      </c>
      <c r="B461" s="4"/>
      <c r="C461" s="22"/>
      <c r="D461" s="22"/>
      <c r="E461" s="22"/>
      <c r="F461" s="22"/>
      <c r="G461" s="7"/>
      <c r="H461" s="7"/>
      <c r="I461" s="7"/>
      <c r="J461" s="7"/>
      <c r="K461" s="7"/>
      <c r="L461" s="7"/>
      <c r="M461" s="46">
        <f t="shared" si="187"/>
        <v>0</v>
      </c>
      <c r="N461" s="7">
        <f t="shared" si="188"/>
        <v>0</v>
      </c>
      <c r="O461" s="3"/>
      <c r="P461" s="3"/>
      <c r="Q461" s="3">
        <f t="shared" si="192"/>
        <v>0</v>
      </c>
      <c r="R461" s="3">
        <f t="shared" si="193"/>
        <v>0</v>
      </c>
      <c r="S461" s="49"/>
      <c r="T461" s="49"/>
      <c r="U461" s="49"/>
      <c r="V461" s="49"/>
      <c r="W461" s="49"/>
      <c r="X461" s="49"/>
      <c r="Y461" s="49"/>
      <c r="Z461" s="49"/>
    </row>
    <row r="462" spans="1:28" ht="12.75" hidden="1" customHeight="1">
      <c r="A462" s="8" t="s">
        <v>25</v>
      </c>
      <c r="B462" s="14"/>
      <c r="C462" s="7">
        <f>SUM(C448:C461)</f>
        <v>437</v>
      </c>
      <c r="D462" s="7">
        <f t="shared" ref="D462:P462" si="194">SUM(D448:D461)</f>
        <v>4960</v>
      </c>
      <c r="E462" s="7">
        <f t="shared" si="194"/>
        <v>0</v>
      </c>
      <c r="F462" s="7">
        <f t="shared" si="194"/>
        <v>0</v>
      </c>
      <c r="G462" s="7">
        <f t="shared" si="194"/>
        <v>0</v>
      </c>
      <c r="H462" s="7">
        <f t="shared" si="194"/>
        <v>0</v>
      </c>
      <c r="I462" s="7">
        <f t="shared" si="194"/>
        <v>27</v>
      </c>
      <c r="J462" s="7">
        <f t="shared" si="194"/>
        <v>289</v>
      </c>
      <c r="K462" s="7">
        <f t="shared" si="194"/>
        <v>0</v>
      </c>
      <c r="L462" s="7">
        <f t="shared" si="194"/>
        <v>0</v>
      </c>
      <c r="M462" s="20">
        <f t="shared" si="194"/>
        <v>437</v>
      </c>
      <c r="N462" s="21">
        <f t="shared" si="194"/>
        <v>4960</v>
      </c>
      <c r="O462" s="22">
        <f t="shared" si="194"/>
        <v>500</v>
      </c>
      <c r="P462" s="22">
        <f t="shared" si="194"/>
        <v>6750</v>
      </c>
      <c r="Q462" s="22">
        <f t="shared" si="192"/>
        <v>-63</v>
      </c>
      <c r="R462" s="22">
        <f t="shared" si="193"/>
        <v>-1790</v>
      </c>
      <c r="S462" s="49">
        <f>SUM(S448:S461)</f>
        <v>0</v>
      </c>
      <c r="T462" s="49">
        <f t="shared" ref="T462:Z462" si="195">SUM(T448:T461)</f>
        <v>0</v>
      </c>
      <c r="U462" s="49">
        <f t="shared" si="195"/>
        <v>0</v>
      </c>
      <c r="V462" s="49">
        <f t="shared" si="195"/>
        <v>0</v>
      </c>
      <c r="W462" s="49">
        <f t="shared" si="195"/>
        <v>0</v>
      </c>
      <c r="X462" s="49">
        <f t="shared" si="195"/>
        <v>0</v>
      </c>
      <c r="Y462" s="49">
        <f t="shared" si="195"/>
        <v>0</v>
      </c>
      <c r="Z462" s="49">
        <f t="shared" si="195"/>
        <v>0</v>
      </c>
      <c r="AA462" s="52">
        <f>S462+U462+W462+Y462</f>
        <v>0</v>
      </c>
      <c r="AB462" s="52">
        <f>T462+V462+X462+Z462</f>
        <v>0</v>
      </c>
    </row>
    <row r="463" spans="1:28" ht="12.75" hidden="1" customHeight="1"/>
    <row r="464" spans="1:28" ht="12.75" hidden="1" customHeight="1"/>
    <row r="465" spans="1:26" ht="12.75" hidden="1" customHeight="1">
      <c r="A465" s="1" t="s">
        <v>58</v>
      </c>
      <c r="B465" s="2"/>
      <c r="C465" s="2"/>
      <c r="D465" s="2"/>
      <c r="E465" s="2"/>
      <c r="F465" s="2"/>
      <c r="G465" s="2"/>
      <c r="H465" s="2"/>
      <c r="I465" s="16"/>
      <c r="M465" s="53"/>
      <c r="Q465" s="23"/>
      <c r="R465" s="23"/>
    </row>
    <row r="466" spans="1:26" ht="12.75" hidden="1" customHeight="1">
      <c r="A466" s="3" t="s">
        <v>38</v>
      </c>
      <c r="B466" s="4"/>
      <c r="C466" s="5" t="s">
        <v>0</v>
      </c>
      <c r="D466" s="5"/>
      <c r="E466" s="5" t="s">
        <v>0</v>
      </c>
      <c r="F466" s="5"/>
      <c r="G466" s="5" t="s">
        <v>1</v>
      </c>
      <c r="H466" s="5"/>
      <c r="I466" s="5" t="s">
        <v>1</v>
      </c>
      <c r="J466" s="5"/>
      <c r="K466" s="5" t="s">
        <v>1</v>
      </c>
      <c r="L466" s="5"/>
      <c r="M466" s="17" t="s">
        <v>0</v>
      </c>
      <c r="N466" s="5"/>
      <c r="O466" s="3" t="s">
        <v>2</v>
      </c>
      <c r="P466" s="3"/>
      <c r="Q466" s="3" t="s">
        <v>3</v>
      </c>
      <c r="R466" s="3"/>
      <c r="S466" s="47" t="s">
        <v>4</v>
      </c>
      <c r="T466" s="48"/>
      <c r="U466" s="48"/>
      <c r="V466" s="48"/>
      <c r="W466" s="48"/>
      <c r="X466" s="48"/>
      <c r="Y466" s="48"/>
      <c r="Z466" s="48"/>
    </row>
    <row r="467" spans="1:26" ht="12.75" hidden="1" customHeight="1">
      <c r="A467" s="3" t="s">
        <v>5</v>
      </c>
      <c r="B467" s="4" t="s">
        <v>6</v>
      </c>
      <c r="C467" s="3" t="s">
        <v>36</v>
      </c>
      <c r="D467" s="3"/>
      <c r="E467" s="3" t="s">
        <v>29</v>
      </c>
      <c r="F467" s="3"/>
      <c r="G467" s="3" t="s">
        <v>7</v>
      </c>
      <c r="H467" s="3"/>
      <c r="I467" s="3" t="s">
        <v>8</v>
      </c>
      <c r="J467" s="3"/>
      <c r="K467" s="3" t="s">
        <v>9</v>
      </c>
      <c r="L467" s="3"/>
      <c r="M467" s="18"/>
      <c r="N467" s="3"/>
      <c r="O467" s="3"/>
      <c r="P467" s="3"/>
      <c r="Q467" s="3" t="s">
        <v>10</v>
      </c>
      <c r="R467" s="3" t="s">
        <v>11</v>
      </c>
      <c r="S467" s="49" t="s">
        <v>10</v>
      </c>
      <c r="T467" s="49" t="s">
        <v>11</v>
      </c>
      <c r="U467" s="49" t="s">
        <v>10</v>
      </c>
      <c r="V467" s="49" t="s">
        <v>11</v>
      </c>
      <c r="W467" s="49" t="s">
        <v>10</v>
      </c>
      <c r="X467" s="49" t="s">
        <v>11</v>
      </c>
      <c r="Y467" s="49" t="s">
        <v>10</v>
      </c>
      <c r="Z467" s="49" t="s">
        <v>11</v>
      </c>
    </row>
    <row r="468" spans="1:26" ht="12.75" hidden="1" customHeight="1">
      <c r="A468" s="6" t="s">
        <v>12</v>
      </c>
      <c r="B468" s="4"/>
      <c r="C468" s="7" t="s">
        <v>10</v>
      </c>
      <c r="D468" s="7" t="s">
        <v>11</v>
      </c>
      <c r="E468" s="7" t="s">
        <v>10</v>
      </c>
      <c r="F468" s="7" t="s">
        <v>11</v>
      </c>
      <c r="G468" s="7" t="s">
        <v>10</v>
      </c>
      <c r="H468" s="7" t="s">
        <v>11</v>
      </c>
      <c r="I468" s="7" t="s">
        <v>10</v>
      </c>
      <c r="J468" s="7" t="s">
        <v>11</v>
      </c>
      <c r="K468" s="7" t="s">
        <v>10</v>
      </c>
      <c r="L468" s="7" t="s">
        <v>11</v>
      </c>
      <c r="M468" s="18" t="s">
        <v>10</v>
      </c>
      <c r="N468" s="3" t="s">
        <v>11</v>
      </c>
      <c r="O468" s="3" t="s">
        <v>10</v>
      </c>
      <c r="P468" s="3" t="s">
        <v>11</v>
      </c>
      <c r="Q468" s="3"/>
      <c r="R468" s="3"/>
      <c r="S468" s="49" t="s">
        <v>0</v>
      </c>
      <c r="T468" s="49"/>
      <c r="U468" s="50" t="s">
        <v>7</v>
      </c>
      <c r="V468" s="51"/>
      <c r="W468" s="49" t="s">
        <v>8</v>
      </c>
      <c r="X468" s="49"/>
      <c r="Y468" s="49" t="s">
        <v>9</v>
      </c>
      <c r="Z468" s="49"/>
    </row>
    <row r="469" spans="1:26" ht="12.75" hidden="1" customHeight="1">
      <c r="A469" s="8" t="s">
        <v>13</v>
      </c>
      <c r="B469" s="4" t="s">
        <v>14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46">
        <f>C469+E469</f>
        <v>0</v>
      </c>
      <c r="N469" s="7">
        <f>D469+F469</f>
        <v>0</v>
      </c>
      <c r="O469" s="3">
        <v>0</v>
      </c>
      <c r="P469" s="3">
        <v>0</v>
      </c>
      <c r="Q469" s="3">
        <f>M469-O469</f>
        <v>0</v>
      </c>
      <c r="R469" s="3">
        <f>N469-P469</f>
        <v>0</v>
      </c>
      <c r="S469" s="49"/>
      <c r="T469" s="49"/>
      <c r="U469" s="49"/>
      <c r="V469" s="49"/>
      <c r="W469" s="49"/>
      <c r="X469" s="49"/>
      <c r="Y469" s="49"/>
      <c r="Z469" s="49"/>
    </row>
    <row r="470" spans="1:26" ht="12.75" hidden="1" customHeight="1">
      <c r="A470" s="11" t="s">
        <v>15</v>
      </c>
      <c r="B470" s="44">
        <f>B449+7</f>
        <v>42693</v>
      </c>
      <c r="C470" s="7">
        <v>181</v>
      </c>
      <c r="D470" s="7">
        <v>2456</v>
      </c>
      <c r="E470" s="7"/>
      <c r="F470" s="7"/>
      <c r="G470" s="7"/>
      <c r="H470" s="7"/>
      <c r="I470" s="7"/>
      <c r="J470" s="7"/>
      <c r="K470" s="7"/>
      <c r="L470" s="7"/>
      <c r="M470" s="46">
        <f t="shared" ref="M470:M482" si="196">C470+E470</f>
        <v>181</v>
      </c>
      <c r="N470" s="7">
        <f t="shared" ref="N470:N482" si="197">D470+F470</f>
        <v>2456</v>
      </c>
      <c r="O470" s="3">
        <v>150</v>
      </c>
      <c r="P470" s="3">
        <v>2025</v>
      </c>
      <c r="Q470" s="3">
        <f t="shared" ref="Q470:Q478" si="198">M470-O470</f>
        <v>31</v>
      </c>
      <c r="R470" s="3">
        <f t="shared" ref="R470:R478" si="199">N470-P470</f>
        <v>431</v>
      </c>
      <c r="S470" s="49"/>
      <c r="T470" s="49"/>
      <c r="U470" s="49"/>
      <c r="V470" s="49"/>
      <c r="W470" s="49"/>
      <c r="X470" s="49"/>
      <c r="Y470" s="49"/>
      <c r="Z470" s="49"/>
    </row>
    <row r="471" spans="1:26" ht="12.75" hidden="1" customHeight="1">
      <c r="A471" s="11" t="s">
        <v>14</v>
      </c>
      <c r="B471" s="44">
        <f>B450+7</f>
        <v>42695</v>
      </c>
      <c r="C471" s="10">
        <v>121</v>
      </c>
      <c r="D471" s="7">
        <v>1190</v>
      </c>
      <c r="E471" s="7"/>
      <c r="F471" s="7"/>
      <c r="G471" s="7"/>
      <c r="H471" s="7"/>
      <c r="I471" s="7"/>
      <c r="J471" s="7"/>
      <c r="K471" s="7"/>
      <c r="L471" s="7"/>
      <c r="M471" s="46">
        <f t="shared" si="196"/>
        <v>121</v>
      </c>
      <c r="N471" s="7">
        <f t="shared" si="197"/>
        <v>1190</v>
      </c>
      <c r="O471" s="3">
        <v>150</v>
      </c>
      <c r="P471" s="3">
        <v>2025</v>
      </c>
      <c r="Q471" s="3">
        <f t="shared" si="198"/>
        <v>-29</v>
      </c>
      <c r="R471" s="3">
        <f t="shared" si="199"/>
        <v>-835</v>
      </c>
      <c r="S471" s="49"/>
      <c r="T471" s="49"/>
      <c r="U471" s="49"/>
      <c r="V471" s="49"/>
      <c r="W471" s="49"/>
      <c r="X471" s="49"/>
      <c r="Y471" s="49"/>
      <c r="Z471" s="49"/>
    </row>
    <row r="472" spans="1:26" ht="12.75" hidden="1" customHeight="1">
      <c r="A472" s="11" t="s">
        <v>16</v>
      </c>
      <c r="B472" s="4" t="s">
        <v>15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46">
        <f t="shared" si="196"/>
        <v>0</v>
      </c>
      <c r="N472" s="7">
        <f t="shared" si="197"/>
        <v>0</v>
      </c>
      <c r="O472" s="3">
        <v>0</v>
      </c>
      <c r="P472" s="3">
        <v>0</v>
      </c>
      <c r="Q472" s="3">
        <f t="shared" si="198"/>
        <v>0</v>
      </c>
      <c r="R472" s="3">
        <f t="shared" si="199"/>
        <v>0</v>
      </c>
      <c r="S472" s="49"/>
      <c r="T472" s="49"/>
      <c r="U472" s="49"/>
      <c r="V472" s="49"/>
      <c r="W472" s="49"/>
      <c r="X472" s="49"/>
      <c r="Y472" s="49"/>
      <c r="Z472" s="49"/>
    </row>
    <row r="473" spans="1:26" ht="12.75" hidden="1" customHeight="1">
      <c r="A473" s="11" t="s">
        <v>17</v>
      </c>
      <c r="B473" s="4" t="s">
        <v>14</v>
      </c>
      <c r="C473" s="7">
        <v>17</v>
      </c>
      <c r="D473" s="7">
        <v>465</v>
      </c>
      <c r="E473" s="7"/>
      <c r="F473" s="7"/>
      <c r="G473" s="7"/>
      <c r="H473" s="7"/>
      <c r="I473" s="7"/>
      <c r="J473" s="7"/>
      <c r="K473" s="7"/>
      <c r="L473" s="7"/>
      <c r="M473" s="46">
        <f t="shared" si="196"/>
        <v>17</v>
      </c>
      <c r="N473" s="7">
        <f t="shared" si="197"/>
        <v>465</v>
      </c>
      <c r="O473" s="3">
        <v>30</v>
      </c>
      <c r="P473" s="3">
        <v>405</v>
      </c>
      <c r="Q473" s="3">
        <f t="shared" si="198"/>
        <v>-13</v>
      </c>
      <c r="R473" s="3">
        <f t="shared" si="199"/>
        <v>60</v>
      </c>
      <c r="S473" s="49"/>
      <c r="T473" s="49"/>
      <c r="U473" s="49"/>
      <c r="V473" s="49"/>
      <c r="W473" s="49"/>
      <c r="X473" s="49"/>
      <c r="Y473" s="49"/>
      <c r="Z473" s="49"/>
    </row>
    <row r="474" spans="1:26" ht="12.75" hidden="1" customHeight="1">
      <c r="A474" s="11" t="s">
        <v>18</v>
      </c>
      <c r="B474" s="4" t="s">
        <v>14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46">
        <f t="shared" si="196"/>
        <v>0</v>
      </c>
      <c r="N474" s="7">
        <f t="shared" si="197"/>
        <v>0</v>
      </c>
      <c r="O474" s="3">
        <v>0</v>
      </c>
      <c r="P474" s="3">
        <v>0</v>
      </c>
      <c r="Q474" s="3">
        <f t="shared" si="198"/>
        <v>0</v>
      </c>
      <c r="R474" s="3">
        <f t="shared" si="199"/>
        <v>0</v>
      </c>
      <c r="S474" s="49"/>
      <c r="T474" s="49"/>
      <c r="U474" s="49"/>
      <c r="V474" s="49"/>
      <c r="W474" s="49"/>
      <c r="X474" s="49"/>
      <c r="Y474" s="49"/>
      <c r="Z474" s="49"/>
    </row>
    <row r="475" spans="1:26" ht="12.75" hidden="1" customHeight="1">
      <c r="A475" s="11" t="s">
        <v>19</v>
      </c>
      <c r="B475" s="4" t="s">
        <v>14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46">
        <f t="shared" si="196"/>
        <v>0</v>
      </c>
      <c r="N475" s="7">
        <f t="shared" si="197"/>
        <v>0</v>
      </c>
      <c r="O475" s="3">
        <v>0</v>
      </c>
      <c r="P475" s="3">
        <v>0</v>
      </c>
      <c r="Q475" s="3">
        <f t="shared" si="198"/>
        <v>0</v>
      </c>
      <c r="R475" s="3">
        <f t="shared" si="199"/>
        <v>0</v>
      </c>
      <c r="S475" s="49"/>
      <c r="T475" s="49"/>
      <c r="U475" s="49"/>
      <c r="V475" s="49"/>
      <c r="W475" s="49"/>
      <c r="X475" s="49"/>
      <c r="Y475" s="49"/>
      <c r="Z475" s="49"/>
    </row>
    <row r="476" spans="1:26" ht="12.75" hidden="1" customHeight="1">
      <c r="A476" s="11" t="s">
        <v>20</v>
      </c>
      <c r="B476" s="4" t="s">
        <v>7</v>
      </c>
      <c r="C476" s="7">
        <v>1</v>
      </c>
      <c r="D476" s="7">
        <v>7</v>
      </c>
      <c r="E476" s="7"/>
      <c r="F476" s="7"/>
      <c r="G476" s="7"/>
      <c r="H476" s="7"/>
      <c r="I476" s="7"/>
      <c r="J476" s="7"/>
      <c r="K476" s="7"/>
      <c r="L476" s="7"/>
      <c r="M476" s="46">
        <f t="shared" si="196"/>
        <v>1</v>
      </c>
      <c r="N476" s="7">
        <f t="shared" si="197"/>
        <v>7</v>
      </c>
      <c r="O476" s="3">
        <v>20</v>
      </c>
      <c r="P476" s="3">
        <v>270</v>
      </c>
      <c r="Q476" s="3">
        <f t="shared" si="198"/>
        <v>-19</v>
      </c>
      <c r="R476" s="3">
        <f t="shared" si="199"/>
        <v>-263</v>
      </c>
      <c r="S476" s="49"/>
      <c r="T476" s="49"/>
      <c r="U476" s="49"/>
      <c r="V476" s="49"/>
      <c r="W476" s="49"/>
      <c r="X476" s="49"/>
      <c r="Y476" s="49"/>
      <c r="Z476" s="49"/>
    </row>
    <row r="477" spans="1:26" ht="12.75" hidden="1" customHeight="1">
      <c r="A477" s="11" t="s">
        <v>21</v>
      </c>
      <c r="B477" s="4" t="s">
        <v>22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46">
        <f t="shared" si="196"/>
        <v>0</v>
      </c>
      <c r="N477" s="7">
        <f t="shared" si="197"/>
        <v>0</v>
      </c>
      <c r="O477" s="3"/>
      <c r="P477" s="3"/>
      <c r="Q477" s="3">
        <f t="shared" si="198"/>
        <v>0</v>
      </c>
      <c r="R477" s="3">
        <f t="shared" si="199"/>
        <v>0</v>
      </c>
      <c r="S477" s="49"/>
      <c r="T477" s="49"/>
      <c r="U477" s="49"/>
      <c r="V477" s="49"/>
      <c r="W477" s="49"/>
      <c r="X477" s="49"/>
      <c r="Y477" s="49"/>
      <c r="Z477" s="49"/>
    </row>
    <row r="478" spans="1:26" ht="12.75" hidden="1" customHeight="1">
      <c r="A478" s="11" t="s">
        <v>23</v>
      </c>
      <c r="B478" s="44" t="s">
        <v>7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46">
        <f t="shared" si="196"/>
        <v>0</v>
      </c>
      <c r="N478" s="7">
        <f t="shared" si="197"/>
        <v>0</v>
      </c>
      <c r="O478" s="3"/>
      <c r="P478" s="3"/>
      <c r="Q478" s="3">
        <f t="shared" si="198"/>
        <v>0</v>
      </c>
      <c r="R478" s="3">
        <f t="shared" si="199"/>
        <v>0</v>
      </c>
      <c r="S478" s="49"/>
      <c r="T478" s="49"/>
      <c r="U478" s="49"/>
      <c r="V478" s="49"/>
      <c r="W478" s="49"/>
      <c r="X478" s="49"/>
      <c r="Y478" s="49"/>
      <c r="Z478" s="49"/>
    </row>
    <row r="479" spans="1:26" ht="12.75" hidden="1" customHeight="1">
      <c r="A479" s="11" t="s">
        <v>7</v>
      </c>
      <c r="B479" s="44">
        <f t="shared" ref="B479:B481" si="200">B458+7</f>
        <v>42698</v>
      </c>
      <c r="C479" s="7">
        <v>4</v>
      </c>
      <c r="D479" s="7">
        <v>31</v>
      </c>
      <c r="E479" s="7"/>
      <c r="F479" s="7"/>
      <c r="G479" s="7"/>
      <c r="H479" s="7"/>
      <c r="I479" s="7"/>
      <c r="J479" s="7"/>
      <c r="K479" s="7"/>
      <c r="L479" s="7"/>
      <c r="M479" s="46">
        <f t="shared" si="196"/>
        <v>4</v>
      </c>
      <c r="N479" s="7">
        <f t="shared" si="197"/>
        <v>31</v>
      </c>
      <c r="O479" s="3"/>
      <c r="P479" s="3"/>
      <c r="Q479" s="3"/>
      <c r="R479" s="3"/>
      <c r="S479" s="49"/>
      <c r="T479" s="49"/>
      <c r="U479" s="49"/>
      <c r="V479" s="49"/>
      <c r="W479" s="49"/>
      <c r="X479" s="49"/>
      <c r="Y479" s="49"/>
      <c r="Z479" s="49"/>
    </row>
    <row r="480" spans="1:26" ht="12.75" hidden="1" customHeight="1">
      <c r="A480" s="11" t="s">
        <v>8</v>
      </c>
      <c r="B480" s="44">
        <f t="shared" si="200"/>
        <v>42704</v>
      </c>
      <c r="C480" s="3">
        <v>130</v>
      </c>
      <c r="D480" s="3">
        <v>1755</v>
      </c>
      <c r="E480" s="7"/>
      <c r="F480" s="7"/>
      <c r="G480" s="7"/>
      <c r="H480" s="7"/>
      <c r="I480" s="7"/>
      <c r="J480" s="7"/>
      <c r="K480" s="7"/>
      <c r="L480" s="7"/>
      <c r="M480" s="46">
        <f t="shared" si="196"/>
        <v>130</v>
      </c>
      <c r="N480" s="7">
        <f t="shared" si="197"/>
        <v>1755</v>
      </c>
      <c r="O480" s="3">
        <v>130</v>
      </c>
      <c r="P480" s="3">
        <v>1755</v>
      </c>
      <c r="Q480" s="3">
        <f t="shared" ref="Q480:Q483" si="201">M480-O480</f>
        <v>0</v>
      </c>
      <c r="R480" s="3">
        <f t="shared" ref="R480:R483" si="202">N480-P480</f>
        <v>0</v>
      </c>
      <c r="S480" s="49"/>
      <c r="T480" s="49"/>
      <c r="U480" s="49"/>
      <c r="V480" s="49"/>
      <c r="W480" s="49"/>
      <c r="X480" s="49"/>
      <c r="Y480" s="49"/>
      <c r="Z480" s="49"/>
    </row>
    <row r="481" spans="1:28" ht="12.75" hidden="1" customHeight="1">
      <c r="A481" s="11" t="s">
        <v>9</v>
      </c>
      <c r="B481" s="4">
        <f t="shared" si="200"/>
        <v>42705</v>
      </c>
      <c r="C481" s="7">
        <v>20</v>
      </c>
      <c r="D481" s="7">
        <v>270</v>
      </c>
      <c r="E481" s="7"/>
      <c r="F481" s="7"/>
      <c r="G481" s="7"/>
      <c r="H481" s="7"/>
      <c r="I481" s="7"/>
      <c r="J481" s="7"/>
      <c r="K481" s="7"/>
      <c r="L481" s="7"/>
      <c r="M481" s="46">
        <f t="shared" si="196"/>
        <v>20</v>
      </c>
      <c r="N481" s="7">
        <f t="shared" si="197"/>
        <v>270</v>
      </c>
      <c r="O481" s="3">
        <v>20</v>
      </c>
      <c r="P481" s="3">
        <v>270</v>
      </c>
      <c r="Q481" s="3">
        <f t="shared" si="201"/>
        <v>0</v>
      </c>
      <c r="R481" s="3">
        <f t="shared" si="202"/>
        <v>0</v>
      </c>
      <c r="S481" s="49"/>
      <c r="T481" s="49"/>
      <c r="U481" s="49"/>
      <c r="V481" s="49"/>
      <c r="W481" s="49"/>
      <c r="X481" s="49"/>
      <c r="Y481" s="49"/>
      <c r="Z481" s="49"/>
    </row>
    <row r="482" spans="1:28" ht="12.75" hidden="1" customHeight="1">
      <c r="A482" s="11" t="s">
        <v>24</v>
      </c>
      <c r="B482" s="4"/>
      <c r="C482" s="22">
        <v>2</v>
      </c>
      <c r="D482" s="22">
        <v>47</v>
      </c>
      <c r="E482" s="22"/>
      <c r="F482" s="22"/>
      <c r="G482" s="7"/>
      <c r="H482" s="7"/>
      <c r="I482" s="7"/>
      <c r="J482" s="7"/>
      <c r="K482" s="7"/>
      <c r="L482" s="7"/>
      <c r="M482" s="46">
        <f t="shared" si="196"/>
        <v>2</v>
      </c>
      <c r="N482" s="7">
        <f t="shared" si="197"/>
        <v>47</v>
      </c>
      <c r="O482" s="3"/>
      <c r="P482" s="3"/>
      <c r="Q482" s="3">
        <f t="shared" si="201"/>
        <v>2</v>
      </c>
      <c r="R482" s="3">
        <f t="shared" si="202"/>
        <v>47</v>
      </c>
      <c r="S482" s="49"/>
      <c r="T482" s="49"/>
      <c r="U482" s="49"/>
      <c r="V482" s="49"/>
      <c r="W482" s="49"/>
      <c r="X482" s="49"/>
      <c r="Y482" s="49"/>
      <c r="Z482" s="49"/>
    </row>
    <row r="483" spans="1:28" ht="12.75" hidden="1" customHeight="1">
      <c r="A483" s="8" t="s">
        <v>25</v>
      </c>
      <c r="B483" s="14"/>
      <c r="C483" s="7">
        <f>SUM(C469:C482)</f>
        <v>476</v>
      </c>
      <c r="D483" s="7">
        <f t="shared" ref="D483:P483" si="203">SUM(D469:D482)</f>
        <v>6221</v>
      </c>
      <c r="E483" s="7">
        <f t="shared" si="203"/>
        <v>0</v>
      </c>
      <c r="F483" s="7">
        <f t="shared" si="203"/>
        <v>0</v>
      </c>
      <c r="G483" s="7">
        <f t="shared" si="203"/>
        <v>0</v>
      </c>
      <c r="H483" s="7">
        <f t="shared" si="203"/>
        <v>0</v>
      </c>
      <c r="I483" s="7">
        <f t="shared" si="203"/>
        <v>0</v>
      </c>
      <c r="J483" s="7">
        <f t="shared" si="203"/>
        <v>0</v>
      </c>
      <c r="K483" s="7">
        <f t="shared" si="203"/>
        <v>0</v>
      </c>
      <c r="L483" s="7">
        <f t="shared" si="203"/>
        <v>0</v>
      </c>
      <c r="M483" s="20">
        <f t="shared" si="203"/>
        <v>476</v>
      </c>
      <c r="N483" s="21">
        <f t="shared" si="203"/>
        <v>6221</v>
      </c>
      <c r="O483" s="22">
        <f t="shared" si="203"/>
        <v>500</v>
      </c>
      <c r="P483" s="22">
        <f t="shared" si="203"/>
        <v>6750</v>
      </c>
      <c r="Q483" s="22">
        <f t="shared" si="201"/>
        <v>-24</v>
      </c>
      <c r="R483" s="22">
        <f t="shared" si="202"/>
        <v>-529</v>
      </c>
      <c r="S483" s="49">
        <f>SUM(S469:S482)</f>
        <v>0</v>
      </c>
      <c r="T483" s="49">
        <f t="shared" ref="T483:Z483" si="204">SUM(T469:T482)</f>
        <v>0</v>
      </c>
      <c r="U483" s="49">
        <f t="shared" si="204"/>
        <v>0</v>
      </c>
      <c r="V483" s="49">
        <f t="shared" si="204"/>
        <v>0</v>
      </c>
      <c r="W483" s="49">
        <f t="shared" si="204"/>
        <v>0</v>
      </c>
      <c r="X483" s="49">
        <f t="shared" si="204"/>
        <v>0</v>
      </c>
      <c r="Y483" s="49">
        <f t="shared" si="204"/>
        <v>0</v>
      </c>
      <c r="Z483" s="49">
        <f t="shared" si="204"/>
        <v>0</v>
      </c>
      <c r="AA483" s="52">
        <f>S483+U483+W483+Y483</f>
        <v>0</v>
      </c>
      <c r="AB483" s="52">
        <f>T483+V483+X483+Z483</f>
        <v>0</v>
      </c>
    </row>
    <row r="484" spans="1:28" ht="12.75" hidden="1" customHeight="1"/>
    <row r="485" spans="1:28" ht="12.75" hidden="1" customHeight="1"/>
    <row r="486" spans="1:28" ht="12.75" hidden="1" customHeight="1">
      <c r="A486" s="1" t="s">
        <v>59</v>
      </c>
      <c r="B486" s="2"/>
      <c r="C486" s="2"/>
      <c r="D486" s="2"/>
      <c r="E486" s="2"/>
      <c r="F486" s="2"/>
      <c r="G486" s="2"/>
      <c r="H486" s="2"/>
      <c r="I486" s="16"/>
      <c r="M486" s="53"/>
      <c r="Q486" s="23"/>
      <c r="R486" s="23"/>
    </row>
    <row r="487" spans="1:28" ht="12.75" hidden="1" customHeight="1">
      <c r="A487" s="3" t="s">
        <v>38</v>
      </c>
      <c r="B487" s="4"/>
      <c r="C487" s="5" t="s">
        <v>0</v>
      </c>
      <c r="D487" s="5"/>
      <c r="E487" s="5" t="s">
        <v>0</v>
      </c>
      <c r="F487" s="5"/>
      <c r="G487" s="5" t="s">
        <v>1</v>
      </c>
      <c r="H487" s="5"/>
      <c r="I487" s="5" t="s">
        <v>1</v>
      </c>
      <c r="J487" s="5"/>
      <c r="K487" s="5" t="s">
        <v>1</v>
      </c>
      <c r="L487" s="5"/>
      <c r="M487" s="17" t="s">
        <v>0</v>
      </c>
      <c r="N487" s="5"/>
      <c r="O487" s="3" t="s">
        <v>2</v>
      </c>
      <c r="P487" s="3"/>
      <c r="Q487" s="3" t="s">
        <v>3</v>
      </c>
      <c r="R487" s="3"/>
      <c r="S487" s="47" t="s">
        <v>4</v>
      </c>
      <c r="T487" s="48"/>
      <c r="U487" s="48"/>
      <c r="V487" s="48"/>
      <c r="W487" s="48"/>
      <c r="X487" s="48"/>
      <c r="Y487" s="48"/>
      <c r="Z487" s="48"/>
    </row>
    <row r="488" spans="1:28" ht="12.75" hidden="1" customHeight="1">
      <c r="A488" s="3" t="s">
        <v>5</v>
      </c>
      <c r="B488" s="4" t="s">
        <v>6</v>
      </c>
      <c r="C488" s="3" t="s">
        <v>36</v>
      </c>
      <c r="D488" s="3"/>
      <c r="E488" s="3" t="s">
        <v>29</v>
      </c>
      <c r="F488" s="3"/>
      <c r="G488" s="3" t="s">
        <v>7</v>
      </c>
      <c r="H488" s="3"/>
      <c r="I488" s="3" t="s">
        <v>8</v>
      </c>
      <c r="J488" s="3"/>
      <c r="K488" s="3" t="s">
        <v>9</v>
      </c>
      <c r="L488" s="3"/>
      <c r="M488" s="18"/>
      <c r="N488" s="3"/>
      <c r="O488" s="3"/>
      <c r="P488" s="3"/>
      <c r="Q488" s="3" t="s">
        <v>10</v>
      </c>
      <c r="R488" s="3" t="s">
        <v>11</v>
      </c>
      <c r="S488" s="49" t="s">
        <v>10</v>
      </c>
      <c r="T488" s="49" t="s">
        <v>11</v>
      </c>
      <c r="U488" s="49" t="s">
        <v>10</v>
      </c>
      <c r="V488" s="49" t="s">
        <v>11</v>
      </c>
      <c r="W488" s="49" t="s">
        <v>10</v>
      </c>
      <c r="X488" s="49" t="s">
        <v>11</v>
      </c>
      <c r="Y488" s="49" t="s">
        <v>10</v>
      </c>
      <c r="Z488" s="49" t="s">
        <v>11</v>
      </c>
    </row>
    <row r="489" spans="1:28" ht="12.75" hidden="1" customHeight="1">
      <c r="A489" s="6" t="s">
        <v>12</v>
      </c>
      <c r="B489" s="4"/>
      <c r="C489" s="7" t="s">
        <v>10</v>
      </c>
      <c r="D489" s="7" t="s">
        <v>11</v>
      </c>
      <c r="E489" s="7" t="s">
        <v>10</v>
      </c>
      <c r="F489" s="7" t="s">
        <v>11</v>
      </c>
      <c r="G489" s="7" t="s">
        <v>10</v>
      </c>
      <c r="H489" s="7" t="s">
        <v>11</v>
      </c>
      <c r="I489" s="7" t="s">
        <v>10</v>
      </c>
      <c r="J489" s="7" t="s">
        <v>11</v>
      </c>
      <c r="K489" s="7" t="s">
        <v>10</v>
      </c>
      <c r="L489" s="7" t="s">
        <v>11</v>
      </c>
      <c r="M489" s="18" t="s">
        <v>10</v>
      </c>
      <c r="N489" s="3" t="s">
        <v>11</v>
      </c>
      <c r="O489" s="3" t="s">
        <v>10</v>
      </c>
      <c r="P489" s="3" t="s">
        <v>11</v>
      </c>
      <c r="Q489" s="3"/>
      <c r="R489" s="3"/>
      <c r="S489" s="49" t="s">
        <v>0</v>
      </c>
      <c r="T489" s="49"/>
      <c r="U489" s="50" t="s">
        <v>7</v>
      </c>
      <c r="V489" s="51"/>
      <c r="W489" s="49" t="s">
        <v>8</v>
      </c>
      <c r="X489" s="49"/>
      <c r="Y489" s="49" t="s">
        <v>9</v>
      </c>
      <c r="Z489" s="49"/>
    </row>
    <row r="490" spans="1:28" ht="12.75" hidden="1" customHeight="1">
      <c r="A490" s="8" t="s">
        <v>13</v>
      </c>
      <c r="B490" s="4" t="s">
        <v>14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46">
        <f>C490+E490</f>
        <v>0</v>
      </c>
      <c r="N490" s="7">
        <f>D490+F490</f>
        <v>0</v>
      </c>
      <c r="O490" s="3">
        <v>0</v>
      </c>
      <c r="P490" s="3">
        <v>0</v>
      </c>
      <c r="Q490" s="3">
        <f>M490-O490</f>
        <v>0</v>
      </c>
      <c r="R490" s="3">
        <f>N490-P490</f>
        <v>0</v>
      </c>
      <c r="S490" s="49"/>
      <c r="T490" s="49"/>
      <c r="U490" s="49"/>
      <c r="V490" s="49"/>
      <c r="W490" s="49"/>
      <c r="X490" s="49"/>
      <c r="Y490" s="49"/>
      <c r="Z490" s="49"/>
    </row>
    <row r="491" spans="1:28" ht="12.75" hidden="1" customHeight="1">
      <c r="A491" s="11" t="s">
        <v>15</v>
      </c>
      <c r="B491" s="44">
        <f>B470+7</f>
        <v>42700</v>
      </c>
      <c r="C491" s="7">
        <v>177</v>
      </c>
      <c r="D491" s="7">
        <v>2262</v>
      </c>
      <c r="E491" s="7"/>
      <c r="F491" s="7"/>
      <c r="G491" s="7"/>
      <c r="H491" s="7"/>
      <c r="I491" s="7"/>
      <c r="J491" s="7"/>
      <c r="K491" s="7"/>
      <c r="L491" s="7"/>
      <c r="M491" s="46">
        <f t="shared" ref="M491:M503" si="205">C491+E491</f>
        <v>177</v>
      </c>
      <c r="N491" s="7">
        <f t="shared" ref="N491:N503" si="206">D491+F491</f>
        <v>2262</v>
      </c>
      <c r="O491" s="3">
        <v>150</v>
      </c>
      <c r="P491" s="3">
        <v>2025</v>
      </c>
      <c r="Q491" s="3">
        <f t="shared" ref="Q491:Q499" si="207">M491-O491</f>
        <v>27</v>
      </c>
      <c r="R491" s="3">
        <f t="shared" ref="R491:R499" si="208">N491-P491</f>
        <v>237</v>
      </c>
      <c r="S491" s="49"/>
      <c r="T491" s="49"/>
      <c r="U491" s="49"/>
      <c r="V491" s="49"/>
      <c r="W491" s="49"/>
      <c r="X491" s="49"/>
      <c r="Y491" s="49"/>
      <c r="Z491" s="49"/>
    </row>
    <row r="492" spans="1:28" ht="12.75" hidden="1" customHeight="1">
      <c r="A492" s="11" t="s">
        <v>14</v>
      </c>
      <c r="B492" s="44">
        <f>B471+7</f>
        <v>42702</v>
      </c>
      <c r="C492" s="10">
        <v>129</v>
      </c>
      <c r="D492" s="7">
        <v>913</v>
      </c>
      <c r="E492" s="7"/>
      <c r="F492" s="7"/>
      <c r="G492" s="7"/>
      <c r="H492" s="7"/>
      <c r="I492" s="7"/>
      <c r="J492" s="7"/>
      <c r="K492" s="7"/>
      <c r="L492" s="7"/>
      <c r="M492" s="46">
        <f t="shared" si="205"/>
        <v>129</v>
      </c>
      <c r="N492" s="7">
        <f t="shared" si="206"/>
        <v>913</v>
      </c>
      <c r="O492" s="3">
        <v>150</v>
      </c>
      <c r="P492" s="3">
        <v>2025</v>
      </c>
      <c r="Q492" s="3">
        <f t="shared" si="207"/>
        <v>-21</v>
      </c>
      <c r="R492" s="3">
        <f t="shared" si="208"/>
        <v>-1112</v>
      </c>
      <c r="S492" s="49"/>
      <c r="T492" s="49"/>
      <c r="U492" s="49"/>
      <c r="V492" s="49"/>
      <c r="W492" s="49"/>
      <c r="X492" s="49"/>
      <c r="Y492" s="49"/>
      <c r="Z492" s="49"/>
    </row>
    <row r="493" spans="1:28" ht="12.75" hidden="1" customHeight="1">
      <c r="A493" s="11" t="s">
        <v>16</v>
      </c>
      <c r="B493" s="4" t="s">
        <v>15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46">
        <f t="shared" si="205"/>
        <v>0</v>
      </c>
      <c r="N493" s="7">
        <f t="shared" si="206"/>
        <v>0</v>
      </c>
      <c r="O493" s="3">
        <v>0</v>
      </c>
      <c r="P493" s="3">
        <v>0</v>
      </c>
      <c r="Q493" s="3">
        <f t="shared" si="207"/>
        <v>0</v>
      </c>
      <c r="R493" s="3">
        <f t="shared" si="208"/>
        <v>0</v>
      </c>
      <c r="S493" s="49"/>
      <c r="T493" s="49"/>
      <c r="U493" s="49"/>
      <c r="V493" s="49"/>
      <c r="W493" s="49"/>
      <c r="X493" s="49"/>
      <c r="Y493" s="49"/>
      <c r="Z493" s="49"/>
    </row>
    <row r="494" spans="1:28" ht="12.75" hidden="1" customHeight="1">
      <c r="A494" s="11" t="s">
        <v>17</v>
      </c>
      <c r="B494" s="4" t="s">
        <v>14</v>
      </c>
      <c r="C494" s="7">
        <v>16</v>
      </c>
      <c r="D494" s="7">
        <v>436</v>
      </c>
      <c r="E494" s="7"/>
      <c r="F494" s="7"/>
      <c r="G494" s="7"/>
      <c r="H494" s="7"/>
      <c r="I494" s="7"/>
      <c r="J494" s="7"/>
      <c r="K494" s="7"/>
      <c r="L494" s="7"/>
      <c r="M494" s="46">
        <f t="shared" si="205"/>
        <v>16</v>
      </c>
      <c r="N494" s="7">
        <f t="shared" si="206"/>
        <v>436</v>
      </c>
      <c r="O494" s="3">
        <v>30</v>
      </c>
      <c r="P494" s="3">
        <v>405</v>
      </c>
      <c r="Q494" s="3">
        <f t="shared" si="207"/>
        <v>-14</v>
      </c>
      <c r="R494" s="3">
        <f t="shared" si="208"/>
        <v>31</v>
      </c>
      <c r="S494" s="49"/>
      <c r="T494" s="49"/>
      <c r="U494" s="49"/>
      <c r="V494" s="49"/>
      <c r="W494" s="49"/>
      <c r="X494" s="49"/>
      <c r="Y494" s="49"/>
      <c r="Z494" s="49"/>
    </row>
    <row r="495" spans="1:28" ht="12.75" hidden="1" customHeight="1">
      <c r="A495" s="11" t="s">
        <v>18</v>
      </c>
      <c r="B495" s="4" t="s">
        <v>14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46">
        <f t="shared" si="205"/>
        <v>0</v>
      </c>
      <c r="N495" s="7">
        <f t="shared" si="206"/>
        <v>0</v>
      </c>
      <c r="O495" s="3">
        <v>0</v>
      </c>
      <c r="P495" s="3">
        <v>0</v>
      </c>
      <c r="Q495" s="3">
        <f t="shared" si="207"/>
        <v>0</v>
      </c>
      <c r="R495" s="3">
        <f t="shared" si="208"/>
        <v>0</v>
      </c>
      <c r="S495" s="49"/>
      <c r="T495" s="49"/>
      <c r="U495" s="49"/>
      <c r="V495" s="49"/>
      <c r="W495" s="49"/>
      <c r="X495" s="49"/>
      <c r="Y495" s="49"/>
      <c r="Z495" s="49"/>
    </row>
    <row r="496" spans="1:28" ht="12.75" hidden="1" customHeight="1">
      <c r="A496" s="11" t="s">
        <v>19</v>
      </c>
      <c r="B496" s="4" t="s">
        <v>14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46">
        <f t="shared" si="205"/>
        <v>0</v>
      </c>
      <c r="N496" s="7">
        <f t="shared" si="206"/>
        <v>0</v>
      </c>
      <c r="O496" s="3">
        <v>0</v>
      </c>
      <c r="P496" s="3">
        <v>0</v>
      </c>
      <c r="Q496" s="3">
        <f t="shared" si="207"/>
        <v>0</v>
      </c>
      <c r="R496" s="3">
        <f t="shared" si="208"/>
        <v>0</v>
      </c>
      <c r="S496" s="49"/>
      <c r="T496" s="49"/>
      <c r="U496" s="49"/>
      <c r="V496" s="49"/>
      <c r="W496" s="49"/>
      <c r="X496" s="49"/>
      <c r="Y496" s="49"/>
      <c r="Z496" s="49"/>
    </row>
    <row r="497" spans="1:28" ht="12.75" hidden="1" customHeight="1">
      <c r="A497" s="11" t="s">
        <v>20</v>
      </c>
      <c r="B497" s="4" t="s">
        <v>7</v>
      </c>
      <c r="C497" s="7">
        <v>4</v>
      </c>
      <c r="D497" s="7">
        <v>53</v>
      </c>
      <c r="E497" s="7"/>
      <c r="F497" s="7"/>
      <c r="G497" s="7"/>
      <c r="H497" s="7"/>
      <c r="I497" s="7"/>
      <c r="J497" s="7"/>
      <c r="K497" s="7"/>
      <c r="L497" s="7"/>
      <c r="M497" s="46">
        <f t="shared" si="205"/>
        <v>4</v>
      </c>
      <c r="N497" s="7">
        <f t="shared" si="206"/>
        <v>53</v>
      </c>
      <c r="O497" s="3">
        <v>20</v>
      </c>
      <c r="P497" s="3">
        <v>270</v>
      </c>
      <c r="Q497" s="3">
        <f t="shared" si="207"/>
        <v>-16</v>
      </c>
      <c r="R497" s="3">
        <f t="shared" si="208"/>
        <v>-217</v>
      </c>
      <c r="S497" s="49"/>
      <c r="T497" s="49"/>
      <c r="U497" s="49"/>
      <c r="V497" s="49"/>
      <c r="W497" s="49"/>
      <c r="X497" s="49"/>
      <c r="Y497" s="49"/>
      <c r="Z497" s="49"/>
    </row>
    <row r="498" spans="1:28" ht="12.75" hidden="1" customHeight="1">
      <c r="A498" s="11" t="s">
        <v>21</v>
      </c>
      <c r="B498" s="4" t="s">
        <v>22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46">
        <f t="shared" si="205"/>
        <v>0</v>
      </c>
      <c r="N498" s="7">
        <f t="shared" si="206"/>
        <v>0</v>
      </c>
      <c r="O498" s="3"/>
      <c r="P498" s="3"/>
      <c r="Q498" s="3">
        <f t="shared" si="207"/>
        <v>0</v>
      </c>
      <c r="R498" s="3">
        <f t="shared" si="208"/>
        <v>0</v>
      </c>
      <c r="S498" s="49"/>
      <c r="T498" s="49"/>
      <c r="U498" s="49"/>
      <c r="V498" s="49"/>
      <c r="W498" s="49"/>
      <c r="X498" s="49"/>
      <c r="Y498" s="49"/>
      <c r="Z498" s="49"/>
    </row>
    <row r="499" spans="1:28" ht="12.75" hidden="1" customHeight="1">
      <c r="A499" s="11" t="s">
        <v>23</v>
      </c>
      <c r="B499" s="44" t="s">
        <v>7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46">
        <f t="shared" si="205"/>
        <v>0</v>
      </c>
      <c r="N499" s="7">
        <f t="shared" si="206"/>
        <v>0</v>
      </c>
      <c r="O499" s="3"/>
      <c r="P499" s="3"/>
      <c r="Q499" s="3">
        <f t="shared" si="207"/>
        <v>0</v>
      </c>
      <c r="R499" s="3">
        <f t="shared" si="208"/>
        <v>0</v>
      </c>
      <c r="S499" s="49"/>
      <c r="T499" s="49"/>
      <c r="U499" s="49"/>
      <c r="V499" s="49"/>
      <c r="W499" s="49"/>
      <c r="X499" s="49"/>
      <c r="Y499" s="49"/>
      <c r="Z499" s="49"/>
    </row>
    <row r="500" spans="1:28" ht="12.75" hidden="1" customHeight="1">
      <c r="A500" s="11" t="s">
        <v>7</v>
      </c>
      <c r="B500" s="44">
        <f t="shared" ref="B500:B502" si="209">B479+7</f>
        <v>42705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46">
        <f t="shared" si="205"/>
        <v>0</v>
      </c>
      <c r="N500" s="7">
        <f t="shared" si="206"/>
        <v>0</v>
      </c>
      <c r="O500" s="3"/>
      <c r="P500" s="3"/>
      <c r="Q500" s="3"/>
      <c r="R500" s="3"/>
      <c r="S500" s="49"/>
      <c r="T500" s="49"/>
      <c r="U500" s="49"/>
      <c r="V500" s="49"/>
      <c r="W500" s="49"/>
      <c r="X500" s="49"/>
      <c r="Y500" s="49"/>
      <c r="Z500" s="49"/>
    </row>
    <row r="501" spans="1:28" ht="12.75" hidden="1" customHeight="1">
      <c r="A501" s="11" t="s">
        <v>8</v>
      </c>
      <c r="B501" s="44">
        <f t="shared" si="209"/>
        <v>42711</v>
      </c>
      <c r="C501" s="3">
        <v>130</v>
      </c>
      <c r="D501" s="3">
        <v>1755</v>
      </c>
      <c r="E501" s="7"/>
      <c r="F501" s="7"/>
      <c r="G501" s="7"/>
      <c r="H501" s="7"/>
      <c r="I501" s="7"/>
      <c r="J501" s="7"/>
      <c r="K501" s="7"/>
      <c r="L501" s="7"/>
      <c r="M501" s="46">
        <f t="shared" si="205"/>
        <v>130</v>
      </c>
      <c r="N501" s="7">
        <f t="shared" si="206"/>
        <v>1755</v>
      </c>
      <c r="O501" s="3">
        <v>130</v>
      </c>
      <c r="P501" s="3">
        <v>1755</v>
      </c>
      <c r="Q501" s="3">
        <f t="shared" ref="Q501:Q504" si="210">M501-O501</f>
        <v>0</v>
      </c>
      <c r="R501" s="3">
        <f t="shared" ref="R501:R504" si="211">N501-P501</f>
        <v>0</v>
      </c>
      <c r="S501" s="49"/>
      <c r="T501" s="49"/>
      <c r="U501" s="49"/>
      <c r="V501" s="49"/>
      <c r="W501" s="49"/>
      <c r="X501" s="49"/>
      <c r="Y501" s="49"/>
      <c r="Z501" s="49"/>
    </row>
    <row r="502" spans="1:28" ht="12.75" hidden="1" customHeight="1">
      <c r="A502" s="11" t="s">
        <v>9</v>
      </c>
      <c r="B502" s="4">
        <f t="shared" si="209"/>
        <v>42712</v>
      </c>
      <c r="C502" s="7">
        <v>20</v>
      </c>
      <c r="D502" s="7">
        <v>270</v>
      </c>
      <c r="E502" s="7"/>
      <c r="F502" s="7"/>
      <c r="G502" s="7"/>
      <c r="H502" s="7"/>
      <c r="I502" s="7"/>
      <c r="J502" s="7"/>
      <c r="K502" s="7"/>
      <c r="L502" s="7"/>
      <c r="M502" s="46">
        <f t="shared" si="205"/>
        <v>20</v>
      </c>
      <c r="N502" s="7">
        <f t="shared" si="206"/>
        <v>270</v>
      </c>
      <c r="O502" s="3">
        <v>20</v>
      </c>
      <c r="P502" s="3">
        <v>270</v>
      </c>
      <c r="Q502" s="3">
        <f t="shared" si="210"/>
        <v>0</v>
      </c>
      <c r="R502" s="3">
        <f t="shared" si="211"/>
        <v>0</v>
      </c>
      <c r="S502" s="49"/>
      <c r="T502" s="49"/>
      <c r="U502" s="49"/>
      <c r="V502" s="49"/>
      <c r="W502" s="49"/>
      <c r="X502" s="49"/>
      <c r="Y502" s="49"/>
      <c r="Z502" s="49"/>
    </row>
    <row r="503" spans="1:28" ht="12.75" hidden="1" customHeight="1">
      <c r="A503" s="11" t="s">
        <v>24</v>
      </c>
      <c r="B503" s="4"/>
      <c r="C503" s="22">
        <v>18</v>
      </c>
      <c r="D503" s="22">
        <v>470</v>
      </c>
      <c r="E503" s="22"/>
      <c r="F503" s="22"/>
      <c r="G503" s="7"/>
      <c r="H503" s="7"/>
      <c r="I503" s="7"/>
      <c r="J503" s="7"/>
      <c r="K503" s="7"/>
      <c r="L503" s="7"/>
      <c r="M503" s="46">
        <f t="shared" si="205"/>
        <v>18</v>
      </c>
      <c r="N503" s="7">
        <f t="shared" si="206"/>
        <v>470</v>
      </c>
      <c r="O503" s="3"/>
      <c r="P503" s="3"/>
      <c r="Q503" s="3">
        <f t="shared" si="210"/>
        <v>18</v>
      </c>
      <c r="R503" s="3">
        <f t="shared" si="211"/>
        <v>470</v>
      </c>
      <c r="S503" s="49"/>
      <c r="T503" s="49"/>
      <c r="U503" s="49"/>
      <c r="V503" s="49"/>
      <c r="W503" s="49"/>
      <c r="X503" s="49"/>
      <c r="Y503" s="49"/>
      <c r="Z503" s="49"/>
    </row>
    <row r="504" spans="1:28" ht="12.75" hidden="1" customHeight="1">
      <c r="A504" s="8" t="s">
        <v>25</v>
      </c>
      <c r="B504" s="14"/>
      <c r="C504" s="7">
        <f>SUM(C490:C503)</f>
        <v>494</v>
      </c>
      <c r="D504" s="7">
        <f t="shared" ref="D504:P504" si="212">SUM(D490:D503)</f>
        <v>6159</v>
      </c>
      <c r="E504" s="7">
        <f t="shared" si="212"/>
        <v>0</v>
      </c>
      <c r="F504" s="7">
        <f t="shared" si="212"/>
        <v>0</v>
      </c>
      <c r="G504" s="7">
        <f t="shared" si="212"/>
        <v>0</v>
      </c>
      <c r="H504" s="7">
        <f t="shared" si="212"/>
        <v>0</v>
      </c>
      <c r="I504" s="7">
        <f t="shared" si="212"/>
        <v>0</v>
      </c>
      <c r="J504" s="7">
        <f t="shared" si="212"/>
        <v>0</v>
      </c>
      <c r="K504" s="7">
        <f t="shared" si="212"/>
        <v>0</v>
      </c>
      <c r="L504" s="7">
        <f t="shared" si="212"/>
        <v>0</v>
      </c>
      <c r="M504" s="20">
        <f t="shared" si="212"/>
        <v>494</v>
      </c>
      <c r="N504" s="21">
        <f t="shared" si="212"/>
        <v>6159</v>
      </c>
      <c r="O504" s="22">
        <f t="shared" si="212"/>
        <v>500</v>
      </c>
      <c r="P504" s="22">
        <f t="shared" si="212"/>
        <v>6750</v>
      </c>
      <c r="Q504" s="22">
        <f t="shared" si="210"/>
        <v>-6</v>
      </c>
      <c r="R504" s="22">
        <f t="shared" si="211"/>
        <v>-591</v>
      </c>
      <c r="S504" s="49">
        <f>SUM(S490:S503)</f>
        <v>0</v>
      </c>
      <c r="T504" s="49">
        <f t="shared" ref="T504:Z504" si="213">SUM(T490:T503)</f>
        <v>0</v>
      </c>
      <c r="U504" s="49">
        <f t="shared" si="213"/>
        <v>0</v>
      </c>
      <c r="V504" s="49">
        <f t="shared" si="213"/>
        <v>0</v>
      </c>
      <c r="W504" s="49">
        <f t="shared" si="213"/>
        <v>0</v>
      </c>
      <c r="X504" s="49">
        <f t="shared" si="213"/>
        <v>0</v>
      </c>
      <c r="Y504" s="49">
        <f t="shared" si="213"/>
        <v>0</v>
      </c>
      <c r="Z504" s="49">
        <f t="shared" si="213"/>
        <v>0</v>
      </c>
      <c r="AA504" s="52">
        <f>S504+U504+W504+Y504</f>
        <v>0</v>
      </c>
      <c r="AB504" s="52">
        <f>T504+V504+X504+Z504</f>
        <v>0</v>
      </c>
    </row>
    <row r="505" spans="1:28" ht="12.75" hidden="1" customHeight="1"/>
    <row r="506" spans="1:28" ht="12.75" hidden="1" customHeight="1"/>
    <row r="507" spans="1:28" ht="12.75" hidden="1" customHeight="1">
      <c r="A507" s="1" t="s">
        <v>60</v>
      </c>
      <c r="B507" s="2"/>
      <c r="C507" s="2"/>
      <c r="D507" s="55"/>
      <c r="E507" s="2"/>
      <c r="F507" s="2"/>
      <c r="G507" s="2"/>
      <c r="H507" s="2"/>
      <c r="I507" s="16"/>
      <c r="M507" s="53"/>
      <c r="Q507" s="23"/>
      <c r="R507" s="23"/>
    </row>
    <row r="508" spans="1:28" ht="12.75" hidden="1" customHeight="1">
      <c r="A508" s="3" t="s">
        <v>38</v>
      </c>
      <c r="B508" s="4"/>
      <c r="C508" s="5" t="s">
        <v>0</v>
      </c>
      <c r="D508" s="5"/>
      <c r="E508" s="5" t="s">
        <v>0</v>
      </c>
      <c r="F508" s="5"/>
      <c r="G508" s="5" t="s">
        <v>1</v>
      </c>
      <c r="H508" s="5"/>
      <c r="I508" s="5" t="s">
        <v>1</v>
      </c>
      <c r="J508" s="5"/>
      <c r="K508" s="5" t="s">
        <v>1</v>
      </c>
      <c r="L508" s="5"/>
      <c r="M508" s="17" t="s">
        <v>0</v>
      </c>
      <c r="N508" s="5"/>
      <c r="O508" s="3" t="s">
        <v>2</v>
      </c>
      <c r="P508" s="3"/>
      <c r="Q508" s="3" t="s">
        <v>3</v>
      </c>
      <c r="R508" s="3"/>
      <c r="S508" s="47" t="s">
        <v>4</v>
      </c>
      <c r="T508" s="48"/>
      <c r="U508" s="48"/>
      <c r="V508" s="48"/>
      <c r="W508" s="48"/>
      <c r="X508" s="48"/>
      <c r="Y508" s="48"/>
      <c r="Z508" s="48"/>
    </row>
    <row r="509" spans="1:28" ht="12.75" hidden="1" customHeight="1">
      <c r="A509" s="3" t="s">
        <v>5</v>
      </c>
      <c r="B509" s="4" t="s">
        <v>6</v>
      </c>
      <c r="C509" s="3" t="s">
        <v>36</v>
      </c>
      <c r="D509" s="3"/>
      <c r="E509" s="3" t="s">
        <v>29</v>
      </c>
      <c r="F509" s="3"/>
      <c r="G509" s="3" t="s">
        <v>7</v>
      </c>
      <c r="H509" s="3"/>
      <c r="I509" s="3" t="s">
        <v>8</v>
      </c>
      <c r="J509" s="3"/>
      <c r="K509" s="3" t="s">
        <v>9</v>
      </c>
      <c r="L509" s="3"/>
      <c r="M509" s="18"/>
      <c r="N509" s="3"/>
      <c r="O509" s="3"/>
      <c r="P509" s="3"/>
      <c r="Q509" s="3" t="s">
        <v>10</v>
      </c>
      <c r="R509" s="3" t="s">
        <v>11</v>
      </c>
      <c r="S509" s="49" t="s">
        <v>10</v>
      </c>
      <c r="T509" s="49" t="s">
        <v>11</v>
      </c>
      <c r="U509" s="49" t="s">
        <v>10</v>
      </c>
      <c r="V509" s="49" t="s">
        <v>11</v>
      </c>
      <c r="W509" s="49" t="s">
        <v>10</v>
      </c>
      <c r="X509" s="49" t="s">
        <v>11</v>
      </c>
      <c r="Y509" s="49" t="s">
        <v>10</v>
      </c>
      <c r="Z509" s="49" t="s">
        <v>11</v>
      </c>
    </row>
    <row r="510" spans="1:28" ht="12.75" hidden="1" customHeight="1">
      <c r="A510" s="6" t="s">
        <v>12</v>
      </c>
      <c r="B510" s="4"/>
      <c r="C510" s="7" t="s">
        <v>10</v>
      </c>
      <c r="D510" s="7" t="s">
        <v>11</v>
      </c>
      <c r="E510" s="7" t="s">
        <v>10</v>
      </c>
      <c r="F510" s="7" t="s">
        <v>11</v>
      </c>
      <c r="G510" s="7" t="s">
        <v>10</v>
      </c>
      <c r="H510" s="7" t="s">
        <v>11</v>
      </c>
      <c r="I510" s="7" t="s">
        <v>10</v>
      </c>
      <c r="J510" s="7" t="s">
        <v>11</v>
      </c>
      <c r="K510" s="7" t="s">
        <v>10</v>
      </c>
      <c r="L510" s="7" t="s">
        <v>11</v>
      </c>
      <c r="M510" s="18" t="s">
        <v>10</v>
      </c>
      <c r="N510" s="3" t="s">
        <v>11</v>
      </c>
      <c r="O510" s="3" t="s">
        <v>10</v>
      </c>
      <c r="P510" s="3" t="s">
        <v>11</v>
      </c>
      <c r="Q510" s="3"/>
      <c r="R510" s="3"/>
      <c r="S510" s="49" t="s">
        <v>0</v>
      </c>
      <c r="T510" s="49"/>
      <c r="U510" s="50" t="s">
        <v>7</v>
      </c>
      <c r="V510" s="51"/>
      <c r="W510" s="49" t="s">
        <v>8</v>
      </c>
      <c r="X510" s="49"/>
      <c r="Y510" s="49" t="s">
        <v>9</v>
      </c>
      <c r="Z510" s="49"/>
    </row>
    <row r="511" spans="1:28" ht="12.75" hidden="1" customHeight="1">
      <c r="A511" s="8" t="s">
        <v>13</v>
      </c>
      <c r="B511" s="4" t="s">
        <v>14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46">
        <f>C511+E511</f>
        <v>0</v>
      </c>
      <c r="N511" s="7">
        <f>D511+F511</f>
        <v>0</v>
      </c>
      <c r="O511" s="3">
        <v>0</v>
      </c>
      <c r="P511" s="3">
        <v>0</v>
      </c>
      <c r="Q511" s="3">
        <f>M511-O511</f>
        <v>0</v>
      </c>
      <c r="R511" s="3">
        <f>N511-P511</f>
        <v>0</v>
      </c>
      <c r="S511" s="49"/>
      <c r="T511" s="49"/>
      <c r="U511" s="49"/>
      <c r="V511" s="49"/>
      <c r="W511" s="49"/>
      <c r="X511" s="49"/>
      <c r="Y511" s="49"/>
      <c r="Z511" s="49"/>
    </row>
    <row r="512" spans="1:28" ht="12.75" hidden="1" customHeight="1">
      <c r="A512" s="11" t="s">
        <v>15</v>
      </c>
      <c r="B512" s="44">
        <f>B491+7</f>
        <v>42707</v>
      </c>
      <c r="C512" s="7">
        <v>161</v>
      </c>
      <c r="D512" s="7">
        <v>2350</v>
      </c>
      <c r="E512" s="7"/>
      <c r="F512" s="7"/>
      <c r="G512" s="7"/>
      <c r="H512" s="7"/>
      <c r="I512" s="7"/>
      <c r="J512" s="7"/>
      <c r="K512" s="7"/>
      <c r="L512" s="7"/>
      <c r="M512" s="46">
        <f t="shared" ref="M512:M524" si="214">C512+E512</f>
        <v>161</v>
      </c>
      <c r="N512" s="7">
        <f t="shared" ref="N512:N524" si="215">D512+F512</f>
        <v>2350</v>
      </c>
      <c r="O512" s="3">
        <v>150</v>
      </c>
      <c r="P512" s="3">
        <v>2025</v>
      </c>
      <c r="Q512" s="3">
        <f t="shared" ref="Q512:Q520" si="216">M512-O512</f>
        <v>11</v>
      </c>
      <c r="R512" s="3">
        <f t="shared" ref="R512:R520" si="217">N512-P512</f>
        <v>325</v>
      </c>
      <c r="S512" s="49"/>
      <c r="T512" s="49"/>
      <c r="U512" s="49"/>
      <c r="V512" s="49"/>
      <c r="W512" s="49"/>
      <c r="X512" s="49"/>
      <c r="Y512" s="49"/>
      <c r="Z512" s="49"/>
    </row>
    <row r="513" spans="1:28" ht="12.75" hidden="1" customHeight="1">
      <c r="A513" s="11" t="s">
        <v>14</v>
      </c>
      <c r="B513" s="44">
        <f>B492+7</f>
        <v>42709</v>
      </c>
      <c r="C513" s="10">
        <v>53</v>
      </c>
      <c r="D513" s="7">
        <v>642</v>
      </c>
      <c r="E513" s="7"/>
      <c r="F513" s="7"/>
      <c r="G513" s="7"/>
      <c r="H513" s="7"/>
      <c r="I513" s="7"/>
      <c r="J513" s="7"/>
      <c r="K513" s="7"/>
      <c r="L513" s="7"/>
      <c r="M513" s="46">
        <f t="shared" si="214"/>
        <v>53</v>
      </c>
      <c r="N513" s="7">
        <f t="shared" si="215"/>
        <v>642</v>
      </c>
      <c r="O513" s="3">
        <v>150</v>
      </c>
      <c r="P513" s="3">
        <v>2025</v>
      </c>
      <c r="Q513" s="3">
        <f t="shared" si="216"/>
        <v>-97</v>
      </c>
      <c r="R513" s="3">
        <f t="shared" si="217"/>
        <v>-1383</v>
      </c>
      <c r="S513" s="49"/>
      <c r="T513" s="49"/>
      <c r="U513" s="49"/>
      <c r="V513" s="49"/>
      <c r="W513" s="49"/>
      <c r="X513" s="49"/>
      <c r="Y513" s="49"/>
      <c r="Z513" s="49"/>
    </row>
    <row r="514" spans="1:28" ht="12.75" hidden="1" customHeight="1">
      <c r="A514" s="11" t="s">
        <v>16</v>
      </c>
      <c r="B514" s="4" t="s">
        <v>15</v>
      </c>
      <c r="C514" s="7">
        <v>15</v>
      </c>
      <c r="D514" s="7">
        <v>411</v>
      </c>
      <c r="E514" s="7"/>
      <c r="F514" s="7"/>
      <c r="G514" s="7"/>
      <c r="H514" s="7"/>
      <c r="I514" s="7"/>
      <c r="J514" s="7"/>
      <c r="K514" s="7"/>
      <c r="L514" s="7"/>
      <c r="M514" s="46">
        <f t="shared" si="214"/>
        <v>15</v>
      </c>
      <c r="N514" s="7">
        <f t="shared" si="215"/>
        <v>411</v>
      </c>
      <c r="O514" s="3">
        <v>0</v>
      </c>
      <c r="P514" s="3">
        <v>0</v>
      </c>
      <c r="Q514" s="3">
        <f t="shared" si="216"/>
        <v>15</v>
      </c>
      <c r="R514" s="3">
        <f t="shared" si="217"/>
        <v>411</v>
      </c>
      <c r="S514" s="49"/>
      <c r="T514" s="49"/>
      <c r="U514" s="49"/>
      <c r="V514" s="49"/>
      <c r="W514" s="49"/>
      <c r="X514" s="49"/>
      <c r="Y514" s="49"/>
      <c r="Z514" s="49"/>
    </row>
    <row r="515" spans="1:28" ht="12.75" hidden="1" customHeight="1">
      <c r="A515" s="11" t="s">
        <v>17</v>
      </c>
      <c r="B515" s="4" t="s">
        <v>14</v>
      </c>
      <c r="C515" s="7">
        <v>21</v>
      </c>
      <c r="D515" s="7">
        <v>557</v>
      </c>
      <c r="E515" s="7"/>
      <c r="F515" s="7"/>
      <c r="G515" s="7"/>
      <c r="H515" s="7"/>
      <c r="I515" s="7"/>
      <c r="J515" s="7"/>
      <c r="K515" s="7"/>
      <c r="L515" s="7"/>
      <c r="M515" s="46">
        <f t="shared" si="214"/>
        <v>21</v>
      </c>
      <c r="N515" s="7">
        <f t="shared" si="215"/>
        <v>557</v>
      </c>
      <c r="O515" s="3">
        <v>30</v>
      </c>
      <c r="P515" s="3">
        <v>405</v>
      </c>
      <c r="Q515" s="3">
        <f t="shared" si="216"/>
        <v>-9</v>
      </c>
      <c r="R515" s="3">
        <f t="shared" si="217"/>
        <v>152</v>
      </c>
      <c r="S515" s="49"/>
      <c r="T515" s="49"/>
      <c r="U515" s="49"/>
      <c r="V515" s="49"/>
      <c r="W515" s="49"/>
      <c r="X515" s="49"/>
      <c r="Y515" s="49"/>
      <c r="Z515" s="49"/>
    </row>
    <row r="516" spans="1:28" ht="12.75" hidden="1" customHeight="1">
      <c r="A516" s="11" t="s">
        <v>18</v>
      </c>
      <c r="B516" s="4" t="s">
        <v>14</v>
      </c>
      <c r="C516" s="7">
        <v>1</v>
      </c>
      <c r="D516" s="7">
        <v>26</v>
      </c>
      <c r="E516" s="7"/>
      <c r="F516" s="7"/>
      <c r="G516" s="7"/>
      <c r="H516" s="7"/>
      <c r="I516" s="7"/>
      <c r="J516" s="7"/>
      <c r="K516" s="7"/>
      <c r="L516" s="7"/>
      <c r="M516" s="46">
        <f t="shared" si="214"/>
        <v>1</v>
      </c>
      <c r="N516" s="7">
        <f t="shared" si="215"/>
        <v>26</v>
      </c>
      <c r="O516" s="3">
        <v>0</v>
      </c>
      <c r="P516" s="3">
        <v>0</v>
      </c>
      <c r="Q516" s="3">
        <f t="shared" si="216"/>
        <v>1</v>
      </c>
      <c r="R516" s="3">
        <f t="shared" si="217"/>
        <v>26</v>
      </c>
      <c r="S516" s="49"/>
      <c r="T516" s="49"/>
      <c r="U516" s="49"/>
      <c r="V516" s="49"/>
      <c r="W516" s="49"/>
      <c r="X516" s="49"/>
      <c r="Y516" s="49"/>
      <c r="Z516" s="49"/>
    </row>
    <row r="517" spans="1:28" ht="12.75" hidden="1" customHeight="1">
      <c r="A517" s="11" t="s">
        <v>19</v>
      </c>
      <c r="B517" s="4" t="s">
        <v>14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46">
        <f t="shared" si="214"/>
        <v>0</v>
      </c>
      <c r="N517" s="7">
        <f t="shared" si="215"/>
        <v>0</v>
      </c>
      <c r="O517" s="3">
        <v>0</v>
      </c>
      <c r="P517" s="3">
        <v>0</v>
      </c>
      <c r="Q517" s="3">
        <f t="shared" si="216"/>
        <v>0</v>
      </c>
      <c r="R517" s="3">
        <f t="shared" si="217"/>
        <v>0</v>
      </c>
      <c r="S517" s="49"/>
      <c r="T517" s="49"/>
      <c r="U517" s="49"/>
      <c r="V517" s="49"/>
      <c r="W517" s="49"/>
      <c r="X517" s="49"/>
      <c r="Y517" s="49"/>
      <c r="Z517" s="49"/>
    </row>
    <row r="518" spans="1:28" ht="12.75" hidden="1" customHeight="1">
      <c r="A518" s="11" t="s">
        <v>20</v>
      </c>
      <c r="B518" s="4" t="s">
        <v>7</v>
      </c>
      <c r="C518" s="7">
        <v>4</v>
      </c>
      <c r="D518" s="7">
        <v>83</v>
      </c>
      <c r="E518" s="7"/>
      <c r="F518" s="7"/>
      <c r="G518" s="7"/>
      <c r="H518" s="7"/>
      <c r="I518" s="7"/>
      <c r="J518" s="7"/>
      <c r="K518" s="7"/>
      <c r="L518" s="7"/>
      <c r="M518" s="46">
        <f t="shared" si="214"/>
        <v>4</v>
      </c>
      <c r="N518" s="7">
        <f t="shared" si="215"/>
        <v>83</v>
      </c>
      <c r="O518" s="3">
        <v>20</v>
      </c>
      <c r="P518" s="3">
        <v>270</v>
      </c>
      <c r="Q518" s="3">
        <f t="shared" si="216"/>
        <v>-16</v>
      </c>
      <c r="R518" s="3">
        <f t="shared" si="217"/>
        <v>-187</v>
      </c>
      <c r="S518" s="49"/>
      <c r="T518" s="49"/>
      <c r="U518" s="49"/>
      <c r="V518" s="49"/>
      <c r="W518" s="49"/>
      <c r="X518" s="49"/>
      <c r="Y518" s="49"/>
      <c r="Z518" s="49"/>
    </row>
    <row r="519" spans="1:28" ht="12.75" hidden="1" customHeight="1">
      <c r="A519" s="11" t="s">
        <v>21</v>
      </c>
      <c r="B519" s="4" t="s">
        <v>22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46">
        <f t="shared" si="214"/>
        <v>0</v>
      </c>
      <c r="N519" s="7">
        <f t="shared" si="215"/>
        <v>0</v>
      </c>
      <c r="O519" s="3"/>
      <c r="P519" s="3"/>
      <c r="Q519" s="3">
        <f t="shared" si="216"/>
        <v>0</v>
      </c>
      <c r="R519" s="3">
        <f t="shared" si="217"/>
        <v>0</v>
      </c>
      <c r="S519" s="49"/>
      <c r="T519" s="49"/>
      <c r="U519" s="49"/>
      <c r="V519" s="49"/>
      <c r="W519" s="49"/>
      <c r="X519" s="49"/>
      <c r="Y519" s="49"/>
      <c r="Z519" s="49"/>
    </row>
    <row r="520" spans="1:28" ht="12.75" hidden="1" customHeight="1">
      <c r="A520" s="11" t="s">
        <v>23</v>
      </c>
      <c r="B520" s="44" t="s">
        <v>7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46">
        <f t="shared" si="214"/>
        <v>0</v>
      </c>
      <c r="N520" s="7">
        <f t="shared" si="215"/>
        <v>0</v>
      </c>
      <c r="O520" s="3"/>
      <c r="P520" s="3"/>
      <c r="Q520" s="3">
        <f t="shared" si="216"/>
        <v>0</v>
      </c>
      <c r="R520" s="3">
        <f t="shared" si="217"/>
        <v>0</v>
      </c>
      <c r="S520" s="49"/>
      <c r="T520" s="49"/>
      <c r="U520" s="49"/>
      <c r="V520" s="49"/>
      <c r="W520" s="49"/>
      <c r="X520" s="49"/>
      <c r="Y520" s="49"/>
      <c r="Z520" s="49"/>
    </row>
    <row r="521" spans="1:28" ht="12.75" hidden="1" customHeight="1">
      <c r="A521" s="11" t="s">
        <v>7</v>
      </c>
      <c r="B521" s="44">
        <f t="shared" ref="B521:B523" si="218">B500+7</f>
        <v>42712</v>
      </c>
      <c r="C521" s="7">
        <v>5</v>
      </c>
      <c r="D521" s="7">
        <v>36</v>
      </c>
      <c r="E521" s="7"/>
      <c r="F521" s="7"/>
      <c r="G521" s="7"/>
      <c r="H521" s="7"/>
      <c r="I521" s="7"/>
      <c r="J521" s="7"/>
      <c r="K521" s="7"/>
      <c r="L521" s="7"/>
      <c r="M521" s="46">
        <f t="shared" si="214"/>
        <v>5</v>
      </c>
      <c r="N521" s="7">
        <f t="shared" si="215"/>
        <v>36</v>
      </c>
      <c r="O521" s="3"/>
      <c r="P521" s="3"/>
      <c r="Q521" s="3"/>
      <c r="R521" s="3"/>
      <c r="S521" s="49"/>
      <c r="T521" s="49"/>
      <c r="U521" s="49"/>
      <c r="V521" s="49"/>
      <c r="W521" s="49"/>
      <c r="X521" s="49"/>
      <c r="Y521" s="49"/>
      <c r="Z521" s="49"/>
    </row>
    <row r="522" spans="1:28" ht="12.75" hidden="1" customHeight="1">
      <c r="A522" s="11" t="s">
        <v>8</v>
      </c>
      <c r="B522" s="44">
        <f t="shared" si="218"/>
        <v>42718</v>
      </c>
      <c r="C522" s="3">
        <v>130</v>
      </c>
      <c r="D522" s="3">
        <v>1755</v>
      </c>
      <c r="E522" s="7"/>
      <c r="F522" s="7"/>
      <c r="G522" s="7"/>
      <c r="H522" s="7"/>
      <c r="I522" s="7"/>
      <c r="J522" s="7"/>
      <c r="K522" s="7"/>
      <c r="L522" s="7"/>
      <c r="M522" s="46">
        <f t="shared" si="214"/>
        <v>130</v>
      </c>
      <c r="N522" s="7">
        <f t="shared" si="215"/>
        <v>1755</v>
      </c>
      <c r="O522" s="3">
        <v>130</v>
      </c>
      <c r="P522" s="3">
        <v>1755</v>
      </c>
      <c r="Q522" s="3">
        <f t="shared" ref="Q522:Q525" si="219">M522-O522</f>
        <v>0</v>
      </c>
      <c r="R522" s="3">
        <f t="shared" ref="R522:R525" si="220">N522-P522</f>
        <v>0</v>
      </c>
      <c r="S522" s="49"/>
      <c r="T522" s="49"/>
      <c r="U522" s="49"/>
      <c r="V522" s="49"/>
      <c r="W522" s="49"/>
      <c r="X522" s="49"/>
      <c r="Y522" s="49"/>
      <c r="Z522" s="49"/>
    </row>
    <row r="523" spans="1:28" ht="12.75" hidden="1" customHeight="1">
      <c r="A523" s="11" t="s">
        <v>9</v>
      </c>
      <c r="B523" s="4">
        <f t="shared" si="218"/>
        <v>42719</v>
      </c>
      <c r="C523" s="7">
        <v>20</v>
      </c>
      <c r="D523" s="7">
        <v>270</v>
      </c>
      <c r="E523" s="7"/>
      <c r="F523" s="7"/>
      <c r="G523" s="7"/>
      <c r="H523" s="7"/>
      <c r="I523" s="7"/>
      <c r="J523" s="7"/>
      <c r="K523" s="7"/>
      <c r="L523" s="7"/>
      <c r="M523" s="46">
        <f t="shared" si="214"/>
        <v>20</v>
      </c>
      <c r="N523" s="7">
        <f t="shared" si="215"/>
        <v>270</v>
      </c>
      <c r="O523" s="3">
        <v>20</v>
      </c>
      <c r="P523" s="3">
        <v>270</v>
      </c>
      <c r="Q523" s="3">
        <f t="shared" si="219"/>
        <v>0</v>
      </c>
      <c r="R523" s="3">
        <f t="shared" si="220"/>
        <v>0</v>
      </c>
      <c r="S523" s="49"/>
      <c r="T523" s="49"/>
      <c r="U523" s="49"/>
      <c r="V523" s="49"/>
      <c r="W523" s="49"/>
      <c r="X523" s="49"/>
      <c r="Y523" s="49"/>
      <c r="Z523" s="49"/>
    </row>
    <row r="524" spans="1:28" ht="12.75" hidden="1" customHeight="1">
      <c r="A524" s="11" t="s">
        <v>24</v>
      </c>
      <c r="B524" s="4"/>
      <c r="C524" s="22">
        <f>20+7+18</f>
        <v>45</v>
      </c>
      <c r="D524" s="22">
        <f>332+95+373</f>
        <v>800</v>
      </c>
      <c r="E524" s="22"/>
      <c r="F524" s="22"/>
      <c r="G524" s="7"/>
      <c r="H524" s="7"/>
      <c r="I524" s="7"/>
      <c r="J524" s="7"/>
      <c r="K524" s="7"/>
      <c r="L524" s="7"/>
      <c r="M524" s="46">
        <f t="shared" si="214"/>
        <v>45</v>
      </c>
      <c r="N524" s="7">
        <f t="shared" si="215"/>
        <v>800</v>
      </c>
      <c r="O524" s="3"/>
      <c r="P524" s="3"/>
      <c r="Q524" s="3">
        <f t="shared" si="219"/>
        <v>45</v>
      </c>
      <c r="R524" s="3">
        <f t="shared" si="220"/>
        <v>800</v>
      </c>
      <c r="S524" s="49"/>
      <c r="T524" s="49"/>
      <c r="U524" s="49"/>
      <c r="V524" s="49"/>
      <c r="W524" s="49"/>
      <c r="X524" s="49"/>
      <c r="Y524" s="49"/>
      <c r="Z524" s="49"/>
    </row>
    <row r="525" spans="1:28" ht="12.75" hidden="1" customHeight="1">
      <c r="A525" s="8" t="s">
        <v>25</v>
      </c>
      <c r="B525" s="14"/>
      <c r="C525" s="7">
        <f>SUM(C511:C524)</f>
        <v>455</v>
      </c>
      <c r="D525" s="7">
        <f t="shared" ref="D525:P525" si="221">SUM(D511:D524)</f>
        <v>6930</v>
      </c>
      <c r="E525" s="7">
        <f t="shared" si="221"/>
        <v>0</v>
      </c>
      <c r="F525" s="7">
        <f t="shared" si="221"/>
        <v>0</v>
      </c>
      <c r="G525" s="7">
        <f t="shared" si="221"/>
        <v>0</v>
      </c>
      <c r="H525" s="7">
        <f t="shared" si="221"/>
        <v>0</v>
      </c>
      <c r="I525" s="7">
        <f t="shared" si="221"/>
        <v>0</v>
      </c>
      <c r="J525" s="7">
        <f t="shared" si="221"/>
        <v>0</v>
      </c>
      <c r="K525" s="7">
        <f t="shared" si="221"/>
        <v>0</v>
      </c>
      <c r="L525" s="7">
        <f t="shared" si="221"/>
        <v>0</v>
      </c>
      <c r="M525" s="20">
        <f t="shared" si="221"/>
        <v>455</v>
      </c>
      <c r="N525" s="21">
        <f t="shared" si="221"/>
        <v>6930</v>
      </c>
      <c r="O525" s="22">
        <f t="shared" si="221"/>
        <v>500</v>
      </c>
      <c r="P525" s="22">
        <f t="shared" si="221"/>
        <v>6750</v>
      </c>
      <c r="Q525" s="22">
        <f t="shared" si="219"/>
        <v>-45</v>
      </c>
      <c r="R525" s="22">
        <f t="shared" si="220"/>
        <v>180</v>
      </c>
      <c r="S525" s="49">
        <f>SUM(S511:S524)</f>
        <v>0</v>
      </c>
      <c r="T525" s="49">
        <f t="shared" ref="T525:Z525" si="222">SUM(T511:T524)</f>
        <v>0</v>
      </c>
      <c r="U525" s="49">
        <f t="shared" si="222"/>
        <v>0</v>
      </c>
      <c r="V525" s="49">
        <f t="shared" si="222"/>
        <v>0</v>
      </c>
      <c r="W525" s="49">
        <f t="shared" si="222"/>
        <v>0</v>
      </c>
      <c r="X525" s="49">
        <f t="shared" si="222"/>
        <v>0</v>
      </c>
      <c r="Y525" s="49">
        <f t="shared" si="222"/>
        <v>0</v>
      </c>
      <c r="Z525" s="49">
        <f t="shared" si="222"/>
        <v>0</v>
      </c>
      <c r="AA525" s="52">
        <f>S525+U525+W525+Y525</f>
        <v>0</v>
      </c>
      <c r="AB525" s="52">
        <f>T525+V525+X525+Z525</f>
        <v>0</v>
      </c>
    </row>
    <row r="526" spans="1:28" ht="12.75" hidden="1" customHeight="1"/>
    <row r="527" spans="1:28" ht="12.75" hidden="1" customHeight="1"/>
    <row r="528" spans="1:28" ht="12.75" hidden="1" customHeight="1">
      <c r="A528" s="1" t="s">
        <v>61</v>
      </c>
      <c r="B528" s="2"/>
      <c r="C528" s="55"/>
      <c r="D528" s="55"/>
      <c r="E528" s="2"/>
      <c r="F528" s="2"/>
      <c r="G528" s="2"/>
      <c r="H528" s="2"/>
      <c r="I528" s="16"/>
      <c r="M528" s="53"/>
      <c r="Q528" s="23"/>
      <c r="R528" s="23"/>
    </row>
    <row r="529" spans="1:26" ht="12.75" hidden="1" customHeight="1">
      <c r="A529" s="3" t="s">
        <v>38</v>
      </c>
      <c r="B529" s="4"/>
      <c r="C529" s="5" t="s">
        <v>0</v>
      </c>
      <c r="D529" s="5"/>
      <c r="E529" s="5" t="s">
        <v>0</v>
      </c>
      <c r="F529" s="5"/>
      <c r="G529" s="5" t="s">
        <v>1</v>
      </c>
      <c r="H529" s="5"/>
      <c r="I529" s="5" t="s">
        <v>1</v>
      </c>
      <c r="J529" s="5"/>
      <c r="K529" s="5" t="s">
        <v>1</v>
      </c>
      <c r="L529" s="5"/>
      <c r="M529" s="17" t="s">
        <v>0</v>
      </c>
      <c r="N529" s="5"/>
      <c r="O529" s="3" t="s">
        <v>2</v>
      </c>
      <c r="P529" s="3"/>
      <c r="Q529" s="3" t="s">
        <v>3</v>
      </c>
      <c r="R529" s="3"/>
      <c r="S529" s="47" t="s">
        <v>4</v>
      </c>
      <c r="T529" s="48"/>
      <c r="U529" s="48"/>
      <c r="V529" s="48"/>
      <c r="W529" s="48"/>
      <c r="X529" s="48"/>
      <c r="Y529" s="48"/>
      <c r="Z529" s="48"/>
    </row>
    <row r="530" spans="1:26" ht="12.75" hidden="1" customHeight="1">
      <c r="A530" s="3" t="s">
        <v>5</v>
      </c>
      <c r="B530" s="4" t="s">
        <v>6</v>
      </c>
      <c r="C530" s="3" t="s">
        <v>36</v>
      </c>
      <c r="D530" s="3"/>
      <c r="E530" s="3" t="s">
        <v>29</v>
      </c>
      <c r="F530" s="3"/>
      <c r="G530" s="3" t="s">
        <v>7</v>
      </c>
      <c r="H530" s="3"/>
      <c r="I530" s="3" t="s">
        <v>8</v>
      </c>
      <c r="J530" s="3"/>
      <c r="K530" s="3" t="s">
        <v>9</v>
      </c>
      <c r="L530" s="3"/>
      <c r="M530" s="18"/>
      <c r="N530" s="3"/>
      <c r="O530" s="3"/>
      <c r="P530" s="3"/>
      <c r="Q530" s="3" t="s">
        <v>10</v>
      </c>
      <c r="R530" s="3" t="s">
        <v>11</v>
      </c>
      <c r="S530" s="49" t="s">
        <v>10</v>
      </c>
      <c r="T530" s="49" t="s">
        <v>11</v>
      </c>
      <c r="U530" s="49" t="s">
        <v>10</v>
      </c>
      <c r="V530" s="49" t="s">
        <v>11</v>
      </c>
      <c r="W530" s="49" t="s">
        <v>10</v>
      </c>
      <c r="X530" s="49" t="s">
        <v>11</v>
      </c>
      <c r="Y530" s="49" t="s">
        <v>10</v>
      </c>
      <c r="Z530" s="49" t="s">
        <v>11</v>
      </c>
    </row>
    <row r="531" spans="1:26" ht="12.75" hidden="1" customHeight="1">
      <c r="A531" s="6" t="s">
        <v>12</v>
      </c>
      <c r="B531" s="4"/>
      <c r="C531" s="7" t="s">
        <v>10</v>
      </c>
      <c r="D531" s="7" t="s">
        <v>11</v>
      </c>
      <c r="E531" s="7" t="s">
        <v>10</v>
      </c>
      <c r="F531" s="7" t="s">
        <v>11</v>
      </c>
      <c r="G531" s="7" t="s">
        <v>10</v>
      </c>
      <c r="H531" s="7" t="s">
        <v>11</v>
      </c>
      <c r="I531" s="7" t="s">
        <v>10</v>
      </c>
      <c r="J531" s="7" t="s">
        <v>11</v>
      </c>
      <c r="K531" s="7" t="s">
        <v>10</v>
      </c>
      <c r="L531" s="7" t="s">
        <v>11</v>
      </c>
      <c r="M531" s="18" t="s">
        <v>10</v>
      </c>
      <c r="N531" s="3" t="s">
        <v>11</v>
      </c>
      <c r="O531" s="3" t="s">
        <v>10</v>
      </c>
      <c r="P531" s="3" t="s">
        <v>11</v>
      </c>
      <c r="Q531" s="3"/>
      <c r="R531" s="3"/>
      <c r="S531" s="49" t="s">
        <v>0</v>
      </c>
      <c r="T531" s="49"/>
      <c r="U531" s="50" t="s">
        <v>7</v>
      </c>
      <c r="V531" s="51"/>
      <c r="W531" s="49" t="s">
        <v>8</v>
      </c>
      <c r="X531" s="49"/>
      <c r="Y531" s="49" t="s">
        <v>9</v>
      </c>
      <c r="Z531" s="49"/>
    </row>
    <row r="532" spans="1:26" ht="12.75" hidden="1" customHeight="1">
      <c r="A532" s="8" t="s">
        <v>13</v>
      </c>
      <c r="B532" s="4" t="s">
        <v>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46">
        <f>C532+E532</f>
        <v>0</v>
      </c>
      <c r="N532" s="7">
        <f>D532+F532</f>
        <v>0</v>
      </c>
      <c r="O532" s="3">
        <v>0</v>
      </c>
      <c r="P532" s="3">
        <v>0</v>
      </c>
      <c r="Q532" s="3">
        <f>M532-O532</f>
        <v>0</v>
      </c>
      <c r="R532" s="3">
        <f>N532-P532</f>
        <v>0</v>
      </c>
      <c r="S532" s="49"/>
      <c r="T532" s="49"/>
      <c r="U532" s="49"/>
      <c r="V532" s="49"/>
      <c r="W532" s="49"/>
      <c r="X532" s="49"/>
      <c r="Y532" s="49"/>
      <c r="Z532" s="49"/>
    </row>
    <row r="533" spans="1:26" ht="12.75" hidden="1" customHeight="1">
      <c r="A533" s="11" t="s">
        <v>15</v>
      </c>
      <c r="B533" s="44">
        <f>B512+7</f>
        <v>42714</v>
      </c>
      <c r="C533" s="7">
        <v>226</v>
      </c>
      <c r="D533" s="7">
        <v>2207</v>
      </c>
      <c r="E533" s="7"/>
      <c r="F533" s="7"/>
      <c r="G533" s="7"/>
      <c r="H533" s="7"/>
      <c r="I533" s="7"/>
      <c r="J533" s="7"/>
      <c r="K533" s="7"/>
      <c r="L533" s="7"/>
      <c r="M533" s="46">
        <f t="shared" ref="M533:M545" si="223">C533+E533</f>
        <v>226</v>
      </c>
      <c r="N533" s="7">
        <f t="shared" ref="N533:N545" si="224">D533+F533</f>
        <v>2207</v>
      </c>
      <c r="O533" s="3">
        <v>150</v>
      </c>
      <c r="P533" s="3">
        <v>2025</v>
      </c>
      <c r="Q533" s="3">
        <f t="shared" ref="Q533:Q541" si="225">M533-O533</f>
        <v>76</v>
      </c>
      <c r="R533" s="3">
        <f t="shared" ref="R533:R541" si="226">N533-P533</f>
        <v>182</v>
      </c>
      <c r="S533" s="49"/>
      <c r="T533" s="49"/>
      <c r="U533" s="49"/>
      <c r="V533" s="49"/>
      <c r="W533" s="49"/>
      <c r="X533" s="49"/>
      <c r="Y533" s="49"/>
      <c r="Z533" s="49"/>
    </row>
    <row r="534" spans="1:26" ht="12.75" hidden="1" customHeight="1">
      <c r="A534" s="11" t="s">
        <v>14</v>
      </c>
      <c r="B534" s="44">
        <f>B513+7</f>
        <v>42716</v>
      </c>
      <c r="C534" s="10">
        <v>109</v>
      </c>
      <c r="D534" s="7">
        <v>1255</v>
      </c>
      <c r="E534" s="7"/>
      <c r="F534" s="7"/>
      <c r="G534" s="7"/>
      <c r="H534" s="7"/>
      <c r="I534" s="7"/>
      <c r="J534" s="7"/>
      <c r="K534" s="7"/>
      <c r="L534" s="7"/>
      <c r="M534" s="46">
        <f t="shared" si="223"/>
        <v>109</v>
      </c>
      <c r="N534" s="7">
        <f t="shared" si="224"/>
        <v>1255</v>
      </c>
      <c r="O534" s="3">
        <v>150</v>
      </c>
      <c r="P534" s="3">
        <v>2025</v>
      </c>
      <c r="Q534" s="3">
        <f t="shared" si="225"/>
        <v>-41</v>
      </c>
      <c r="R534" s="3">
        <f t="shared" si="226"/>
        <v>-770</v>
      </c>
      <c r="S534" s="49"/>
      <c r="T534" s="49"/>
      <c r="U534" s="49"/>
      <c r="V534" s="49"/>
      <c r="W534" s="49"/>
      <c r="X534" s="49"/>
      <c r="Y534" s="49"/>
      <c r="Z534" s="49"/>
    </row>
    <row r="535" spans="1:26" ht="12.75" hidden="1" customHeight="1">
      <c r="A535" s="11" t="s">
        <v>16</v>
      </c>
      <c r="B535" s="4" t="s">
        <v>15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46">
        <f t="shared" si="223"/>
        <v>0</v>
      </c>
      <c r="N535" s="7">
        <f t="shared" si="224"/>
        <v>0</v>
      </c>
      <c r="O535" s="3">
        <v>0</v>
      </c>
      <c r="P535" s="3">
        <v>0</v>
      </c>
      <c r="Q535" s="3">
        <f t="shared" si="225"/>
        <v>0</v>
      </c>
      <c r="R535" s="3">
        <f t="shared" si="226"/>
        <v>0</v>
      </c>
      <c r="S535" s="49"/>
      <c r="T535" s="49"/>
      <c r="U535" s="49"/>
      <c r="V535" s="49"/>
      <c r="W535" s="49"/>
      <c r="X535" s="49"/>
      <c r="Y535" s="49"/>
      <c r="Z535" s="49"/>
    </row>
    <row r="536" spans="1:26" ht="12.75" hidden="1" customHeight="1">
      <c r="A536" s="11" t="s">
        <v>17</v>
      </c>
      <c r="B536" s="4" t="s">
        <v>14</v>
      </c>
      <c r="C536" s="10">
        <f>25-7</f>
        <v>18</v>
      </c>
      <c r="D536" s="10">
        <f>469-184</f>
        <v>285</v>
      </c>
      <c r="E536" s="7"/>
      <c r="F536" s="7"/>
      <c r="G536" s="7"/>
      <c r="H536" s="7"/>
      <c r="I536" s="7"/>
      <c r="J536" s="7"/>
      <c r="K536" s="7"/>
      <c r="L536" s="7"/>
      <c r="M536" s="46">
        <f t="shared" si="223"/>
        <v>18</v>
      </c>
      <c r="N536" s="7">
        <f t="shared" si="224"/>
        <v>285</v>
      </c>
      <c r="O536" s="3">
        <v>30</v>
      </c>
      <c r="P536" s="3">
        <v>405</v>
      </c>
      <c r="Q536" s="3">
        <f t="shared" si="225"/>
        <v>-12</v>
      </c>
      <c r="R536" s="3">
        <f t="shared" si="226"/>
        <v>-120</v>
      </c>
      <c r="S536" s="49"/>
      <c r="T536" s="49"/>
      <c r="U536" s="49"/>
      <c r="V536" s="49"/>
      <c r="W536" s="49"/>
      <c r="X536" s="49"/>
      <c r="Y536" s="49"/>
      <c r="Z536" s="49"/>
    </row>
    <row r="537" spans="1:26" ht="12.75" hidden="1" customHeight="1">
      <c r="A537" s="11" t="s">
        <v>18</v>
      </c>
      <c r="B537" s="4" t="s">
        <v>14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46">
        <f t="shared" si="223"/>
        <v>0</v>
      </c>
      <c r="N537" s="7">
        <f t="shared" si="224"/>
        <v>0</v>
      </c>
      <c r="O537" s="3">
        <v>0</v>
      </c>
      <c r="P537" s="3">
        <v>0</v>
      </c>
      <c r="Q537" s="3">
        <f t="shared" si="225"/>
        <v>0</v>
      </c>
      <c r="R537" s="3">
        <f t="shared" si="226"/>
        <v>0</v>
      </c>
      <c r="S537" s="49"/>
      <c r="T537" s="49"/>
      <c r="U537" s="49"/>
      <c r="V537" s="49"/>
      <c r="W537" s="49"/>
      <c r="X537" s="49"/>
      <c r="Y537" s="49"/>
      <c r="Z537" s="49"/>
    </row>
    <row r="538" spans="1:26" ht="12.75" hidden="1" customHeight="1">
      <c r="A538" s="11" t="s">
        <v>19</v>
      </c>
      <c r="B538" s="4" t="s">
        <v>14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46">
        <f t="shared" si="223"/>
        <v>0</v>
      </c>
      <c r="N538" s="7">
        <f t="shared" si="224"/>
        <v>0</v>
      </c>
      <c r="O538" s="3">
        <v>0</v>
      </c>
      <c r="P538" s="3">
        <v>0</v>
      </c>
      <c r="Q538" s="3">
        <f t="shared" si="225"/>
        <v>0</v>
      </c>
      <c r="R538" s="3">
        <f t="shared" si="226"/>
        <v>0</v>
      </c>
      <c r="S538" s="49"/>
      <c r="T538" s="49"/>
      <c r="U538" s="49"/>
      <c r="V538" s="49"/>
      <c r="W538" s="49"/>
      <c r="X538" s="49"/>
      <c r="Y538" s="49"/>
      <c r="Z538" s="49"/>
    </row>
    <row r="539" spans="1:26" ht="12.75" hidden="1" customHeight="1">
      <c r="A539" s="11" t="s">
        <v>20</v>
      </c>
      <c r="B539" s="4" t="s">
        <v>7</v>
      </c>
      <c r="C539" s="7">
        <v>2</v>
      </c>
      <c r="D539" s="7">
        <v>39</v>
      </c>
      <c r="E539" s="7"/>
      <c r="F539" s="7"/>
      <c r="G539" s="7"/>
      <c r="H539" s="7"/>
      <c r="I539" s="7"/>
      <c r="J539" s="7"/>
      <c r="K539" s="7"/>
      <c r="L539" s="7"/>
      <c r="M539" s="46">
        <f t="shared" si="223"/>
        <v>2</v>
      </c>
      <c r="N539" s="7">
        <f t="shared" si="224"/>
        <v>39</v>
      </c>
      <c r="O539" s="3">
        <v>20</v>
      </c>
      <c r="P539" s="3">
        <v>270</v>
      </c>
      <c r="Q539" s="3">
        <f t="shared" si="225"/>
        <v>-18</v>
      </c>
      <c r="R539" s="3">
        <f t="shared" si="226"/>
        <v>-231</v>
      </c>
      <c r="S539" s="49"/>
      <c r="T539" s="49"/>
      <c r="U539" s="49"/>
      <c r="V539" s="49"/>
      <c r="W539" s="49"/>
      <c r="X539" s="49"/>
      <c r="Y539" s="49"/>
      <c r="Z539" s="49"/>
    </row>
    <row r="540" spans="1:26" ht="12.75" hidden="1" customHeight="1">
      <c r="A540" s="11" t="s">
        <v>21</v>
      </c>
      <c r="B540" s="4" t="s">
        <v>22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46">
        <f t="shared" si="223"/>
        <v>0</v>
      </c>
      <c r="N540" s="7">
        <f t="shared" si="224"/>
        <v>0</v>
      </c>
      <c r="O540" s="3"/>
      <c r="P540" s="3"/>
      <c r="Q540" s="3">
        <f t="shared" si="225"/>
        <v>0</v>
      </c>
      <c r="R540" s="3">
        <f t="shared" si="226"/>
        <v>0</v>
      </c>
      <c r="S540" s="49"/>
      <c r="T540" s="49"/>
      <c r="U540" s="49"/>
      <c r="V540" s="49"/>
      <c r="W540" s="49"/>
      <c r="X540" s="49"/>
      <c r="Y540" s="49"/>
      <c r="Z540" s="49"/>
    </row>
    <row r="541" spans="1:26" ht="12.75" hidden="1" customHeight="1">
      <c r="A541" s="11" t="s">
        <v>23</v>
      </c>
      <c r="B541" s="44" t="s">
        <v>7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46">
        <f t="shared" si="223"/>
        <v>0</v>
      </c>
      <c r="N541" s="7">
        <f t="shared" si="224"/>
        <v>0</v>
      </c>
      <c r="O541" s="3"/>
      <c r="P541" s="3"/>
      <c r="Q541" s="3">
        <f t="shared" si="225"/>
        <v>0</v>
      </c>
      <c r="R541" s="3">
        <f t="shared" si="226"/>
        <v>0</v>
      </c>
      <c r="S541" s="49"/>
      <c r="T541" s="49"/>
      <c r="U541" s="49"/>
      <c r="V541" s="49"/>
      <c r="W541" s="49"/>
      <c r="X541" s="49"/>
      <c r="Y541" s="49"/>
      <c r="Z541" s="49"/>
    </row>
    <row r="542" spans="1:26" ht="12.75" hidden="1" customHeight="1">
      <c r="A542" s="11" t="s">
        <v>7</v>
      </c>
      <c r="B542" s="44">
        <f t="shared" ref="B542:B544" si="227">B521+7</f>
        <v>42719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46">
        <f t="shared" si="223"/>
        <v>0</v>
      </c>
      <c r="N542" s="7">
        <f t="shared" si="224"/>
        <v>0</v>
      </c>
      <c r="O542" s="3"/>
      <c r="P542" s="3"/>
      <c r="Q542" s="3"/>
      <c r="R542" s="3"/>
      <c r="S542" s="49"/>
      <c r="T542" s="49"/>
      <c r="U542" s="49"/>
      <c r="V542" s="49"/>
      <c r="W542" s="49"/>
      <c r="X542" s="49"/>
      <c r="Y542" s="49"/>
      <c r="Z542" s="49"/>
    </row>
    <row r="543" spans="1:26" ht="12.75" hidden="1" customHeight="1">
      <c r="A543" s="11" t="s">
        <v>8</v>
      </c>
      <c r="B543" s="44">
        <f t="shared" si="227"/>
        <v>42725</v>
      </c>
      <c r="C543" s="3">
        <v>130</v>
      </c>
      <c r="D543" s="3">
        <v>1755</v>
      </c>
      <c r="E543" s="7"/>
      <c r="F543" s="7"/>
      <c r="G543" s="7"/>
      <c r="H543" s="7"/>
      <c r="I543" s="7"/>
      <c r="J543" s="7"/>
      <c r="K543" s="7"/>
      <c r="L543" s="7"/>
      <c r="M543" s="46">
        <f t="shared" si="223"/>
        <v>130</v>
      </c>
      <c r="N543" s="7">
        <f t="shared" si="224"/>
        <v>1755</v>
      </c>
      <c r="O543" s="3">
        <v>130</v>
      </c>
      <c r="P543" s="3">
        <v>1755</v>
      </c>
      <c r="Q543" s="3">
        <f t="shared" ref="Q543:Q546" si="228">M543-O543</f>
        <v>0</v>
      </c>
      <c r="R543" s="3">
        <f t="shared" ref="R543:R546" si="229">N543-P543</f>
        <v>0</v>
      </c>
      <c r="S543" s="49"/>
      <c r="T543" s="49"/>
      <c r="U543" s="49"/>
      <c r="V543" s="49"/>
      <c r="W543" s="49"/>
      <c r="X543" s="49"/>
      <c r="Y543" s="49"/>
      <c r="Z543" s="49"/>
    </row>
    <row r="544" spans="1:26" ht="12.75" hidden="1" customHeight="1">
      <c r="A544" s="11" t="s">
        <v>9</v>
      </c>
      <c r="B544" s="4">
        <f t="shared" si="227"/>
        <v>42726</v>
      </c>
      <c r="C544" s="7">
        <v>20</v>
      </c>
      <c r="D544" s="7">
        <v>270</v>
      </c>
      <c r="E544" s="7"/>
      <c r="F544" s="7"/>
      <c r="G544" s="7"/>
      <c r="H544" s="7"/>
      <c r="I544" s="7"/>
      <c r="J544" s="7"/>
      <c r="K544" s="7"/>
      <c r="L544" s="7"/>
      <c r="M544" s="46">
        <f t="shared" si="223"/>
        <v>20</v>
      </c>
      <c r="N544" s="7">
        <f t="shared" si="224"/>
        <v>270</v>
      </c>
      <c r="O544" s="3">
        <v>20</v>
      </c>
      <c r="P544" s="3">
        <v>270</v>
      </c>
      <c r="Q544" s="3">
        <f t="shared" si="228"/>
        <v>0</v>
      </c>
      <c r="R544" s="3">
        <f t="shared" si="229"/>
        <v>0</v>
      </c>
      <c r="S544" s="49"/>
      <c r="T544" s="49"/>
      <c r="U544" s="49"/>
      <c r="V544" s="49"/>
      <c r="W544" s="49"/>
      <c r="X544" s="49"/>
      <c r="Y544" s="49"/>
      <c r="Z544" s="49"/>
    </row>
    <row r="545" spans="1:28" ht="12.75" hidden="1" customHeight="1">
      <c r="A545" s="11" t="s">
        <v>24</v>
      </c>
      <c r="B545" s="4"/>
      <c r="C545" s="22">
        <v>10</v>
      </c>
      <c r="D545" s="22">
        <v>263</v>
      </c>
      <c r="E545" s="22"/>
      <c r="F545" s="22"/>
      <c r="G545" s="7"/>
      <c r="H545" s="7"/>
      <c r="I545" s="7"/>
      <c r="J545" s="7"/>
      <c r="K545" s="7"/>
      <c r="L545" s="7"/>
      <c r="M545" s="46">
        <f t="shared" si="223"/>
        <v>10</v>
      </c>
      <c r="N545" s="7">
        <f t="shared" si="224"/>
        <v>263</v>
      </c>
      <c r="O545" s="3"/>
      <c r="P545" s="3"/>
      <c r="Q545" s="3">
        <f t="shared" si="228"/>
        <v>10</v>
      </c>
      <c r="R545" s="3">
        <f t="shared" si="229"/>
        <v>263</v>
      </c>
      <c r="S545" s="49"/>
      <c r="T545" s="49"/>
      <c r="U545" s="49"/>
      <c r="V545" s="49"/>
      <c r="W545" s="49"/>
      <c r="X545" s="49"/>
      <c r="Y545" s="49"/>
      <c r="Z545" s="49"/>
    </row>
    <row r="546" spans="1:28" ht="12.75" hidden="1" customHeight="1">
      <c r="A546" s="8" t="s">
        <v>25</v>
      </c>
      <c r="B546" s="14"/>
      <c r="C546" s="7">
        <f>SUM(C532:C545)</f>
        <v>515</v>
      </c>
      <c r="D546" s="7">
        <f t="shared" ref="D546:P546" si="230">SUM(D532:D545)</f>
        <v>6074</v>
      </c>
      <c r="E546" s="7">
        <f t="shared" si="230"/>
        <v>0</v>
      </c>
      <c r="F546" s="7">
        <f t="shared" si="230"/>
        <v>0</v>
      </c>
      <c r="G546" s="7">
        <f t="shared" si="230"/>
        <v>0</v>
      </c>
      <c r="H546" s="7">
        <f t="shared" si="230"/>
        <v>0</v>
      </c>
      <c r="I546" s="7">
        <f t="shared" si="230"/>
        <v>0</v>
      </c>
      <c r="J546" s="7">
        <f t="shared" si="230"/>
        <v>0</v>
      </c>
      <c r="K546" s="7">
        <f t="shared" si="230"/>
        <v>0</v>
      </c>
      <c r="L546" s="7">
        <f t="shared" si="230"/>
        <v>0</v>
      </c>
      <c r="M546" s="20">
        <f t="shared" si="230"/>
        <v>515</v>
      </c>
      <c r="N546" s="21">
        <f t="shared" si="230"/>
        <v>6074</v>
      </c>
      <c r="O546" s="22">
        <f t="shared" si="230"/>
        <v>500</v>
      </c>
      <c r="P546" s="22">
        <f t="shared" si="230"/>
        <v>6750</v>
      </c>
      <c r="Q546" s="22">
        <f t="shared" si="228"/>
        <v>15</v>
      </c>
      <c r="R546" s="22">
        <f t="shared" si="229"/>
        <v>-676</v>
      </c>
      <c r="S546" s="49">
        <f>SUM(S532:S545)</f>
        <v>0</v>
      </c>
      <c r="T546" s="49">
        <f t="shared" ref="T546:Z546" si="231">SUM(T532:T545)</f>
        <v>0</v>
      </c>
      <c r="U546" s="49">
        <f t="shared" si="231"/>
        <v>0</v>
      </c>
      <c r="V546" s="49">
        <f t="shared" si="231"/>
        <v>0</v>
      </c>
      <c r="W546" s="49">
        <f t="shared" si="231"/>
        <v>0</v>
      </c>
      <c r="X546" s="49">
        <f t="shared" si="231"/>
        <v>0</v>
      </c>
      <c r="Y546" s="49">
        <f t="shared" si="231"/>
        <v>0</v>
      </c>
      <c r="Z546" s="49">
        <f t="shared" si="231"/>
        <v>0</v>
      </c>
      <c r="AA546" s="52">
        <f>S546+U546+W546+Y546</f>
        <v>0</v>
      </c>
      <c r="AB546" s="52">
        <f>T546+V546+X546+Z546</f>
        <v>0</v>
      </c>
    </row>
    <row r="547" spans="1:28" ht="12.75" hidden="1" customHeight="1"/>
    <row r="548" spans="1:28" ht="12.75" hidden="1" customHeight="1"/>
    <row r="549" spans="1:28" ht="12.75" hidden="1" customHeight="1">
      <c r="A549" s="1" t="s">
        <v>62</v>
      </c>
      <c r="B549" s="2"/>
      <c r="C549" s="55"/>
      <c r="D549" s="55"/>
      <c r="E549" s="2"/>
      <c r="F549" s="2"/>
      <c r="G549" s="2"/>
      <c r="H549" s="2"/>
      <c r="I549" s="16"/>
      <c r="M549" s="53"/>
      <c r="Q549" s="23"/>
      <c r="R549" s="23"/>
    </row>
    <row r="550" spans="1:28" ht="12.75" hidden="1" customHeight="1">
      <c r="A550" s="3" t="s">
        <v>38</v>
      </c>
      <c r="B550" s="4"/>
      <c r="C550" s="5" t="s">
        <v>0</v>
      </c>
      <c r="D550" s="5"/>
      <c r="E550" s="5" t="s">
        <v>0</v>
      </c>
      <c r="F550" s="5"/>
      <c r="G550" s="5" t="s">
        <v>1</v>
      </c>
      <c r="H550" s="5"/>
      <c r="I550" s="5" t="s">
        <v>1</v>
      </c>
      <c r="J550" s="5"/>
      <c r="K550" s="5" t="s">
        <v>1</v>
      </c>
      <c r="L550" s="5"/>
      <c r="M550" s="17" t="s">
        <v>0</v>
      </c>
      <c r="N550" s="5"/>
      <c r="O550" s="3" t="s">
        <v>2</v>
      </c>
      <c r="P550" s="3"/>
      <c r="Q550" s="3" t="s">
        <v>3</v>
      </c>
      <c r="R550" s="3"/>
      <c r="S550" s="47" t="s">
        <v>4</v>
      </c>
      <c r="T550" s="48"/>
      <c r="U550" s="48"/>
      <c r="V550" s="48"/>
      <c r="W550" s="48"/>
      <c r="X550" s="48"/>
      <c r="Y550" s="48"/>
      <c r="Z550" s="48"/>
    </row>
    <row r="551" spans="1:28" ht="12.75" hidden="1" customHeight="1">
      <c r="A551" s="3" t="s">
        <v>5</v>
      </c>
      <c r="B551" s="4" t="s">
        <v>6</v>
      </c>
      <c r="C551" s="3" t="s">
        <v>36</v>
      </c>
      <c r="D551" s="3"/>
      <c r="E551" s="3" t="s">
        <v>29</v>
      </c>
      <c r="F551" s="3"/>
      <c r="G551" s="3" t="s">
        <v>7</v>
      </c>
      <c r="H551" s="3"/>
      <c r="I551" s="3" t="s">
        <v>8</v>
      </c>
      <c r="J551" s="3"/>
      <c r="K551" s="3" t="s">
        <v>9</v>
      </c>
      <c r="L551" s="3"/>
      <c r="M551" s="18"/>
      <c r="N551" s="3"/>
      <c r="O551" s="3"/>
      <c r="P551" s="3"/>
      <c r="Q551" s="3" t="s">
        <v>10</v>
      </c>
      <c r="R551" s="3" t="s">
        <v>11</v>
      </c>
      <c r="S551" s="49" t="s">
        <v>10</v>
      </c>
      <c r="T551" s="49" t="s">
        <v>11</v>
      </c>
      <c r="U551" s="49" t="s">
        <v>10</v>
      </c>
      <c r="V551" s="49" t="s">
        <v>11</v>
      </c>
      <c r="W551" s="49" t="s">
        <v>10</v>
      </c>
      <c r="X551" s="49" t="s">
        <v>11</v>
      </c>
      <c r="Y551" s="49" t="s">
        <v>10</v>
      </c>
      <c r="Z551" s="49" t="s">
        <v>11</v>
      </c>
    </row>
    <row r="552" spans="1:28" ht="12.75" hidden="1" customHeight="1">
      <c r="A552" s="6" t="s">
        <v>12</v>
      </c>
      <c r="B552" s="4"/>
      <c r="C552" s="7" t="s">
        <v>10</v>
      </c>
      <c r="D552" s="7" t="s">
        <v>11</v>
      </c>
      <c r="E552" s="7" t="s">
        <v>10</v>
      </c>
      <c r="F552" s="7" t="s">
        <v>11</v>
      </c>
      <c r="G552" s="7" t="s">
        <v>10</v>
      </c>
      <c r="H552" s="7" t="s">
        <v>11</v>
      </c>
      <c r="I552" s="7" t="s">
        <v>10</v>
      </c>
      <c r="J552" s="7" t="s">
        <v>11</v>
      </c>
      <c r="K552" s="7" t="s">
        <v>10</v>
      </c>
      <c r="L552" s="7" t="s">
        <v>11</v>
      </c>
      <c r="M552" s="18" t="s">
        <v>10</v>
      </c>
      <c r="N552" s="3" t="s">
        <v>11</v>
      </c>
      <c r="O552" s="3" t="s">
        <v>10</v>
      </c>
      <c r="P552" s="3" t="s">
        <v>11</v>
      </c>
      <c r="Q552" s="3"/>
      <c r="R552" s="3"/>
      <c r="S552" s="49" t="s">
        <v>0</v>
      </c>
      <c r="T552" s="49"/>
      <c r="U552" s="50" t="s">
        <v>7</v>
      </c>
      <c r="V552" s="51"/>
      <c r="W552" s="49" t="s">
        <v>8</v>
      </c>
      <c r="X552" s="49"/>
      <c r="Y552" s="49" t="s">
        <v>9</v>
      </c>
      <c r="Z552" s="49"/>
    </row>
    <row r="553" spans="1:28" ht="12.75" hidden="1" customHeight="1">
      <c r="A553" s="8" t="s">
        <v>13</v>
      </c>
      <c r="B553" s="4" t="s">
        <v>14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46">
        <f>C553+E553</f>
        <v>0</v>
      </c>
      <c r="N553" s="7">
        <f>D553+F553</f>
        <v>0</v>
      </c>
      <c r="O553" s="3">
        <v>0</v>
      </c>
      <c r="P553" s="3">
        <v>0</v>
      </c>
      <c r="Q553" s="3">
        <f>M553-O553</f>
        <v>0</v>
      </c>
      <c r="R553" s="3">
        <f>N553-P553</f>
        <v>0</v>
      </c>
      <c r="S553" s="49"/>
      <c r="T553" s="49"/>
      <c r="U553" s="49"/>
      <c r="V553" s="49"/>
      <c r="W553" s="49"/>
      <c r="X553" s="49"/>
      <c r="Y553" s="49"/>
      <c r="Z553" s="49"/>
    </row>
    <row r="554" spans="1:28" ht="12.75" hidden="1" customHeight="1">
      <c r="A554" s="11" t="s">
        <v>15</v>
      </c>
      <c r="B554" s="44">
        <f>B533+7</f>
        <v>42721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46">
        <f t="shared" ref="M554:M566" si="232">C554+E554</f>
        <v>0</v>
      </c>
      <c r="N554" s="7">
        <f t="shared" ref="N554:N566" si="233">D554+F554</f>
        <v>0</v>
      </c>
      <c r="O554" s="3">
        <v>150</v>
      </c>
      <c r="P554" s="3">
        <v>2025</v>
      </c>
      <c r="Q554" s="3">
        <f t="shared" ref="Q554:Q562" si="234">M554-O554</f>
        <v>-150</v>
      </c>
      <c r="R554" s="3">
        <f t="shared" ref="R554:R562" si="235">N554-P554</f>
        <v>-2025</v>
      </c>
      <c r="S554" s="49"/>
      <c r="T554" s="49"/>
      <c r="U554" s="49"/>
      <c r="V554" s="49"/>
      <c r="W554" s="49"/>
      <c r="X554" s="49"/>
      <c r="Y554" s="49"/>
      <c r="Z554" s="49"/>
    </row>
    <row r="555" spans="1:28" ht="12.75" hidden="1" customHeight="1">
      <c r="A555" s="11" t="s">
        <v>14</v>
      </c>
      <c r="B555" s="44">
        <f>B534+7</f>
        <v>42723</v>
      </c>
      <c r="C555" s="10"/>
      <c r="D555" s="7"/>
      <c r="E555" s="7"/>
      <c r="F555" s="7"/>
      <c r="G555" s="7"/>
      <c r="H555" s="7"/>
      <c r="I555" s="7"/>
      <c r="J555" s="7"/>
      <c r="K555" s="7"/>
      <c r="L555" s="7"/>
      <c r="M555" s="46">
        <f t="shared" si="232"/>
        <v>0</v>
      </c>
      <c r="N555" s="7">
        <f t="shared" si="233"/>
        <v>0</v>
      </c>
      <c r="O555" s="3">
        <v>150</v>
      </c>
      <c r="P555" s="3">
        <v>2025</v>
      </c>
      <c r="Q555" s="3">
        <f t="shared" si="234"/>
        <v>-150</v>
      </c>
      <c r="R555" s="3">
        <f t="shared" si="235"/>
        <v>-2025</v>
      </c>
      <c r="S555" s="49"/>
      <c r="T555" s="49"/>
      <c r="U555" s="49"/>
      <c r="V555" s="49"/>
      <c r="W555" s="49"/>
      <c r="X555" s="49"/>
      <c r="Y555" s="49"/>
      <c r="Z555" s="49"/>
    </row>
    <row r="556" spans="1:28" ht="12.75" hidden="1" customHeight="1">
      <c r="A556" s="11" t="s">
        <v>16</v>
      </c>
      <c r="B556" s="4" t="s">
        <v>15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46">
        <f t="shared" si="232"/>
        <v>0</v>
      </c>
      <c r="N556" s="7">
        <f t="shared" si="233"/>
        <v>0</v>
      </c>
      <c r="O556" s="3">
        <v>0</v>
      </c>
      <c r="P556" s="3">
        <v>0</v>
      </c>
      <c r="Q556" s="3">
        <f t="shared" si="234"/>
        <v>0</v>
      </c>
      <c r="R556" s="3">
        <f t="shared" si="235"/>
        <v>0</v>
      </c>
      <c r="S556" s="49"/>
      <c r="T556" s="49"/>
      <c r="U556" s="49"/>
      <c r="V556" s="49"/>
      <c r="W556" s="49"/>
      <c r="X556" s="49"/>
      <c r="Y556" s="49"/>
      <c r="Z556" s="49"/>
    </row>
    <row r="557" spans="1:28" ht="12.75" hidden="1" customHeight="1">
      <c r="A557" s="11" t="s">
        <v>17</v>
      </c>
      <c r="B557" s="4" t="s">
        <v>14</v>
      </c>
      <c r="C557" s="10"/>
      <c r="D557" s="10"/>
      <c r="E557" s="7"/>
      <c r="F557" s="7"/>
      <c r="G557" s="7"/>
      <c r="H557" s="7"/>
      <c r="I557" s="7"/>
      <c r="J557" s="7"/>
      <c r="K557" s="7"/>
      <c r="L557" s="7"/>
      <c r="M557" s="46">
        <f t="shared" si="232"/>
        <v>0</v>
      </c>
      <c r="N557" s="7">
        <f t="shared" si="233"/>
        <v>0</v>
      </c>
      <c r="O557" s="3">
        <v>30</v>
      </c>
      <c r="P557" s="3">
        <v>405</v>
      </c>
      <c r="Q557" s="3">
        <f t="shared" si="234"/>
        <v>-30</v>
      </c>
      <c r="R557" s="3">
        <f t="shared" si="235"/>
        <v>-405</v>
      </c>
      <c r="S557" s="49"/>
      <c r="T557" s="49"/>
      <c r="U557" s="49"/>
      <c r="V557" s="49"/>
      <c r="W557" s="49"/>
      <c r="X557" s="49"/>
      <c r="Y557" s="49"/>
      <c r="Z557" s="49"/>
    </row>
    <row r="558" spans="1:28" ht="12.75" hidden="1" customHeight="1">
      <c r="A558" s="11" t="s">
        <v>18</v>
      </c>
      <c r="B558" s="4" t="s">
        <v>14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46">
        <f t="shared" si="232"/>
        <v>0</v>
      </c>
      <c r="N558" s="7">
        <f t="shared" si="233"/>
        <v>0</v>
      </c>
      <c r="O558" s="3">
        <v>0</v>
      </c>
      <c r="P558" s="3">
        <v>0</v>
      </c>
      <c r="Q558" s="3">
        <f t="shared" si="234"/>
        <v>0</v>
      </c>
      <c r="R558" s="3">
        <f t="shared" si="235"/>
        <v>0</v>
      </c>
      <c r="S558" s="49"/>
      <c r="T558" s="49"/>
      <c r="U558" s="49"/>
      <c r="V558" s="49"/>
      <c r="W558" s="49"/>
      <c r="X558" s="49"/>
      <c r="Y558" s="49"/>
      <c r="Z558" s="49"/>
    </row>
    <row r="559" spans="1:28" ht="12.75" hidden="1" customHeight="1">
      <c r="A559" s="11" t="s">
        <v>19</v>
      </c>
      <c r="B559" s="4" t="s">
        <v>14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46">
        <f t="shared" si="232"/>
        <v>0</v>
      </c>
      <c r="N559" s="7">
        <f t="shared" si="233"/>
        <v>0</v>
      </c>
      <c r="O559" s="3">
        <v>0</v>
      </c>
      <c r="P559" s="3">
        <v>0</v>
      </c>
      <c r="Q559" s="3">
        <f t="shared" si="234"/>
        <v>0</v>
      </c>
      <c r="R559" s="3">
        <f t="shared" si="235"/>
        <v>0</v>
      </c>
      <c r="S559" s="49"/>
      <c r="T559" s="49"/>
      <c r="U559" s="49"/>
      <c r="V559" s="49"/>
      <c r="W559" s="49"/>
      <c r="X559" s="49"/>
      <c r="Y559" s="49"/>
      <c r="Z559" s="49"/>
    </row>
    <row r="560" spans="1:28" ht="12.75" hidden="1" customHeight="1">
      <c r="A560" s="11" t="s">
        <v>20</v>
      </c>
      <c r="B560" s="4" t="s">
        <v>7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46">
        <f t="shared" si="232"/>
        <v>0</v>
      </c>
      <c r="N560" s="7">
        <f t="shared" si="233"/>
        <v>0</v>
      </c>
      <c r="O560" s="3">
        <v>20</v>
      </c>
      <c r="P560" s="3">
        <v>270</v>
      </c>
      <c r="Q560" s="3">
        <f t="shared" si="234"/>
        <v>-20</v>
      </c>
      <c r="R560" s="3">
        <f t="shared" si="235"/>
        <v>-270</v>
      </c>
      <c r="S560" s="49"/>
      <c r="T560" s="49"/>
      <c r="U560" s="49"/>
      <c r="V560" s="49"/>
      <c r="W560" s="49"/>
      <c r="X560" s="49"/>
      <c r="Y560" s="49"/>
      <c r="Z560" s="49"/>
    </row>
    <row r="561" spans="1:28" ht="12.75" hidden="1" customHeight="1">
      <c r="A561" s="11" t="s">
        <v>21</v>
      </c>
      <c r="B561" s="4" t="s">
        <v>22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46">
        <f t="shared" si="232"/>
        <v>0</v>
      </c>
      <c r="N561" s="7">
        <f t="shared" si="233"/>
        <v>0</v>
      </c>
      <c r="O561" s="3"/>
      <c r="P561" s="3"/>
      <c r="Q561" s="3">
        <f t="shared" si="234"/>
        <v>0</v>
      </c>
      <c r="R561" s="3">
        <f t="shared" si="235"/>
        <v>0</v>
      </c>
      <c r="S561" s="49"/>
      <c r="T561" s="49"/>
      <c r="U561" s="49"/>
      <c r="V561" s="49"/>
      <c r="W561" s="49"/>
      <c r="X561" s="49"/>
      <c r="Y561" s="49"/>
      <c r="Z561" s="49"/>
    </row>
    <row r="562" spans="1:28" ht="12.75" hidden="1" customHeight="1">
      <c r="A562" s="11" t="s">
        <v>23</v>
      </c>
      <c r="B562" s="44" t="s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46">
        <f t="shared" si="232"/>
        <v>0</v>
      </c>
      <c r="N562" s="7">
        <f t="shared" si="233"/>
        <v>0</v>
      </c>
      <c r="O562" s="3"/>
      <c r="P562" s="3"/>
      <c r="Q562" s="3">
        <f t="shared" si="234"/>
        <v>0</v>
      </c>
      <c r="R562" s="3">
        <f t="shared" si="235"/>
        <v>0</v>
      </c>
      <c r="S562" s="49"/>
      <c r="T562" s="49"/>
      <c r="U562" s="49"/>
      <c r="V562" s="49"/>
      <c r="W562" s="49"/>
      <c r="X562" s="49"/>
      <c r="Y562" s="49"/>
      <c r="Z562" s="49"/>
    </row>
    <row r="563" spans="1:28" ht="12.75" hidden="1" customHeight="1">
      <c r="A563" s="11" t="s">
        <v>7</v>
      </c>
      <c r="B563" s="44">
        <f t="shared" ref="B563:B565" si="236">B542+7</f>
        <v>42726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46">
        <f t="shared" si="232"/>
        <v>0</v>
      </c>
      <c r="N563" s="7">
        <f t="shared" si="233"/>
        <v>0</v>
      </c>
      <c r="O563" s="3"/>
      <c r="P563" s="3"/>
      <c r="Q563" s="3"/>
      <c r="R563" s="3"/>
      <c r="S563" s="49"/>
      <c r="T563" s="49"/>
      <c r="U563" s="49"/>
      <c r="V563" s="49"/>
      <c r="W563" s="49"/>
      <c r="X563" s="49"/>
      <c r="Y563" s="49"/>
      <c r="Z563" s="49"/>
    </row>
    <row r="564" spans="1:28" ht="12.75" hidden="1" customHeight="1">
      <c r="A564" s="11" t="s">
        <v>8</v>
      </c>
      <c r="B564" s="44">
        <f t="shared" si="236"/>
        <v>42732</v>
      </c>
      <c r="C564" s="3">
        <v>130</v>
      </c>
      <c r="D564" s="3">
        <v>1755</v>
      </c>
      <c r="E564" s="7"/>
      <c r="F564" s="7"/>
      <c r="G564" s="7"/>
      <c r="H564" s="7"/>
      <c r="I564" s="7"/>
      <c r="J564" s="7"/>
      <c r="K564" s="7"/>
      <c r="L564" s="7"/>
      <c r="M564" s="46">
        <f t="shared" si="232"/>
        <v>130</v>
      </c>
      <c r="N564" s="7">
        <f t="shared" si="233"/>
        <v>1755</v>
      </c>
      <c r="O564" s="3">
        <v>130</v>
      </c>
      <c r="P564" s="3">
        <v>1755</v>
      </c>
      <c r="Q564" s="3">
        <f t="shared" ref="Q564:Q567" si="237">M564-O564</f>
        <v>0</v>
      </c>
      <c r="R564" s="3">
        <f t="shared" ref="R564:R567" si="238">N564-P564</f>
        <v>0</v>
      </c>
      <c r="S564" s="49"/>
      <c r="T564" s="49"/>
      <c r="U564" s="49"/>
      <c r="V564" s="49"/>
      <c r="W564" s="49"/>
      <c r="X564" s="49"/>
      <c r="Y564" s="49"/>
      <c r="Z564" s="49"/>
    </row>
    <row r="565" spans="1:28" ht="12.75" hidden="1" customHeight="1">
      <c r="A565" s="11" t="s">
        <v>9</v>
      </c>
      <c r="B565" s="4">
        <f t="shared" si="236"/>
        <v>42733</v>
      </c>
      <c r="C565" s="7">
        <v>20</v>
      </c>
      <c r="D565" s="7">
        <v>270</v>
      </c>
      <c r="E565" s="7"/>
      <c r="F565" s="7"/>
      <c r="G565" s="7"/>
      <c r="H565" s="7"/>
      <c r="I565" s="7"/>
      <c r="J565" s="7"/>
      <c r="K565" s="7"/>
      <c r="L565" s="7"/>
      <c r="M565" s="46">
        <f t="shared" si="232"/>
        <v>20</v>
      </c>
      <c r="N565" s="7">
        <f t="shared" si="233"/>
        <v>270</v>
      </c>
      <c r="O565" s="3">
        <v>20</v>
      </c>
      <c r="P565" s="3">
        <v>270</v>
      </c>
      <c r="Q565" s="3">
        <f t="shared" si="237"/>
        <v>0</v>
      </c>
      <c r="R565" s="3">
        <f t="shared" si="238"/>
        <v>0</v>
      </c>
      <c r="S565" s="49"/>
      <c r="T565" s="49"/>
      <c r="U565" s="49"/>
      <c r="V565" s="49"/>
      <c r="W565" s="49"/>
      <c r="X565" s="49"/>
      <c r="Y565" s="49"/>
      <c r="Z565" s="49"/>
    </row>
    <row r="566" spans="1:28" ht="12.75" hidden="1" customHeight="1">
      <c r="A566" s="11" t="s">
        <v>24</v>
      </c>
      <c r="B566" s="4"/>
      <c r="C566" s="22"/>
      <c r="D566" s="22"/>
      <c r="E566" s="22"/>
      <c r="F566" s="22"/>
      <c r="G566" s="7"/>
      <c r="H566" s="7"/>
      <c r="I566" s="7"/>
      <c r="J566" s="7"/>
      <c r="K566" s="7"/>
      <c r="L566" s="7"/>
      <c r="M566" s="46">
        <f t="shared" si="232"/>
        <v>0</v>
      </c>
      <c r="N566" s="7">
        <f t="shared" si="233"/>
        <v>0</v>
      </c>
      <c r="O566" s="3"/>
      <c r="P566" s="3"/>
      <c r="Q566" s="3">
        <f t="shared" si="237"/>
        <v>0</v>
      </c>
      <c r="R566" s="3">
        <f t="shared" si="238"/>
        <v>0</v>
      </c>
      <c r="S566" s="49"/>
      <c r="T566" s="49"/>
      <c r="U566" s="49"/>
      <c r="V566" s="49"/>
      <c r="W566" s="49"/>
      <c r="X566" s="49"/>
      <c r="Y566" s="49"/>
      <c r="Z566" s="49"/>
    </row>
    <row r="567" spans="1:28" ht="12.75" hidden="1" customHeight="1">
      <c r="A567" s="8" t="s">
        <v>25</v>
      </c>
      <c r="B567" s="14"/>
      <c r="C567" s="7">
        <f>SUM(C553:C566)</f>
        <v>150</v>
      </c>
      <c r="D567" s="7">
        <f t="shared" ref="D567:P567" si="239">SUM(D553:D566)</f>
        <v>2025</v>
      </c>
      <c r="E567" s="7">
        <f t="shared" si="239"/>
        <v>0</v>
      </c>
      <c r="F567" s="7">
        <f t="shared" si="239"/>
        <v>0</v>
      </c>
      <c r="G567" s="7">
        <f t="shared" si="239"/>
        <v>0</v>
      </c>
      <c r="H567" s="7">
        <f t="shared" si="239"/>
        <v>0</v>
      </c>
      <c r="I567" s="7">
        <f t="shared" si="239"/>
        <v>0</v>
      </c>
      <c r="J567" s="7">
        <f t="shared" si="239"/>
        <v>0</v>
      </c>
      <c r="K567" s="7">
        <f t="shared" si="239"/>
        <v>0</v>
      </c>
      <c r="L567" s="7">
        <f t="shared" si="239"/>
        <v>0</v>
      </c>
      <c r="M567" s="20">
        <f t="shared" si="239"/>
        <v>150</v>
      </c>
      <c r="N567" s="21">
        <f t="shared" si="239"/>
        <v>2025</v>
      </c>
      <c r="O567" s="22">
        <f t="shared" si="239"/>
        <v>500</v>
      </c>
      <c r="P567" s="22">
        <f t="shared" si="239"/>
        <v>6750</v>
      </c>
      <c r="Q567" s="22">
        <f t="shared" si="237"/>
        <v>-350</v>
      </c>
      <c r="R567" s="22">
        <f t="shared" si="238"/>
        <v>-4725</v>
      </c>
      <c r="S567" s="49">
        <f>SUM(S553:S566)</f>
        <v>0</v>
      </c>
      <c r="T567" s="49">
        <f t="shared" ref="T567:Z567" si="240">SUM(T553:T566)</f>
        <v>0</v>
      </c>
      <c r="U567" s="49">
        <f t="shared" si="240"/>
        <v>0</v>
      </c>
      <c r="V567" s="49">
        <f t="shared" si="240"/>
        <v>0</v>
      </c>
      <c r="W567" s="49">
        <f t="shared" si="240"/>
        <v>0</v>
      </c>
      <c r="X567" s="49">
        <f t="shared" si="240"/>
        <v>0</v>
      </c>
      <c r="Y567" s="49">
        <f t="shared" si="240"/>
        <v>0</v>
      </c>
      <c r="Z567" s="49">
        <f t="shared" si="240"/>
        <v>0</v>
      </c>
      <c r="AA567" s="52">
        <f>S567+U567+W567+Y567</f>
        <v>0</v>
      </c>
      <c r="AB567" s="52">
        <f>T567+V567+X567+Z567</f>
        <v>0</v>
      </c>
    </row>
    <row r="568" spans="1:28" ht="12.75" hidden="1" customHeight="1"/>
    <row r="569" spans="1:28" ht="12.75" hidden="1" customHeight="1"/>
    <row r="570" spans="1:28" ht="12.75" hidden="1" customHeight="1">
      <c r="A570" s="1" t="s">
        <v>63</v>
      </c>
      <c r="B570" s="2"/>
      <c r="C570" s="55"/>
      <c r="D570" s="55"/>
      <c r="E570" s="2"/>
      <c r="F570" s="2"/>
      <c r="G570" s="2"/>
      <c r="H570" s="2"/>
      <c r="I570" s="16"/>
      <c r="M570" s="53"/>
      <c r="Q570" s="23"/>
      <c r="R570" s="23"/>
    </row>
    <row r="571" spans="1:28" ht="12.75" hidden="1" customHeight="1">
      <c r="A571" s="3" t="s">
        <v>38</v>
      </c>
      <c r="B571" s="4"/>
      <c r="C571" s="5" t="s">
        <v>0</v>
      </c>
      <c r="D571" s="5"/>
      <c r="E571" s="5" t="s">
        <v>0</v>
      </c>
      <c r="F571" s="5"/>
      <c r="G571" s="5" t="s">
        <v>1</v>
      </c>
      <c r="H571" s="5"/>
      <c r="I571" s="5" t="s">
        <v>1</v>
      </c>
      <c r="J571" s="5"/>
      <c r="K571" s="5" t="s">
        <v>1</v>
      </c>
      <c r="L571" s="5"/>
      <c r="M571" s="17" t="s">
        <v>0</v>
      </c>
      <c r="N571" s="5"/>
      <c r="O571" s="3" t="s">
        <v>2</v>
      </c>
      <c r="P571" s="3"/>
      <c r="Q571" s="3" t="s">
        <v>3</v>
      </c>
      <c r="R571" s="3"/>
      <c r="S571" s="47" t="s">
        <v>4</v>
      </c>
      <c r="T571" s="48"/>
      <c r="U571" s="48"/>
      <c r="V571" s="48"/>
      <c r="W571" s="48"/>
      <c r="X571" s="48"/>
      <c r="Y571" s="48"/>
      <c r="Z571" s="48"/>
    </row>
    <row r="572" spans="1:28" ht="12.75" hidden="1" customHeight="1">
      <c r="A572" s="3" t="s">
        <v>5</v>
      </c>
      <c r="B572" s="4" t="s">
        <v>6</v>
      </c>
      <c r="C572" s="3" t="s">
        <v>36</v>
      </c>
      <c r="D572" s="3"/>
      <c r="E572" s="3" t="s">
        <v>29</v>
      </c>
      <c r="F572" s="3"/>
      <c r="G572" s="3" t="s">
        <v>7</v>
      </c>
      <c r="H572" s="3"/>
      <c r="I572" s="3" t="s">
        <v>8</v>
      </c>
      <c r="J572" s="3"/>
      <c r="K572" s="3" t="s">
        <v>9</v>
      </c>
      <c r="L572" s="3"/>
      <c r="M572" s="18"/>
      <c r="N572" s="3"/>
      <c r="O572" s="3"/>
      <c r="P572" s="3"/>
      <c r="Q572" s="3" t="s">
        <v>10</v>
      </c>
      <c r="R572" s="3" t="s">
        <v>11</v>
      </c>
      <c r="S572" s="49" t="s">
        <v>10</v>
      </c>
      <c r="T572" s="49" t="s">
        <v>11</v>
      </c>
      <c r="U572" s="49" t="s">
        <v>10</v>
      </c>
      <c r="V572" s="49" t="s">
        <v>11</v>
      </c>
      <c r="W572" s="49" t="s">
        <v>10</v>
      </c>
      <c r="X572" s="49" t="s">
        <v>11</v>
      </c>
      <c r="Y572" s="49" t="s">
        <v>10</v>
      </c>
      <c r="Z572" s="49" t="s">
        <v>11</v>
      </c>
    </row>
    <row r="573" spans="1:28" ht="12.75" hidden="1" customHeight="1">
      <c r="A573" s="6" t="s">
        <v>12</v>
      </c>
      <c r="B573" s="4"/>
      <c r="C573" s="7" t="s">
        <v>10</v>
      </c>
      <c r="D573" s="7" t="s">
        <v>11</v>
      </c>
      <c r="E573" s="7" t="s">
        <v>10</v>
      </c>
      <c r="F573" s="7" t="s">
        <v>11</v>
      </c>
      <c r="G573" s="7" t="s">
        <v>10</v>
      </c>
      <c r="H573" s="7" t="s">
        <v>11</v>
      </c>
      <c r="I573" s="7" t="s">
        <v>10</v>
      </c>
      <c r="J573" s="7" t="s">
        <v>11</v>
      </c>
      <c r="K573" s="7" t="s">
        <v>10</v>
      </c>
      <c r="L573" s="7" t="s">
        <v>11</v>
      </c>
      <c r="M573" s="18" t="s">
        <v>10</v>
      </c>
      <c r="N573" s="3" t="s">
        <v>11</v>
      </c>
      <c r="O573" s="3" t="s">
        <v>10</v>
      </c>
      <c r="P573" s="3" t="s">
        <v>11</v>
      </c>
      <c r="Q573" s="3"/>
      <c r="R573" s="3"/>
      <c r="S573" s="49" t="s">
        <v>0</v>
      </c>
      <c r="T573" s="49"/>
      <c r="U573" s="50" t="s">
        <v>7</v>
      </c>
      <c r="V573" s="51"/>
      <c r="W573" s="49" t="s">
        <v>8</v>
      </c>
      <c r="X573" s="49"/>
      <c r="Y573" s="49" t="s">
        <v>9</v>
      </c>
      <c r="Z573" s="49"/>
    </row>
    <row r="574" spans="1:28" ht="12.75" hidden="1" customHeight="1">
      <c r="A574" s="8" t="s">
        <v>13</v>
      </c>
      <c r="B574" s="4" t="s">
        <v>14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6">
        <f>C574+E574</f>
        <v>0</v>
      </c>
      <c r="N574" s="7">
        <f>D574+F574</f>
        <v>0</v>
      </c>
      <c r="O574" s="3">
        <v>0</v>
      </c>
      <c r="P574" s="3">
        <v>0</v>
      </c>
      <c r="Q574" s="3">
        <f>M574-O574</f>
        <v>0</v>
      </c>
      <c r="R574" s="3">
        <f>N574-P574</f>
        <v>0</v>
      </c>
      <c r="S574" s="49"/>
      <c r="T574" s="49"/>
      <c r="U574" s="49"/>
      <c r="V574" s="49"/>
      <c r="W574" s="49"/>
      <c r="X574" s="49"/>
      <c r="Y574" s="49"/>
      <c r="Z574" s="49"/>
    </row>
    <row r="575" spans="1:28" ht="12.75" hidden="1" customHeight="1">
      <c r="A575" s="11" t="s">
        <v>15</v>
      </c>
      <c r="B575" s="44">
        <f>B554+7</f>
        <v>42728</v>
      </c>
      <c r="C575" s="7">
        <f>154+25</f>
        <v>179</v>
      </c>
      <c r="D575" s="7">
        <v>2041</v>
      </c>
      <c r="E575" s="7"/>
      <c r="F575" s="7"/>
      <c r="G575" s="7"/>
      <c r="H575" s="7"/>
      <c r="I575" s="7"/>
      <c r="J575" s="7"/>
      <c r="K575" s="7"/>
      <c r="L575" s="7"/>
      <c r="M575" s="46">
        <f t="shared" ref="M575:M587" si="241">C575+E575</f>
        <v>179</v>
      </c>
      <c r="N575" s="7">
        <f t="shared" ref="N575:N587" si="242">D575+F575</f>
        <v>2041</v>
      </c>
      <c r="O575" s="3">
        <v>150</v>
      </c>
      <c r="P575" s="3">
        <v>2025</v>
      </c>
      <c r="Q575" s="3">
        <f t="shared" ref="Q575:Q583" si="243">M575-O575</f>
        <v>29</v>
      </c>
      <c r="R575" s="3">
        <f t="shared" ref="R575:R583" si="244">N575-P575</f>
        <v>16</v>
      </c>
      <c r="S575" s="49"/>
      <c r="T575" s="49"/>
      <c r="U575" s="49"/>
      <c r="V575" s="49"/>
      <c r="W575" s="49"/>
      <c r="X575" s="49"/>
      <c r="Y575" s="49"/>
      <c r="Z575" s="49"/>
    </row>
    <row r="576" spans="1:28" ht="12.75" hidden="1" customHeight="1">
      <c r="A576" s="11" t="s">
        <v>14</v>
      </c>
      <c r="B576" s="44">
        <f>B555+7</f>
        <v>42730</v>
      </c>
      <c r="C576" s="10">
        <v>131</v>
      </c>
      <c r="D576" s="7">
        <v>1843</v>
      </c>
      <c r="E576" s="7"/>
      <c r="F576" s="7"/>
      <c r="G576" s="7"/>
      <c r="H576" s="7"/>
      <c r="I576" s="7"/>
      <c r="J576" s="7"/>
      <c r="K576" s="7"/>
      <c r="L576" s="7"/>
      <c r="M576" s="46">
        <f t="shared" si="241"/>
        <v>131</v>
      </c>
      <c r="N576" s="7">
        <f t="shared" si="242"/>
        <v>1843</v>
      </c>
      <c r="O576" s="3">
        <v>150</v>
      </c>
      <c r="P576" s="3">
        <v>2025</v>
      </c>
      <c r="Q576" s="3">
        <f t="shared" si="243"/>
        <v>-19</v>
      </c>
      <c r="R576" s="3">
        <f t="shared" si="244"/>
        <v>-182</v>
      </c>
      <c r="S576" s="49"/>
      <c r="T576" s="49"/>
      <c r="U576" s="49"/>
      <c r="V576" s="49"/>
      <c r="W576" s="49"/>
      <c r="X576" s="49"/>
      <c r="Y576" s="49"/>
      <c r="Z576" s="49"/>
    </row>
    <row r="577" spans="1:28" ht="12.75" hidden="1" customHeight="1">
      <c r="A577" s="11" t="s">
        <v>16</v>
      </c>
      <c r="B577" s="4" t="s">
        <v>15</v>
      </c>
      <c r="C577" s="7">
        <v>11</v>
      </c>
      <c r="D577" s="7">
        <v>178</v>
      </c>
      <c r="E577" s="7"/>
      <c r="F577" s="7"/>
      <c r="G577" s="7"/>
      <c r="H577" s="7"/>
      <c r="I577" s="7"/>
      <c r="J577" s="7"/>
      <c r="K577" s="7"/>
      <c r="L577" s="7"/>
      <c r="M577" s="46">
        <f t="shared" si="241"/>
        <v>11</v>
      </c>
      <c r="N577" s="7">
        <f t="shared" si="242"/>
        <v>178</v>
      </c>
      <c r="O577" s="3">
        <v>0</v>
      </c>
      <c r="P577" s="3">
        <v>0</v>
      </c>
      <c r="Q577" s="3">
        <f t="shared" si="243"/>
        <v>11</v>
      </c>
      <c r="R577" s="3">
        <f t="shared" si="244"/>
        <v>178</v>
      </c>
      <c r="S577" s="49"/>
      <c r="T577" s="49"/>
      <c r="U577" s="49"/>
      <c r="V577" s="49"/>
      <c r="W577" s="49"/>
      <c r="X577" s="49"/>
      <c r="Y577" s="49"/>
      <c r="Z577" s="49"/>
    </row>
    <row r="578" spans="1:28" ht="12.75" hidden="1" customHeight="1">
      <c r="A578" s="11" t="s">
        <v>17</v>
      </c>
      <c r="B578" s="4" t="s">
        <v>14</v>
      </c>
      <c r="C578" s="10">
        <v>19</v>
      </c>
      <c r="D578" s="10">
        <v>352</v>
      </c>
      <c r="E578" s="7"/>
      <c r="F578" s="7"/>
      <c r="G578" s="7"/>
      <c r="H578" s="7"/>
      <c r="I578" s="7"/>
      <c r="J578" s="7"/>
      <c r="K578" s="7"/>
      <c r="L578" s="7"/>
      <c r="M578" s="46">
        <f t="shared" si="241"/>
        <v>19</v>
      </c>
      <c r="N578" s="7">
        <f t="shared" si="242"/>
        <v>352</v>
      </c>
      <c r="O578" s="3">
        <v>30</v>
      </c>
      <c r="P578" s="3">
        <v>405</v>
      </c>
      <c r="Q578" s="3">
        <f t="shared" si="243"/>
        <v>-11</v>
      </c>
      <c r="R578" s="3">
        <f t="shared" si="244"/>
        <v>-53</v>
      </c>
      <c r="S578" s="49"/>
      <c r="T578" s="49"/>
      <c r="U578" s="49"/>
      <c r="V578" s="49"/>
      <c r="W578" s="49"/>
      <c r="X578" s="49"/>
      <c r="Y578" s="49"/>
      <c r="Z578" s="49"/>
    </row>
    <row r="579" spans="1:28" ht="12.75" hidden="1" customHeight="1">
      <c r="A579" s="11" t="s">
        <v>18</v>
      </c>
      <c r="B579" s="4" t="s">
        <v>14</v>
      </c>
      <c r="C579" s="7">
        <v>1</v>
      </c>
      <c r="D579" s="7">
        <v>5</v>
      </c>
      <c r="E579" s="7"/>
      <c r="F579" s="7"/>
      <c r="G579" s="7"/>
      <c r="H579" s="7"/>
      <c r="I579" s="7"/>
      <c r="J579" s="7"/>
      <c r="K579" s="7"/>
      <c r="L579" s="7"/>
      <c r="M579" s="46">
        <f t="shared" si="241"/>
        <v>1</v>
      </c>
      <c r="N579" s="7">
        <f t="shared" si="242"/>
        <v>5</v>
      </c>
      <c r="O579" s="3">
        <v>0</v>
      </c>
      <c r="P579" s="3">
        <v>0</v>
      </c>
      <c r="Q579" s="3">
        <f t="shared" si="243"/>
        <v>1</v>
      </c>
      <c r="R579" s="3">
        <f t="shared" si="244"/>
        <v>5</v>
      </c>
      <c r="S579" s="49"/>
      <c r="T579" s="49"/>
      <c r="U579" s="49"/>
      <c r="V579" s="49"/>
      <c r="W579" s="49"/>
      <c r="X579" s="49"/>
      <c r="Y579" s="49"/>
      <c r="Z579" s="49"/>
    </row>
    <row r="580" spans="1:28" ht="12.75" hidden="1" customHeight="1">
      <c r="A580" s="11" t="s">
        <v>19</v>
      </c>
      <c r="B580" s="4" t="s">
        <v>14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46">
        <f t="shared" si="241"/>
        <v>0</v>
      </c>
      <c r="N580" s="7">
        <f t="shared" si="242"/>
        <v>0</v>
      </c>
      <c r="O580" s="3">
        <v>0</v>
      </c>
      <c r="P580" s="3">
        <v>0</v>
      </c>
      <c r="Q580" s="3">
        <f t="shared" si="243"/>
        <v>0</v>
      </c>
      <c r="R580" s="3">
        <f t="shared" si="244"/>
        <v>0</v>
      </c>
      <c r="S580" s="49"/>
      <c r="T580" s="49"/>
      <c r="U580" s="49"/>
      <c r="V580" s="49"/>
      <c r="W580" s="49"/>
      <c r="X580" s="49"/>
      <c r="Y580" s="49"/>
      <c r="Z580" s="49"/>
    </row>
    <row r="581" spans="1:28" ht="12.75" hidden="1" customHeight="1">
      <c r="A581" s="11" t="s">
        <v>20</v>
      </c>
      <c r="B581" s="4" t="s">
        <v>7</v>
      </c>
      <c r="C581" s="7">
        <v>17</v>
      </c>
      <c r="D581" s="7">
        <v>160</v>
      </c>
      <c r="E581" s="7"/>
      <c r="F581" s="7"/>
      <c r="G581" s="7"/>
      <c r="H581" s="7"/>
      <c r="I581" s="7"/>
      <c r="J581" s="7"/>
      <c r="K581" s="7"/>
      <c r="L581" s="7"/>
      <c r="M581" s="46">
        <f t="shared" si="241"/>
        <v>17</v>
      </c>
      <c r="N581" s="7">
        <f t="shared" si="242"/>
        <v>160</v>
      </c>
      <c r="O581" s="3">
        <v>20</v>
      </c>
      <c r="P581" s="3">
        <v>270</v>
      </c>
      <c r="Q581" s="3">
        <f t="shared" si="243"/>
        <v>-3</v>
      </c>
      <c r="R581" s="3">
        <f t="shared" si="244"/>
        <v>-110</v>
      </c>
      <c r="S581" s="49"/>
      <c r="T581" s="49"/>
      <c r="U581" s="49"/>
      <c r="V581" s="49"/>
      <c r="W581" s="49"/>
      <c r="X581" s="49"/>
      <c r="Y581" s="49"/>
      <c r="Z581" s="49"/>
    </row>
    <row r="582" spans="1:28" ht="12.75" hidden="1" customHeight="1">
      <c r="A582" s="11" t="s">
        <v>21</v>
      </c>
      <c r="B582" s="4" t="s">
        <v>22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46">
        <f t="shared" si="241"/>
        <v>0</v>
      </c>
      <c r="N582" s="7">
        <f t="shared" si="242"/>
        <v>0</v>
      </c>
      <c r="O582" s="3"/>
      <c r="P582" s="3"/>
      <c r="Q582" s="3">
        <f t="shared" si="243"/>
        <v>0</v>
      </c>
      <c r="R582" s="3">
        <f t="shared" si="244"/>
        <v>0</v>
      </c>
      <c r="S582" s="49"/>
      <c r="T582" s="49"/>
      <c r="U582" s="49"/>
      <c r="V582" s="49"/>
      <c r="W582" s="49"/>
      <c r="X582" s="49"/>
      <c r="Y582" s="49"/>
      <c r="Z582" s="49"/>
    </row>
    <row r="583" spans="1:28" ht="12.75" hidden="1" customHeight="1">
      <c r="A583" s="11" t="s">
        <v>23</v>
      </c>
      <c r="B583" s="44" t="s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46">
        <f t="shared" si="241"/>
        <v>0</v>
      </c>
      <c r="N583" s="7">
        <f t="shared" si="242"/>
        <v>0</v>
      </c>
      <c r="O583" s="3"/>
      <c r="P583" s="3"/>
      <c r="Q583" s="3">
        <f t="shared" si="243"/>
        <v>0</v>
      </c>
      <c r="R583" s="3">
        <f t="shared" si="244"/>
        <v>0</v>
      </c>
      <c r="S583" s="49"/>
      <c r="T583" s="49"/>
      <c r="U583" s="49"/>
      <c r="V583" s="49"/>
      <c r="W583" s="49"/>
      <c r="X583" s="49"/>
      <c r="Y583" s="49"/>
      <c r="Z583" s="49"/>
    </row>
    <row r="584" spans="1:28" ht="12.75" hidden="1" customHeight="1">
      <c r="A584" s="11" t="s">
        <v>7</v>
      </c>
      <c r="B584" s="44">
        <f t="shared" ref="B584:B586" si="245">B563+7</f>
        <v>42733</v>
      </c>
      <c r="C584" s="7">
        <v>13</v>
      </c>
      <c r="D584" s="7">
        <v>59</v>
      </c>
      <c r="E584" s="7"/>
      <c r="F584" s="7"/>
      <c r="G584" s="7"/>
      <c r="H584" s="7"/>
      <c r="I584" s="7"/>
      <c r="J584" s="7"/>
      <c r="K584" s="7"/>
      <c r="L584" s="7"/>
      <c r="M584" s="46">
        <f t="shared" si="241"/>
        <v>13</v>
      </c>
      <c r="N584" s="7">
        <f t="shared" si="242"/>
        <v>59</v>
      </c>
      <c r="O584" s="3"/>
      <c r="P584" s="3"/>
      <c r="Q584" s="3"/>
      <c r="R584" s="3"/>
      <c r="S584" s="49"/>
      <c r="T584" s="49"/>
      <c r="U584" s="49"/>
      <c r="V584" s="49"/>
      <c r="W584" s="49"/>
      <c r="X584" s="49"/>
      <c r="Y584" s="49"/>
      <c r="Z584" s="49"/>
    </row>
    <row r="585" spans="1:28" ht="12.75" hidden="1" customHeight="1">
      <c r="A585" s="11" t="s">
        <v>8</v>
      </c>
      <c r="B585" s="44">
        <f t="shared" si="245"/>
        <v>42739</v>
      </c>
      <c r="C585" s="3">
        <v>130</v>
      </c>
      <c r="D585" s="3">
        <v>1755</v>
      </c>
      <c r="E585" s="7"/>
      <c r="F585" s="7"/>
      <c r="G585" s="7"/>
      <c r="H585" s="7"/>
      <c r="I585" s="7"/>
      <c r="J585" s="7"/>
      <c r="K585" s="7"/>
      <c r="L585" s="7"/>
      <c r="M585" s="46">
        <f t="shared" si="241"/>
        <v>130</v>
      </c>
      <c r="N585" s="7">
        <f t="shared" si="242"/>
        <v>1755</v>
      </c>
      <c r="O585" s="3">
        <v>130</v>
      </c>
      <c r="P585" s="3">
        <v>1755</v>
      </c>
      <c r="Q585" s="3">
        <f t="shared" ref="Q585:Q588" si="246">M585-O585</f>
        <v>0</v>
      </c>
      <c r="R585" s="3">
        <f t="shared" ref="R585:R588" si="247">N585-P585</f>
        <v>0</v>
      </c>
      <c r="S585" s="49"/>
      <c r="T585" s="49"/>
      <c r="U585" s="49"/>
      <c r="V585" s="49"/>
      <c r="W585" s="49"/>
      <c r="X585" s="49"/>
      <c r="Y585" s="49"/>
      <c r="Z585" s="49"/>
    </row>
    <row r="586" spans="1:28" ht="12.75" hidden="1" customHeight="1">
      <c r="A586" s="11" t="s">
        <v>9</v>
      </c>
      <c r="B586" s="4">
        <f t="shared" si="245"/>
        <v>42740</v>
      </c>
      <c r="C586" s="7">
        <v>20</v>
      </c>
      <c r="D586" s="7">
        <v>270</v>
      </c>
      <c r="E586" s="7"/>
      <c r="F586" s="7"/>
      <c r="G586" s="7"/>
      <c r="H586" s="7"/>
      <c r="I586" s="7"/>
      <c r="J586" s="7"/>
      <c r="K586" s="7"/>
      <c r="L586" s="7"/>
      <c r="M586" s="46">
        <f t="shared" si="241"/>
        <v>20</v>
      </c>
      <c r="N586" s="7">
        <f t="shared" si="242"/>
        <v>270</v>
      </c>
      <c r="O586" s="3">
        <v>20</v>
      </c>
      <c r="P586" s="3">
        <v>270</v>
      </c>
      <c r="Q586" s="3">
        <f t="shared" si="246"/>
        <v>0</v>
      </c>
      <c r="R586" s="3">
        <f t="shared" si="247"/>
        <v>0</v>
      </c>
      <c r="S586" s="49"/>
      <c r="T586" s="49"/>
      <c r="U586" s="49"/>
      <c r="V586" s="49"/>
      <c r="W586" s="49"/>
      <c r="X586" s="49"/>
      <c r="Y586" s="49"/>
      <c r="Z586" s="49"/>
    </row>
    <row r="587" spans="1:28" ht="12.75" hidden="1" customHeight="1">
      <c r="A587" s="11" t="s">
        <v>24</v>
      </c>
      <c r="B587" s="4"/>
      <c r="C587" s="22">
        <f>8+15</f>
        <v>23</v>
      </c>
      <c r="D587" s="22">
        <f>100+397</f>
        <v>497</v>
      </c>
      <c r="E587" s="22"/>
      <c r="F587" s="22"/>
      <c r="G587" s="7"/>
      <c r="H587" s="7"/>
      <c r="I587" s="7"/>
      <c r="J587" s="7"/>
      <c r="K587" s="7"/>
      <c r="L587" s="7"/>
      <c r="M587" s="46">
        <f t="shared" si="241"/>
        <v>23</v>
      </c>
      <c r="N587" s="7">
        <f t="shared" si="242"/>
        <v>497</v>
      </c>
      <c r="O587" s="3"/>
      <c r="P587" s="3"/>
      <c r="Q587" s="3">
        <f t="shared" si="246"/>
        <v>23</v>
      </c>
      <c r="R587" s="3">
        <f t="shared" si="247"/>
        <v>497</v>
      </c>
      <c r="S587" s="49"/>
      <c r="T587" s="49"/>
      <c r="U587" s="49"/>
      <c r="V587" s="49"/>
      <c r="W587" s="49"/>
      <c r="X587" s="49"/>
      <c r="Y587" s="49"/>
      <c r="Z587" s="49"/>
    </row>
    <row r="588" spans="1:28" ht="12.75" hidden="1" customHeight="1">
      <c r="A588" s="8" t="s">
        <v>25</v>
      </c>
      <c r="B588" s="14"/>
      <c r="C588" s="7">
        <f>SUM(C574:C587)</f>
        <v>544</v>
      </c>
      <c r="D588" s="7">
        <f t="shared" ref="D588:P588" si="248">SUM(D574:D587)</f>
        <v>7160</v>
      </c>
      <c r="E588" s="7">
        <f t="shared" si="248"/>
        <v>0</v>
      </c>
      <c r="F588" s="7">
        <f t="shared" si="248"/>
        <v>0</v>
      </c>
      <c r="G588" s="7">
        <f t="shared" si="248"/>
        <v>0</v>
      </c>
      <c r="H588" s="7">
        <f t="shared" si="248"/>
        <v>0</v>
      </c>
      <c r="I588" s="7">
        <f t="shared" si="248"/>
        <v>0</v>
      </c>
      <c r="J588" s="7">
        <f t="shared" si="248"/>
        <v>0</v>
      </c>
      <c r="K588" s="7">
        <f t="shared" si="248"/>
        <v>0</v>
      </c>
      <c r="L588" s="7">
        <f t="shared" si="248"/>
        <v>0</v>
      </c>
      <c r="M588" s="20">
        <f t="shared" si="248"/>
        <v>544</v>
      </c>
      <c r="N588" s="21">
        <f t="shared" si="248"/>
        <v>7160</v>
      </c>
      <c r="O588" s="22">
        <f t="shared" si="248"/>
        <v>500</v>
      </c>
      <c r="P588" s="22">
        <f t="shared" si="248"/>
        <v>6750</v>
      </c>
      <c r="Q588" s="22">
        <f t="shared" si="246"/>
        <v>44</v>
      </c>
      <c r="R588" s="22">
        <f t="shared" si="247"/>
        <v>410</v>
      </c>
      <c r="S588" s="49">
        <f>SUM(S574:S587)</f>
        <v>0</v>
      </c>
      <c r="T588" s="49">
        <f t="shared" ref="T588:Z588" si="249">SUM(T574:T587)</f>
        <v>0</v>
      </c>
      <c r="U588" s="49">
        <f t="shared" si="249"/>
        <v>0</v>
      </c>
      <c r="V588" s="49">
        <f t="shared" si="249"/>
        <v>0</v>
      </c>
      <c r="W588" s="49">
        <f t="shared" si="249"/>
        <v>0</v>
      </c>
      <c r="X588" s="49">
        <f t="shared" si="249"/>
        <v>0</v>
      </c>
      <c r="Y588" s="49">
        <f t="shared" si="249"/>
        <v>0</v>
      </c>
      <c r="Z588" s="49">
        <f t="shared" si="249"/>
        <v>0</v>
      </c>
      <c r="AA588" s="52">
        <f>S588+U588+W588+Y588</f>
        <v>0</v>
      </c>
      <c r="AB588" s="52">
        <f>T588+V588+X588+Z588</f>
        <v>0</v>
      </c>
    </row>
    <row r="589" spans="1:28" ht="12.75" hidden="1" customHeight="1"/>
    <row r="590" spans="1:28" ht="12.75" hidden="1" customHeight="1"/>
    <row r="591" spans="1:28" ht="12.75" hidden="1" customHeight="1">
      <c r="A591" s="1" t="s">
        <v>64</v>
      </c>
      <c r="B591" s="2"/>
      <c r="C591" s="55"/>
      <c r="D591" s="55"/>
      <c r="E591" s="2"/>
      <c r="F591" s="2"/>
      <c r="G591" s="2"/>
      <c r="H591" s="2"/>
      <c r="I591" s="16"/>
      <c r="M591" s="53"/>
      <c r="Q591" s="23"/>
      <c r="R591" s="23"/>
    </row>
    <row r="592" spans="1:28" ht="12.75" hidden="1" customHeight="1">
      <c r="A592" s="3" t="s">
        <v>38</v>
      </c>
      <c r="B592" s="4"/>
      <c r="C592" s="5" t="s">
        <v>0</v>
      </c>
      <c r="D592" s="5"/>
      <c r="E592" s="5" t="s">
        <v>0</v>
      </c>
      <c r="F592" s="5"/>
      <c r="G592" s="5" t="s">
        <v>1</v>
      </c>
      <c r="H592" s="5"/>
      <c r="I592" s="5" t="s">
        <v>1</v>
      </c>
      <c r="J592" s="5"/>
      <c r="K592" s="5" t="s">
        <v>1</v>
      </c>
      <c r="L592" s="5"/>
      <c r="M592" s="17" t="s">
        <v>0</v>
      </c>
      <c r="N592" s="5"/>
      <c r="O592" s="3" t="s">
        <v>2</v>
      </c>
      <c r="P592" s="3"/>
      <c r="Q592" s="3" t="s">
        <v>3</v>
      </c>
      <c r="R592" s="3"/>
      <c r="S592" s="47" t="s">
        <v>4</v>
      </c>
      <c r="T592" s="48"/>
      <c r="U592" s="48"/>
      <c r="V592" s="48"/>
      <c r="W592" s="48"/>
      <c r="X592" s="48"/>
      <c r="Y592" s="48"/>
      <c r="Z592" s="48"/>
    </row>
    <row r="593" spans="1:26" ht="12.75" hidden="1" customHeight="1">
      <c r="A593" s="3" t="s">
        <v>5</v>
      </c>
      <c r="B593" s="4" t="s">
        <v>6</v>
      </c>
      <c r="C593" s="3" t="s">
        <v>36</v>
      </c>
      <c r="D593" s="3"/>
      <c r="E593" s="3" t="s">
        <v>29</v>
      </c>
      <c r="F593" s="3"/>
      <c r="G593" s="3" t="s">
        <v>7</v>
      </c>
      <c r="H593" s="3"/>
      <c r="I593" s="3" t="s">
        <v>8</v>
      </c>
      <c r="J593" s="3"/>
      <c r="K593" s="3" t="s">
        <v>9</v>
      </c>
      <c r="L593" s="3"/>
      <c r="M593" s="18"/>
      <c r="N593" s="3"/>
      <c r="O593" s="3"/>
      <c r="P593" s="3"/>
      <c r="Q593" s="3" t="s">
        <v>10</v>
      </c>
      <c r="R593" s="3" t="s">
        <v>11</v>
      </c>
      <c r="S593" s="49" t="s">
        <v>10</v>
      </c>
      <c r="T593" s="49" t="s">
        <v>11</v>
      </c>
      <c r="U593" s="49" t="s">
        <v>10</v>
      </c>
      <c r="V593" s="49" t="s">
        <v>11</v>
      </c>
      <c r="W593" s="49" t="s">
        <v>10</v>
      </c>
      <c r="X593" s="49" t="s">
        <v>11</v>
      </c>
      <c r="Y593" s="49" t="s">
        <v>10</v>
      </c>
      <c r="Z593" s="49" t="s">
        <v>11</v>
      </c>
    </row>
    <row r="594" spans="1:26" ht="12.75" hidden="1" customHeight="1">
      <c r="A594" s="6" t="s">
        <v>12</v>
      </c>
      <c r="B594" s="4"/>
      <c r="C594" s="7" t="s">
        <v>10</v>
      </c>
      <c r="D594" s="7" t="s">
        <v>11</v>
      </c>
      <c r="E594" s="7" t="s">
        <v>10</v>
      </c>
      <c r="F594" s="7" t="s">
        <v>11</v>
      </c>
      <c r="G594" s="7" t="s">
        <v>10</v>
      </c>
      <c r="H594" s="7" t="s">
        <v>11</v>
      </c>
      <c r="I594" s="7" t="s">
        <v>10</v>
      </c>
      <c r="J594" s="7" t="s">
        <v>11</v>
      </c>
      <c r="K594" s="7" t="s">
        <v>10</v>
      </c>
      <c r="L594" s="7" t="s">
        <v>11</v>
      </c>
      <c r="M594" s="18" t="s">
        <v>10</v>
      </c>
      <c r="N594" s="3" t="s">
        <v>11</v>
      </c>
      <c r="O594" s="3" t="s">
        <v>10</v>
      </c>
      <c r="P594" s="3" t="s">
        <v>11</v>
      </c>
      <c r="Q594" s="3"/>
      <c r="R594" s="3"/>
      <c r="S594" s="49" t="s">
        <v>0</v>
      </c>
      <c r="T594" s="49"/>
      <c r="U594" s="50" t="s">
        <v>7</v>
      </c>
      <c r="V594" s="51"/>
      <c r="W594" s="49" t="s">
        <v>8</v>
      </c>
      <c r="X594" s="49"/>
      <c r="Y594" s="49" t="s">
        <v>9</v>
      </c>
      <c r="Z594" s="49"/>
    </row>
    <row r="595" spans="1:26" ht="12.75" hidden="1" customHeight="1">
      <c r="A595" s="8" t="s">
        <v>13</v>
      </c>
      <c r="B595" s="4" t="s">
        <v>14</v>
      </c>
      <c r="C595" s="7">
        <v>13</v>
      </c>
      <c r="D595" s="7">
        <v>132</v>
      </c>
      <c r="E595" s="7"/>
      <c r="F595" s="7"/>
      <c r="G595" s="7"/>
      <c r="H595" s="7"/>
      <c r="I595" s="7"/>
      <c r="J595" s="7"/>
      <c r="K595" s="7"/>
      <c r="L595" s="7"/>
      <c r="M595" s="46">
        <f>C595+E595</f>
        <v>13</v>
      </c>
      <c r="N595" s="7">
        <f>D595+F595</f>
        <v>132</v>
      </c>
      <c r="O595" s="3">
        <v>0</v>
      </c>
      <c r="P595" s="3">
        <v>0</v>
      </c>
      <c r="Q595" s="3">
        <f>M595-O595</f>
        <v>13</v>
      </c>
      <c r="R595" s="3">
        <f>N595-P595</f>
        <v>132</v>
      </c>
      <c r="S595" s="49"/>
      <c r="T595" s="49"/>
      <c r="U595" s="49"/>
      <c r="V595" s="49"/>
      <c r="W595" s="49"/>
      <c r="X595" s="49"/>
      <c r="Y595" s="49"/>
      <c r="Z595" s="49"/>
    </row>
    <row r="596" spans="1:26" ht="12.75" hidden="1" customHeight="1">
      <c r="A596" s="11" t="s">
        <v>15</v>
      </c>
      <c r="B596" s="44">
        <f>B575+7</f>
        <v>42735</v>
      </c>
      <c r="C596" s="7">
        <f>132+25</f>
        <v>157</v>
      </c>
      <c r="D596" s="7">
        <v>1606</v>
      </c>
      <c r="E596" s="7"/>
      <c r="F596" s="7"/>
      <c r="G596" s="7"/>
      <c r="H596" s="7"/>
      <c r="I596" s="7"/>
      <c r="J596" s="7"/>
      <c r="K596" s="7"/>
      <c r="L596" s="7"/>
      <c r="M596" s="46">
        <f t="shared" ref="M596:M608" si="250">C596+E596</f>
        <v>157</v>
      </c>
      <c r="N596" s="7">
        <f t="shared" ref="N596:N608" si="251">D596+F596</f>
        <v>1606</v>
      </c>
      <c r="O596" s="3">
        <v>150</v>
      </c>
      <c r="P596" s="3">
        <v>2025</v>
      </c>
      <c r="Q596" s="3">
        <f t="shared" ref="Q596:Q604" si="252">M596-O596</f>
        <v>7</v>
      </c>
      <c r="R596" s="3">
        <f t="shared" ref="R596:R604" si="253">N596-P596</f>
        <v>-419</v>
      </c>
      <c r="S596" s="49"/>
      <c r="T596" s="49"/>
      <c r="U596" s="49"/>
      <c r="V596" s="49"/>
      <c r="W596" s="49"/>
      <c r="X596" s="49"/>
      <c r="Y596" s="49"/>
      <c r="Z596" s="49"/>
    </row>
    <row r="597" spans="1:26" ht="12.75" hidden="1" customHeight="1">
      <c r="A597" s="11" t="s">
        <v>14</v>
      </c>
      <c r="B597" s="44">
        <f>B576+7</f>
        <v>42737</v>
      </c>
      <c r="C597" s="10">
        <v>137</v>
      </c>
      <c r="D597" s="7">
        <v>1386</v>
      </c>
      <c r="E597" s="7"/>
      <c r="F597" s="7"/>
      <c r="G597" s="7"/>
      <c r="H597" s="7"/>
      <c r="I597" s="7">
        <v>63</v>
      </c>
      <c r="J597" s="7">
        <v>788</v>
      </c>
      <c r="K597" s="7"/>
      <c r="L597" s="7"/>
      <c r="M597" s="46">
        <f t="shared" si="250"/>
        <v>137</v>
      </c>
      <c r="N597" s="7">
        <f t="shared" si="251"/>
        <v>1386</v>
      </c>
      <c r="O597" s="3">
        <v>150</v>
      </c>
      <c r="P597" s="3">
        <v>2025</v>
      </c>
      <c r="Q597" s="3">
        <f t="shared" si="252"/>
        <v>-13</v>
      </c>
      <c r="R597" s="3">
        <f t="shared" si="253"/>
        <v>-639</v>
      </c>
      <c r="S597" s="49"/>
      <c r="T597" s="49"/>
      <c r="U597" s="49"/>
      <c r="V597" s="49"/>
      <c r="W597" s="49"/>
      <c r="X597" s="49"/>
      <c r="Y597" s="49"/>
      <c r="Z597" s="49"/>
    </row>
    <row r="598" spans="1:26" ht="12.75" hidden="1" customHeight="1">
      <c r="A598" s="11" t="s">
        <v>16</v>
      </c>
      <c r="B598" s="4" t="s">
        <v>15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46">
        <f t="shared" si="250"/>
        <v>0</v>
      </c>
      <c r="N598" s="7">
        <f t="shared" si="251"/>
        <v>0</v>
      </c>
      <c r="O598" s="3">
        <v>0</v>
      </c>
      <c r="P598" s="3">
        <v>0</v>
      </c>
      <c r="Q598" s="3">
        <f t="shared" si="252"/>
        <v>0</v>
      </c>
      <c r="R598" s="3">
        <f t="shared" si="253"/>
        <v>0</v>
      </c>
      <c r="S598" s="49"/>
      <c r="T598" s="49"/>
      <c r="U598" s="49"/>
      <c r="V598" s="49"/>
      <c r="W598" s="49"/>
      <c r="X598" s="49"/>
      <c r="Y598" s="49"/>
      <c r="Z598" s="49"/>
    </row>
    <row r="599" spans="1:26" ht="12.75" hidden="1" customHeight="1">
      <c r="A599" s="11" t="s">
        <v>17</v>
      </c>
      <c r="B599" s="4" t="s">
        <v>14</v>
      </c>
      <c r="C599" s="10"/>
      <c r="D599" s="10"/>
      <c r="E599" s="7"/>
      <c r="F599" s="7"/>
      <c r="G599" s="7"/>
      <c r="H599" s="7"/>
      <c r="I599" s="7"/>
      <c r="J599" s="7"/>
      <c r="K599" s="7"/>
      <c r="L599" s="7"/>
      <c r="M599" s="46">
        <f t="shared" si="250"/>
        <v>0</v>
      </c>
      <c r="N599" s="7">
        <f t="shared" si="251"/>
        <v>0</v>
      </c>
      <c r="O599" s="3">
        <v>30</v>
      </c>
      <c r="P599" s="3">
        <v>405</v>
      </c>
      <c r="Q599" s="3">
        <f t="shared" si="252"/>
        <v>-30</v>
      </c>
      <c r="R599" s="3">
        <f t="shared" si="253"/>
        <v>-405</v>
      </c>
      <c r="S599" s="49"/>
      <c r="T599" s="49"/>
      <c r="U599" s="49"/>
      <c r="V599" s="49"/>
      <c r="W599" s="49"/>
      <c r="X599" s="49"/>
      <c r="Y599" s="49"/>
      <c r="Z599" s="49"/>
    </row>
    <row r="600" spans="1:26" ht="12.75" hidden="1" customHeight="1">
      <c r="A600" s="11" t="s">
        <v>18</v>
      </c>
      <c r="B600" s="4" t="s">
        <v>14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46">
        <f t="shared" si="250"/>
        <v>0</v>
      </c>
      <c r="N600" s="7">
        <f t="shared" si="251"/>
        <v>0</v>
      </c>
      <c r="O600" s="3">
        <v>0</v>
      </c>
      <c r="P600" s="3">
        <v>0</v>
      </c>
      <c r="Q600" s="3">
        <f t="shared" si="252"/>
        <v>0</v>
      </c>
      <c r="R600" s="3">
        <f t="shared" si="253"/>
        <v>0</v>
      </c>
      <c r="S600" s="49"/>
      <c r="T600" s="49"/>
      <c r="U600" s="49"/>
      <c r="V600" s="49"/>
      <c r="W600" s="49"/>
      <c r="X600" s="49"/>
      <c r="Y600" s="49"/>
      <c r="Z600" s="49"/>
    </row>
    <row r="601" spans="1:26" ht="12.75" hidden="1" customHeight="1">
      <c r="A601" s="11" t="s">
        <v>19</v>
      </c>
      <c r="B601" s="4" t="s">
        <v>14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46">
        <f t="shared" si="250"/>
        <v>0</v>
      </c>
      <c r="N601" s="7">
        <f t="shared" si="251"/>
        <v>0</v>
      </c>
      <c r="O601" s="3">
        <v>0</v>
      </c>
      <c r="P601" s="3">
        <v>0</v>
      </c>
      <c r="Q601" s="3">
        <f t="shared" si="252"/>
        <v>0</v>
      </c>
      <c r="R601" s="3">
        <f t="shared" si="253"/>
        <v>0</v>
      </c>
      <c r="S601" s="49"/>
      <c r="T601" s="49"/>
      <c r="U601" s="49"/>
      <c r="V601" s="49"/>
      <c r="W601" s="49"/>
      <c r="X601" s="49"/>
      <c r="Y601" s="49"/>
      <c r="Z601" s="49"/>
    </row>
    <row r="602" spans="1:26" ht="12.75" hidden="1" customHeight="1">
      <c r="A602" s="11" t="s">
        <v>20</v>
      </c>
      <c r="B602" s="4" t="s">
        <v>7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46">
        <f t="shared" si="250"/>
        <v>0</v>
      </c>
      <c r="N602" s="7">
        <f t="shared" si="251"/>
        <v>0</v>
      </c>
      <c r="O602" s="3">
        <v>20</v>
      </c>
      <c r="P602" s="3">
        <v>270</v>
      </c>
      <c r="Q602" s="3">
        <f t="shared" si="252"/>
        <v>-20</v>
      </c>
      <c r="R602" s="3">
        <f t="shared" si="253"/>
        <v>-270</v>
      </c>
      <c r="S602" s="49"/>
      <c r="T602" s="49"/>
      <c r="U602" s="49"/>
      <c r="V602" s="49"/>
      <c r="W602" s="49"/>
      <c r="X602" s="49"/>
      <c r="Y602" s="49"/>
      <c r="Z602" s="49"/>
    </row>
    <row r="603" spans="1:26" ht="12.75" hidden="1" customHeight="1">
      <c r="A603" s="11" t="s">
        <v>21</v>
      </c>
      <c r="B603" s="4" t="s">
        <v>22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46">
        <f t="shared" si="250"/>
        <v>0</v>
      </c>
      <c r="N603" s="7">
        <f t="shared" si="251"/>
        <v>0</v>
      </c>
      <c r="O603" s="3"/>
      <c r="P603" s="3"/>
      <c r="Q603" s="3">
        <f t="shared" si="252"/>
        <v>0</v>
      </c>
      <c r="R603" s="3">
        <f t="shared" si="253"/>
        <v>0</v>
      </c>
      <c r="S603" s="49"/>
      <c r="T603" s="49"/>
      <c r="U603" s="49"/>
      <c r="V603" s="49"/>
      <c r="W603" s="49"/>
      <c r="X603" s="49"/>
      <c r="Y603" s="49"/>
      <c r="Z603" s="49"/>
    </row>
    <row r="604" spans="1:26" ht="12.75" hidden="1" customHeight="1">
      <c r="A604" s="11" t="s">
        <v>23</v>
      </c>
      <c r="B604" s="44" t="s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46">
        <f t="shared" si="250"/>
        <v>0</v>
      </c>
      <c r="N604" s="7">
        <f t="shared" si="251"/>
        <v>0</v>
      </c>
      <c r="O604" s="3"/>
      <c r="P604" s="3"/>
      <c r="Q604" s="3">
        <f t="shared" si="252"/>
        <v>0</v>
      </c>
      <c r="R604" s="3">
        <f t="shared" si="253"/>
        <v>0</v>
      </c>
      <c r="S604" s="49"/>
      <c r="T604" s="49"/>
      <c r="U604" s="49"/>
      <c r="V604" s="49"/>
      <c r="W604" s="49"/>
      <c r="X604" s="49"/>
      <c r="Y604" s="49"/>
      <c r="Z604" s="49"/>
    </row>
    <row r="605" spans="1:26" ht="12.75" hidden="1" customHeight="1">
      <c r="A605" s="11" t="s">
        <v>7</v>
      </c>
      <c r="B605" s="44">
        <f t="shared" ref="B605:B607" si="254">B584+7</f>
        <v>42740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46">
        <f t="shared" si="250"/>
        <v>0</v>
      </c>
      <c r="N605" s="7">
        <f t="shared" si="251"/>
        <v>0</v>
      </c>
      <c r="O605" s="3"/>
      <c r="P605" s="3"/>
      <c r="Q605" s="3"/>
      <c r="R605" s="3"/>
      <c r="S605" s="49"/>
      <c r="T605" s="49"/>
      <c r="U605" s="49"/>
      <c r="V605" s="49"/>
      <c r="W605" s="49"/>
      <c r="X605" s="49"/>
      <c r="Y605" s="49"/>
      <c r="Z605" s="49"/>
    </row>
    <row r="606" spans="1:26" ht="12.75" hidden="1" customHeight="1">
      <c r="A606" s="11" t="s">
        <v>8</v>
      </c>
      <c r="B606" s="44">
        <f t="shared" si="254"/>
        <v>42746</v>
      </c>
      <c r="C606" s="3">
        <v>130</v>
      </c>
      <c r="D606" s="3">
        <v>1755</v>
      </c>
      <c r="E606" s="7"/>
      <c r="F606" s="7"/>
      <c r="G606" s="7"/>
      <c r="H606" s="7"/>
      <c r="I606" s="7"/>
      <c r="J606" s="7"/>
      <c r="K606" s="7"/>
      <c r="L606" s="7"/>
      <c r="M606" s="46">
        <f t="shared" si="250"/>
        <v>130</v>
      </c>
      <c r="N606" s="7">
        <f t="shared" si="251"/>
        <v>1755</v>
      </c>
      <c r="O606" s="3">
        <v>130</v>
      </c>
      <c r="P606" s="3">
        <v>1755</v>
      </c>
      <c r="Q606" s="3">
        <f t="shared" ref="Q606:Q609" si="255">M606-O606</f>
        <v>0</v>
      </c>
      <c r="R606" s="3">
        <f t="shared" ref="R606:R609" si="256">N606-P606</f>
        <v>0</v>
      </c>
      <c r="S606" s="49"/>
      <c r="T606" s="49"/>
      <c r="U606" s="49"/>
      <c r="V606" s="49"/>
      <c r="W606" s="49"/>
      <c r="X606" s="49"/>
      <c r="Y606" s="49"/>
      <c r="Z606" s="49"/>
    </row>
    <row r="607" spans="1:26" ht="12.75" hidden="1" customHeight="1">
      <c r="A607" s="11" t="s">
        <v>9</v>
      </c>
      <c r="B607" s="4">
        <f t="shared" si="254"/>
        <v>42747</v>
      </c>
      <c r="C607" s="7">
        <v>12</v>
      </c>
      <c r="D607" s="7">
        <v>286</v>
      </c>
      <c r="E607" s="7"/>
      <c r="F607" s="7"/>
      <c r="G607" s="7"/>
      <c r="H607" s="7"/>
      <c r="I607" s="7"/>
      <c r="J607" s="7"/>
      <c r="K607" s="7"/>
      <c r="L607" s="7"/>
      <c r="M607" s="46">
        <f t="shared" si="250"/>
        <v>12</v>
      </c>
      <c r="N607" s="7">
        <f t="shared" si="251"/>
        <v>286</v>
      </c>
      <c r="O607" s="3">
        <v>20</v>
      </c>
      <c r="P607" s="3">
        <v>270</v>
      </c>
      <c r="Q607" s="3">
        <f t="shared" si="255"/>
        <v>-8</v>
      </c>
      <c r="R607" s="3">
        <f t="shared" si="256"/>
        <v>16</v>
      </c>
      <c r="S607" s="49"/>
      <c r="T607" s="49"/>
      <c r="U607" s="49"/>
      <c r="V607" s="49"/>
      <c r="W607" s="49"/>
      <c r="X607" s="49"/>
      <c r="Y607" s="49"/>
      <c r="Z607" s="49"/>
    </row>
    <row r="608" spans="1:26" ht="12.75" hidden="1" customHeight="1">
      <c r="A608" s="11" t="s">
        <v>24</v>
      </c>
      <c r="B608" s="4"/>
      <c r="C608" s="22">
        <f>10+32.75</f>
        <v>42.75</v>
      </c>
      <c r="D608" s="22">
        <f>273+667</f>
        <v>940</v>
      </c>
      <c r="E608" s="22"/>
      <c r="F608" s="22"/>
      <c r="G608" s="7"/>
      <c r="H608" s="7"/>
      <c r="I608" s="7"/>
      <c r="J608" s="7"/>
      <c r="K608" s="7"/>
      <c r="L608" s="7"/>
      <c r="M608" s="46">
        <f t="shared" si="250"/>
        <v>42.75</v>
      </c>
      <c r="N608" s="7">
        <f t="shared" si="251"/>
        <v>940</v>
      </c>
      <c r="O608" s="3"/>
      <c r="P608" s="3"/>
      <c r="Q608" s="3">
        <f t="shared" si="255"/>
        <v>42.75</v>
      </c>
      <c r="R608" s="3">
        <f t="shared" si="256"/>
        <v>940</v>
      </c>
      <c r="S608" s="49"/>
      <c r="T608" s="49"/>
      <c r="U608" s="49"/>
      <c r="V608" s="49"/>
      <c r="W608" s="49"/>
      <c r="X608" s="49"/>
      <c r="Y608" s="49"/>
      <c r="Z608" s="49"/>
    </row>
    <row r="609" spans="1:28" ht="12.75" hidden="1" customHeight="1">
      <c r="A609" s="8" t="s">
        <v>25</v>
      </c>
      <c r="B609" s="14"/>
      <c r="C609" s="7">
        <f>SUM(C595:C608)</f>
        <v>491.75</v>
      </c>
      <c r="D609" s="7">
        <f t="shared" ref="D609:P609" si="257">SUM(D595:D608)</f>
        <v>6105</v>
      </c>
      <c r="E609" s="7">
        <f t="shared" si="257"/>
        <v>0</v>
      </c>
      <c r="F609" s="7">
        <f t="shared" si="257"/>
        <v>0</v>
      </c>
      <c r="G609" s="7">
        <f t="shared" si="257"/>
        <v>0</v>
      </c>
      <c r="H609" s="7">
        <f t="shared" si="257"/>
        <v>0</v>
      </c>
      <c r="I609" s="7">
        <f t="shared" si="257"/>
        <v>63</v>
      </c>
      <c r="J609" s="7">
        <f t="shared" si="257"/>
        <v>788</v>
      </c>
      <c r="K609" s="7">
        <f t="shared" si="257"/>
        <v>0</v>
      </c>
      <c r="L609" s="7">
        <f t="shared" si="257"/>
        <v>0</v>
      </c>
      <c r="M609" s="20">
        <f t="shared" si="257"/>
        <v>491.75</v>
      </c>
      <c r="N609" s="21">
        <f t="shared" si="257"/>
        <v>6105</v>
      </c>
      <c r="O609" s="22">
        <f t="shared" si="257"/>
        <v>500</v>
      </c>
      <c r="P609" s="22">
        <f t="shared" si="257"/>
        <v>6750</v>
      </c>
      <c r="Q609" s="22">
        <f t="shared" si="255"/>
        <v>-8.25</v>
      </c>
      <c r="R609" s="22">
        <f t="shared" si="256"/>
        <v>-645</v>
      </c>
      <c r="S609" s="49">
        <f>SUM(S595:S608)</f>
        <v>0</v>
      </c>
      <c r="T609" s="49">
        <f t="shared" ref="T609:Z609" si="258">SUM(T595:T608)</f>
        <v>0</v>
      </c>
      <c r="U609" s="49">
        <f t="shared" si="258"/>
        <v>0</v>
      </c>
      <c r="V609" s="49">
        <f t="shared" si="258"/>
        <v>0</v>
      </c>
      <c r="W609" s="49">
        <f t="shared" si="258"/>
        <v>0</v>
      </c>
      <c r="X609" s="49">
        <f t="shared" si="258"/>
        <v>0</v>
      </c>
      <c r="Y609" s="49">
        <f t="shared" si="258"/>
        <v>0</v>
      </c>
      <c r="Z609" s="49">
        <f t="shared" si="258"/>
        <v>0</v>
      </c>
      <c r="AA609" s="52">
        <f>S609+U609+W609+Y609</f>
        <v>0</v>
      </c>
      <c r="AB609" s="52">
        <f>T609+V609+X609+Z609</f>
        <v>0</v>
      </c>
    </row>
    <row r="610" spans="1:28" ht="12.75" hidden="1" customHeight="1"/>
    <row r="611" spans="1:28" ht="12.75" hidden="1" customHeight="1"/>
    <row r="612" spans="1:28" ht="12.75" hidden="1" customHeight="1">
      <c r="A612" s="1" t="s">
        <v>65</v>
      </c>
      <c r="B612" s="2"/>
      <c r="C612" s="55"/>
      <c r="D612" s="55"/>
      <c r="E612" s="2"/>
      <c r="F612" s="2"/>
      <c r="G612" s="2"/>
      <c r="H612" s="2"/>
      <c r="I612" s="16"/>
      <c r="M612" s="53"/>
      <c r="Q612" s="23"/>
      <c r="R612" s="23"/>
    </row>
    <row r="613" spans="1:28" ht="12.75" hidden="1" customHeight="1">
      <c r="A613" s="3" t="s">
        <v>38</v>
      </c>
      <c r="B613" s="4"/>
      <c r="C613" s="5" t="s">
        <v>0</v>
      </c>
      <c r="D613" s="5"/>
      <c r="E613" s="5" t="s">
        <v>0</v>
      </c>
      <c r="F613" s="5"/>
      <c r="G613" s="5" t="s">
        <v>1</v>
      </c>
      <c r="H613" s="5"/>
      <c r="I613" s="5" t="s">
        <v>1</v>
      </c>
      <c r="J613" s="5"/>
      <c r="K613" s="5" t="s">
        <v>1</v>
      </c>
      <c r="L613" s="5"/>
      <c r="M613" s="17" t="s">
        <v>0</v>
      </c>
      <c r="N613" s="5"/>
      <c r="O613" s="3" t="s">
        <v>2</v>
      </c>
      <c r="P613" s="3"/>
      <c r="Q613" s="3" t="s">
        <v>3</v>
      </c>
      <c r="R613" s="3"/>
      <c r="S613" s="47" t="s">
        <v>4</v>
      </c>
      <c r="T613" s="48"/>
      <c r="U613" s="48"/>
      <c r="V613" s="48"/>
      <c r="W613" s="48"/>
      <c r="X613" s="48"/>
      <c r="Y613" s="48"/>
      <c r="Z613" s="48"/>
    </row>
    <row r="614" spans="1:28" ht="12.75" hidden="1" customHeight="1">
      <c r="A614" s="3" t="s">
        <v>5</v>
      </c>
      <c r="B614" s="4" t="s">
        <v>6</v>
      </c>
      <c r="C614" s="3" t="s">
        <v>36</v>
      </c>
      <c r="D614" s="3"/>
      <c r="E614" s="3" t="s">
        <v>29</v>
      </c>
      <c r="F614" s="3"/>
      <c r="G614" s="3" t="s">
        <v>7</v>
      </c>
      <c r="H614" s="3"/>
      <c r="I614" s="3" t="s">
        <v>8</v>
      </c>
      <c r="J614" s="3"/>
      <c r="K614" s="3" t="s">
        <v>9</v>
      </c>
      <c r="L614" s="3"/>
      <c r="M614" s="18"/>
      <c r="N614" s="3"/>
      <c r="O614" s="3"/>
      <c r="P614" s="3"/>
      <c r="Q614" s="3" t="s">
        <v>10</v>
      </c>
      <c r="R614" s="3" t="s">
        <v>11</v>
      </c>
      <c r="S614" s="49" t="s">
        <v>10</v>
      </c>
      <c r="T614" s="49" t="s">
        <v>11</v>
      </c>
      <c r="U614" s="49" t="s">
        <v>10</v>
      </c>
      <c r="V614" s="49" t="s">
        <v>11</v>
      </c>
      <c r="W614" s="49" t="s">
        <v>10</v>
      </c>
      <c r="X614" s="49" t="s">
        <v>11</v>
      </c>
      <c r="Y614" s="49" t="s">
        <v>10</v>
      </c>
      <c r="Z614" s="49" t="s">
        <v>11</v>
      </c>
    </row>
    <row r="615" spans="1:28" ht="12.75" hidden="1" customHeight="1">
      <c r="A615" s="6" t="s">
        <v>12</v>
      </c>
      <c r="B615" s="4"/>
      <c r="C615" s="7" t="s">
        <v>10</v>
      </c>
      <c r="D615" s="7" t="s">
        <v>11</v>
      </c>
      <c r="E615" s="7" t="s">
        <v>10</v>
      </c>
      <c r="F615" s="7" t="s">
        <v>11</v>
      </c>
      <c r="G615" s="7" t="s">
        <v>10</v>
      </c>
      <c r="H615" s="7" t="s">
        <v>11</v>
      </c>
      <c r="I615" s="7" t="s">
        <v>10</v>
      </c>
      <c r="J615" s="7" t="s">
        <v>11</v>
      </c>
      <c r="K615" s="7" t="s">
        <v>10</v>
      </c>
      <c r="L615" s="7" t="s">
        <v>11</v>
      </c>
      <c r="M615" s="18" t="s">
        <v>10</v>
      </c>
      <c r="N615" s="3" t="s">
        <v>11</v>
      </c>
      <c r="O615" s="3" t="s">
        <v>10</v>
      </c>
      <c r="P615" s="3" t="s">
        <v>11</v>
      </c>
      <c r="Q615" s="3"/>
      <c r="R615" s="3"/>
      <c r="S615" s="49" t="s">
        <v>0</v>
      </c>
      <c r="T615" s="49"/>
      <c r="U615" s="50" t="s">
        <v>7</v>
      </c>
      <c r="V615" s="51"/>
      <c r="W615" s="49" t="s">
        <v>8</v>
      </c>
      <c r="X615" s="49"/>
      <c r="Y615" s="49" t="s">
        <v>9</v>
      </c>
      <c r="Z615" s="49"/>
    </row>
    <row r="616" spans="1:28" ht="12.75" hidden="1" customHeight="1">
      <c r="A616" s="8" t="s">
        <v>13</v>
      </c>
      <c r="B616" s="4" t="s">
        <v>14</v>
      </c>
      <c r="C616" s="7">
        <v>11</v>
      </c>
      <c r="D616" s="7">
        <v>268</v>
      </c>
      <c r="E616" s="7"/>
      <c r="F616" s="7"/>
      <c r="G616" s="7"/>
      <c r="H616" s="7"/>
      <c r="I616" s="7"/>
      <c r="J616" s="7"/>
      <c r="K616" s="7"/>
      <c r="L616" s="7"/>
      <c r="M616" s="46">
        <f>C616+E616</f>
        <v>11</v>
      </c>
      <c r="N616" s="7">
        <f>D616+F616</f>
        <v>268</v>
      </c>
      <c r="O616" s="3">
        <v>0</v>
      </c>
      <c r="P616" s="3">
        <v>0</v>
      </c>
      <c r="Q616" s="3">
        <f>M616-O616</f>
        <v>11</v>
      </c>
      <c r="R616" s="3">
        <f>N616-P616</f>
        <v>268</v>
      </c>
      <c r="S616" s="49"/>
      <c r="T616" s="49"/>
      <c r="U616" s="49"/>
      <c r="V616" s="49"/>
      <c r="W616" s="49"/>
      <c r="X616" s="49"/>
      <c r="Y616" s="49"/>
      <c r="Z616" s="49"/>
    </row>
    <row r="617" spans="1:28" ht="12.75" hidden="1" customHeight="1">
      <c r="A617" s="11" t="s">
        <v>15</v>
      </c>
      <c r="B617" s="44">
        <f>B596+7</f>
        <v>42742</v>
      </c>
      <c r="C617" s="7">
        <v>143</v>
      </c>
      <c r="D617" s="7">
        <v>1583</v>
      </c>
      <c r="E617" s="7"/>
      <c r="F617" s="7"/>
      <c r="G617" s="7"/>
      <c r="H617" s="7"/>
      <c r="I617" s="7"/>
      <c r="J617" s="7"/>
      <c r="K617" s="7"/>
      <c r="L617" s="7"/>
      <c r="M617" s="46">
        <f t="shared" ref="M617:M629" si="259">C617+E617</f>
        <v>143</v>
      </c>
      <c r="N617" s="7">
        <f t="shared" ref="N617:N629" si="260">D617+F617</f>
        <v>1583</v>
      </c>
      <c r="O617" s="3">
        <v>150</v>
      </c>
      <c r="P617" s="3">
        <v>2025</v>
      </c>
      <c r="Q617" s="3">
        <f t="shared" ref="Q617:Q625" si="261">M617-O617</f>
        <v>-7</v>
      </c>
      <c r="R617" s="3">
        <f t="shared" ref="R617:R625" si="262">N617-P617</f>
        <v>-442</v>
      </c>
      <c r="S617" s="49"/>
      <c r="T617" s="49"/>
      <c r="U617" s="49"/>
      <c r="V617" s="49"/>
      <c r="W617" s="49"/>
      <c r="X617" s="49"/>
      <c r="Y617" s="49"/>
      <c r="Z617" s="49"/>
    </row>
    <row r="618" spans="1:28" ht="12.75" hidden="1" customHeight="1">
      <c r="A618" s="11" t="s">
        <v>14</v>
      </c>
      <c r="B618" s="44">
        <f>B597+7</f>
        <v>42744</v>
      </c>
      <c r="C618" s="10">
        <v>144</v>
      </c>
      <c r="D618" s="7">
        <v>1661</v>
      </c>
      <c r="E618" s="7"/>
      <c r="F618" s="7"/>
      <c r="G618" s="7"/>
      <c r="H618" s="7"/>
      <c r="I618" s="7"/>
      <c r="J618" s="7"/>
      <c r="K618" s="7"/>
      <c r="L618" s="7"/>
      <c r="M618" s="46">
        <f t="shared" si="259"/>
        <v>144</v>
      </c>
      <c r="N618" s="7">
        <f t="shared" si="260"/>
        <v>1661</v>
      </c>
      <c r="O618" s="3">
        <v>150</v>
      </c>
      <c r="P618" s="3">
        <v>2025</v>
      </c>
      <c r="Q618" s="3">
        <f t="shared" si="261"/>
        <v>-6</v>
      </c>
      <c r="R618" s="3">
        <f t="shared" si="262"/>
        <v>-364</v>
      </c>
      <c r="S618" s="49"/>
      <c r="T618" s="49"/>
      <c r="U618" s="49"/>
      <c r="V618" s="49"/>
      <c r="W618" s="49"/>
      <c r="X618" s="49"/>
      <c r="Y618" s="49"/>
      <c r="Z618" s="49"/>
    </row>
    <row r="619" spans="1:28" ht="12.75" hidden="1" customHeight="1">
      <c r="A619" s="11" t="s">
        <v>16</v>
      </c>
      <c r="B619" s="4" t="s">
        <v>15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46">
        <f t="shared" si="259"/>
        <v>0</v>
      </c>
      <c r="N619" s="7">
        <f t="shared" si="260"/>
        <v>0</v>
      </c>
      <c r="O619" s="3">
        <v>0</v>
      </c>
      <c r="P619" s="3">
        <v>0</v>
      </c>
      <c r="Q619" s="3">
        <f t="shared" si="261"/>
        <v>0</v>
      </c>
      <c r="R619" s="3">
        <f t="shared" si="262"/>
        <v>0</v>
      </c>
      <c r="S619" s="49"/>
      <c r="T619" s="49"/>
      <c r="U619" s="49"/>
      <c r="V619" s="49"/>
      <c r="W619" s="49"/>
      <c r="X619" s="49"/>
      <c r="Y619" s="49"/>
      <c r="Z619" s="49"/>
    </row>
    <row r="620" spans="1:28" ht="12.75" hidden="1" customHeight="1">
      <c r="A620" s="11" t="s">
        <v>17</v>
      </c>
      <c r="B620" s="4" t="s">
        <v>14</v>
      </c>
      <c r="C620" s="10"/>
      <c r="D620" s="10"/>
      <c r="E620" s="7"/>
      <c r="F620" s="7"/>
      <c r="G620" s="7"/>
      <c r="H620" s="7"/>
      <c r="I620" s="7"/>
      <c r="J620" s="7"/>
      <c r="K620" s="7"/>
      <c r="L620" s="7"/>
      <c r="M620" s="46">
        <f t="shared" si="259"/>
        <v>0</v>
      </c>
      <c r="N620" s="7">
        <f t="shared" si="260"/>
        <v>0</v>
      </c>
      <c r="O620" s="3">
        <v>30</v>
      </c>
      <c r="P620" s="3">
        <v>405</v>
      </c>
      <c r="Q620" s="3">
        <f t="shared" si="261"/>
        <v>-30</v>
      </c>
      <c r="R620" s="3">
        <f t="shared" si="262"/>
        <v>-405</v>
      </c>
      <c r="S620" s="49"/>
      <c r="T620" s="49"/>
      <c r="U620" s="49"/>
      <c r="V620" s="49"/>
      <c r="W620" s="49"/>
      <c r="X620" s="49"/>
      <c r="Y620" s="49"/>
      <c r="Z620" s="49"/>
    </row>
    <row r="621" spans="1:28" ht="12.75" hidden="1" customHeight="1">
      <c r="A621" s="11" t="s">
        <v>18</v>
      </c>
      <c r="B621" s="4" t="s">
        <v>14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46">
        <f t="shared" si="259"/>
        <v>0</v>
      </c>
      <c r="N621" s="7">
        <f t="shared" si="260"/>
        <v>0</v>
      </c>
      <c r="O621" s="3">
        <v>0</v>
      </c>
      <c r="P621" s="3">
        <v>0</v>
      </c>
      <c r="Q621" s="3">
        <f t="shared" si="261"/>
        <v>0</v>
      </c>
      <c r="R621" s="3">
        <f t="shared" si="262"/>
        <v>0</v>
      </c>
      <c r="S621" s="49"/>
      <c r="T621" s="49"/>
      <c r="U621" s="49"/>
      <c r="V621" s="49"/>
      <c r="W621" s="49"/>
      <c r="X621" s="49"/>
      <c r="Y621" s="49"/>
      <c r="Z621" s="49"/>
    </row>
    <row r="622" spans="1:28" ht="12.75" hidden="1" customHeight="1">
      <c r="A622" s="11" t="s">
        <v>19</v>
      </c>
      <c r="B622" s="4" t="s">
        <v>14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46">
        <f t="shared" si="259"/>
        <v>0</v>
      </c>
      <c r="N622" s="7">
        <f t="shared" si="260"/>
        <v>0</v>
      </c>
      <c r="O622" s="3">
        <v>0</v>
      </c>
      <c r="P622" s="3">
        <v>0</v>
      </c>
      <c r="Q622" s="3">
        <f t="shared" si="261"/>
        <v>0</v>
      </c>
      <c r="R622" s="3">
        <f t="shared" si="262"/>
        <v>0</v>
      </c>
      <c r="S622" s="49"/>
      <c r="T622" s="49"/>
      <c r="U622" s="49"/>
      <c r="V622" s="49"/>
      <c r="W622" s="49"/>
      <c r="X622" s="49"/>
      <c r="Y622" s="49"/>
      <c r="Z622" s="49"/>
    </row>
    <row r="623" spans="1:28" ht="12.75" hidden="1" customHeight="1">
      <c r="A623" s="11" t="s">
        <v>20</v>
      </c>
      <c r="B623" s="4" t="s">
        <v>7</v>
      </c>
      <c r="C623" s="7">
        <v>7</v>
      </c>
      <c r="D623" s="7">
        <v>91</v>
      </c>
      <c r="E623" s="7"/>
      <c r="F623" s="7"/>
      <c r="G623" s="7"/>
      <c r="H623" s="7"/>
      <c r="I623" s="7"/>
      <c r="J623" s="7"/>
      <c r="K623" s="7"/>
      <c r="L623" s="7"/>
      <c r="M623" s="46">
        <f t="shared" si="259"/>
        <v>7</v>
      </c>
      <c r="N623" s="7">
        <f t="shared" si="260"/>
        <v>91</v>
      </c>
      <c r="O623" s="3">
        <v>20</v>
      </c>
      <c r="P623" s="3">
        <v>270</v>
      </c>
      <c r="Q623" s="3">
        <f t="shared" si="261"/>
        <v>-13</v>
      </c>
      <c r="R623" s="3">
        <f t="shared" si="262"/>
        <v>-179</v>
      </c>
      <c r="S623" s="49"/>
      <c r="T623" s="49"/>
      <c r="U623" s="49"/>
      <c r="V623" s="49"/>
      <c r="W623" s="49"/>
      <c r="X623" s="49"/>
      <c r="Y623" s="49"/>
      <c r="Z623" s="49"/>
    </row>
    <row r="624" spans="1:28" ht="12.75" hidden="1" customHeight="1">
      <c r="A624" s="11" t="s">
        <v>21</v>
      </c>
      <c r="B624" s="4" t="s">
        <v>22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46">
        <f t="shared" si="259"/>
        <v>0</v>
      </c>
      <c r="N624" s="7">
        <f t="shared" si="260"/>
        <v>0</v>
      </c>
      <c r="O624" s="3"/>
      <c r="P624" s="3"/>
      <c r="Q624" s="3">
        <f t="shared" si="261"/>
        <v>0</v>
      </c>
      <c r="R624" s="3">
        <f t="shared" si="262"/>
        <v>0</v>
      </c>
      <c r="S624" s="49"/>
      <c r="T624" s="49"/>
      <c r="U624" s="49"/>
      <c r="V624" s="49"/>
      <c r="W624" s="49"/>
      <c r="X624" s="49"/>
      <c r="Y624" s="49"/>
      <c r="Z624" s="49"/>
    </row>
    <row r="625" spans="1:28" ht="12.75" hidden="1" customHeight="1">
      <c r="A625" s="11" t="s">
        <v>23</v>
      </c>
      <c r="B625" s="44" t="s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46">
        <f t="shared" si="259"/>
        <v>0</v>
      </c>
      <c r="N625" s="7">
        <f t="shared" si="260"/>
        <v>0</v>
      </c>
      <c r="O625" s="3"/>
      <c r="P625" s="3"/>
      <c r="Q625" s="3">
        <f t="shared" si="261"/>
        <v>0</v>
      </c>
      <c r="R625" s="3">
        <f t="shared" si="262"/>
        <v>0</v>
      </c>
      <c r="S625" s="49"/>
      <c r="T625" s="49"/>
      <c r="U625" s="49"/>
      <c r="V625" s="49"/>
      <c r="W625" s="49"/>
      <c r="X625" s="49"/>
      <c r="Y625" s="49"/>
      <c r="Z625" s="49"/>
    </row>
    <row r="626" spans="1:28" ht="12.75" hidden="1" customHeight="1">
      <c r="A626" s="11" t="s">
        <v>7</v>
      </c>
      <c r="B626" s="44">
        <f t="shared" ref="B626:B628" si="263">B605+7</f>
        <v>42747</v>
      </c>
      <c r="C626" s="7">
        <v>1</v>
      </c>
      <c r="D626" s="7">
        <v>5</v>
      </c>
      <c r="E626" s="7"/>
      <c r="F626" s="7"/>
      <c r="G626" s="7"/>
      <c r="H626" s="7"/>
      <c r="I626" s="7"/>
      <c r="J626" s="7"/>
      <c r="K626" s="7"/>
      <c r="L626" s="7"/>
      <c r="M626" s="46">
        <f t="shared" si="259"/>
        <v>1</v>
      </c>
      <c r="N626" s="7">
        <f t="shared" si="260"/>
        <v>5</v>
      </c>
      <c r="O626" s="3"/>
      <c r="P626" s="3"/>
      <c r="Q626" s="3"/>
      <c r="R626" s="3"/>
      <c r="S626" s="49"/>
      <c r="T626" s="49"/>
      <c r="U626" s="49"/>
      <c r="V626" s="49"/>
      <c r="W626" s="49"/>
      <c r="X626" s="49"/>
      <c r="Y626" s="49"/>
      <c r="Z626" s="49"/>
    </row>
    <row r="627" spans="1:28" ht="12.75" hidden="1" customHeight="1">
      <c r="A627" s="11" t="s">
        <v>8</v>
      </c>
      <c r="B627" s="44">
        <f t="shared" si="263"/>
        <v>42753</v>
      </c>
      <c r="C627" s="3">
        <v>130</v>
      </c>
      <c r="D627" s="3">
        <v>1755</v>
      </c>
      <c r="E627" s="7"/>
      <c r="F627" s="7"/>
      <c r="G627" s="7"/>
      <c r="H627" s="7"/>
      <c r="I627" s="7"/>
      <c r="J627" s="7"/>
      <c r="K627" s="7"/>
      <c r="L627" s="7"/>
      <c r="M627" s="46">
        <f t="shared" si="259"/>
        <v>130</v>
      </c>
      <c r="N627" s="7">
        <f t="shared" si="260"/>
        <v>1755</v>
      </c>
      <c r="O627" s="3">
        <v>130</v>
      </c>
      <c r="P627" s="3">
        <v>1755</v>
      </c>
      <c r="Q627" s="3">
        <f t="shared" ref="Q627:Q630" si="264">M627-O627</f>
        <v>0</v>
      </c>
      <c r="R627" s="3">
        <f t="shared" ref="R627:R630" si="265">N627-P627</f>
        <v>0</v>
      </c>
      <c r="S627" s="49"/>
      <c r="T627" s="49"/>
      <c r="U627" s="49"/>
      <c r="V627" s="49"/>
      <c r="W627" s="49"/>
      <c r="X627" s="49"/>
      <c r="Y627" s="49"/>
      <c r="Z627" s="49"/>
    </row>
    <row r="628" spans="1:28" ht="12.75" hidden="1" customHeight="1">
      <c r="A628" s="11" t="s">
        <v>9</v>
      </c>
      <c r="B628" s="4">
        <f t="shared" si="263"/>
        <v>42754</v>
      </c>
      <c r="C628" s="7">
        <v>14</v>
      </c>
      <c r="D628" s="7">
        <v>286</v>
      </c>
      <c r="E628" s="7"/>
      <c r="F628" s="7"/>
      <c r="G628" s="7"/>
      <c r="H628" s="7"/>
      <c r="I628" s="7"/>
      <c r="J628" s="7"/>
      <c r="K628" s="7"/>
      <c r="L628" s="7"/>
      <c r="M628" s="46">
        <v>24</v>
      </c>
      <c r="N628" s="7">
        <v>624</v>
      </c>
      <c r="O628" s="3">
        <v>20</v>
      </c>
      <c r="P628" s="3">
        <v>270</v>
      </c>
      <c r="Q628" s="3">
        <f t="shared" si="264"/>
        <v>4</v>
      </c>
      <c r="R628" s="3">
        <f t="shared" si="265"/>
        <v>354</v>
      </c>
      <c r="S628" s="49"/>
      <c r="T628" s="49"/>
      <c r="U628" s="49"/>
      <c r="V628" s="49"/>
      <c r="W628" s="49"/>
      <c r="X628" s="49"/>
      <c r="Y628" s="49"/>
      <c r="Z628" s="49"/>
    </row>
    <row r="629" spans="1:28" ht="12.75" hidden="1" customHeight="1">
      <c r="A629" s="11" t="s">
        <v>24</v>
      </c>
      <c r="B629" s="4"/>
      <c r="C629" s="22">
        <f>3+32</f>
        <v>35</v>
      </c>
      <c r="D629" s="22">
        <f>84+932</f>
        <v>1016</v>
      </c>
      <c r="E629" s="22"/>
      <c r="F629" s="22"/>
      <c r="G629" s="7"/>
      <c r="H629" s="7"/>
      <c r="I629" s="7"/>
      <c r="J629" s="7"/>
      <c r="K629" s="7"/>
      <c r="L629" s="7"/>
      <c r="M629" s="46">
        <f t="shared" si="259"/>
        <v>35</v>
      </c>
      <c r="N629" s="7">
        <f t="shared" si="260"/>
        <v>1016</v>
      </c>
      <c r="O629" s="3"/>
      <c r="P629" s="3"/>
      <c r="Q629" s="3">
        <f t="shared" si="264"/>
        <v>35</v>
      </c>
      <c r="R629" s="3">
        <f t="shared" si="265"/>
        <v>1016</v>
      </c>
      <c r="S629" s="49"/>
      <c r="T629" s="49"/>
      <c r="U629" s="49"/>
      <c r="V629" s="49"/>
      <c r="W629" s="49"/>
      <c r="X629" s="49"/>
      <c r="Y629" s="49"/>
      <c r="Z629" s="49"/>
    </row>
    <row r="630" spans="1:28" ht="12.75" hidden="1" customHeight="1">
      <c r="A630" s="8" t="s">
        <v>25</v>
      </c>
      <c r="B630" s="14"/>
      <c r="C630" s="7">
        <f>SUM(C616:C629)</f>
        <v>485</v>
      </c>
      <c r="D630" s="7">
        <f t="shared" ref="D630:P630" si="266">SUM(D616:D629)</f>
        <v>6665</v>
      </c>
      <c r="E630" s="7">
        <f t="shared" si="266"/>
        <v>0</v>
      </c>
      <c r="F630" s="7">
        <f t="shared" si="266"/>
        <v>0</v>
      </c>
      <c r="G630" s="7">
        <f t="shared" si="266"/>
        <v>0</v>
      </c>
      <c r="H630" s="7">
        <f t="shared" si="266"/>
        <v>0</v>
      </c>
      <c r="I630" s="7">
        <f t="shared" si="266"/>
        <v>0</v>
      </c>
      <c r="J630" s="7">
        <f t="shared" si="266"/>
        <v>0</v>
      </c>
      <c r="K630" s="7">
        <f t="shared" si="266"/>
        <v>0</v>
      </c>
      <c r="L630" s="7">
        <f t="shared" si="266"/>
        <v>0</v>
      </c>
      <c r="M630" s="20">
        <f t="shared" si="266"/>
        <v>495</v>
      </c>
      <c r="N630" s="21">
        <f t="shared" si="266"/>
        <v>7003</v>
      </c>
      <c r="O630" s="22">
        <f t="shared" si="266"/>
        <v>500</v>
      </c>
      <c r="P630" s="22">
        <f t="shared" si="266"/>
        <v>6750</v>
      </c>
      <c r="Q630" s="22">
        <f t="shared" si="264"/>
        <v>-5</v>
      </c>
      <c r="R630" s="22">
        <f t="shared" si="265"/>
        <v>253</v>
      </c>
      <c r="S630" s="49">
        <f>SUM(S616:S629)</f>
        <v>0</v>
      </c>
      <c r="T630" s="49">
        <f t="shared" ref="T630:Z630" si="267">SUM(T616:T629)</f>
        <v>0</v>
      </c>
      <c r="U630" s="49">
        <f t="shared" si="267"/>
        <v>0</v>
      </c>
      <c r="V630" s="49">
        <f t="shared" si="267"/>
        <v>0</v>
      </c>
      <c r="W630" s="49">
        <f t="shared" si="267"/>
        <v>0</v>
      </c>
      <c r="X630" s="49">
        <f t="shared" si="267"/>
        <v>0</v>
      </c>
      <c r="Y630" s="49">
        <f t="shared" si="267"/>
        <v>0</v>
      </c>
      <c r="Z630" s="49">
        <f t="shared" si="267"/>
        <v>0</v>
      </c>
      <c r="AA630" s="52">
        <f>S630+U630+W630+Y630</f>
        <v>0</v>
      </c>
      <c r="AB630" s="52">
        <f>T630+V630+X630+Z630</f>
        <v>0</v>
      </c>
    </row>
    <row r="631" spans="1:28" ht="12.75" hidden="1" customHeight="1"/>
    <row r="632" spans="1:28" ht="12.75" hidden="1" customHeight="1"/>
    <row r="633" spans="1:28" ht="12.75" hidden="1" customHeight="1">
      <c r="A633" s="1" t="s">
        <v>66</v>
      </c>
      <c r="B633" s="2"/>
      <c r="C633" s="55"/>
      <c r="D633" s="55"/>
      <c r="E633" s="2"/>
      <c r="F633" s="2"/>
      <c r="G633" s="2"/>
      <c r="H633" s="2"/>
      <c r="I633" s="16"/>
      <c r="M633" s="53"/>
      <c r="Q633" s="23"/>
      <c r="R633" s="23"/>
    </row>
    <row r="634" spans="1:28" ht="12.75" hidden="1" customHeight="1">
      <c r="A634" s="3" t="s">
        <v>38</v>
      </c>
      <c r="B634" s="4"/>
      <c r="C634" s="5" t="s">
        <v>0</v>
      </c>
      <c r="D634" s="5"/>
      <c r="E634" s="5" t="s">
        <v>0</v>
      </c>
      <c r="F634" s="5"/>
      <c r="G634" s="5" t="s">
        <v>1</v>
      </c>
      <c r="H634" s="5"/>
      <c r="I634" s="5" t="s">
        <v>1</v>
      </c>
      <c r="J634" s="5"/>
      <c r="K634" s="5" t="s">
        <v>1</v>
      </c>
      <c r="L634" s="5"/>
      <c r="M634" s="17" t="s">
        <v>0</v>
      </c>
      <c r="N634" s="5"/>
      <c r="O634" s="3" t="s">
        <v>2</v>
      </c>
      <c r="P634" s="3"/>
      <c r="Q634" s="3" t="s">
        <v>3</v>
      </c>
      <c r="R634" s="3"/>
      <c r="S634" s="47" t="s">
        <v>4</v>
      </c>
      <c r="T634" s="48"/>
      <c r="U634" s="48"/>
      <c r="V634" s="48"/>
      <c r="W634" s="48"/>
      <c r="X634" s="48"/>
      <c r="Y634" s="48"/>
      <c r="Z634" s="48"/>
    </row>
    <row r="635" spans="1:28" ht="12.75" hidden="1" customHeight="1">
      <c r="A635" s="3" t="s">
        <v>5</v>
      </c>
      <c r="B635" s="4" t="s">
        <v>6</v>
      </c>
      <c r="C635" s="3" t="s">
        <v>36</v>
      </c>
      <c r="D635" s="3"/>
      <c r="E635" s="3" t="s">
        <v>29</v>
      </c>
      <c r="F635" s="3"/>
      <c r="G635" s="3" t="s">
        <v>7</v>
      </c>
      <c r="H635" s="3"/>
      <c r="I635" s="3" t="s">
        <v>8</v>
      </c>
      <c r="J635" s="3"/>
      <c r="K635" s="3" t="s">
        <v>9</v>
      </c>
      <c r="L635" s="3"/>
      <c r="M635" s="18"/>
      <c r="N635" s="3"/>
      <c r="O635" s="3"/>
      <c r="P635" s="3"/>
      <c r="Q635" s="3" t="s">
        <v>10</v>
      </c>
      <c r="R635" s="3" t="s">
        <v>11</v>
      </c>
      <c r="S635" s="49" t="s">
        <v>10</v>
      </c>
      <c r="T635" s="49" t="s">
        <v>11</v>
      </c>
      <c r="U635" s="49" t="s">
        <v>10</v>
      </c>
      <c r="V635" s="49" t="s">
        <v>11</v>
      </c>
      <c r="W635" s="49" t="s">
        <v>10</v>
      </c>
      <c r="X635" s="49" t="s">
        <v>11</v>
      </c>
      <c r="Y635" s="49" t="s">
        <v>10</v>
      </c>
      <c r="Z635" s="49" t="s">
        <v>11</v>
      </c>
    </row>
    <row r="636" spans="1:28" ht="12.75" hidden="1" customHeight="1">
      <c r="A636" s="6" t="s">
        <v>12</v>
      </c>
      <c r="B636" s="4"/>
      <c r="C636" s="7" t="s">
        <v>10</v>
      </c>
      <c r="D636" s="7" t="s">
        <v>11</v>
      </c>
      <c r="E636" s="7" t="s">
        <v>10</v>
      </c>
      <c r="F636" s="7" t="s">
        <v>11</v>
      </c>
      <c r="G636" s="7" t="s">
        <v>10</v>
      </c>
      <c r="H636" s="7" t="s">
        <v>11</v>
      </c>
      <c r="I636" s="7" t="s">
        <v>10</v>
      </c>
      <c r="J636" s="7" t="s">
        <v>11</v>
      </c>
      <c r="K636" s="7" t="s">
        <v>10</v>
      </c>
      <c r="L636" s="7" t="s">
        <v>11</v>
      </c>
      <c r="M636" s="18" t="s">
        <v>10</v>
      </c>
      <c r="N636" s="3" t="s">
        <v>11</v>
      </c>
      <c r="O636" s="3" t="s">
        <v>10</v>
      </c>
      <c r="P636" s="3" t="s">
        <v>11</v>
      </c>
      <c r="Q636" s="3"/>
      <c r="R636" s="3"/>
      <c r="S636" s="49" t="s">
        <v>0</v>
      </c>
      <c r="T636" s="49"/>
      <c r="U636" s="50" t="s">
        <v>7</v>
      </c>
      <c r="V636" s="51"/>
      <c r="W636" s="49" t="s">
        <v>8</v>
      </c>
      <c r="X636" s="49"/>
      <c r="Y636" s="49" t="s">
        <v>9</v>
      </c>
      <c r="Z636" s="49"/>
    </row>
    <row r="637" spans="1:28" ht="12.75" hidden="1" customHeight="1">
      <c r="A637" s="8" t="s">
        <v>13</v>
      </c>
      <c r="B637" s="4" t="s">
        <v>14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6">
        <f>C637+E637</f>
        <v>0</v>
      </c>
      <c r="N637" s="7">
        <f>D637+F637</f>
        <v>0</v>
      </c>
      <c r="O637" s="3">
        <v>0</v>
      </c>
      <c r="P637" s="3">
        <v>0</v>
      </c>
      <c r="Q637" s="3">
        <f>M637-O637</f>
        <v>0</v>
      </c>
      <c r="R637" s="3">
        <f>N637-P637</f>
        <v>0</v>
      </c>
      <c r="S637" s="49"/>
      <c r="T637" s="49"/>
      <c r="U637" s="49"/>
      <c r="V637" s="49"/>
      <c r="W637" s="49"/>
      <c r="X637" s="49"/>
      <c r="Y637" s="49"/>
      <c r="Z637" s="49"/>
    </row>
    <row r="638" spans="1:28" ht="12.75" hidden="1" customHeight="1">
      <c r="A638" s="11" t="s">
        <v>15</v>
      </c>
      <c r="B638" s="44">
        <f>B617+7</f>
        <v>42749</v>
      </c>
      <c r="C638" s="7">
        <v>153</v>
      </c>
      <c r="D638" s="7">
        <v>1406</v>
      </c>
      <c r="E638" s="7"/>
      <c r="F638" s="7"/>
      <c r="G638" s="7"/>
      <c r="H638" s="7"/>
      <c r="I638" s="7"/>
      <c r="J638" s="7"/>
      <c r="K638" s="7"/>
      <c r="L638" s="7"/>
      <c r="M638" s="46">
        <f t="shared" ref="M638:M650" si="268">C638+E638</f>
        <v>153</v>
      </c>
      <c r="N638" s="7">
        <f t="shared" ref="N638:N650" si="269">D638+F638</f>
        <v>1406</v>
      </c>
      <c r="O638" s="3">
        <v>150</v>
      </c>
      <c r="P638" s="3">
        <v>2025</v>
      </c>
      <c r="Q638" s="3">
        <f t="shared" ref="Q638:Q646" si="270">M638-O638</f>
        <v>3</v>
      </c>
      <c r="R638" s="3">
        <f t="shared" ref="R638:R646" si="271">N638-P638</f>
        <v>-619</v>
      </c>
      <c r="S638" s="49"/>
      <c r="T638" s="49"/>
      <c r="U638" s="49"/>
      <c r="V638" s="49"/>
      <c r="W638" s="49"/>
      <c r="X638" s="49"/>
      <c r="Y638" s="49"/>
      <c r="Z638" s="49"/>
    </row>
    <row r="639" spans="1:28" ht="12.75" hidden="1" customHeight="1">
      <c r="A639" s="11" t="s">
        <v>14</v>
      </c>
      <c r="B639" s="44">
        <f>B618+7</f>
        <v>42751</v>
      </c>
      <c r="C639" s="10">
        <v>179</v>
      </c>
      <c r="D639" s="7">
        <v>1467</v>
      </c>
      <c r="E639" s="7"/>
      <c r="F639" s="7"/>
      <c r="G639" s="7"/>
      <c r="H639" s="7"/>
      <c r="I639" s="7"/>
      <c r="J639" s="7"/>
      <c r="K639" s="7"/>
      <c r="L639" s="7"/>
      <c r="M639" s="46">
        <f t="shared" si="268"/>
        <v>179</v>
      </c>
      <c r="N639" s="7">
        <f t="shared" si="269"/>
        <v>1467</v>
      </c>
      <c r="O639" s="3">
        <v>150</v>
      </c>
      <c r="P639" s="3">
        <v>2025</v>
      </c>
      <c r="Q639" s="3">
        <f t="shared" si="270"/>
        <v>29</v>
      </c>
      <c r="R639" s="3">
        <f t="shared" si="271"/>
        <v>-558</v>
      </c>
      <c r="S639" s="49"/>
      <c r="T639" s="49"/>
      <c r="U639" s="49"/>
      <c r="V639" s="49"/>
      <c r="W639" s="49"/>
      <c r="X639" s="49"/>
      <c r="Y639" s="49"/>
      <c r="Z639" s="49"/>
    </row>
    <row r="640" spans="1:28" ht="12.75" hidden="1" customHeight="1">
      <c r="A640" s="11" t="s">
        <v>16</v>
      </c>
      <c r="B640" s="4" t="s">
        <v>15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46">
        <f t="shared" si="268"/>
        <v>0</v>
      </c>
      <c r="N640" s="7">
        <f t="shared" si="269"/>
        <v>0</v>
      </c>
      <c r="O640" s="3">
        <v>0</v>
      </c>
      <c r="P640" s="3">
        <v>0</v>
      </c>
      <c r="Q640" s="3">
        <f t="shared" si="270"/>
        <v>0</v>
      </c>
      <c r="R640" s="3">
        <f t="shared" si="271"/>
        <v>0</v>
      </c>
      <c r="S640" s="49"/>
      <c r="T640" s="49"/>
      <c r="U640" s="49"/>
      <c r="V640" s="49"/>
      <c r="W640" s="49"/>
      <c r="X640" s="49"/>
      <c r="Y640" s="49"/>
      <c r="Z640" s="49"/>
    </row>
    <row r="641" spans="1:28" ht="12.75" hidden="1" customHeight="1">
      <c r="A641" s="11" t="s">
        <v>17</v>
      </c>
      <c r="B641" s="4" t="s">
        <v>14</v>
      </c>
      <c r="C641" s="10">
        <v>4</v>
      </c>
      <c r="D641" s="10">
        <v>110</v>
      </c>
      <c r="E641" s="7"/>
      <c r="F641" s="7"/>
      <c r="G641" s="7"/>
      <c r="H641" s="7"/>
      <c r="I641" s="7"/>
      <c r="J641" s="7"/>
      <c r="K641" s="7"/>
      <c r="L641" s="7"/>
      <c r="M641" s="46">
        <f t="shared" si="268"/>
        <v>4</v>
      </c>
      <c r="N641" s="7">
        <f t="shared" si="269"/>
        <v>110</v>
      </c>
      <c r="O641" s="3">
        <v>30</v>
      </c>
      <c r="P641" s="3">
        <v>405</v>
      </c>
      <c r="Q641" s="3">
        <f t="shared" si="270"/>
        <v>-26</v>
      </c>
      <c r="R641" s="3">
        <f t="shared" si="271"/>
        <v>-295</v>
      </c>
      <c r="S641" s="49"/>
      <c r="T641" s="49"/>
      <c r="U641" s="49"/>
      <c r="V641" s="49"/>
      <c r="W641" s="49"/>
      <c r="X641" s="49"/>
      <c r="Y641" s="49"/>
      <c r="Z641" s="49"/>
    </row>
    <row r="642" spans="1:28" ht="12.75" hidden="1" customHeight="1">
      <c r="A642" s="11" t="s">
        <v>18</v>
      </c>
      <c r="B642" s="4" t="s">
        <v>14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46">
        <f t="shared" si="268"/>
        <v>0</v>
      </c>
      <c r="N642" s="7">
        <f t="shared" si="269"/>
        <v>0</v>
      </c>
      <c r="O642" s="3">
        <v>0</v>
      </c>
      <c r="P642" s="3">
        <v>0</v>
      </c>
      <c r="Q642" s="3">
        <f t="shared" si="270"/>
        <v>0</v>
      </c>
      <c r="R642" s="3">
        <f t="shared" si="271"/>
        <v>0</v>
      </c>
      <c r="S642" s="49"/>
      <c r="T642" s="49"/>
      <c r="U642" s="49"/>
      <c r="V642" s="49"/>
      <c r="W642" s="49"/>
      <c r="X642" s="49"/>
      <c r="Y642" s="49"/>
      <c r="Z642" s="49"/>
    </row>
    <row r="643" spans="1:28" ht="12.75" hidden="1" customHeight="1">
      <c r="A643" s="11" t="s">
        <v>19</v>
      </c>
      <c r="B643" s="4" t="s">
        <v>14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46">
        <f t="shared" si="268"/>
        <v>0</v>
      </c>
      <c r="N643" s="7">
        <f t="shared" si="269"/>
        <v>0</v>
      </c>
      <c r="O643" s="3">
        <v>0</v>
      </c>
      <c r="P643" s="3">
        <v>0</v>
      </c>
      <c r="Q643" s="3">
        <f t="shared" si="270"/>
        <v>0</v>
      </c>
      <c r="R643" s="3">
        <f t="shared" si="271"/>
        <v>0</v>
      </c>
      <c r="S643" s="49"/>
      <c r="T643" s="49"/>
      <c r="U643" s="49"/>
      <c r="V643" s="49"/>
      <c r="W643" s="49"/>
      <c r="X643" s="49"/>
      <c r="Y643" s="49"/>
      <c r="Z643" s="49"/>
    </row>
    <row r="644" spans="1:28" ht="12.75" hidden="1" customHeight="1">
      <c r="A644" s="11" t="s">
        <v>20</v>
      </c>
      <c r="B644" s="4" t="s">
        <v>7</v>
      </c>
      <c r="C644" s="7">
        <v>2</v>
      </c>
      <c r="D644" s="7">
        <v>37</v>
      </c>
      <c r="E644" s="7"/>
      <c r="F644" s="7"/>
      <c r="G644" s="7"/>
      <c r="H644" s="7"/>
      <c r="I644" s="7"/>
      <c r="J644" s="7"/>
      <c r="K644" s="7"/>
      <c r="L644" s="7"/>
      <c r="M644" s="46">
        <f t="shared" si="268"/>
        <v>2</v>
      </c>
      <c r="N644" s="7">
        <f t="shared" si="269"/>
        <v>37</v>
      </c>
      <c r="O644" s="3">
        <v>20</v>
      </c>
      <c r="P644" s="3">
        <v>270</v>
      </c>
      <c r="Q644" s="3">
        <f t="shared" si="270"/>
        <v>-18</v>
      </c>
      <c r="R644" s="3">
        <f t="shared" si="271"/>
        <v>-233</v>
      </c>
      <c r="S644" s="49"/>
      <c r="T644" s="49"/>
      <c r="U644" s="49"/>
      <c r="V644" s="49"/>
      <c r="W644" s="49"/>
      <c r="X644" s="49"/>
      <c r="Y644" s="49"/>
      <c r="Z644" s="49"/>
    </row>
    <row r="645" spans="1:28" ht="12.75" hidden="1" customHeight="1">
      <c r="A645" s="11" t="s">
        <v>21</v>
      </c>
      <c r="B645" s="4" t="s">
        <v>22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46">
        <f t="shared" si="268"/>
        <v>0</v>
      </c>
      <c r="N645" s="7">
        <f t="shared" si="269"/>
        <v>0</v>
      </c>
      <c r="O645" s="3"/>
      <c r="P645" s="3"/>
      <c r="Q645" s="3">
        <f t="shared" si="270"/>
        <v>0</v>
      </c>
      <c r="R645" s="3">
        <f t="shared" si="271"/>
        <v>0</v>
      </c>
      <c r="S645" s="49"/>
      <c r="T645" s="49"/>
      <c r="U645" s="49"/>
      <c r="V645" s="49"/>
      <c r="W645" s="49"/>
      <c r="X645" s="49"/>
      <c r="Y645" s="49"/>
      <c r="Z645" s="49"/>
    </row>
    <row r="646" spans="1:28" ht="12.75" hidden="1" customHeight="1">
      <c r="A646" s="11" t="s">
        <v>23</v>
      </c>
      <c r="B646" s="44" t="s">
        <v>7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46">
        <f t="shared" si="268"/>
        <v>0</v>
      </c>
      <c r="N646" s="7">
        <f t="shared" si="269"/>
        <v>0</v>
      </c>
      <c r="O646" s="3"/>
      <c r="P646" s="3"/>
      <c r="Q646" s="3">
        <f t="shared" si="270"/>
        <v>0</v>
      </c>
      <c r="R646" s="3">
        <f t="shared" si="271"/>
        <v>0</v>
      </c>
      <c r="S646" s="49"/>
      <c r="T646" s="49"/>
      <c r="U646" s="49"/>
      <c r="V646" s="49"/>
      <c r="W646" s="49"/>
      <c r="X646" s="49"/>
      <c r="Y646" s="49"/>
      <c r="Z646" s="49"/>
    </row>
    <row r="647" spans="1:28" ht="12.75" hidden="1" customHeight="1">
      <c r="A647" s="11" t="s">
        <v>7</v>
      </c>
      <c r="B647" s="44">
        <f t="shared" ref="B647:B649" si="272">B626+7</f>
        <v>42754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46">
        <f t="shared" si="268"/>
        <v>0</v>
      </c>
      <c r="N647" s="7">
        <f t="shared" si="269"/>
        <v>0</v>
      </c>
      <c r="O647" s="3"/>
      <c r="P647" s="3"/>
      <c r="Q647" s="3"/>
      <c r="R647" s="3"/>
      <c r="S647" s="49"/>
      <c r="T647" s="49"/>
      <c r="U647" s="49"/>
      <c r="V647" s="49"/>
      <c r="W647" s="49"/>
      <c r="X647" s="49"/>
      <c r="Y647" s="49"/>
      <c r="Z647" s="49"/>
    </row>
    <row r="648" spans="1:28" ht="12.75" hidden="1" customHeight="1">
      <c r="A648" s="11" t="s">
        <v>8</v>
      </c>
      <c r="B648" s="44">
        <f t="shared" si="272"/>
        <v>42760</v>
      </c>
      <c r="C648" s="3">
        <v>130</v>
      </c>
      <c r="D648" s="3">
        <v>1755</v>
      </c>
      <c r="E648" s="7"/>
      <c r="F648" s="7"/>
      <c r="G648" s="7"/>
      <c r="H648" s="7"/>
      <c r="I648" s="7"/>
      <c r="J648" s="7"/>
      <c r="K648" s="7"/>
      <c r="L648" s="7"/>
      <c r="M648" s="46">
        <f t="shared" si="268"/>
        <v>130</v>
      </c>
      <c r="N648" s="7">
        <f t="shared" si="269"/>
        <v>1755</v>
      </c>
      <c r="O648" s="3">
        <v>130</v>
      </c>
      <c r="P648" s="3">
        <v>1755</v>
      </c>
      <c r="Q648" s="3">
        <f t="shared" ref="Q648:Q651" si="273">M648-O648</f>
        <v>0</v>
      </c>
      <c r="R648" s="3">
        <f t="shared" ref="R648:R651" si="274">N648-P648</f>
        <v>0</v>
      </c>
      <c r="S648" s="49"/>
      <c r="T648" s="49"/>
      <c r="U648" s="49"/>
      <c r="V648" s="49"/>
      <c r="W648" s="49"/>
      <c r="X648" s="49"/>
      <c r="Y648" s="49"/>
      <c r="Z648" s="49"/>
    </row>
    <row r="649" spans="1:28" ht="12.75" hidden="1" customHeight="1">
      <c r="A649" s="11" t="s">
        <v>9</v>
      </c>
      <c r="B649" s="4">
        <f t="shared" si="272"/>
        <v>42761</v>
      </c>
      <c r="C649" s="7">
        <v>8</v>
      </c>
      <c r="D649" s="7">
        <v>104</v>
      </c>
      <c r="E649" s="7"/>
      <c r="F649" s="7"/>
      <c r="G649" s="7"/>
      <c r="H649" s="7"/>
      <c r="I649" s="7"/>
      <c r="J649" s="7"/>
      <c r="K649" s="7"/>
      <c r="L649" s="7"/>
      <c r="M649" s="46">
        <f t="shared" si="268"/>
        <v>8</v>
      </c>
      <c r="N649" s="7">
        <f t="shared" si="269"/>
        <v>104</v>
      </c>
      <c r="O649" s="3">
        <v>20</v>
      </c>
      <c r="P649" s="3">
        <v>270</v>
      </c>
      <c r="Q649" s="3">
        <f t="shared" si="273"/>
        <v>-12</v>
      </c>
      <c r="R649" s="3">
        <f t="shared" si="274"/>
        <v>-166</v>
      </c>
      <c r="S649" s="49"/>
      <c r="T649" s="49"/>
      <c r="U649" s="49"/>
      <c r="V649" s="49"/>
      <c r="W649" s="49"/>
      <c r="X649" s="49"/>
      <c r="Y649" s="49"/>
      <c r="Z649" s="49"/>
    </row>
    <row r="650" spans="1:28" ht="12.75" hidden="1" customHeight="1">
      <c r="A650" s="11" t="s">
        <v>24</v>
      </c>
      <c r="B650" s="4"/>
      <c r="C650" s="22">
        <v>21</v>
      </c>
      <c r="D650" s="22">
        <v>561</v>
      </c>
      <c r="E650" s="22"/>
      <c r="F650" s="22"/>
      <c r="G650" s="7"/>
      <c r="H650" s="7"/>
      <c r="I650" s="7"/>
      <c r="J650" s="7"/>
      <c r="K650" s="7"/>
      <c r="L650" s="7"/>
      <c r="M650" s="46">
        <f t="shared" si="268"/>
        <v>21</v>
      </c>
      <c r="N650" s="7">
        <f t="shared" si="269"/>
        <v>561</v>
      </c>
      <c r="O650" s="3"/>
      <c r="P650" s="3"/>
      <c r="Q650" s="3">
        <f t="shared" si="273"/>
        <v>21</v>
      </c>
      <c r="R650" s="3">
        <f t="shared" si="274"/>
        <v>561</v>
      </c>
      <c r="S650" s="49"/>
      <c r="T650" s="49"/>
      <c r="U650" s="49"/>
      <c r="V650" s="49"/>
      <c r="W650" s="49"/>
      <c r="X650" s="49"/>
      <c r="Y650" s="49"/>
      <c r="Z650" s="49"/>
    </row>
    <row r="651" spans="1:28" ht="12.75" hidden="1" customHeight="1">
      <c r="A651" s="8" t="s">
        <v>25</v>
      </c>
      <c r="B651" s="14"/>
      <c r="C651" s="7">
        <f>SUM(C637:C650)</f>
        <v>497</v>
      </c>
      <c r="D651" s="7">
        <f t="shared" ref="D651:P651" si="275">SUM(D637:D650)</f>
        <v>5440</v>
      </c>
      <c r="E651" s="7">
        <f t="shared" si="275"/>
        <v>0</v>
      </c>
      <c r="F651" s="7">
        <f t="shared" si="275"/>
        <v>0</v>
      </c>
      <c r="G651" s="7">
        <f t="shared" si="275"/>
        <v>0</v>
      </c>
      <c r="H651" s="7">
        <f t="shared" si="275"/>
        <v>0</v>
      </c>
      <c r="I651" s="7">
        <f t="shared" si="275"/>
        <v>0</v>
      </c>
      <c r="J651" s="7">
        <f t="shared" si="275"/>
        <v>0</v>
      </c>
      <c r="K651" s="7">
        <f t="shared" si="275"/>
        <v>0</v>
      </c>
      <c r="L651" s="7">
        <f t="shared" si="275"/>
        <v>0</v>
      </c>
      <c r="M651" s="20">
        <f t="shared" si="275"/>
        <v>497</v>
      </c>
      <c r="N651" s="21">
        <f t="shared" si="275"/>
        <v>5440</v>
      </c>
      <c r="O651" s="22">
        <f t="shared" si="275"/>
        <v>500</v>
      </c>
      <c r="P651" s="22">
        <f t="shared" si="275"/>
        <v>6750</v>
      </c>
      <c r="Q651" s="22">
        <f t="shared" si="273"/>
        <v>-3</v>
      </c>
      <c r="R651" s="22">
        <f t="shared" si="274"/>
        <v>-1310</v>
      </c>
      <c r="S651" s="49">
        <f>SUM(S637:S650)</f>
        <v>0</v>
      </c>
      <c r="T651" s="49">
        <f t="shared" ref="T651:Z651" si="276">SUM(T637:T650)</f>
        <v>0</v>
      </c>
      <c r="U651" s="49">
        <f t="shared" si="276"/>
        <v>0</v>
      </c>
      <c r="V651" s="49">
        <f t="shared" si="276"/>
        <v>0</v>
      </c>
      <c r="W651" s="49">
        <f t="shared" si="276"/>
        <v>0</v>
      </c>
      <c r="X651" s="49">
        <f t="shared" si="276"/>
        <v>0</v>
      </c>
      <c r="Y651" s="49">
        <f t="shared" si="276"/>
        <v>0</v>
      </c>
      <c r="Z651" s="49">
        <f t="shared" si="276"/>
        <v>0</v>
      </c>
      <c r="AA651" s="52">
        <f>S651+U651+W651+Y651</f>
        <v>0</v>
      </c>
      <c r="AB651" s="52">
        <f>T651+V651+X651+Z651</f>
        <v>0</v>
      </c>
    </row>
    <row r="652" spans="1:28" ht="12.75" hidden="1" customHeight="1"/>
    <row r="653" spans="1:28" ht="12.75" hidden="1" customHeight="1"/>
    <row r="654" spans="1:28" ht="12.75" hidden="1" customHeight="1">
      <c r="A654" s="1" t="s">
        <v>67</v>
      </c>
      <c r="B654" s="2"/>
      <c r="C654" s="55"/>
      <c r="D654" s="55"/>
      <c r="E654" s="2"/>
      <c r="F654" s="2"/>
      <c r="G654" s="2"/>
      <c r="H654" s="2"/>
      <c r="I654" s="16"/>
      <c r="M654" s="53"/>
      <c r="Q654" s="23"/>
      <c r="R654" s="23"/>
    </row>
    <row r="655" spans="1:28" ht="12.75" hidden="1" customHeight="1">
      <c r="A655" s="3" t="s">
        <v>38</v>
      </c>
      <c r="B655" s="4"/>
      <c r="C655" s="5" t="s">
        <v>0</v>
      </c>
      <c r="D655" s="5"/>
      <c r="E655" s="5" t="s">
        <v>0</v>
      </c>
      <c r="F655" s="5"/>
      <c r="G655" s="5" t="s">
        <v>1</v>
      </c>
      <c r="H655" s="5"/>
      <c r="I655" s="5" t="s">
        <v>1</v>
      </c>
      <c r="J655" s="5"/>
      <c r="K655" s="5" t="s">
        <v>1</v>
      </c>
      <c r="L655" s="5"/>
      <c r="M655" s="17" t="s">
        <v>0</v>
      </c>
      <c r="N655" s="5"/>
      <c r="O655" s="3" t="s">
        <v>2</v>
      </c>
      <c r="P655" s="3"/>
      <c r="Q655" s="3" t="s">
        <v>3</v>
      </c>
      <c r="R655" s="3"/>
      <c r="S655" s="47" t="s">
        <v>4</v>
      </c>
      <c r="T655" s="48"/>
      <c r="U655" s="48"/>
      <c r="V655" s="48"/>
      <c r="W655" s="48"/>
      <c r="X655" s="48"/>
      <c r="Y655" s="48"/>
      <c r="Z655" s="48"/>
    </row>
    <row r="656" spans="1:28" ht="12.75" hidden="1" customHeight="1">
      <c r="A656" s="3" t="s">
        <v>5</v>
      </c>
      <c r="B656" s="4" t="s">
        <v>6</v>
      </c>
      <c r="C656" s="3" t="s">
        <v>36</v>
      </c>
      <c r="D656" s="3"/>
      <c r="E656" s="3" t="s">
        <v>29</v>
      </c>
      <c r="F656" s="3"/>
      <c r="G656" s="3" t="s">
        <v>7</v>
      </c>
      <c r="H656" s="3"/>
      <c r="I656" s="3" t="s">
        <v>8</v>
      </c>
      <c r="J656" s="3"/>
      <c r="K656" s="3" t="s">
        <v>9</v>
      </c>
      <c r="L656" s="3"/>
      <c r="M656" s="18"/>
      <c r="N656" s="3"/>
      <c r="O656" s="3"/>
      <c r="P656" s="3"/>
      <c r="Q656" s="3" t="s">
        <v>10</v>
      </c>
      <c r="R656" s="3" t="s">
        <v>11</v>
      </c>
      <c r="S656" s="49" t="s">
        <v>10</v>
      </c>
      <c r="T656" s="49" t="s">
        <v>11</v>
      </c>
      <c r="U656" s="49" t="s">
        <v>10</v>
      </c>
      <c r="V656" s="49" t="s">
        <v>11</v>
      </c>
      <c r="W656" s="49" t="s">
        <v>10</v>
      </c>
      <c r="X656" s="49" t="s">
        <v>11</v>
      </c>
      <c r="Y656" s="49" t="s">
        <v>10</v>
      </c>
      <c r="Z656" s="49" t="s">
        <v>11</v>
      </c>
    </row>
    <row r="657" spans="1:28" ht="12.75" hidden="1" customHeight="1">
      <c r="A657" s="6" t="s">
        <v>12</v>
      </c>
      <c r="B657" s="4"/>
      <c r="C657" s="7" t="s">
        <v>10</v>
      </c>
      <c r="D657" s="7" t="s">
        <v>11</v>
      </c>
      <c r="E657" s="7" t="s">
        <v>10</v>
      </c>
      <c r="F657" s="7" t="s">
        <v>11</v>
      </c>
      <c r="G657" s="7" t="s">
        <v>10</v>
      </c>
      <c r="H657" s="7" t="s">
        <v>11</v>
      </c>
      <c r="I657" s="7" t="s">
        <v>10</v>
      </c>
      <c r="J657" s="7" t="s">
        <v>11</v>
      </c>
      <c r="K657" s="7" t="s">
        <v>10</v>
      </c>
      <c r="L657" s="7" t="s">
        <v>11</v>
      </c>
      <c r="M657" s="18" t="s">
        <v>10</v>
      </c>
      <c r="N657" s="3" t="s">
        <v>11</v>
      </c>
      <c r="O657" s="3" t="s">
        <v>10</v>
      </c>
      <c r="P657" s="3" t="s">
        <v>11</v>
      </c>
      <c r="Q657" s="3"/>
      <c r="R657" s="3"/>
      <c r="S657" s="49" t="s">
        <v>0</v>
      </c>
      <c r="T657" s="49"/>
      <c r="U657" s="50" t="s">
        <v>7</v>
      </c>
      <c r="V657" s="51"/>
      <c r="W657" s="49" t="s">
        <v>8</v>
      </c>
      <c r="X657" s="49"/>
      <c r="Y657" s="49" t="s">
        <v>9</v>
      </c>
      <c r="Z657" s="49"/>
    </row>
    <row r="658" spans="1:28" ht="12.75" hidden="1" customHeight="1">
      <c r="A658" s="8" t="s">
        <v>13</v>
      </c>
      <c r="B658" s="4" t="s">
        <v>14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46">
        <f>C658+E658</f>
        <v>0</v>
      </c>
      <c r="N658" s="7">
        <f>D658+F658</f>
        <v>0</v>
      </c>
      <c r="O658" s="3">
        <v>0</v>
      </c>
      <c r="P658" s="3">
        <v>0</v>
      </c>
      <c r="Q658" s="3">
        <f>M658-O658</f>
        <v>0</v>
      </c>
      <c r="R658" s="3">
        <f>N658-P658</f>
        <v>0</v>
      </c>
      <c r="S658" s="49"/>
      <c r="T658" s="49"/>
      <c r="U658" s="49"/>
      <c r="V658" s="49"/>
      <c r="W658" s="49"/>
      <c r="X658" s="49"/>
      <c r="Y658" s="49"/>
      <c r="Z658" s="49"/>
    </row>
    <row r="659" spans="1:28" ht="12.75" hidden="1" customHeight="1">
      <c r="A659" s="11" t="s">
        <v>15</v>
      </c>
      <c r="B659" s="44">
        <f>B638+7</f>
        <v>42756</v>
      </c>
      <c r="C659" s="7">
        <v>164</v>
      </c>
      <c r="D659" s="7">
        <v>2324</v>
      </c>
      <c r="E659" s="7"/>
      <c r="F659" s="7"/>
      <c r="G659" s="7"/>
      <c r="H659" s="7"/>
      <c r="I659" s="7">
        <v>28</v>
      </c>
      <c r="J659" s="7">
        <v>163</v>
      </c>
      <c r="K659" s="7">
        <v>2</v>
      </c>
      <c r="L659" s="7">
        <v>12</v>
      </c>
      <c r="M659" s="46">
        <f t="shared" ref="M659:M671" si="277">C659+E659</f>
        <v>164</v>
      </c>
      <c r="N659" s="7">
        <f t="shared" ref="N659:N671" si="278">D659+F659</f>
        <v>2324</v>
      </c>
      <c r="O659" s="3">
        <v>150</v>
      </c>
      <c r="P659" s="3">
        <v>2025</v>
      </c>
      <c r="Q659" s="3">
        <f t="shared" ref="Q659:Q667" si="279">M659-O659</f>
        <v>14</v>
      </c>
      <c r="R659" s="3">
        <f t="shared" ref="R659:R667" si="280">N659-P659</f>
        <v>299</v>
      </c>
      <c r="S659" s="49"/>
      <c r="T659" s="49"/>
      <c r="U659" s="49"/>
      <c r="V659" s="49"/>
      <c r="W659" s="49"/>
      <c r="X659" s="49"/>
      <c r="Y659" s="49"/>
      <c r="Z659" s="49"/>
    </row>
    <row r="660" spans="1:28" ht="12.75" hidden="1" customHeight="1">
      <c r="A660" s="11" t="s">
        <v>14</v>
      </c>
      <c r="B660" s="44">
        <f>B639+7</f>
        <v>42758</v>
      </c>
      <c r="C660" s="10">
        <v>163</v>
      </c>
      <c r="D660" s="7">
        <v>1776</v>
      </c>
      <c r="E660" s="7"/>
      <c r="F660" s="7"/>
      <c r="G660" s="7"/>
      <c r="H660" s="7"/>
      <c r="I660" s="7">
        <v>17</v>
      </c>
      <c r="J660" s="7">
        <v>117</v>
      </c>
      <c r="K660" s="7"/>
      <c r="L660" s="7"/>
      <c r="M660" s="46">
        <f t="shared" si="277"/>
        <v>163</v>
      </c>
      <c r="N660" s="7">
        <f t="shared" si="278"/>
        <v>1776</v>
      </c>
      <c r="O660" s="3">
        <v>150</v>
      </c>
      <c r="P660" s="3">
        <v>2025</v>
      </c>
      <c r="Q660" s="3">
        <f t="shared" si="279"/>
        <v>13</v>
      </c>
      <c r="R660" s="3">
        <f t="shared" si="280"/>
        <v>-249</v>
      </c>
      <c r="S660" s="49"/>
      <c r="T660" s="49"/>
      <c r="U660" s="49"/>
      <c r="V660" s="49"/>
      <c r="W660" s="49"/>
      <c r="X660" s="49"/>
      <c r="Y660" s="49"/>
      <c r="Z660" s="49"/>
    </row>
    <row r="661" spans="1:28" ht="12.75" hidden="1" customHeight="1">
      <c r="A661" s="11" t="s">
        <v>16</v>
      </c>
      <c r="B661" s="4" t="s">
        <v>15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46">
        <f t="shared" si="277"/>
        <v>0</v>
      </c>
      <c r="N661" s="7">
        <f t="shared" si="278"/>
        <v>0</v>
      </c>
      <c r="O661" s="3">
        <v>0</v>
      </c>
      <c r="P661" s="3">
        <v>0</v>
      </c>
      <c r="Q661" s="3">
        <f t="shared" si="279"/>
        <v>0</v>
      </c>
      <c r="R661" s="3">
        <f t="shared" si="280"/>
        <v>0</v>
      </c>
      <c r="S661" s="49"/>
      <c r="T661" s="49"/>
      <c r="U661" s="49"/>
      <c r="V661" s="49"/>
      <c r="W661" s="49"/>
      <c r="X661" s="49"/>
      <c r="Y661" s="49"/>
      <c r="Z661" s="49"/>
    </row>
    <row r="662" spans="1:28" ht="12.75" hidden="1" customHeight="1">
      <c r="A662" s="11" t="s">
        <v>17</v>
      </c>
      <c r="B662" s="4" t="s">
        <v>14</v>
      </c>
      <c r="C662" s="10">
        <v>13</v>
      </c>
      <c r="D662" s="10">
        <v>327</v>
      </c>
      <c r="E662" s="7"/>
      <c r="F662" s="7"/>
      <c r="G662" s="7"/>
      <c r="H662" s="7"/>
      <c r="I662" s="7"/>
      <c r="J662" s="7"/>
      <c r="K662" s="7"/>
      <c r="L662" s="7"/>
      <c r="M662" s="46">
        <f t="shared" si="277"/>
        <v>13</v>
      </c>
      <c r="N662" s="7">
        <f t="shared" si="278"/>
        <v>327</v>
      </c>
      <c r="O662" s="3">
        <v>30</v>
      </c>
      <c r="P662" s="3">
        <v>405</v>
      </c>
      <c r="Q662" s="3">
        <f t="shared" si="279"/>
        <v>-17</v>
      </c>
      <c r="R662" s="3">
        <f t="shared" si="280"/>
        <v>-78</v>
      </c>
      <c r="S662" s="49"/>
      <c r="T662" s="49"/>
      <c r="U662" s="49"/>
      <c r="V662" s="49"/>
      <c r="W662" s="49"/>
      <c r="X662" s="49"/>
      <c r="Y662" s="49"/>
      <c r="Z662" s="49"/>
    </row>
    <row r="663" spans="1:28" ht="12.75" hidden="1" customHeight="1">
      <c r="A663" s="11" t="s">
        <v>18</v>
      </c>
      <c r="B663" s="4" t="s">
        <v>14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46">
        <f t="shared" si="277"/>
        <v>0</v>
      </c>
      <c r="N663" s="7">
        <f t="shared" si="278"/>
        <v>0</v>
      </c>
      <c r="O663" s="3">
        <v>0</v>
      </c>
      <c r="P663" s="3">
        <v>0</v>
      </c>
      <c r="Q663" s="3">
        <f t="shared" si="279"/>
        <v>0</v>
      </c>
      <c r="R663" s="3">
        <f t="shared" si="280"/>
        <v>0</v>
      </c>
      <c r="S663" s="49"/>
      <c r="T663" s="49"/>
      <c r="U663" s="49"/>
      <c r="V663" s="49"/>
      <c r="W663" s="49"/>
      <c r="X663" s="49"/>
      <c r="Y663" s="49"/>
      <c r="Z663" s="49"/>
    </row>
    <row r="664" spans="1:28" ht="12.75" hidden="1" customHeight="1">
      <c r="A664" s="11" t="s">
        <v>19</v>
      </c>
      <c r="B664" s="4" t="s">
        <v>14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46">
        <f t="shared" si="277"/>
        <v>0</v>
      </c>
      <c r="N664" s="7">
        <f t="shared" si="278"/>
        <v>0</v>
      </c>
      <c r="O664" s="3">
        <v>0</v>
      </c>
      <c r="P664" s="3">
        <v>0</v>
      </c>
      <c r="Q664" s="3">
        <f t="shared" si="279"/>
        <v>0</v>
      </c>
      <c r="R664" s="3">
        <f t="shared" si="280"/>
        <v>0</v>
      </c>
      <c r="S664" s="49"/>
      <c r="T664" s="49"/>
      <c r="U664" s="49"/>
      <c r="V664" s="49"/>
      <c r="W664" s="49"/>
      <c r="X664" s="49"/>
      <c r="Y664" s="49"/>
      <c r="Z664" s="49"/>
    </row>
    <row r="665" spans="1:28" ht="12.75" hidden="1" customHeight="1">
      <c r="A665" s="11" t="s">
        <v>20</v>
      </c>
      <c r="B665" s="4" t="s">
        <v>7</v>
      </c>
      <c r="C665" s="7">
        <v>9</v>
      </c>
      <c r="D665" s="7">
        <v>117</v>
      </c>
      <c r="E665" s="7"/>
      <c r="F665" s="7"/>
      <c r="G665" s="7"/>
      <c r="H665" s="7"/>
      <c r="I665" s="7"/>
      <c r="J665" s="7"/>
      <c r="K665" s="7"/>
      <c r="L665" s="7"/>
      <c r="M665" s="46">
        <f t="shared" si="277"/>
        <v>9</v>
      </c>
      <c r="N665" s="7">
        <f t="shared" si="278"/>
        <v>117</v>
      </c>
      <c r="O665" s="3">
        <v>20</v>
      </c>
      <c r="P665" s="3">
        <v>270</v>
      </c>
      <c r="Q665" s="3">
        <f t="shared" si="279"/>
        <v>-11</v>
      </c>
      <c r="R665" s="3">
        <f t="shared" si="280"/>
        <v>-153</v>
      </c>
      <c r="S665" s="49"/>
      <c r="T665" s="49"/>
      <c r="U665" s="49"/>
      <c r="V665" s="49"/>
      <c r="W665" s="49"/>
      <c r="X665" s="49"/>
      <c r="Y665" s="49"/>
      <c r="Z665" s="49"/>
    </row>
    <row r="666" spans="1:28" ht="12.75" hidden="1" customHeight="1">
      <c r="A666" s="11" t="s">
        <v>21</v>
      </c>
      <c r="B666" s="4" t="s">
        <v>22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46">
        <f t="shared" si="277"/>
        <v>0</v>
      </c>
      <c r="N666" s="7">
        <f t="shared" si="278"/>
        <v>0</v>
      </c>
      <c r="O666" s="3"/>
      <c r="P666" s="3"/>
      <c r="Q666" s="3">
        <f t="shared" si="279"/>
        <v>0</v>
      </c>
      <c r="R666" s="3">
        <f t="shared" si="280"/>
        <v>0</v>
      </c>
      <c r="S666" s="49"/>
      <c r="T666" s="49"/>
      <c r="U666" s="49"/>
      <c r="V666" s="49"/>
      <c r="W666" s="49"/>
      <c r="X666" s="49"/>
      <c r="Y666" s="49"/>
      <c r="Z666" s="49"/>
    </row>
    <row r="667" spans="1:28" ht="12.75" hidden="1" customHeight="1">
      <c r="A667" s="11" t="s">
        <v>23</v>
      </c>
      <c r="B667" s="44" t="s">
        <v>7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46">
        <f t="shared" si="277"/>
        <v>0</v>
      </c>
      <c r="N667" s="7">
        <f t="shared" si="278"/>
        <v>0</v>
      </c>
      <c r="O667" s="3"/>
      <c r="P667" s="3"/>
      <c r="Q667" s="3">
        <f t="shared" si="279"/>
        <v>0</v>
      </c>
      <c r="R667" s="3">
        <f t="shared" si="280"/>
        <v>0</v>
      </c>
      <c r="S667" s="49"/>
      <c r="T667" s="49"/>
      <c r="U667" s="49"/>
      <c r="V667" s="49"/>
      <c r="W667" s="49"/>
      <c r="X667" s="49"/>
      <c r="Y667" s="49"/>
      <c r="Z667" s="49"/>
    </row>
    <row r="668" spans="1:28" ht="12.75" hidden="1" customHeight="1">
      <c r="A668" s="11" t="s">
        <v>7</v>
      </c>
      <c r="B668" s="44">
        <f t="shared" ref="B668:B670" si="281">B647+7</f>
        <v>42761</v>
      </c>
      <c r="C668" s="7">
        <v>5</v>
      </c>
      <c r="D668" s="7">
        <v>64</v>
      </c>
      <c r="E668" s="7"/>
      <c r="F668" s="7"/>
      <c r="G668" s="7"/>
      <c r="H668" s="7"/>
      <c r="I668" s="7"/>
      <c r="J668" s="7"/>
      <c r="K668" s="7"/>
      <c r="L668" s="7"/>
      <c r="M668" s="46">
        <f t="shared" si="277"/>
        <v>5</v>
      </c>
      <c r="N668" s="7">
        <f t="shared" si="278"/>
        <v>64</v>
      </c>
      <c r="O668" s="3"/>
      <c r="P668" s="3"/>
      <c r="Q668" s="3"/>
      <c r="R668" s="3"/>
      <c r="S668" s="49"/>
      <c r="T668" s="49"/>
      <c r="U668" s="49"/>
      <c r="V668" s="49"/>
      <c r="W668" s="49"/>
      <c r="X668" s="49"/>
      <c r="Y668" s="49"/>
      <c r="Z668" s="49"/>
    </row>
    <row r="669" spans="1:28" ht="12.75" hidden="1" customHeight="1">
      <c r="A669" s="11" t="s">
        <v>8</v>
      </c>
      <c r="B669" s="44">
        <f t="shared" si="281"/>
        <v>42767</v>
      </c>
      <c r="C669" s="3">
        <v>130</v>
      </c>
      <c r="D669" s="3">
        <v>1755</v>
      </c>
      <c r="E669" s="7"/>
      <c r="F669" s="7"/>
      <c r="G669" s="7"/>
      <c r="H669" s="7"/>
      <c r="I669" s="7"/>
      <c r="J669" s="7"/>
      <c r="K669" s="7"/>
      <c r="L669" s="7"/>
      <c r="M669" s="46">
        <f t="shared" si="277"/>
        <v>130</v>
      </c>
      <c r="N669" s="7">
        <f t="shared" si="278"/>
        <v>1755</v>
      </c>
      <c r="O669" s="3">
        <v>130</v>
      </c>
      <c r="P669" s="3">
        <v>1755</v>
      </c>
      <c r="Q669" s="3">
        <f t="shared" ref="Q669:Q672" si="282">M669-O669</f>
        <v>0</v>
      </c>
      <c r="R669" s="3">
        <f t="shared" ref="R669:R672" si="283">N669-P669</f>
        <v>0</v>
      </c>
      <c r="S669" s="49"/>
      <c r="T669" s="49"/>
      <c r="U669" s="49"/>
      <c r="V669" s="49"/>
      <c r="W669" s="49"/>
      <c r="X669" s="49"/>
      <c r="Y669" s="49"/>
      <c r="Z669" s="49"/>
    </row>
    <row r="670" spans="1:28" ht="12.75" hidden="1" customHeight="1">
      <c r="A670" s="11" t="s">
        <v>9</v>
      </c>
      <c r="B670" s="4">
        <f t="shared" si="281"/>
        <v>42768</v>
      </c>
      <c r="C670" s="7">
        <v>3</v>
      </c>
      <c r="D670" s="7">
        <v>52</v>
      </c>
      <c r="E670" s="7"/>
      <c r="F670" s="7"/>
      <c r="G670" s="7"/>
      <c r="H670" s="7"/>
      <c r="I670" s="7"/>
      <c r="J670" s="7"/>
      <c r="K670" s="7"/>
      <c r="L670" s="7"/>
      <c r="M670" s="46">
        <f t="shared" si="277"/>
        <v>3</v>
      </c>
      <c r="N670" s="7">
        <f t="shared" si="278"/>
        <v>52</v>
      </c>
      <c r="O670" s="3">
        <v>20</v>
      </c>
      <c r="P670" s="3">
        <v>270</v>
      </c>
      <c r="Q670" s="3">
        <f t="shared" si="282"/>
        <v>-17</v>
      </c>
      <c r="R670" s="3">
        <f t="shared" si="283"/>
        <v>-218</v>
      </c>
      <c r="S670" s="49"/>
      <c r="T670" s="49"/>
      <c r="U670" s="49"/>
      <c r="V670" s="49"/>
      <c r="W670" s="49"/>
      <c r="X670" s="49"/>
      <c r="Y670" s="49"/>
      <c r="Z670" s="49"/>
    </row>
    <row r="671" spans="1:28" ht="12.75" hidden="1" customHeight="1">
      <c r="A671" s="11" t="s">
        <v>24</v>
      </c>
      <c r="B671" s="4"/>
      <c r="C671" s="22"/>
      <c r="D671" s="22"/>
      <c r="E671" s="22"/>
      <c r="F671" s="22"/>
      <c r="G671" s="7"/>
      <c r="H671" s="7"/>
      <c r="I671" s="7"/>
      <c r="J671" s="7"/>
      <c r="K671" s="7"/>
      <c r="L671" s="7"/>
      <c r="M671" s="46">
        <f t="shared" si="277"/>
        <v>0</v>
      </c>
      <c r="N671" s="7">
        <f t="shared" si="278"/>
        <v>0</v>
      </c>
      <c r="O671" s="3"/>
      <c r="P671" s="3"/>
      <c r="Q671" s="3">
        <f t="shared" si="282"/>
        <v>0</v>
      </c>
      <c r="R671" s="3">
        <f t="shared" si="283"/>
        <v>0</v>
      </c>
      <c r="S671" s="49"/>
      <c r="T671" s="49"/>
      <c r="U671" s="49"/>
      <c r="V671" s="49"/>
      <c r="W671" s="49"/>
      <c r="X671" s="49"/>
      <c r="Y671" s="49"/>
      <c r="Z671" s="49"/>
    </row>
    <row r="672" spans="1:28" ht="12.75" hidden="1" customHeight="1">
      <c r="A672" s="8" t="s">
        <v>25</v>
      </c>
      <c r="B672" s="14"/>
      <c r="C672" s="7">
        <f>SUM(C658:C671)</f>
        <v>487</v>
      </c>
      <c r="D672" s="7">
        <f t="shared" ref="D672:P672" si="284">SUM(D658:D671)</f>
        <v>6415</v>
      </c>
      <c r="E672" s="7">
        <f t="shared" si="284"/>
        <v>0</v>
      </c>
      <c r="F672" s="7">
        <f t="shared" si="284"/>
        <v>0</v>
      </c>
      <c r="G672" s="7">
        <f t="shared" si="284"/>
        <v>0</v>
      </c>
      <c r="H672" s="7">
        <f t="shared" si="284"/>
        <v>0</v>
      </c>
      <c r="I672" s="7">
        <f t="shared" si="284"/>
        <v>45</v>
      </c>
      <c r="J672" s="7">
        <f t="shared" si="284"/>
        <v>280</v>
      </c>
      <c r="K672" s="7">
        <f t="shared" si="284"/>
        <v>2</v>
      </c>
      <c r="L672" s="7">
        <f t="shared" si="284"/>
        <v>12</v>
      </c>
      <c r="M672" s="20">
        <f t="shared" si="284"/>
        <v>487</v>
      </c>
      <c r="N672" s="21">
        <f t="shared" si="284"/>
        <v>6415</v>
      </c>
      <c r="O672" s="22">
        <f t="shared" si="284"/>
        <v>500</v>
      </c>
      <c r="P672" s="22">
        <f t="shared" si="284"/>
        <v>6750</v>
      </c>
      <c r="Q672" s="22">
        <f t="shared" si="282"/>
        <v>-13</v>
      </c>
      <c r="R672" s="22">
        <f t="shared" si="283"/>
        <v>-335</v>
      </c>
      <c r="S672" s="49">
        <f>SUM(S658:S671)</f>
        <v>0</v>
      </c>
      <c r="T672" s="49">
        <f t="shared" ref="T672:Z672" si="285">SUM(T658:T671)</f>
        <v>0</v>
      </c>
      <c r="U672" s="49">
        <f t="shared" si="285"/>
        <v>0</v>
      </c>
      <c r="V672" s="49">
        <f t="shared" si="285"/>
        <v>0</v>
      </c>
      <c r="W672" s="49">
        <f t="shared" si="285"/>
        <v>0</v>
      </c>
      <c r="X672" s="49">
        <f t="shared" si="285"/>
        <v>0</v>
      </c>
      <c r="Y672" s="49">
        <f t="shared" si="285"/>
        <v>0</v>
      </c>
      <c r="Z672" s="49">
        <f t="shared" si="285"/>
        <v>0</v>
      </c>
      <c r="AA672" s="52">
        <f>S672+U672+W672+Y672</f>
        <v>0</v>
      </c>
      <c r="AB672" s="52">
        <f>T672+V672+X672+Z672</f>
        <v>0</v>
      </c>
    </row>
    <row r="673" spans="1:26" ht="12.75" hidden="1" customHeight="1"/>
    <row r="674" spans="1:26" ht="12.75" hidden="1" customHeight="1"/>
    <row r="675" spans="1:26" ht="12.75" hidden="1" customHeight="1">
      <c r="A675" s="1" t="s">
        <v>68</v>
      </c>
      <c r="B675" s="2"/>
      <c r="C675" s="55"/>
      <c r="D675" s="55"/>
      <c r="E675" s="2"/>
      <c r="F675" s="2"/>
      <c r="G675" s="2"/>
      <c r="H675" s="2"/>
      <c r="I675" s="16"/>
      <c r="M675" s="53"/>
      <c r="Q675" s="23"/>
      <c r="R675" s="23"/>
    </row>
    <row r="676" spans="1:26" ht="12.75" hidden="1" customHeight="1">
      <c r="A676" s="3" t="s">
        <v>38</v>
      </c>
      <c r="B676" s="4"/>
      <c r="C676" s="5" t="s">
        <v>0</v>
      </c>
      <c r="D676" s="5"/>
      <c r="E676" s="5" t="s">
        <v>0</v>
      </c>
      <c r="F676" s="5"/>
      <c r="G676" s="5" t="s">
        <v>1</v>
      </c>
      <c r="H676" s="5"/>
      <c r="I676" s="5" t="s">
        <v>1</v>
      </c>
      <c r="J676" s="5"/>
      <c r="K676" s="5" t="s">
        <v>1</v>
      </c>
      <c r="L676" s="5"/>
      <c r="M676" s="17" t="s">
        <v>0</v>
      </c>
      <c r="N676" s="5"/>
      <c r="O676" s="3" t="s">
        <v>2</v>
      </c>
      <c r="P676" s="3"/>
      <c r="Q676" s="3" t="s">
        <v>3</v>
      </c>
      <c r="R676" s="3"/>
      <c r="S676" s="47" t="s">
        <v>4</v>
      </c>
      <c r="T676" s="48"/>
      <c r="U676" s="48"/>
      <c r="V676" s="48"/>
      <c r="W676" s="48"/>
      <c r="X676" s="48"/>
      <c r="Y676" s="48"/>
      <c r="Z676" s="48"/>
    </row>
    <row r="677" spans="1:26" ht="12.75" hidden="1" customHeight="1">
      <c r="A677" s="3" t="s">
        <v>5</v>
      </c>
      <c r="B677" s="4" t="s">
        <v>6</v>
      </c>
      <c r="C677" s="3" t="s">
        <v>36</v>
      </c>
      <c r="D677" s="3"/>
      <c r="E677" s="3" t="s">
        <v>29</v>
      </c>
      <c r="F677" s="3"/>
      <c r="G677" s="3" t="s">
        <v>7</v>
      </c>
      <c r="H677" s="3"/>
      <c r="I677" s="3" t="s">
        <v>8</v>
      </c>
      <c r="J677" s="3"/>
      <c r="K677" s="3" t="s">
        <v>9</v>
      </c>
      <c r="L677" s="3"/>
      <c r="M677" s="18"/>
      <c r="N677" s="3"/>
      <c r="O677" s="3"/>
      <c r="P677" s="3"/>
      <c r="Q677" s="3" t="s">
        <v>10</v>
      </c>
      <c r="R677" s="3" t="s">
        <v>11</v>
      </c>
      <c r="S677" s="49" t="s">
        <v>10</v>
      </c>
      <c r="T677" s="49" t="s">
        <v>11</v>
      </c>
      <c r="U677" s="49" t="s">
        <v>10</v>
      </c>
      <c r="V677" s="49" t="s">
        <v>11</v>
      </c>
      <c r="W677" s="49" t="s">
        <v>10</v>
      </c>
      <c r="X677" s="49" t="s">
        <v>11</v>
      </c>
      <c r="Y677" s="49" t="s">
        <v>10</v>
      </c>
      <c r="Z677" s="49" t="s">
        <v>11</v>
      </c>
    </row>
    <row r="678" spans="1:26" ht="12.75" hidden="1" customHeight="1">
      <c r="A678" s="6" t="s">
        <v>12</v>
      </c>
      <c r="B678" s="4"/>
      <c r="C678" s="7" t="s">
        <v>10</v>
      </c>
      <c r="D678" s="7" t="s">
        <v>11</v>
      </c>
      <c r="E678" s="7" t="s">
        <v>10</v>
      </c>
      <c r="F678" s="7" t="s">
        <v>11</v>
      </c>
      <c r="G678" s="7" t="s">
        <v>10</v>
      </c>
      <c r="H678" s="7" t="s">
        <v>11</v>
      </c>
      <c r="I678" s="7" t="s">
        <v>10</v>
      </c>
      <c r="J678" s="7" t="s">
        <v>11</v>
      </c>
      <c r="K678" s="7" t="s">
        <v>10</v>
      </c>
      <c r="L678" s="7" t="s">
        <v>11</v>
      </c>
      <c r="M678" s="18" t="s">
        <v>10</v>
      </c>
      <c r="N678" s="3" t="s">
        <v>11</v>
      </c>
      <c r="O678" s="3" t="s">
        <v>10</v>
      </c>
      <c r="P678" s="3" t="s">
        <v>11</v>
      </c>
      <c r="Q678" s="3"/>
      <c r="R678" s="3"/>
      <c r="S678" s="49" t="s">
        <v>0</v>
      </c>
      <c r="T678" s="49"/>
      <c r="U678" s="50" t="s">
        <v>7</v>
      </c>
      <c r="V678" s="51"/>
      <c r="W678" s="49" t="s">
        <v>8</v>
      </c>
      <c r="X678" s="49"/>
      <c r="Y678" s="49" t="s">
        <v>9</v>
      </c>
      <c r="Z678" s="49"/>
    </row>
    <row r="679" spans="1:26" ht="12.75" hidden="1" customHeight="1">
      <c r="A679" s="8" t="s">
        <v>13</v>
      </c>
      <c r="B679" s="4" t="s">
        <v>14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46">
        <f>C679+E679</f>
        <v>0</v>
      </c>
      <c r="N679" s="7">
        <f>D679+F679</f>
        <v>0</v>
      </c>
      <c r="O679" s="3">
        <v>0</v>
      </c>
      <c r="P679" s="3">
        <v>0</v>
      </c>
      <c r="Q679" s="3">
        <f>M679-O679</f>
        <v>0</v>
      </c>
      <c r="R679" s="3">
        <f>N679-P679</f>
        <v>0</v>
      </c>
      <c r="S679" s="49"/>
      <c r="T679" s="49"/>
      <c r="U679" s="49"/>
      <c r="V679" s="49"/>
      <c r="W679" s="49"/>
      <c r="X679" s="49"/>
      <c r="Y679" s="49"/>
      <c r="Z679" s="49"/>
    </row>
    <row r="680" spans="1:26" ht="12.75" hidden="1" customHeight="1">
      <c r="A680" s="11" t="s">
        <v>15</v>
      </c>
      <c r="B680" s="44">
        <f>B659+7</f>
        <v>42763</v>
      </c>
      <c r="C680" s="7">
        <v>225</v>
      </c>
      <c r="D680" s="7">
        <v>2569</v>
      </c>
      <c r="E680" s="7"/>
      <c r="F680" s="7"/>
      <c r="G680" s="7"/>
      <c r="H680" s="7"/>
      <c r="I680" s="7"/>
      <c r="J680" s="7"/>
      <c r="K680" s="7"/>
      <c r="L680" s="7"/>
      <c r="M680" s="46">
        <f t="shared" ref="M680:M692" si="286">C680+E680</f>
        <v>225</v>
      </c>
      <c r="N680" s="7">
        <f t="shared" ref="N680:N692" si="287">D680+F680</f>
        <v>2569</v>
      </c>
      <c r="O680" s="3">
        <v>150</v>
      </c>
      <c r="P680" s="3">
        <v>2025</v>
      </c>
      <c r="Q680" s="3">
        <f t="shared" ref="Q680:Q688" si="288">M680-O680</f>
        <v>75</v>
      </c>
      <c r="R680" s="3">
        <f t="shared" ref="R680:R688" si="289">N680-P680</f>
        <v>544</v>
      </c>
      <c r="S680" s="49"/>
      <c r="T680" s="49"/>
      <c r="U680" s="49"/>
      <c r="V680" s="49"/>
      <c r="W680" s="49"/>
      <c r="X680" s="49"/>
      <c r="Y680" s="49"/>
      <c r="Z680" s="49"/>
    </row>
    <row r="681" spans="1:26" ht="12.75" hidden="1" customHeight="1">
      <c r="A681" s="11" t="s">
        <v>14</v>
      </c>
      <c r="B681" s="44">
        <f>B660+7</f>
        <v>42765</v>
      </c>
      <c r="C681" s="10">
        <v>119</v>
      </c>
      <c r="D681" s="7">
        <v>904</v>
      </c>
      <c r="E681" s="7"/>
      <c r="F681" s="7"/>
      <c r="G681" s="7"/>
      <c r="H681" s="7"/>
      <c r="I681" s="7"/>
      <c r="J681" s="7"/>
      <c r="K681" s="7"/>
      <c r="L681" s="7"/>
      <c r="M681" s="46">
        <f t="shared" si="286"/>
        <v>119</v>
      </c>
      <c r="N681" s="7">
        <f t="shared" si="287"/>
        <v>904</v>
      </c>
      <c r="O681" s="3">
        <v>150</v>
      </c>
      <c r="P681" s="3">
        <v>2025</v>
      </c>
      <c r="Q681" s="3">
        <f t="shared" si="288"/>
        <v>-31</v>
      </c>
      <c r="R681" s="3">
        <f t="shared" si="289"/>
        <v>-1121</v>
      </c>
      <c r="S681" s="49"/>
      <c r="T681" s="49"/>
      <c r="U681" s="49"/>
      <c r="V681" s="49"/>
      <c r="W681" s="49"/>
      <c r="X681" s="49"/>
      <c r="Y681" s="49"/>
      <c r="Z681" s="49"/>
    </row>
    <row r="682" spans="1:26" ht="12.75" hidden="1" customHeight="1">
      <c r="A682" s="11" t="s">
        <v>16</v>
      </c>
      <c r="B682" s="4" t="s">
        <v>15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46">
        <f t="shared" si="286"/>
        <v>0</v>
      </c>
      <c r="N682" s="7">
        <f t="shared" si="287"/>
        <v>0</v>
      </c>
      <c r="O682" s="3">
        <v>0</v>
      </c>
      <c r="P682" s="3">
        <v>0</v>
      </c>
      <c r="Q682" s="3">
        <f t="shared" si="288"/>
        <v>0</v>
      </c>
      <c r="R682" s="3">
        <f t="shared" si="289"/>
        <v>0</v>
      </c>
      <c r="S682" s="49"/>
      <c r="T682" s="49"/>
      <c r="U682" s="49"/>
      <c r="V682" s="49"/>
      <c r="W682" s="49"/>
      <c r="X682" s="49"/>
      <c r="Y682" s="49"/>
      <c r="Z682" s="49"/>
    </row>
    <row r="683" spans="1:26" ht="12.75" hidden="1" customHeight="1">
      <c r="A683" s="11" t="s">
        <v>17</v>
      </c>
      <c r="B683" s="4" t="s">
        <v>14</v>
      </c>
      <c r="C683" s="10">
        <v>22</v>
      </c>
      <c r="D683" s="10">
        <v>592</v>
      </c>
      <c r="E683" s="7"/>
      <c r="F683" s="7"/>
      <c r="G683" s="7"/>
      <c r="H683" s="7"/>
      <c r="I683" s="7"/>
      <c r="J683" s="7"/>
      <c r="K683" s="7"/>
      <c r="L683" s="7"/>
      <c r="M683" s="46">
        <f t="shared" si="286"/>
        <v>22</v>
      </c>
      <c r="N683" s="7">
        <f t="shared" si="287"/>
        <v>592</v>
      </c>
      <c r="O683" s="3">
        <v>30</v>
      </c>
      <c r="P683" s="3">
        <v>405</v>
      </c>
      <c r="Q683" s="3">
        <f t="shared" si="288"/>
        <v>-8</v>
      </c>
      <c r="R683" s="3">
        <f t="shared" si="289"/>
        <v>187</v>
      </c>
      <c r="S683" s="49"/>
      <c r="T683" s="49"/>
      <c r="U683" s="49"/>
      <c r="V683" s="49"/>
      <c r="W683" s="49"/>
      <c r="X683" s="49"/>
      <c r="Y683" s="49"/>
      <c r="Z683" s="49"/>
    </row>
    <row r="684" spans="1:26" ht="12.75" hidden="1" customHeight="1">
      <c r="A684" s="11" t="s">
        <v>18</v>
      </c>
      <c r="B684" s="4" t="s">
        <v>14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46">
        <f t="shared" si="286"/>
        <v>0</v>
      </c>
      <c r="N684" s="7">
        <f t="shared" si="287"/>
        <v>0</v>
      </c>
      <c r="O684" s="3">
        <v>0</v>
      </c>
      <c r="P684" s="3">
        <v>0</v>
      </c>
      <c r="Q684" s="3">
        <f t="shared" si="288"/>
        <v>0</v>
      </c>
      <c r="R684" s="3">
        <f t="shared" si="289"/>
        <v>0</v>
      </c>
      <c r="S684" s="49"/>
      <c r="T684" s="49"/>
      <c r="U684" s="49"/>
      <c r="V684" s="49"/>
      <c r="W684" s="49"/>
      <c r="X684" s="49"/>
      <c r="Y684" s="49"/>
      <c r="Z684" s="49"/>
    </row>
    <row r="685" spans="1:26" ht="12.75" hidden="1" customHeight="1">
      <c r="A685" s="11" t="s">
        <v>19</v>
      </c>
      <c r="B685" s="4" t="s">
        <v>14</v>
      </c>
      <c r="C685" s="7">
        <v>1</v>
      </c>
      <c r="D685" s="7">
        <v>6</v>
      </c>
      <c r="E685" s="7"/>
      <c r="F685" s="7"/>
      <c r="G685" s="7"/>
      <c r="H685" s="7"/>
      <c r="I685" s="7"/>
      <c r="J685" s="7"/>
      <c r="K685" s="7"/>
      <c r="L685" s="7"/>
      <c r="M685" s="46">
        <f t="shared" si="286"/>
        <v>1</v>
      </c>
      <c r="N685" s="7">
        <f t="shared" si="287"/>
        <v>6</v>
      </c>
      <c r="O685" s="3">
        <v>0</v>
      </c>
      <c r="P685" s="3">
        <v>0</v>
      </c>
      <c r="Q685" s="3">
        <f t="shared" si="288"/>
        <v>1</v>
      </c>
      <c r="R685" s="3">
        <f t="shared" si="289"/>
        <v>6</v>
      </c>
      <c r="S685" s="49"/>
      <c r="T685" s="49"/>
      <c r="U685" s="49"/>
      <c r="V685" s="49"/>
      <c r="W685" s="49"/>
      <c r="X685" s="49"/>
      <c r="Y685" s="49"/>
      <c r="Z685" s="49"/>
    </row>
    <row r="686" spans="1:26" ht="12.75" hidden="1" customHeight="1">
      <c r="A686" s="11" t="s">
        <v>20</v>
      </c>
      <c r="B686" s="4" t="s">
        <v>7</v>
      </c>
      <c r="C686" s="7">
        <v>22</v>
      </c>
      <c r="D686" s="7">
        <v>184</v>
      </c>
      <c r="E686" s="7"/>
      <c r="F686" s="7"/>
      <c r="G686" s="7"/>
      <c r="H686" s="7"/>
      <c r="I686" s="7"/>
      <c r="J686" s="7"/>
      <c r="K686" s="7"/>
      <c r="L686" s="7"/>
      <c r="M686" s="46">
        <f t="shared" si="286"/>
        <v>22</v>
      </c>
      <c r="N686" s="7">
        <f t="shared" si="287"/>
        <v>184</v>
      </c>
      <c r="O686" s="3">
        <v>20</v>
      </c>
      <c r="P686" s="3">
        <v>270</v>
      </c>
      <c r="Q686" s="3">
        <f t="shared" si="288"/>
        <v>2</v>
      </c>
      <c r="R686" s="3">
        <f t="shared" si="289"/>
        <v>-86</v>
      </c>
      <c r="S686" s="49"/>
      <c r="T686" s="49"/>
      <c r="U686" s="49"/>
      <c r="V686" s="49"/>
      <c r="W686" s="49"/>
      <c r="X686" s="49"/>
      <c r="Y686" s="49"/>
      <c r="Z686" s="49"/>
    </row>
    <row r="687" spans="1:26" ht="12.75" hidden="1" customHeight="1">
      <c r="A687" s="11" t="s">
        <v>21</v>
      </c>
      <c r="B687" s="4" t="s">
        <v>22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46">
        <f t="shared" si="286"/>
        <v>0</v>
      </c>
      <c r="N687" s="7">
        <f t="shared" si="287"/>
        <v>0</v>
      </c>
      <c r="O687" s="3"/>
      <c r="P687" s="3"/>
      <c r="Q687" s="3">
        <f t="shared" si="288"/>
        <v>0</v>
      </c>
      <c r="R687" s="3">
        <f t="shared" si="289"/>
        <v>0</v>
      </c>
      <c r="S687" s="49"/>
      <c r="T687" s="49"/>
      <c r="U687" s="49"/>
      <c r="V687" s="49"/>
      <c r="W687" s="49"/>
      <c r="X687" s="49"/>
      <c r="Y687" s="49"/>
      <c r="Z687" s="49"/>
    </row>
    <row r="688" spans="1:26" ht="12.75" hidden="1" customHeight="1">
      <c r="A688" s="11" t="s">
        <v>23</v>
      </c>
      <c r="B688" s="44" t="s">
        <v>7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46">
        <f t="shared" si="286"/>
        <v>0</v>
      </c>
      <c r="N688" s="7">
        <f t="shared" si="287"/>
        <v>0</v>
      </c>
      <c r="O688" s="3"/>
      <c r="P688" s="3"/>
      <c r="Q688" s="3">
        <f t="shared" si="288"/>
        <v>0</v>
      </c>
      <c r="R688" s="3">
        <f t="shared" si="289"/>
        <v>0</v>
      </c>
      <c r="S688" s="49"/>
      <c r="T688" s="49"/>
      <c r="U688" s="49"/>
      <c r="V688" s="49"/>
      <c r="W688" s="49"/>
      <c r="X688" s="49"/>
      <c r="Y688" s="49"/>
      <c r="Z688" s="49"/>
    </row>
    <row r="689" spans="1:28" ht="12.75" hidden="1" customHeight="1">
      <c r="A689" s="11" t="s">
        <v>7</v>
      </c>
      <c r="B689" s="44">
        <f t="shared" ref="B689:B691" si="290">B668+7</f>
        <v>42768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6">
        <f t="shared" si="286"/>
        <v>0</v>
      </c>
      <c r="N689" s="7">
        <f t="shared" si="287"/>
        <v>0</v>
      </c>
      <c r="O689" s="3"/>
      <c r="P689" s="3"/>
      <c r="Q689" s="3"/>
      <c r="R689" s="3"/>
      <c r="S689" s="49"/>
      <c r="T689" s="49"/>
      <c r="U689" s="49"/>
      <c r="V689" s="49"/>
      <c r="W689" s="49"/>
      <c r="X689" s="49"/>
      <c r="Y689" s="49"/>
      <c r="Z689" s="49"/>
    </row>
    <row r="690" spans="1:28" ht="12.75" hidden="1" customHeight="1">
      <c r="A690" s="11" t="s">
        <v>8</v>
      </c>
      <c r="B690" s="44">
        <f t="shared" si="290"/>
        <v>42774</v>
      </c>
      <c r="C690" s="3">
        <v>130</v>
      </c>
      <c r="D690" s="3">
        <v>1755</v>
      </c>
      <c r="E690" s="7"/>
      <c r="F690" s="7"/>
      <c r="G690" s="7"/>
      <c r="H690" s="7"/>
      <c r="I690" s="7"/>
      <c r="J690" s="7"/>
      <c r="K690" s="7"/>
      <c r="L690" s="7"/>
      <c r="M690" s="46">
        <f t="shared" si="286"/>
        <v>130</v>
      </c>
      <c r="N690" s="7">
        <f t="shared" si="287"/>
        <v>1755</v>
      </c>
      <c r="O690" s="3">
        <v>130</v>
      </c>
      <c r="P690" s="3">
        <v>1755</v>
      </c>
      <c r="Q690" s="3">
        <f t="shared" ref="Q690:Q693" si="291">M690-O690</f>
        <v>0</v>
      </c>
      <c r="R690" s="3">
        <f t="shared" ref="R690:R693" si="292">N690-P690</f>
        <v>0</v>
      </c>
      <c r="S690" s="49"/>
      <c r="T690" s="49"/>
      <c r="U690" s="49"/>
      <c r="V690" s="49"/>
      <c r="W690" s="49"/>
      <c r="X690" s="49"/>
      <c r="Y690" s="49"/>
      <c r="Z690" s="49"/>
    </row>
    <row r="691" spans="1:28" ht="12.75" hidden="1" customHeight="1">
      <c r="A691" s="11" t="s">
        <v>9</v>
      </c>
      <c r="B691" s="4">
        <f t="shared" si="290"/>
        <v>42775</v>
      </c>
      <c r="C691" s="7">
        <v>3</v>
      </c>
      <c r="D691" s="7">
        <v>52</v>
      </c>
      <c r="E691" s="7"/>
      <c r="F691" s="7"/>
      <c r="G691" s="7"/>
      <c r="H691" s="7"/>
      <c r="I691" s="7"/>
      <c r="J691" s="7"/>
      <c r="K691" s="7"/>
      <c r="L691" s="7"/>
      <c r="M691" s="46">
        <f t="shared" si="286"/>
        <v>3</v>
      </c>
      <c r="N691" s="7">
        <f t="shared" si="287"/>
        <v>52</v>
      </c>
      <c r="O691" s="3">
        <v>20</v>
      </c>
      <c r="P691" s="3">
        <v>270</v>
      </c>
      <c r="Q691" s="3">
        <f t="shared" si="291"/>
        <v>-17</v>
      </c>
      <c r="R691" s="3">
        <f t="shared" si="292"/>
        <v>-218</v>
      </c>
      <c r="S691" s="49"/>
      <c r="T691" s="49"/>
      <c r="U691" s="49"/>
      <c r="V691" s="49"/>
      <c r="W691" s="49"/>
      <c r="X691" s="49"/>
      <c r="Y691" s="49"/>
      <c r="Z691" s="49"/>
    </row>
    <row r="692" spans="1:28" ht="12.75" hidden="1" customHeight="1">
      <c r="A692" s="11" t="s">
        <v>24</v>
      </c>
      <c r="B692" s="4"/>
      <c r="C692" s="22"/>
      <c r="D692" s="22"/>
      <c r="E692" s="22"/>
      <c r="F692" s="22"/>
      <c r="G692" s="7"/>
      <c r="H692" s="7"/>
      <c r="I692" s="7"/>
      <c r="J692" s="7"/>
      <c r="K692" s="7"/>
      <c r="L692" s="7"/>
      <c r="M692" s="46">
        <f t="shared" si="286"/>
        <v>0</v>
      </c>
      <c r="N692" s="7">
        <f t="shared" si="287"/>
        <v>0</v>
      </c>
      <c r="O692" s="3"/>
      <c r="P692" s="3"/>
      <c r="Q692" s="3">
        <f t="shared" si="291"/>
        <v>0</v>
      </c>
      <c r="R692" s="3">
        <f t="shared" si="292"/>
        <v>0</v>
      </c>
      <c r="S692" s="49"/>
      <c r="T692" s="49"/>
      <c r="U692" s="49"/>
      <c r="V692" s="49"/>
      <c r="W692" s="49"/>
      <c r="X692" s="49"/>
      <c r="Y692" s="49"/>
      <c r="Z692" s="49"/>
    </row>
    <row r="693" spans="1:28" ht="12.75" hidden="1" customHeight="1">
      <c r="A693" s="8" t="s">
        <v>25</v>
      </c>
      <c r="B693" s="14"/>
      <c r="C693" s="7">
        <f>SUM(C679:C692)</f>
        <v>522</v>
      </c>
      <c r="D693" s="7">
        <f t="shared" ref="D693:P693" si="293">SUM(D679:D692)</f>
        <v>6062</v>
      </c>
      <c r="E693" s="7">
        <f t="shared" si="293"/>
        <v>0</v>
      </c>
      <c r="F693" s="7">
        <f t="shared" si="293"/>
        <v>0</v>
      </c>
      <c r="G693" s="7">
        <f t="shared" si="293"/>
        <v>0</v>
      </c>
      <c r="H693" s="7">
        <f t="shared" si="293"/>
        <v>0</v>
      </c>
      <c r="I693" s="7">
        <f t="shared" si="293"/>
        <v>0</v>
      </c>
      <c r="J693" s="7">
        <f t="shared" si="293"/>
        <v>0</v>
      </c>
      <c r="K693" s="7">
        <f t="shared" si="293"/>
        <v>0</v>
      </c>
      <c r="L693" s="7">
        <f t="shared" si="293"/>
        <v>0</v>
      </c>
      <c r="M693" s="20">
        <f t="shared" si="293"/>
        <v>522</v>
      </c>
      <c r="N693" s="21">
        <f t="shared" si="293"/>
        <v>6062</v>
      </c>
      <c r="O693" s="22">
        <f t="shared" si="293"/>
        <v>500</v>
      </c>
      <c r="P693" s="22">
        <f t="shared" si="293"/>
        <v>6750</v>
      </c>
      <c r="Q693" s="22">
        <f t="shared" si="291"/>
        <v>22</v>
      </c>
      <c r="R693" s="22">
        <f t="shared" si="292"/>
        <v>-688</v>
      </c>
      <c r="S693" s="49">
        <f>SUM(S679:S692)</f>
        <v>0</v>
      </c>
      <c r="T693" s="49">
        <f t="shared" ref="T693:Z693" si="294">SUM(T679:T692)</f>
        <v>0</v>
      </c>
      <c r="U693" s="49">
        <f t="shared" si="294"/>
        <v>0</v>
      </c>
      <c r="V693" s="49">
        <f t="shared" si="294"/>
        <v>0</v>
      </c>
      <c r="W693" s="49">
        <f t="shared" si="294"/>
        <v>0</v>
      </c>
      <c r="X693" s="49">
        <f t="shared" si="294"/>
        <v>0</v>
      </c>
      <c r="Y693" s="49">
        <f t="shared" si="294"/>
        <v>0</v>
      </c>
      <c r="Z693" s="49">
        <f t="shared" si="294"/>
        <v>0</v>
      </c>
      <c r="AA693" s="52">
        <f>S693+U693+W693+Y693</f>
        <v>0</v>
      </c>
      <c r="AB693" s="52">
        <f>T693+V693+X693+Z693</f>
        <v>0</v>
      </c>
    </row>
    <row r="694" spans="1:28" ht="12.75" hidden="1" customHeight="1"/>
    <row r="695" spans="1:28" ht="12.75" hidden="1" customHeight="1"/>
    <row r="696" spans="1:28" ht="12.75" hidden="1" customHeight="1">
      <c r="A696" s="54" t="s">
        <v>26</v>
      </c>
      <c r="B696" s="2"/>
      <c r="C696" s="55"/>
      <c r="D696" s="55"/>
      <c r="E696" s="2"/>
      <c r="F696" s="2"/>
      <c r="G696" s="2"/>
      <c r="H696" s="2"/>
      <c r="I696" s="16"/>
      <c r="M696" s="53"/>
      <c r="Q696" s="23"/>
      <c r="R696" s="23"/>
    </row>
    <row r="697" spans="1:28" ht="12.75" hidden="1" customHeight="1">
      <c r="A697" s="3" t="s">
        <v>38</v>
      </c>
      <c r="B697" s="4"/>
      <c r="C697" s="5" t="s">
        <v>0</v>
      </c>
      <c r="D697" s="5"/>
      <c r="E697" s="5" t="s">
        <v>0</v>
      </c>
      <c r="F697" s="5"/>
      <c r="G697" s="5" t="s">
        <v>1</v>
      </c>
      <c r="H697" s="5"/>
      <c r="I697" s="5" t="s">
        <v>1</v>
      </c>
      <c r="J697" s="5"/>
      <c r="K697" s="5" t="s">
        <v>1</v>
      </c>
      <c r="L697" s="5"/>
      <c r="M697" s="17" t="s">
        <v>0</v>
      </c>
      <c r="N697" s="5"/>
      <c r="O697" s="3" t="s">
        <v>2</v>
      </c>
      <c r="P697" s="3"/>
      <c r="Q697" s="3" t="s">
        <v>3</v>
      </c>
      <c r="R697" s="3"/>
      <c r="S697" s="47" t="s">
        <v>4</v>
      </c>
      <c r="T697" s="48"/>
      <c r="U697" s="48"/>
      <c r="V697" s="48"/>
      <c r="W697" s="48"/>
      <c r="X697" s="48"/>
      <c r="Y697" s="48"/>
      <c r="Z697" s="48"/>
    </row>
    <row r="698" spans="1:28" ht="12.75" hidden="1" customHeight="1">
      <c r="A698" s="3" t="s">
        <v>5</v>
      </c>
      <c r="B698" s="4" t="s">
        <v>6</v>
      </c>
      <c r="C698" s="3" t="s">
        <v>36</v>
      </c>
      <c r="D698" s="3"/>
      <c r="E698" s="3" t="s">
        <v>29</v>
      </c>
      <c r="F698" s="3"/>
      <c r="G698" s="3" t="s">
        <v>7</v>
      </c>
      <c r="H698" s="3"/>
      <c r="I698" s="3" t="s">
        <v>8</v>
      </c>
      <c r="J698" s="3"/>
      <c r="K698" s="3" t="s">
        <v>9</v>
      </c>
      <c r="L698" s="3"/>
      <c r="M698" s="18"/>
      <c r="N698" s="3"/>
      <c r="O698" s="3"/>
      <c r="P698" s="3"/>
      <c r="Q698" s="3" t="s">
        <v>10</v>
      </c>
      <c r="R698" s="3" t="s">
        <v>11</v>
      </c>
      <c r="S698" s="49" t="s">
        <v>10</v>
      </c>
      <c r="T698" s="49" t="s">
        <v>11</v>
      </c>
      <c r="U698" s="49" t="s">
        <v>10</v>
      </c>
      <c r="V698" s="49" t="s">
        <v>11</v>
      </c>
      <c r="W698" s="49" t="s">
        <v>10</v>
      </c>
      <c r="X698" s="49" t="s">
        <v>11</v>
      </c>
      <c r="Y698" s="49" t="s">
        <v>10</v>
      </c>
      <c r="Z698" s="49" t="s">
        <v>11</v>
      </c>
    </row>
    <row r="699" spans="1:28" ht="12.75" hidden="1" customHeight="1">
      <c r="A699" s="6" t="s">
        <v>12</v>
      </c>
      <c r="B699" s="4"/>
      <c r="C699" s="7" t="s">
        <v>10</v>
      </c>
      <c r="D699" s="7" t="s">
        <v>11</v>
      </c>
      <c r="E699" s="7" t="s">
        <v>10</v>
      </c>
      <c r="F699" s="7" t="s">
        <v>11</v>
      </c>
      <c r="G699" s="7" t="s">
        <v>10</v>
      </c>
      <c r="H699" s="7" t="s">
        <v>11</v>
      </c>
      <c r="I699" s="7" t="s">
        <v>10</v>
      </c>
      <c r="J699" s="7" t="s">
        <v>11</v>
      </c>
      <c r="K699" s="7" t="s">
        <v>10</v>
      </c>
      <c r="L699" s="7" t="s">
        <v>11</v>
      </c>
      <c r="M699" s="18" t="s">
        <v>10</v>
      </c>
      <c r="N699" s="3" t="s">
        <v>11</v>
      </c>
      <c r="O699" s="3" t="s">
        <v>10</v>
      </c>
      <c r="P699" s="3" t="s">
        <v>11</v>
      </c>
      <c r="Q699" s="3"/>
      <c r="R699" s="3"/>
      <c r="S699" s="49" t="s">
        <v>0</v>
      </c>
      <c r="T699" s="49"/>
      <c r="U699" s="50" t="s">
        <v>7</v>
      </c>
      <c r="V699" s="51"/>
      <c r="W699" s="49" t="s">
        <v>8</v>
      </c>
      <c r="X699" s="49"/>
      <c r="Y699" s="49" t="s">
        <v>9</v>
      </c>
      <c r="Z699" s="49"/>
    </row>
    <row r="700" spans="1:28" ht="12.75" hidden="1" customHeight="1">
      <c r="A700" s="8" t="s">
        <v>13</v>
      </c>
      <c r="B700" s="4" t="s">
        <v>14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46">
        <f>C700+E700</f>
        <v>0</v>
      </c>
      <c r="N700" s="7">
        <f>D700+F700</f>
        <v>0</v>
      </c>
      <c r="O700" s="3">
        <v>0</v>
      </c>
      <c r="P700" s="3">
        <v>0</v>
      </c>
      <c r="Q700" s="3">
        <f>M700-O700</f>
        <v>0</v>
      </c>
      <c r="R700" s="3">
        <f>N700-P700</f>
        <v>0</v>
      </c>
      <c r="S700" s="49"/>
      <c r="T700" s="49"/>
      <c r="U700" s="49"/>
      <c r="V700" s="49"/>
      <c r="W700" s="49"/>
      <c r="X700" s="49"/>
      <c r="Y700" s="49"/>
      <c r="Z700" s="49"/>
    </row>
    <row r="701" spans="1:28" ht="12.75" hidden="1" customHeight="1">
      <c r="A701" s="11" t="s">
        <v>15</v>
      </c>
      <c r="B701" s="44">
        <f>B680+7</f>
        <v>42770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46">
        <f t="shared" ref="M701:M713" si="295">C701+E701</f>
        <v>0</v>
      </c>
      <c r="N701" s="7">
        <f t="shared" ref="N701:N713" si="296">D701+F701</f>
        <v>0</v>
      </c>
      <c r="O701" s="3">
        <v>150</v>
      </c>
      <c r="P701" s="3">
        <v>2025</v>
      </c>
      <c r="Q701" s="3">
        <f t="shared" ref="Q701:Q709" si="297">M701-O701</f>
        <v>-150</v>
      </c>
      <c r="R701" s="3">
        <f t="shared" ref="R701:R709" si="298">N701-P701</f>
        <v>-2025</v>
      </c>
      <c r="S701" s="49"/>
      <c r="T701" s="49"/>
      <c r="U701" s="49"/>
      <c r="V701" s="49"/>
      <c r="W701" s="49"/>
      <c r="X701" s="49"/>
      <c r="Y701" s="49"/>
      <c r="Z701" s="49"/>
    </row>
    <row r="702" spans="1:28" ht="12.75" hidden="1" customHeight="1">
      <c r="A702" s="11" t="s">
        <v>14</v>
      </c>
      <c r="B702" s="44">
        <f>B681+7</f>
        <v>42772</v>
      </c>
      <c r="C702" s="10"/>
      <c r="D702" s="7"/>
      <c r="E702" s="7"/>
      <c r="F702" s="7"/>
      <c r="G702" s="7"/>
      <c r="H702" s="7"/>
      <c r="I702" s="7"/>
      <c r="J702" s="7"/>
      <c r="K702" s="7"/>
      <c r="L702" s="7"/>
      <c r="M702" s="46">
        <f t="shared" si="295"/>
        <v>0</v>
      </c>
      <c r="N702" s="7">
        <f t="shared" si="296"/>
        <v>0</v>
      </c>
      <c r="O702" s="3">
        <v>150</v>
      </c>
      <c r="P702" s="3">
        <v>2025</v>
      </c>
      <c r="Q702" s="3">
        <f t="shared" si="297"/>
        <v>-150</v>
      </c>
      <c r="R702" s="3">
        <f t="shared" si="298"/>
        <v>-2025</v>
      </c>
      <c r="S702" s="49"/>
      <c r="T702" s="49"/>
      <c r="U702" s="49"/>
      <c r="V702" s="49"/>
      <c r="W702" s="49"/>
      <c r="X702" s="49"/>
      <c r="Y702" s="49"/>
      <c r="Z702" s="49"/>
    </row>
    <row r="703" spans="1:28" ht="12.75" hidden="1" customHeight="1">
      <c r="A703" s="11" t="s">
        <v>16</v>
      </c>
      <c r="B703" s="4" t="s">
        <v>15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46">
        <f t="shared" si="295"/>
        <v>0</v>
      </c>
      <c r="N703" s="7">
        <f t="shared" si="296"/>
        <v>0</v>
      </c>
      <c r="O703" s="3">
        <v>0</v>
      </c>
      <c r="P703" s="3">
        <v>0</v>
      </c>
      <c r="Q703" s="3">
        <f t="shared" si="297"/>
        <v>0</v>
      </c>
      <c r="R703" s="3">
        <f t="shared" si="298"/>
        <v>0</v>
      </c>
      <c r="S703" s="49"/>
      <c r="T703" s="49"/>
      <c r="U703" s="49"/>
      <c r="V703" s="49"/>
      <c r="W703" s="49"/>
      <c r="X703" s="49"/>
      <c r="Y703" s="49"/>
      <c r="Z703" s="49"/>
    </row>
    <row r="704" spans="1:28" ht="12.75" hidden="1" customHeight="1">
      <c r="A704" s="11" t="s">
        <v>17</v>
      </c>
      <c r="B704" s="4" t="s">
        <v>14</v>
      </c>
      <c r="C704" s="10"/>
      <c r="D704" s="10"/>
      <c r="E704" s="7"/>
      <c r="F704" s="7"/>
      <c r="G704" s="7"/>
      <c r="H704" s="7"/>
      <c r="I704" s="7"/>
      <c r="J704" s="7"/>
      <c r="K704" s="7"/>
      <c r="L704" s="7"/>
      <c r="M704" s="46">
        <f t="shared" si="295"/>
        <v>0</v>
      </c>
      <c r="N704" s="7">
        <f t="shared" si="296"/>
        <v>0</v>
      </c>
      <c r="O704" s="3">
        <v>30</v>
      </c>
      <c r="P704" s="3">
        <v>405</v>
      </c>
      <c r="Q704" s="3">
        <f t="shared" si="297"/>
        <v>-30</v>
      </c>
      <c r="R704" s="3">
        <f t="shared" si="298"/>
        <v>-405</v>
      </c>
      <c r="S704" s="49"/>
      <c r="T704" s="49"/>
      <c r="U704" s="49"/>
      <c r="V704" s="49"/>
      <c r="W704" s="49"/>
      <c r="X704" s="49"/>
      <c r="Y704" s="49"/>
      <c r="Z704" s="49"/>
    </row>
    <row r="705" spans="1:28" ht="12.75" hidden="1" customHeight="1">
      <c r="A705" s="11" t="s">
        <v>18</v>
      </c>
      <c r="B705" s="4" t="s">
        <v>14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46">
        <f t="shared" si="295"/>
        <v>0</v>
      </c>
      <c r="N705" s="7">
        <f t="shared" si="296"/>
        <v>0</v>
      </c>
      <c r="O705" s="3">
        <v>0</v>
      </c>
      <c r="P705" s="3">
        <v>0</v>
      </c>
      <c r="Q705" s="3">
        <f t="shared" si="297"/>
        <v>0</v>
      </c>
      <c r="R705" s="3">
        <f t="shared" si="298"/>
        <v>0</v>
      </c>
      <c r="S705" s="49"/>
      <c r="T705" s="49"/>
      <c r="U705" s="49"/>
      <c r="V705" s="49"/>
      <c r="W705" s="49"/>
      <c r="X705" s="49"/>
      <c r="Y705" s="49"/>
      <c r="Z705" s="49"/>
    </row>
    <row r="706" spans="1:28" ht="12.75" hidden="1" customHeight="1">
      <c r="A706" s="11" t="s">
        <v>19</v>
      </c>
      <c r="B706" s="4" t="s">
        <v>14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46">
        <f t="shared" si="295"/>
        <v>0</v>
      </c>
      <c r="N706" s="7">
        <f t="shared" si="296"/>
        <v>0</v>
      </c>
      <c r="O706" s="3">
        <v>0</v>
      </c>
      <c r="P706" s="3">
        <v>0</v>
      </c>
      <c r="Q706" s="3">
        <f t="shared" si="297"/>
        <v>0</v>
      </c>
      <c r="R706" s="3">
        <f t="shared" si="298"/>
        <v>0</v>
      </c>
      <c r="S706" s="49"/>
      <c r="T706" s="49"/>
      <c r="U706" s="49"/>
      <c r="V706" s="49"/>
      <c r="W706" s="49"/>
      <c r="X706" s="49"/>
      <c r="Y706" s="49"/>
      <c r="Z706" s="49"/>
    </row>
    <row r="707" spans="1:28" ht="12.75" hidden="1" customHeight="1">
      <c r="A707" s="11" t="s">
        <v>20</v>
      </c>
      <c r="B707" s="4" t="s">
        <v>7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46">
        <f t="shared" si="295"/>
        <v>0</v>
      </c>
      <c r="N707" s="7">
        <f t="shared" si="296"/>
        <v>0</v>
      </c>
      <c r="O707" s="3">
        <v>20</v>
      </c>
      <c r="P707" s="3">
        <v>270</v>
      </c>
      <c r="Q707" s="3">
        <f t="shared" si="297"/>
        <v>-20</v>
      </c>
      <c r="R707" s="3">
        <f t="shared" si="298"/>
        <v>-270</v>
      </c>
      <c r="S707" s="49"/>
      <c r="T707" s="49"/>
      <c r="U707" s="49"/>
      <c r="V707" s="49"/>
      <c r="W707" s="49"/>
      <c r="X707" s="49"/>
      <c r="Y707" s="49"/>
      <c r="Z707" s="49"/>
    </row>
    <row r="708" spans="1:28" ht="12.75" hidden="1" customHeight="1">
      <c r="A708" s="11" t="s">
        <v>21</v>
      </c>
      <c r="B708" s="4" t="s">
        <v>22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46">
        <f t="shared" si="295"/>
        <v>0</v>
      </c>
      <c r="N708" s="7">
        <f t="shared" si="296"/>
        <v>0</v>
      </c>
      <c r="O708" s="3"/>
      <c r="P708" s="3"/>
      <c r="Q708" s="3">
        <f t="shared" si="297"/>
        <v>0</v>
      </c>
      <c r="R708" s="3">
        <f t="shared" si="298"/>
        <v>0</v>
      </c>
      <c r="S708" s="49"/>
      <c r="T708" s="49"/>
      <c r="U708" s="49"/>
      <c r="V708" s="49"/>
      <c r="W708" s="49"/>
      <c r="X708" s="49"/>
      <c r="Y708" s="49"/>
      <c r="Z708" s="49"/>
    </row>
    <row r="709" spans="1:28" ht="12.75" hidden="1" customHeight="1">
      <c r="A709" s="11" t="s">
        <v>23</v>
      </c>
      <c r="B709" s="44" t="s">
        <v>7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46">
        <f t="shared" si="295"/>
        <v>0</v>
      </c>
      <c r="N709" s="7">
        <f t="shared" si="296"/>
        <v>0</v>
      </c>
      <c r="O709" s="3"/>
      <c r="P709" s="3"/>
      <c r="Q709" s="3">
        <f t="shared" si="297"/>
        <v>0</v>
      </c>
      <c r="R709" s="3">
        <f t="shared" si="298"/>
        <v>0</v>
      </c>
      <c r="S709" s="49"/>
      <c r="T709" s="49"/>
      <c r="U709" s="49"/>
      <c r="V709" s="49"/>
      <c r="W709" s="49"/>
      <c r="X709" s="49"/>
      <c r="Y709" s="49"/>
      <c r="Z709" s="49"/>
    </row>
    <row r="710" spans="1:28" ht="12.75" hidden="1" customHeight="1">
      <c r="A710" s="11" t="s">
        <v>7</v>
      </c>
      <c r="B710" s="44">
        <f t="shared" ref="B710:B712" si="299">B689+7</f>
        <v>42775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46">
        <f t="shared" si="295"/>
        <v>0</v>
      </c>
      <c r="N710" s="7">
        <f t="shared" si="296"/>
        <v>0</v>
      </c>
      <c r="O710" s="3"/>
      <c r="P710" s="3"/>
      <c r="Q710" s="3"/>
      <c r="R710" s="3"/>
      <c r="S710" s="49"/>
      <c r="T710" s="49"/>
      <c r="U710" s="49"/>
      <c r="V710" s="49"/>
      <c r="W710" s="49"/>
      <c r="X710" s="49"/>
      <c r="Y710" s="49"/>
      <c r="Z710" s="49"/>
    </row>
    <row r="711" spans="1:28" ht="12.75" hidden="1" customHeight="1">
      <c r="A711" s="11" t="s">
        <v>8</v>
      </c>
      <c r="B711" s="44">
        <f t="shared" si="299"/>
        <v>42781</v>
      </c>
      <c r="C711" s="3">
        <v>130</v>
      </c>
      <c r="D711" s="3">
        <v>1755</v>
      </c>
      <c r="E711" s="7"/>
      <c r="F711" s="7"/>
      <c r="G711" s="7"/>
      <c r="H711" s="7"/>
      <c r="I711" s="7"/>
      <c r="J711" s="7"/>
      <c r="K711" s="7"/>
      <c r="L711" s="7"/>
      <c r="M711" s="46">
        <f t="shared" si="295"/>
        <v>130</v>
      </c>
      <c r="N711" s="7">
        <f t="shared" si="296"/>
        <v>1755</v>
      </c>
      <c r="O711" s="3">
        <v>130</v>
      </c>
      <c r="P711" s="3">
        <v>1755</v>
      </c>
      <c r="Q711" s="3">
        <f t="shared" ref="Q711:Q714" si="300">M711-O711</f>
        <v>0</v>
      </c>
      <c r="R711" s="3">
        <f t="shared" ref="R711:R714" si="301">N711-P711</f>
        <v>0</v>
      </c>
      <c r="S711" s="49"/>
      <c r="T711" s="49"/>
      <c r="U711" s="49"/>
      <c r="V711" s="49"/>
      <c r="W711" s="49"/>
      <c r="X711" s="49"/>
      <c r="Y711" s="49"/>
      <c r="Z711" s="49"/>
    </row>
    <row r="712" spans="1:28" ht="12.75" hidden="1" customHeight="1">
      <c r="A712" s="11" t="s">
        <v>9</v>
      </c>
      <c r="B712" s="4">
        <f t="shared" si="299"/>
        <v>42782</v>
      </c>
      <c r="C712" s="7">
        <v>20</v>
      </c>
      <c r="D712" s="7">
        <v>270</v>
      </c>
      <c r="E712" s="7"/>
      <c r="F712" s="7"/>
      <c r="G712" s="7"/>
      <c r="H712" s="7"/>
      <c r="I712" s="7"/>
      <c r="J712" s="7"/>
      <c r="K712" s="7"/>
      <c r="L712" s="7"/>
      <c r="M712" s="46">
        <f t="shared" si="295"/>
        <v>20</v>
      </c>
      <c r="N712" s="7">
        <f t="shared" si="296"/>
        <v>270</v>
      </c>
      <c r="O712" s="3">
        <v>20</v>
      </c>
      <c r="P712" s="3">
        <v>270</v>
      </c>
      <c r="Q712" s="3">
        <f t="shared" si="300"/>
        <v>0</v>
      </c>
      <c r="R712" s="3">
        <f t="shared" si="301"/>
        <v>0</v>
      </c>
      <c r="S712" s="49"/>
      <c r="T712" s="49"/>
      <c r="U712" s="49"/>
      <c r="V712" s="49"/>
      <c r="W712" s="49"/>
      <c r="X712" s="49"/>
      <c r="Y712" s="49"/>
      <c r="Z712" s="49"/>
    </row>
    <row r="713" spans="1:28" ht="12.75" hidden="1" customHeight="1">
      <c r="A713" s="11" t="s">
        <v>24</v>
      </c>
      <c r="B713" s="4"/>
      <c r="C713" s="22"/>
      <c r="D713" s="22"/>
      <c r="E713" s="22"/>
      <c r="F713" s="22"/>
      <c r="G713" s="7"/>
      <c r="H713" s="7"/>
      <c r="I713" s="7"/>
      <c r="J713" s="7"/>
      <c r="K713" s="7"/>
      <c r="L713" s="7"/>
      <c r="M713" s="46">
        <f t="shared" si="295"/>
        <v>0</v>
      </c>
      <c r="N713" s="7">
        <f t="shared" si="296"/>
        <v>0</v>
      </c>
      <c r="O713" s="3"/>
      <c r="P713" s="3"/>
      <c r="Q713" s="3">
        <f t="shared" si="300"/>
        <v>0</v>
      </c>
      <c r="R713" s="3">
        <f t="shared" si="301"/>
        <v>0</v>
      </c>
      <c r="S713" s="49"/>
      <c r="T713" s="49"/>
      <c r="U713" s="49"/>
      <c r="V713" s="49"/>
      <c r="W713" s="49"/>
      <c r="X713" s="49"/>
      <c r="Y713" s="49"/>
      <c r="Z713" s="49"/>
    </row>
    <row r="714" spans="1:28" ht="12.75" hidden="1" customHeight="1">
      <c r="A714" s="8" t="s">
        <v>25</v>
      </c>
      <c r="B714" s="14"/>
      <c r="C714" s="7">
        <f>SUM(C700:C713)</f>
        <v>150</v>
      </c>
      <c r="D714" s="7">
        <f t="shared" ref="D714:P714" si="302">SUM(D700:D713)</f>
        <v>2025</v>
      </c>
      <c r="E714" s="7">
        <f t="shared" si="302"/>
        <v>0</v>
      </c>
      <c r="F714" s="7">
        <f t="shared" si="302"/>
        <v>0</v>
      </c>
      <c r="G714" s="7">
        <f t="shared" si="302"/>
        <v>0</v>
      </c>
      <c r="H714" s="7">
        <f t="shared" si="302"/>
        <v>0</v>
      </c>
      <c r="I714" s="7">
        <f t="shared" si="302"/>
        <v>0</v>
      </c>
      <c r="J714" s="7">
        <f t="shared" si="302"/>
        <v>0</v>
      </c>
      <c r="K714" s="7">
        <f t="shared" si="302"/>
        <v>0</v>
      </c>
      <c r="L714" s="7">
        <f t="shared" si="302"/>
        <v>0</v>
      </c>
      <c r="M714" s="20">
        <f t="shared" si="302"/>
        <v>150</v>
      </c>
      <c r="N714" s="21">
        <f t="shared" si="302"/>
        <v>2025</v>
      </c>
      <c r="O714" s="22">
        <f t="shared" si="302"/>
        <v>500</v>
      </c>
      <c r="P714" s="22">
        <f t="shared" si="302"/>
        <v>6750</v>
      </c>
      <c r="Q714" s="22">
        <f t="shared" si="300"/>
        <v>-350</v>
      </c>
      <c r="R714" s="22">
        <f t="shared" si="301"/>
        <v>-4725</v>
      </c>
      <c r="S714" s="49">
        <f>SUM(S700:S713)</f>
        <v>0</v>
      </c>
      <c r="T714" s="49">
        <f t="shared" ref="T714:Z714" si="303">SUM(T700:T713)</f>
        <v>0</v>
      </c>
      <c r="U714" s="49">
        <f t="shared" si="303"/>
        <v>0</v>
      </c>
      <c r="V714" s="49">
        <f t="shared" si="303"/>
        <v>0</v>
      </c>
      <c r="W714" s="49">
        <f t="shared" si="303"/>
        <v>0</v>
      </c>
      <c r="X714" s="49">
        <f t="shared" si="303"/>
        <v>0</v>
      </c>
      <c r="Y714" s="49">
        <f t="shared" si="303"/>
        <v>0</v>
      </c>
      <c r="Z714" s="49">
        <f t="shared" si="303"/>
        <v>0</v>
      </c>
      <c r="AA714" s="52">
        <f>S714+U714+W714+Y714</f>
        <v>0</v>
      </c>
      <c r="AB714" s="52">
        <f>T714+V714+X714+Z714</f>
        <v>0</v>
      </c>
    </row>
    <row r="715" spans="1:28" ht="12.75" hidden="1" customHeight="1"/>
    <row r="716" spans="1:28" ht="12.75" hidden="1" customHeight="1"/>
    <row r="717" spans="1:28" ht="12.75" hidden="1" customHeight="1">
      <c r="A717" s="1" t="s">
        <v>69</v>
      </c>
      <c r="B717" s="2"/>
      <c r="C717" s="55"/>
      <c r="D717" s="55"/>
      <c r="E717" s="2"/>
      <c r="F717" s="2"/>
      <c r="G717" s="2"/>
      <c r="H717" s="2"/>
      <c r="I717" s="16"/>
      <c r="M717" s="53"/>
      <c r="Q717" s="23"/>
      <c r="R717" s="23"/>
    </row>
    <row r="718" spans="1:28" ht="12.75" hidden="1" customHeight="1">
      <c r="A718" s="3" t="s">
        <v>38</v>
      </c>
      <c r="B718" s="4"/>
      <c r="C718" s="5" t="s">
        <v>0</v>
      </c>
      <c r="D718" s="5"/>
      <c r="E718" s="5" t="s">
        <v>0</v>
      </c>
      <c r="F718" s="5"/>
      <c r="G718" s="5" t="s">
        <v>1</v>
      </c>
      <c r="H718" s="5"/>
      <c r="I718" s="5" t="s">
        <v>1</v>
      </c>
      <c r="J718" s="5"/>
      <c r="K718" s="5" t="s">
        <v>1</v>
      </c>
      <c r="L718" s="5"/>
      <c r="M718" s="17" t="s">
        <v>0</v>
      </c>
      <c r="N718" s="5"/>
      <c r="O718" s="3" t="s">
        <v>2</v>
      </c>
      <c r="P718" s="3"/>
      <c r="Q718" s="3" t="s">
        <v>3</v>
      </c>
      <c r="R718" s="3"/>
      <c r="S718" s="47" t="s">
        <v>4</v>
      </c>
      <c r="T718" s="48"/>
      <c r="U718" s="48"/>
      <c r="V718" s="48"/>
      <c r="W718" s="48"/>
      <c r="X718" s="48"/>
      <c r="Y718" s="48"/>
      <c r="Z718" s="48"/>
    </row>
    <row r="719" spans="1:28" ht="12.75" hidden="1" customHeight="1">
      <c r="A719" s="3" t="s">
        <v>5</v>
      </c>
      <c r="B719" s="4" t="s">
        <v>6</v>
      </c>
      <c r="C719" s="3" t="s">
        <v>36</v>
      </c>
      <c r="D719" s="3"/>
      <c r="E719" s="3" t="s">
        <v>29</v>
      </c>
      <c r="F719" s="3"/>
      <c r="G719" s="3" t="s">
        <v>7</v>
      </c>
      <c r="H719" s="3"/>
      <c r="I719" s="3" t="s">
        <v>8</v>
      </c>
      <c r="J719" s="3"/>
      <c r="K719" s="3" t="s">
        <v>9</v>
      </c>
      <c r="L719" s="3"/>
      <c r="M719" s="18"/>
      <c r="N719" s="3"/>
      <c r="O719" s="3"/>
      <c r="P719" s="3"/>
      <c r="Q719" s="3" t="s">
        <v>10</v>
      </c>
      <c r="R719" s="3" t="s">
        <v>11</v>
      </c>
      <c r="S719" s="49" t="s">
        <v>10</v>
      </c>
      <c r="T719" s="49" t="s">
        <v>11</v>
      </c>
      <c r="U719" s="49" t="s">
        <v>10</v>
      </c>
      <c r="V719" s="49" t="s">
        <v>11</v>
      </c>
      <c r="W719" s="49" t="s">
        <v>10</v>
      </c>
      <c r="X719" s="49" t="s">
        <v>11</v>
      </c>
      <c r="Y719" s="49" t="s">
        <v>10</v>
      </c>
      <c r="Z719" s="49" t="s">
        <v>11</v>
      </c>
    </row>
    <row r="720" spans="1:28" ht="12.75" hidden="1" customHeight="1">
      <c r="A720" s="6" t="s">
        <v>12</v>
      </c>
      <c r="B720" s="4"/>
      <c r="C720" s="7" t="s">
        <v>10</v>
      </c>
      <c r="D720" s="7" t="s">
        <v>11</v>
      </c>
      <c r="E720" s="7" t="s">
        <v>10</v>
      </c>
      <c r="F720" s="7" t="s">
        <v>11</v>
      </c>
      <c r="G720" s="7" t="s">
        <v>10</v>
      </c>
      <c r="H720" s="7" t="s">
        <v>11</v>
      </c>
      <c r="I720" s="7" t="s">
        <v>10</v>
      </c>
      <c r="J720" s="7" t="s">
        <v>11</v>
      </c>
      <c r="K720" s="7" t="s">
        <v>10</v>
      </c>
      <c r="L720" s="7" t="s">
        <v>11</v>
      </c>
      <c r="M720" s="18" t="s">
        <v>10</v>
      </c>
      <c r="N720" s="3" t="s">
        <v>11</v>
      </c>
      <c r="O720" s="3" t="s">
        <v>10</v>
      </c>
      <c r="P720" s="3" t="s">
        <v>11</v>
      </c>
      <c r="Q720" s="3"/>
      <c r="R720" s="3"/>
      <c r="S720" s="49" t="s">
        <v>0</v>
      </c>
      <c r="T720" s="49"/>
      <c r="U720" s="50" t="s">
        <v>7</v>
      </c>
      <c r="V720" s="51"/>
      <c r="W720" s="49" t="s">
        <v>8</v>
      </c>
      <c r="X720" s="49"/>
      <c r="Y720" s="49" t="s">
        <v>9</v>
      </c>
      <c r="Z720" s="49"/>
    </row>
    <row r="721" spans="1:28" ht="12.75" hidden="1" customHeight="1">
      <c r="A721" s="8" t="s">
        <v>13</v>
      </c>
      <c r="B721" s="4" t="s">
        <v>14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46">
        <f t="shared" ref="M721:M724" si="304">C721+E721</f>
        <v>0</v>
      </c>
      <c r="N721" s="7">
        <f t="shared" ref="N721:N724" si="305">D721+F721</f>
        <v>0</v>
      </c>
      <c r="O721" s="3">
        <v>0</v>
      </c>
      <c r="P721" s="3">
        <v>0</v>
      </c>
      <c r="Q721" s="3">
        <f>M721-O721</f>
        <v>0</v>
      </c>
      <c r="R721" s="3">
        <f>N721-P721</f>
        <v>0</v>
      </c>
      <c r="S721" s="49"/>
      <c r="T721" s="49"/>
      <c r="U721" s="49"/>
      <c r="V721" s="49"/>
      <c r="W721" s="49"/>
      <c r="X721" s="49"/>
      <c r="Y721" s="49"/>
      <c r="Z721" s="49"/>
    </row>
    <row r="722" spans="1:28" ht="12.75" hidden="1" customHeight="1">
      <c r="A722" s="11" t="s">
        <v>15</v>
      </c>
      <c r="B722" s="44">
        <f>B701+7</f>
        <v>42777</v>
      </c>
      <c r="C722" s="7">
        <v>211</v>
      </c>
      <c r="D722" s="7">
        <v>2112</v>
      </c>
      <c r="E722" s="7"/>
      <c r="F722" s="7"/>
      <c r="G722" s="7"/>
      <c r="H722" s="7"/>
      <c r="I722" s="7"/>
      <c r="J722" s="7"/>
      <c r="K722" s="7"/>
      <c r="L722" s="7"/>
      <c r="M722" s="46">
        <f t="shared" si="304"/>
        <v>211</v>
      </c>
      <c r="N722" s="7">
        <f t="shared" si="305"/>
        <v>2112</v>
      </c>
      <c r="O722" s="3">
        <v>150</v>
      </c>
      <c r="P722" s="3">
        <v>2025</v>
      </c>
      <c r="Q722" s="3">
        <f t="shared" ref="Q722:Q730" si="306">M722-O722</f>
        <v>61</v>
      </c>
      <c r="R722" s="3">
        <f t="shared" ref="R722:R730" si="307">N722-P722</f>
        <v>87</v>
      </c>
      <c r="S722" s="49"/>
      <c r="T722" s="49"/>
      <c r="U722" s="49"/>
      <c r="V722" s="49"/>
      <c r="W722" s="49"/>
      <c r="X722" s="49"/>
      <c r="Y722" s="49"/>
      <c r="Z722" s="49"/>
    </row>
    <row r="723" spans="1:28" ht="12.75" hidden="1" customHeight="1">
      <c r="A723" s="11" t="s">
        <v>14</v>
      </c>
      <c r="B723" s="44">
        <f>B702+7</f>
        <v>42779</v>
      </c>
      <c r="C723" s="10">
        <v>150</v>
      </c>
      <c r="D723" s="7">
        <v>1166</v>
      </c>
      <c r="E723" s="7"/>
      <c r="F723" s="7"/>
      <c r="G723" s="7"/>
      <c r="H723" s="7"/>
      <c r="I723" s="7"/>
      <c r="J723" s="7"/>
      <c r="K723" s="7"/>
      <c r="L723" s="7"/>
      <c r="M723" s="46">
        <f t="shared" si="304"/>
        <v>150</v>
      </c>
      <c r="N723" s="7">
        <f t="shared" si="305"/>
        <v>1166</v>
      </c>
      <c r="O723" s="3">
        <v>150</v>
      </c>
      <c r="P723" s="3">
        <v>2025</v>
      </c>
      <c r="Q723" s="3">
        <f t="shared" si="306"/>
        <v>0</v>
      </c>
      <c r="R723" s="3">
        <f t="shared" si="307"/>
        <v>-859</v>
      </c>
      <c r="S723" s="49"/>
      <c r="T723" s="49"/>
      <c r="U723" s="49"/>
      <c r="V723" s="49"/>
      <c r="W723" s="49"/>
      <c r="X723" s="49"/>
      <c r="Y723" s="49"/>
      <c r="Z723" s="49"/>
    </row>
    <row r="724" spans="1:28" ht="12.75" hidden="1" customHeight="1">
      <c r="A724" s="11" t="s">
        <v>16</v>
      </c>
      <c r="B724" s="4" t="s">
        <v>15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46">
        <f t="shared" si="304"/>
        <v>0</v>
      </c>
      <c r="N724" s="7">
        <f t="shared" si="305"/>
        <v>0</v>
      </c>
      <c r="O724" s="3">
        <v>0</v>
      </c>
      <c r="P724" s="3">
        <v>0</v>
      </c>
      <c r="Q724" s="3">
        <f t="shared" si="306"/>
        <v>0</v>
      </c>
      <c r="R724" s="3">
        <f t="shared" si="307"/>
        <v>0</v>
      </c>
      <c r="S724" s="49"/>
      <c r="T724" s="49"/>
      <c r="U724" s="49"/>
      <c r="V724" s="49"/>
      <c r="W724" s="49"/>
      <c r="X724" s="49"/>
      <c r="Y724" s="49"/>
      <c r="Z724" s="49"/>
    </row>
    <row r="725" spans="1:28" ht="12.75" hidden="1" customHeight="1">
      <c r="A725" s="11" t="s">
        <v>17</v>
      </c>
      <c r="B725" s="4" t="s">
        <v>14</v>
      </c>
      <c r="C725" s="10">
        <v>1</v>
      </c>
      <c r="D725" s="10">
        <v>4</v>
      </c>
      <c r="E725" s="7"/>
      <c r="F725" s="7"/>
      <c r="G725" s="7"/>
      <c r="H725" s="7"/>
      <c r="I725" s="7"/>
      <c r="J725" s="7"/>
      <c r="K725" s="7"/>
      <c r="L725" s="7"/>
      <c r="M725" s="46">
        <f t="shared" ref="M725:M734" si="308">C725+E725</f>
        <v>1</v>
      </c>
      <c r="N725" s="7">
        <f t="shared" ref="N725:N734" si="309">D725+F725</f>
        <v>4</v>
      </c>
      <c r="O725" s="3">
        <v>30</v>
      </c>
      <c r="P725" s="3">
        <v>405</v>
      </c>
      <c r="Q725" s="3">
        <f t="shared" si="306"/>
        <v>-29</v>
      </c>
      <c r="R725" s="3">
        <f t="shared" si="307"/>
        <v>-401</v>
      </c>
      <c r="S725" s="49"/>
      <c r="T725" s="49"/>
      <c r="U725" s="49"/>
      <c r="V725" s="49"/>
      <c r="W725" s="49"/>
      <c r="X725" s="49"/>
      <c r="Y725" s="49"/>
      <c r="Z725" s="49"/>
    </row>
    <row r="726" spans="1:28" ht="12.75" hidden="1" customHeight="1">
      <c r="A726" s="11" t="s">
        <v>18</v>
      </c>
      <c r="B726" s="4" t="s">
        <v>14</v>
      </c>
      <c r="C726" s="7">
        <v>0</v>
      </c>
      <c r="D726" s="7">
        <v>0</v>
      </c>
      <c r="E726" s="7"/>
      <c r="F726" s="7"/>
      <c r="G726" s="7"/>
      <c r="H726" s="7"/>
      <c r="I726" s="7"/>
      <c r="J726" s="7"/>
      <c r="K726" s="7"/>
      <c r="L726" s="7"/>
      <c r="M726" s="46">
        <f t="shared" si="308"/>
        <v>0</v>
      </c>
      <c r="N726" s="7">
        <f t="shared" si="309"/>
        <v>0</v>
      </c>
      <c r="O726" s="3">
        <v>0</v>
      </c>
      <c r="P726" s="3">
        <v>0</v>
      </c>
      <c r="Q726" s="3">
        <f t="shared" si="306"/>
        <v>0</v>
      </c>
      <c r="R726" s="3">
        <f t="shared" si="307"/>
        <v>0</v>
      </c>
      <c r="S726" s="49"/>
      <c r="T726" s="49"/>
      <c r="U726" s="49"/>
      <c r="V726" s="49"/>
      <c r="W726" s="49"/>
      <c r="X726" s="49"/>
      <c r="Y726" s="49"/>
      <c r="Z726" s="49"/>
    </row>
    <row r="727" spans="1:28" ht="12.75" hidden="1" customHeight="1">
      <c r="A727" s="11" t="s">
        <v>19</v>
      </c>
      <c r="B727" s="4" t="s">
        <v>14</v>
      </c>
      <c r="C727" s="7">
        <v>1</v>
      </c>
      <c r="D727" s="7">
        <v>6</v>
      </c>
      <c r="E727" s="7"/>
      <c r="F727" s="7"/>
      <c r="G727" s="7"/>
      <c r="H727" s="7"/>
      <c r="I727" s="7"/>
      <c r="J727" s="7"/>
      <c r="K727" s="7"/>
      <c r="L727" s="7"/>
      <c r="M727" s="46">
        <f t="shared" si="308"/>
        <v>1</v>
      </c>
      <c r="N727" s="7">
        <f t="shared" si="309"/>
        <v>6</v>
      </c>
      <c r="O727" s="3">
        <v>0</v>
      </c>
      <c r="P727" s="3">
        <v>0</v>
      </c>
      <c r="Q727" s="3">
        <f t="shared" si="306"/>
        <v>1</v>
      </c>
      <c r="R727" s="3">
        <f t="shared" si="307"/>
        <v>6</v>
      </c>
      <c r="S727" s="49"/>
      <c r="T727" s="49"/>
      <c r="U727" s="49"/>
      <c r="V727" s="49"/>
      <c r="W727" s="49"/>
      <c r="X727" s="49"/>
      <c r="Y727" s="49"/>
      <c r="Z727" s="49"/>
    </row>
    <row r="728" spans="1:28" ht="12.75" hidden="1" customHeight="1">
      <c r="A728" s="11" t="s">
        <v>20</v>
      </c>
      <c r="B728" s="4" t="s">
        <v>7</v>
      </c>
      <c r="C728" s="7">
        <v>3</v>
      </c>
      <c r="D728" s="7">
        <v>41</v>
      </c>
      <c r="E728" s="7"/>
      <c r="F728" s="7"/>
      <c r="G728" s="7"/>
      <c r="H728" s="7"/>
      <c r="I728" s="7"/>
      <c r="J728" s="7"/>
      <c r="K728" s="7"/>
      <c r="L728" s="7"/>
      <c r="M728" s="46">
        <f t="shared" si="308"/>
        <v>3</v>
      </c>
      <c r="N728" s="7">
        <f t="shared" si="309"/>
        <v>41</v>
      </c>
      <c r="O728" s="3">
        <v>20</v>
      </c>
      <c r="P728" s="3">
        <v>270</v>
      </c>
      <c r="Q728" s="3">
        <f t="shared" si="306"/>
        <v>-17</v>
      </c>
      <c r="R728" s="3">
        <f t="shared" si="307"/>
        <v>-229</v>
      </c>
      <c r="S728" s="49"/>
      <c r="T728" s="49"/>
      <c r="U728" s="49"/>
      <c r="V728" s="49"/>
      <c r="W728" s="49"/>
      <c r="X728" s="49"/>
      <c r="Y728" s="49"/>
      <c r="Z728" s="49"/>
    </row>
    <row r="729" spans="1:28" ht="12.75" hidden="1" customHeight="1">
      <c r="A729" s="11" t="s">
        <v>21</v>
      </c>
      <c r="B729" s="4" t="s">
        <v>22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46">
        <f t="shared" si="308"/>
        <v>0</v>
      </c>
      <c r="N729" s="7">
        <f t="shared" si="309"/>
        <v>0</v>
      </c>
      <c r="O729" s="3"/>
      <c r="P729" s="3"/>
      <c r="Q729" s="3">
        <f t="shared" si="306"/>
        <v>0</v>
      </c>
      <c r="R729" s="3">
        <f t="shared" si="307"/>
        <v>0</v>
      </c>
      <c r="S729" s="49"/>
      <c r="T729" s="49"/>
      <c r="U729" s="49"/>
      <c r="V729" s="49"/>
      <c r="W729" s="49"/>
      <c r="X729" s="49"/>
      <c r="Y729" s="49"/>
      <c r="Z729" s="49"/>
    </row>
    <row r="730" spans="1:28" ht="12.75" hidden="1" customHeight="1">
      <c r="A730" s="11" t="s">
        <v>23</v>
      </c>
      <c r="B730" s="44" t="s">
        <v>7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46">
        <f t="shared" si="308"/>
        <v>0</v>
      </c>
      <c r="N730" s="7">
        <f t="shared" si="309"/>
        <v>0</v>
      </c>
      <c r="O730" s="3"/>
      <c r="P730" s="3"/>
      <c r="Q730" s="3">
        <f t="shared" si="306"/>
        <v>0</v>
      </c>
      <c r="R730" s="3">
        <f t="shared" si="307"/>
        <v>0</v>
      </c>
      <c r="S730" s="49"/>
      <c r="T730" s="49"/>
      <c r="U730" s="49"/>
      <c r="V730" s="49"/>
      <c r="W730" s="49"/>
      <c r="X730" s="49"/>
      <c r="Y730" s="49"/>
      <c r="Z730" s="49"/>
    </row>
    <row r="731" spans="1:28" ht="12.75" hidden="1" customHeight="1">
      <c r="A731" s="11" t="s">
        <v>7</v>
      </c>
      <c r="B731" s="44">
        <f t="shared" ref="B731:B733" si="310">B710+7</f>
        <v>42782</v>
      </c>
      <c r="C731" s="7">
        <v>1</v>
      </c>
      <c r="D731" s="7">
        <v>28</v>
      </c>
      <c r="E731" s="7"/>
      <c r="F731" s="7"/>
      <c r="G731" s="7"/>
      <c r="H731" s="7"/>
      <c r="I731" s="7"/>
      <c r="J731" s="7"/>
      <c r="K731" s="7"/>
      <c r="L731" s="7"/>
      <c r="M731" s="46">
        <f t="shared" si="308"/>
        <v>1</v>
      </c>
      <c r="N731" s="7">
        <f t="shared" si="309"/>
        <v>28</v>
      </c>
      <c r="O731" s="3"/>
      <c r="P731" s="3"/>
      <c r="Q731" s="3"/>
      <c r="R731" s="3"/>
      <c r="S731" s="49"/>
      <c r="T731" s="49"/>
      <c r="U731" s="49"/>
      <c r="V731" s="49"/>
      <c r="W731" s="49"/>
      <c r="X731" s="49"/>
      <c r="Y731" s="49"/>
      <c r="Z731" s="49"/>
    </row>
    <row r="732" spans="1:28" ht="12.75" hidden="1" customHeight="1">
      <c r="A732" s="11" t="s">
        <v>8</v>
      </c>
      <c r="B732" s="44">
        <f t="shared" si="310"/>
        <v>42788</v>
      </c>
      <c r="C732" s="3">
        <v>130</v>
      </c>
      <c r="D732" s="3">
        <v>1755</v>
      </c>
      <c r="E732" s="7"/>
      <c r="F732" s="7"/>
      <c r="G732" s="7"/>
      <c r="H732" s="7"/>
      <c r="I732" s="7"/>
      <c r="J732" s="7"/>
      <c r="K732" s="7"/>
      <c r="L732" s="7"/>
      <c r="M732" s="46">
        <f t="shared" si="308"/>
        <v>130</v>
      </c>
      <c r="N732" s="7">
        <f t="shared" si="309"/>
        <v>1755</v>
      </c>
      <c r="O732" s="3">
        <v>130</v>
      </c>
      <c r="P732" s="3">
        <v>1755</v>
      </c>
      <c r="Q732" s="3">
        <f t="shared" ref="Q732:Q735" si="311">M732-O732</f>
        <v>0</v>
      </c>
      <c r="R732" s="3">
        <f t="shared" ref="R732:R735" si="312">N732-P732</f>
        <v>0</v>
      </c>
      <c r="S732" s="49"/>
      <c r="T732" s="49"/>
      <c r="U732" s="49"/>
      <c r="V732" s="49"/>
      <c r="W732" s="49"/>
      <c r="X732" s="49"/>
      <c r="Y732" s="49"/>
      <c r="Z732" s="49"/>
    </row>
    <row r="733" spans="1:28" ht="12.75" hidden="1" customHeight="1">
      <c r="A733" s="11" t="s">
        <v>9</v>
      </c>
      <c r="B733" s="4">
        <f t="shared" si="310"/>
        <v>42789</v>
      </c>
      <c r="C733" s="7">
        <v>20</v>
      </c>
      <c r="D733" s="7">
        <v>270</v>
      </c>
      <c r="E733" s="7"/>
      <c r="F733" s="7"/>
      <c r="G733" s="7"/>
      <c r="H733" s="7"/>
      <c r="I733" s="7"/>
      <c r="J733" s="7"/>
      <c r="K733" s="7"/>
      <c r="L733" s="7"/>
      <c r="M733" s="46">
        <f t="shared" si="308"/>
        <v>20</v>
      </c>
      <c r="N733" s="7">
        <f t="shared" si="309"/>
        <v>270</v>
      </c>
      <c r="O733" s="3">
        <v>20</v>
      </c>
      <c r="P733" s="3">
        <v>270</v>
      </c>
      <c r="Q733" s="3">
        <f t="shared" si="311"/>
        <v>0</v>
      </c>
      <c r="R733" s="3">
        <f t="shared" si="312"/>
        <v>0</v>
      </c>
      <c r="S733" s="49"/>
      <c r="T733" s="49"/>
      <c r="U733" s="49"/>
      <c r="V733" s="49"/>
      <c r="W733" s="49"/>
      <c r="X733" s="49"/>
      <c r="Y733" s="49"/>
      <c r="Z733" s="49"/>
    </row>
    <row r="734" spans="1:28" ht="12.75" hidden="1" customHeight="1">
      <c r="A734" s="11" t="s">
        <v>24</v>
      </c>
      <c r="B734" s="4"/>
      <c r="C734" s="22">
        <v>28</v>
      </c>
      <c r="D734" s="22">
        <v>705</v>
      </c>
      <c r="E734" s="22"/>
      <c r="F734" s="22"/>
      <c r="G734" s="7"/>
      <c r="H734" s="7"/>
      <c r="I734" s="7"/>
      <c r="J734" s="7"/>
      <c r="K734" s="7"/>
      <c r="L734" s="7"/>
      <c r="M734" s="46">
        <f t="shared" si="308"/>
        <v>28</v>
      </c>
      <c r="N734" s="7">
        <f t="shared" si="309"/>
        <v>705</v>
      </c>
      <c r="O734" s="3"/>
      <c r="P734" s="3"/>
      <c r="Q734" s="3">
        <f t="shared" si="311"/>
        <v>28</v>
      </c>
      <c r="R734" s="3">
        <f t="shared" si="312"/>
        <v>705</v>
      </c>
      <c r="S734" s="49"/>
      <c r="T734" s="49"/>
      <c r="U734" s="49"/>
      <c r="V734" s="49"/>
      <c r="W734" s="49"/>
      <c r="X734" s="49"/>
      <c r="Y734" s="49"/>
      <c r="Z734" s="49"/>
    </row>
    <row r="735" spans="1:28" ht="12.75" hidden="1" customHeight="1">
      <c r="A735" s="8" t="s">
        <v>25</v>
      </c>
      <c r="B735" s="14"/>
      <c r="C735" s="7">
        <f>SUM(C721:C734)</f>
        <v>545</v>
      </c>
      <c r="D735" s="7">
        <f t="shared" ref="D735:P735" si="313">SUM(D721:D734)</f>
        <v>6087</v>
      </c>
      <c r="E735" s="7">
        <f t="shared" si="313"/>
        <v>0</v>
      </c>
      <c r="F735" s="7">
        <f t="shared" si="313"/>
        <v>0</v>
      </c>
      <c r="G735" s="7">
        <f t="shared" si="313"/>
        <v>0</v>
      </c>
      <c r="H735" s="7">
        <f t="shared" si="313"/>
        <v>0</v>
      </c>
      <c r="I735" s="7">
        <f t="shared" si="313"/>
        <v>0</v>
      </c>
      <c r="J735" s="7">
        <f t="shared" si="313"/>
        <v>0</v>
      </c>
      <c r="K735" s="7">
        <f t="shared" si="313"/>
        <v>0</v>
      </c>
      <c r="L735" s="7">
        <f t="shared" si="313"/>
        <v>0</v>
      </c>
      <c r="M735" s="20">
        <f t="shared" si="313"/>
        <v>545</v>
      </c>
      <c r="N735" s="21">
        <f t="shared" si="313"/>
        <v>6087</v>
      </c>
      <c r="O735" s="22">
        <f t="shared" si="313"/>
        <v>500</v>
      </c>
      <c r="P735" s="22">
        <f t="shared" si="313"/>
        <v>6750</v>
      </c>
      <c r="Q735" s="22">
        <f t="shared" si="311"/>
        <v>45</v>
      </c>
      <c r="R735" s="22">
        <f t="shared" si="312"/>
        <v>-663</v>
      </c>
      <c r="S735" s="49">
        <f>SUM(S721:S734)</f>
        <v>0</v>
      </c>
      <c r="T735" s="49">
        <f t="shared" ref="T735:Z735" si="314">SUM(T721:T734)</f>
        <v>0</v>
      </c>
      <c r="U735" s="49">
        <f t="shared" si="314"/>
        <v>0</v>
      </c>
      <c r="V735" s="49">
        <f t="shared" si="314"/>
        <v>0</v>
      </c>
      <c r="W735" s="49">
        <f t="shared" si="314"/>
        <v>0</v>
      </c>
      <c r="X735" s="49">
        <f t="shared" si="314"/>
        <v>0</v>
      </c>
      <c r="Y735" s="49">
        <f t="shared" si="314"/>
        <v>0</v>
      </c>
      <c r="Z735" s="49">
        <f t="shared" si="314"/>
        <v>0</v>
      </c>
      <c r="AA735" s="52">
        <f>S735+U735+W735+Y735</f>
        <v>0</v>
      </c>
      <c r="AB735" s="52">
        <f>T735+V735+X735+Z735</f>
        <v>0</v>
      </c>
    </row>
    <row r="736" spans="1:28" ht="12.75" hidden="1" customHeight="1"/>
    <row r="737" spans="1:26" ht="12.75" hidden="1" customHeight="1"/>
    <row r="738" spans="1:26" ht="12.75" hidden="1" customHeight="1">
      <c r="A738" s="1" t="s">
        <v>70</v>
      </c>
      <c r="B738" s="2"/>
      <c r="C738" s="55"/>
      <c r="D738" s="55"/>
      <c r="E738" s="2"/>
      <c r="F738" s="2"/>
      <c r="G738" s="2"/>
      <c r="H738" s="2"/>
      <c r="I738" s="16"/>
      <c r="M738" s="53"/>
      <c r="Q738" s="23"/>
      <c r="R738" s="23"/>
    </row>
    <row r="739" spans="1:26" ht="12.75" hidden="1" customHeight="1">
      <c r="A739" s="3" t="s">
        <v>38</v>
      </c>
      <c r="B739" s="4"/>
      <c r="C739" s="5" t="s">
        <v>0</v>
      </c>
      <c r="D739" s="5"/>
      <c r="E739" s="5" t="s">
        <v>0</v>
      </c>
      <c r="F739" s="5"/>
      <c r="G739" s="5" t="s">
        <v>1</v>
      </c>
      <c r="H739" s="5"/>
      <c r="I739" s="5" t="s">
        <v>1</v>
      </c>
      <c r="J739" s="5"/>
      <c r="K739" s="5" t="s">
        <v>1</v>
      </c>
      <c r="L739" s="5"/>
      <c r="M739" s="17" t="s">
        <v>0</v>
      </c>
      <c r="N739" s="5"/>
      <c r="O739" s="3" t="s">
        <v>2</v>
      </c>
      <c r="P739" s="3"/>
      <c r="Q739" s="3" t="s">
        <v>3</v>
      </c>
      <c r="R739" s="3"/>
      <c r="S739" s="47" t="s">
        <v>4</v>
      </c>
      <c r="T739" s="48"/>
      <c r="U739" s="48"/>
      <c r="V739" s="48"/>
      <c r="W739" s="48"/>
      <c r="X739" s="48"/>
      <c r="Y739" s="48"/>
      <c r="Z739" s="48"/>
    </row>
    <row r="740" spans="1:26" ht="12.75" hidden="1" customHeight="1">
      <c r="A740" s="3" t="s">
        <v>5</v>
      </c>
      <c r="B740" s="4" t="s">
        <v>6</v>
      </c>
      <c r="C740" s="3" t="s">
        <v>36</v>
      </c>
      <c r="D740" s="3"/>
      <c r="E740" s="3" t="s">
        <v>29</v>
      </c>
      <c r="F740" s="3"/>
      <c r="G740" s="3" t="s">
        <v>7</v>
      </c>
      <c r="H740" s="3"/>
      <c r="I740" s="3" t="s">
        <v>8</v>
      </c>
      <c r="J740" s="3"/>
      <c r="K740" s="3" t="s">
        <v>9</v>
      </c>
      <c r="L740" s="3"/>
      <c r="M740" s="18"/>
      <c r="N740" s="3"/>
      <c r="O740" s="3"/>
      <c r="P740" s="3"/>
      <c r="Q740" s="3" t="s">
        <v>10</v>
      </c>
      <c r="R740" s="3" t="s">
        <v>11</v>
      </c>
      <c r="S740" s="49" t="s">
        <v>10</v>
      </c>
      <c r="T740" s="49" t="s">
        <v>11</v>
      </c>
      <c r="U740" s="49" t="s">
        <v>10</v>
      </c>
      <c r="V740" s="49" t="s">
        <v>11</v>
      </c>
      <c r="W740" s="49" t="s">
        <v>10</v>
      </c>
      <c r="X740" s="49" t="s">
        <v>11</v>
      </c>
      <c r="Y740" s="49" t="s">
        <v>10</v>
      </c>
      <c r="Z740" s="49" t="s">
        <v>11</v>
      </c>
    </row>
    <row r="741" spans="1:26" ht="12.75" hidden="1" customHeight="1">
      <c r="A741" s="6" t="s">
        <v>12</v>
      </c>
      <c r="B741" s="4"/>
      <c r="C741" s="7" t="s">
        <v>10</v>
      </c>
      <c r="D741" s="7" t="s">
        <v>11</v>
      </c>
      <c r="E741" s="7" t="s">
        <v>10</v>
      </c>
      <c r="F741" s="7" t="s">
        <v>11</v>
      </c>
      <c r="G741" s="7" t="s">
        <v>10</v>
      </c>
      <c r="H741" s="7" t="s">
        <v>11</v>
      </c>
      <c r="I741" s="7" t="s">
        <v>10</v>
      </c>
      <c r="J741" s="7" t="s">
        <v>11</v>
      </c>
      <c r="K741" s="7" t="s">
        <v>10</v>
      </c>
      <c r="L741" s="7" t="s">
        <v>11</v>
      </c>
      <c r="M741" s="18" t="s">
        <v>10</v>
      </c>
      <c r="N741" s="3" t="s">
        <v>11</v>
      </c>
      <c r="O741" s="3" t="s">
        <v>10</v>
      </c>
      <c r="P741" s="3" t="s">
        <v>11</v>
      </c>
      <c r="Q741" s="3"/>
      <c r="R741" s="3"/>
      <c r="S741" s="49" t="s">
        <v>0</v>
      </c>
      <c r="T741" s="49"/>
      <c r="U741" s="50" t="s">
        <v>7</v>
      </c>
      <c r="V741" s="51"/>
      <c r="W741" s="49" t="s">
        <v>8</v>
      </c>
      <c r="X741" s="49"/>
      <c r="Y741" s="49" t="s">
        <v>9</v>
      </c>
      <c r="Z741" s="49"/>
    </row>
    <row r="742" spans="1:26" ht="12.75" hidden="1" customHeight="1">
      <c r="A742" s="8" t="s">
        <v>13</v>
      </c>
      <c r="B742" s="4" t="s">
        <v>14</v>
      </c>
      <c r="C742" s="7">
        <v>4</v>
      </c>
      <c r="D742" s="7">
        <v>56</v>
      </c>
      <c r="E742" s="7"/>
      <c r="F742" s="7"/>
      <c r="G742" s="7"/>
      <c r="H742" s="7"/>
      <c r="I742" s="7"/>
      <c r="J742" s="7"/>
      <c r="K742" s="7"/>
      <c r="L742" s="7"/>
      <c r="M742" s="46">
        <f t="shared" ref="M742:M744" si="315">C742+E742</f>
        <v>4</v>
      </c>
      <c r="N742" s="7">
        <f>D742+F742</f>
        <v>56</v>
      </c>
      <c r="O742" s="3">
        <v>0</v>
      </c>
      <c r="P742" s="3">
        <v>0</v>
      </c>
      <c r="Q742" s="3">
        <f>M742-O742</f>
        <v>4</v>
      </c>
      <c r="R742" s="3">
        <f>N742-P742</f>
        <v>56</v>
      </c>
      <c r="S742" s="49"/>
      <c r="T742" s="49"/>
      <c r="U742" s="49"/>
      <c r="V742" s="49"/>
      <c r="W742" s="49"/>
      <c r="X742" s="49"/>
      <c r="Y742" s="49"/>
      <c r="Z742" s="49"/>
    </row>
    <row r="743" spans="1:26" ht="12.75" hidden="1" customHeight="1">
      <c r="A743" s="11" t="s">
        <v>15</v>
      </c>
      <c r="B743" s="44">
        <f>B722+7</f>
        <v>42784</v>
      </c>
      <c r="C743" s="7">
        <v>200</v>
      </c>
      <c r="D743" s="7">
        <v>2331</v>
      </c>
      <c r="E743" s="7"/>
      <c r="F743" s="7"/>
      <c r="G743" s="7"/>
      <c r="H743" s="7"/>
      <c r="I743" s="7"/>
      <c r="J743" s="7"/>
      <c r="K743" s="7"/>
      <c r="L743" s="7"/>
      <c r="M743" s="46">
        <f t="shared" si="315"/>
        <v>200</v>
      </c>
      <c r="N743" s="7">
        <v>2291</v>
      </c>
      <c r="O743" s="3">
        <v>150</v>
      </c>
      <c r="P743" s="3">
        <v>2025</v>
      </c>
      <c r="Q743" s="3">
        <f t="shared" ref="Q743:Q751" si="316">M743-O743</f>
        <v>50</v>
      </c>
      <c r="R743" s="3">
        <f t="shared" ref="R743:R751" si="317">N743-P743</f>
        <v>266</v>
      </c>
      <c r="S743" s="49"/>
      <c r="T743" s="49"/>
      <c r="U743" s="49"/>
      <c r="V743" s="49"/>
      <c r="W743" s="49"/>
      <c r="X743" s="49"/>
      <c r="Y743" s="49"/>
      <c r="Z743" s="49"/>
    </row>
    <row r="744" spans="1:26" ht="12.75" hidden="1" customHeight="1">
      <c r="A744" s="11" t="s">
        <v>14</v>
      </c>
      <c r="B744" s="44">
        <f>B723+7</f>
        <v>42786</v>
      </c>
      <c r="C744" s="10">
        <f>204-51</f>
        <v>153</v>
      </c>
      <c r="D744" s="7">
        <f>2460-450</f>
        <v>2010</v>
      </c>
      <c r="E744" s="7"/>
      <c r="F744" s="7"/>
      <c r="G744" s="7"/>
      <c r="H744" s="7"/>
      <c r="I744" s="7"/>
      <c r="J744" s="7"/>
      <c r="K744" s="7"/>
      <c r="L744" s="7"/>
      <c r="M744" s="46">
        <f t="shared" si="315"/>
        <v>153</v>
      </c>
      <c r="N744" s="7">
        <v>2703</v>
      </c>
      <c r="O744" s="3">
        <v>150</v>
      </c>
      <c r="P744" s="3">
        <v>2025</v>
      </c>
      <c r="Q744" s="3">
        <f t="shared" si="316"/>
        <v>3</v>
      </c>
      <c r="R744" s="3">
        <f t="shared" si="317"/>
        <v>678</v>
      </c>
      <c r="S744" s="49"/>
      <c r="T744" s="49"/>
      <c r="U744" s="49"/>
      <c r="V744" s="49"/>
      <c r="W744" s="49"/>
      <c r="X744" s="49"/>
      <c r="Y744" s="49"/>
      <c r="Z744" s="49"/>
    </row>
    <row r="745" spans="1:26" ht="12.75" hidden="1" customHeight="1">
      <c r="A745" s="11" t="s">
        <v>16</v>
      </c>
      <c r="B745" s="4" t="s">
        <v>15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46">
        <f t="shared" ref="M745:M755" si="318">C745+E745</f>
        <v>0</v>
      </c>
      <c r="N745" s="7">
        <f t="shared" ref="N745:N755" si="319">D745+F745</f>
        <v>0</v>
      </c>
      <c r="O745" s="3">
        <v>0</v>
      </c>
      <c r="P745" s="3">
        <v>0</v>
      </c>
      <c r="Q745" s="3">
        <f t="shared" si="316"/>
        <v>0</v>
      </c>
      <c r="R745" s="3">
        <f t="shared" si="317"/>
        <v>0</v>
      </c>
      <c r="S745" s="49"/>
      <c r="T745" s="49"/>
      <c r="U745" s="49"/>
      <c r="V745" s="49"/>
      <c r="W745" s="49"/>
      <c r="X745" s="49"/>
      <c r="Y745" s="49"/>
      <c r="Z745" s="49"/>
    </row>
    <row r="746" spans="1:26" ht="12.75" hidden="1" customHeight="1">
      <c r="A746" s="11" t="s">
        <v>17</v>
      </c>
      <c r="B746" s="4" t="s">
        <v>14</v>
      </c>
      <c r="C746" s="10">
        <v>16</v>
      </c>
      <c r="D746" s="10">
        <v>264</v>
      </c>
      <c r="E746" s="7"/>
      <c r="F746" s="7"/>
      <c r="G746" s="7"/>
      <c r="H746" s="7"/>
      <c r="I746" s="7"/>
      <c r="J746" s="7"/>
      <c r="K746" s="7"/>
      <c r="L746" s="7"/>
      <c r="M746" s="46">
        <f t="shared" si="318"/>
        <v>16</v>
      </c>
      <c r="N746" s="7">
        <f t="shared" si="319"/>
        <v>264</v>
      </c>
      <c r="O746" s="3">
        <v>30</v>
      </c>
      <c r="P746" s="3">
        <v>405</v>
      </c>
      <c r="Q746" s="3">
        <f t="shared" si="316"/>
        <v>-14</v>
      </c>
      <c r="R746" s="3">
        <f t="shared" si="317"/>
        <v>-141</v>
      </c>
      <c r="S746" s="49"/>
      <c r="T746" s="49"/>
      <c r="U746" s="49"/>
      <c r="V746" s="49"/>
      <c r="W746" s="49"/>
      <c r="X746" s="49"/>
      <c r="Y746" s="49"/>
      <c r="Z746" s="49"/>
    </row>
    <row r="747" spans="1:26" ht="12.75" hidden="1" customHeight="1">
      <c r="A747" s="11" t="s">
        <v>18</v>
      </c>
      <c r="B747" s="4" t="s">
        <v>14</v>
      </c>
      <c r="C747" s="7">
        <v>20</v>
      </c>
      <c r="D747" s="7">
        <v>423</v>
      </c>
      <c r="E747" s="7"/>
      <c r="F747" s="7"/>
      <c r="G747" s="7"/>
      <c r="H747" s="7"/>
      <c r="I747" s="7"/>
      <c r="J747" s="7"/>
      <c r="K747" s="7"/>
      <c r="L747" s="7"/>
      <c r="M747" s="46">
        <f t="shared" si="318"/>
        <v>20</v>
      </c>
      <c r="N747" s="7">
        <f t="shared" si="319"/>
        <v>423</v>
      </c>
      <c r="O747" s="3">
        <v>0</v>
      </c>
      <c r="P747" s="3">
        <v>0</v>
      </c>
      <c r="Q747" s="3">
        <f t="shared" si="316"/>
        <v>20</v>
      </c>
      <c r="R747" s="3">
        <f t="shared" si="317"/>
        <v>423</v>
      </c>
      <c r="S747" s="49"/>
      <c r="T747" s="49"/>
      <c r="U747" s="49"/>
      <c r="V747" s="49"/>
      <c r="W747" s="49"/>
      <c r="X747" s="49"/>
      <c r="Y747" s="49"/>
      <c r="Z747" s="49"/>
    </row>
    <row r="748" spans="1:26" ht="12.75" hidden="1" customHeight="1">
      <c r="A748" s="11" t="s">
        <v>19</v>
      </c>
      <c r="B748" s="4" t="s">
        <v>14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46">
        <f t="shared" si="318"/>
        <v>0</v>
      </c>
      <c r="N748" s="7">
        <f t="shared" si="319"/>
        <v>0</v>
      </c>
      <c r="O748" s="3">
        <v>0</v>
      </c>
      <c r="P748" s="3">
        <v>0</v>
      </c>
      <c r="Q748" s="3">
        <f t="shared" si="316"/>
        <v>0</v>
      </c>
      <c r="R748" s="3">
        <f t="shared" si="317"/>
        <v>0</v>
      </c>
      <c r="S748" s="49"/>
      <c r="T748" s="49"/>
      <c r="U748" s="49"/>
      <c r="V748" s="49"/>
      <c r="W748" s="49"/>
      <c r="X748" s="49"/>
      <c r="Y748" s="49"/>
      <c r="Z748" s="49"/>
    </row>
    <row r="749" spans="1:26" ht="12.75" hidden="1" customHeight="1">
      <c r="A749" s="11" t="s">
        <v>20</v>
      </c>
      <c r="B749" s="4" t="s">
        <v>7</v>
      </c>
      <c r="C749" s="7">
        <v>12</v>
      </c>
      <c r="D749" s="7">
        <v>163</v>
      </c>
      <c r="E749" s="7"/>
      <c r="F749" s="7"/>
      <c r="G749" s="7"/>
      <c r="H749" s="7"/>
      <c r="I749" s="7"/>
      <c r="J749" s="7"/>
      <c r="K749" s="7"/>
      <c r="L749" s="7"/>
      <c r="M749" s="46">
        <f t="shared" si="318"/>
        <v>12</v>
      </c>
      <c r="N749" s="7">
        <f t="shared" si="319"/>
        <v>163</v>
      </c>
      <c r="O749" s="3">
        <v>20</v>
      </c>
      <c r="P749" s="3">
        <v>270</v>
      </c>
      <c r="Q749" s="3">
        <f t="shared" si="316"/>
        <v>-8</v>
      </c>
      <c r="R749" s="3">
        <f t="shared" si="317"/>
        <v>-107</v>
      </c>
      <c r="S749" s="49"/>
      <c r="T749" s="49"/>
      <c r="U749" s="49"/>
      <c r="V749" s="49"/>
      <c r="W749" s="49"/>
      <c r="X749" s="49"/>
      <c r="Y749" s="49"/>
      <c r="Z749" s="49"/>
    </row>
    <row r="750" spans="1:26" ht="12.75" hidden="1" customHeight="1">
      <c r="A750" s="11" t="s">
        <v>21</v>
      </c>
      <c r="B750" s="4" t="s">
        <v>22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46">
        <f t="shared" si="318"/>
        <v>0</v>
      </c>
      <c r="N750" s="7">
        <f t="shared" si="319"/>
        <v>0</v>
      </c>
      <c r="O750" s="3"/>
      <c r="P750" s="3"/>
      <c r="Q750" s="3">
        <f t="shared" si="316"/>
        <v>0</v>
      </c>
      <c r="R750" s="3">
        <f t="shared" si="317"/>
        <v>0</v>
      </c>
      <c r="S750" s="49"/>
      <c r="T750" s="49"/>
      <c r="U750" s="49"/>
      <c r="V750" s="49"/>
      <c r="W750" s="49"/>
      <c r="X750" s="49"/>
      <c r="Y750" s="49"/>
      <c r="Z750" s="49"/>
    </row>
    <row r="751" spans="1:26" ht="12.75" hidden="1" customHeight="1">
      <c r="A751" s="11" t="s">
        <v>23</v>
      </c>
      <c r="B751" s="44" t="s">
        <v>7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46">
        <f t="shared" si="318"/>
        <v>0</v>
      </c>
      <c r="N751" s="7">
        <f t="shared" si="319"/>
        <v>0</v>
      </c>
      <c r="O751" s="3"/>
      <c r="P751" s="3"/>
      <c r="Q751" s="3">
        <f t="shared" si="316"/>
        <v>0</v>
      </c>
      <c r="R751" s="3">
        <f t="shared" si="317"/>
        <v>0</v>
      </c>
      <c r="S751" s="49"/>
      <c r="T751" s="49"/>
      <c r="U751" s="49"/>
      <c r="V751" s="49"/>
      <c r="W751" s="49"/>
      <c r="X751" s="49"/>
      <c r="Y751" s="49"/>
      <c r="Z751" s="49"/>
    </row>
    <row r="752" spans="1:26" ht="12.75" hidden="1" customHeight="1">
      <c r="A752" s="11" t="s">
        <v>7</v>
      </c>
      <c r="B752" s="44">
        <f t="shared" ref="B752:B754" si="320">B731+7</f>
        <v>42789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46">
        <f t="shared" si="318"/>
        <v>0</v>
      </c>
      <c r="N752" s="7">
        <f t="shared" si="319"/>
        <v>0</v>
      </c>
      <c r="O752" s="3"/>
      <c r="P752" s="3"/>
      <c r="Q752" s="3"/>
      <c r="R752" s="3"/>
      <c r="S752" s="49"/>
      <c r="T752" s="49"/>
      <c r="U752" s="49"/>
      <c r="V752" s="49"/>
      <c r="W752" s="49"/>
      <c r="X752" s="49"/>
      <c r="Y752" s="49"/>
      <c r="Z752" s="49"/>
    </row>
    <row r="753" spans="1:28" ht="12.75" hidden="1" customHeight="1">
      <c r="A753" s="11" t="s">
        <v>8</v>
      </c>
      <c r="B753" s="44">
        <f t="shared" si="320"/>
        <v>42795</v>
      </c>
      <c r="C753" s="3">
        <v>70</v>
      </c>
      <c r="D753" s="3">
        <v>700</v>
      </c>
      <c r="E753" s="7"/>
      <c r="F753" s="7"/>
      <c r="G753" s="7"/>
      <c r="H753" s="7"/>
      <c r="I753" s="7"/>
      <c r="J753" s="7"/>
      <c r="K753" s="7"/>
      <c r="L753" s="7"/>
      <c r="M753" s="46">
        <f t="shared" si="318"/>
        <v>70</v>
      </c>
      <c r="N753" s="7">
        <f t="shared" si="319"/>
        <v>700</v>
      </c>
      <c r="O753" s="3">
        <v>130</v>
      </c>
      <c r="P753" s="3">
        <v>1755</v>
      </c>
      <c r="Q753" s="3">
        <f t="shared" ref="Q753:Q756" si="321">M753-O753</f>
        <v>-60</v>
      </c>
      <c r="R753" s="3">
        <f t="shared" ref="R753:R756" si="322">N753-P753</f>
        <v>-1055</v>
      </c>
      <c r="S753" s="49"/>
      <c r="T753" s="49"/>
      <c r="U753" s="49"/>
      <c r="V753" s="49"/>
      <c r="W753" s="49"/>
      <c r="X753" s="49"/>
      <c r="Y753" s="49"/>
      <c r="Z753" s="49"/>
    </row>
    <row r="754" spans="1:28" ht="12.75" hidden="1" customHeight="1">
      <c r="A754" s="11" t="s">
        <v>9</v>
      </c>
      <c r="B754" s="4">
        <f t="shared" si="320"/>
        <v>42796</v>
      </c>
      <c r="C754" s="7">
        <v>23</v>
      </c>
      <c r="D754" s="7">
        <v>520</v>
      </c>
      <c r="E754" s="7"/>
      <c r="F754" s="7"/>
      <c r="G754" s="7"/>
      <c r="H754" s="7"/>
      <c r="I754" s="7"/>
      <c r="J754" s="7"/>
      <c r="K754" s="7"/>
      <c r="L754" s="7"/>
      <c r="M754" s="46">
        <f t="shared" si="318"/>
        <v>23</v>
      </c>
      <c r="N754" s="7">
        <f t="shared" si="319"/>
        <v>520</v>
      </c>
      <c r="O754" s="3">
        <v>20</v>
      </c>
      <c r="P754" s="3">
        <v>270</v>
      </c>
      <c r="Q754" s="3">
        <f t="shared" si="321"/>
        <v>3</v>
      </c>
      <c r="R754" s="3">
        <f t="shared" si="322"/>
        <v>250</v>
      </c>
      <c r="S754" s="49"/>
      <c r="T754" s="49"/>
      <c r="U754" s="49"/>
      <c r="V754" s="49"/>
      <c r="W754" s="49"/>
      <c r="X754" s="49"/>
      <c r="Y754" s="49"/>
      <c r="Z754" s="49"/>
    </row>
    <row r="755" spans="1:28" ht="12.75" hidden="1" customHeight="1">
      <c r="A755" s="11" t="s">
        <v>24</v>
      </c>
      <c r="B755" s="4"/>
      <c r="C755" s="22"/>
      <c r="D755" s="22"/>
      <c r="E755" s="22"/>
      <c r="F755" s="22"/>
      <c r="G755" s="7"/>
      <c r="H755" s="7"/>
      <c r="I755" s="7"/>
      <c r="J755" s="7"/>
      <c r="K755" s="7"/>
      <c r="L755" s="7"/>
      <c r="M755" s="46">
        <f t="shared" si="318"/>
        <v>0</v>
      </c>
      <c r="N755" s="7">
        <f t="shared" si="319"/>
        <v>0</v>
      </c>
      <c r="O755" s="3"/>
      <c r="P755" s="3"/>
      <c r="Q755" s="3">
        <f t="shared" si="321"/>
        <v>0</v>
      </c>
      <c r="R755" s="3">
        <f t="shared" si="322"/>
        <v>0</v>
      </c>
      <c r="S755" s="49"/>
      <c r="T755" s="49"/>
      <c r="U755" s="49"/>
      <c r="V755" s="49"/>
      <c r="W755" s="49"/>
      <c r="X755" s="49"/>
      <c r="Y755" s="49"/>
      <c r="Z755" s="49"/>
    </row>
    <row r="756" spans="1:28" ht="12.75" hidden="1" customHeight="1">
      <c r="A756" s="8" t="s">
        <v>25</v>
      </c>
      <c r="B756" s="14"/>
      <c r="C756" s="7">
        <f>SUM(C742:C755)</f>
        <v>498</v>
      </c>
      <c r="D756" s="7">
        <f t="shared" ref="D756:P756" si="323">SUM(D742:D755)</f>
        <v>6467</v>
      </c>
      <c r="E756" s="7">
        <f t="shared" si="323"/>
        <v>0</v>
      </c>
      <c r="F756" s="7">
        <f t="shared" si="323"/>
        <v>0</v>
      </c>
      <c r="G756" s="7">
        <f t="shared" si="323"/>
        <v>0</v>
      </c>
      <c r="H756" s="7">
        <f t="shared" si="323"/>
        <v>0</v>
      </c>
      <c r="I756" s="7">
        <f t="shared" si="323"/>
        <v>0</v>
      </c>
      <c r="J756" s="7">
        <f t="shared" si="323"/>
        <v>0</v>
      </c>
      <c r="K756" s="7">
        <f t="shared" si="323"/>
        <v>0</v>
      </c>
      <c r="L756" s="7">
        <f t="shared" si="323"/>
        <v>0</v>
      </c>
      <c r="M756" s="20">
        <f t="shared" si="323"/>
        <v>498</v>
      </c>
      <c r="N756" s="21">
        <f t="shared" si="323"/>
        <v>7120</v>
      </c>
      <c r="O756" s="22">
        <f t="shared" si="323"/>
        <v>500</v>
      </c>
      <c r="P756" s="22">
        <f t="shared" si="323"/>
        <v>6750</v>
      </c>
      <c r="Q756" s="22">
        <f t="shared" si="321"/>
        <v>-2</v>
      </c>
      <c r="R756" s="22">
        <f t="shared" si="322"/>
        <v>370</v>
      </c>
      <c r="S756" s="49">
        <f>SUM(S742:S755)</f>
        <v>0</v>
      </c>
      <c r="T756" s="49">
        <f t="shared" ref="T756:Z756" si="324">SUM(T742:T755)</f>
        <v>0</v>
      </c>
      <c r="U756" s="49">
        <f t="shared" si="324"/>
        <v>0</v>
      </c>
      <c r="V756" s="49">
        <f t="shared" si="324"/>
        <v>0</v>
      </c>
      <c r="W756" s="49">
        <f t="shared" si="324"/>
        <v>0</v>
      </c>
      <c r="X756" s="49">
        <f t="shared" si="324"/>
        <v>0</v>
      </c>
      <c r="Y756" s="49">
        <f t="shared" si="324"/>
        <v>0</v>
      </c>
      <c r="Z756" s="49">
        <f t="shared" si="324"/>
        <v>0</v>
      </c>
      <c r="AA756" s="52">
        <f>S756+U756+W756+Y756</f>
        <v>0</v>
      </c>
      <c r="AB756" s="52">
        <f>T756+V756+X756+Z756</f>
        <v>0</v>
      </c>
    </row>
    <row r="757" spans="1:28" ht="12.75" hidden="1" customHeight="1"/>
    <row r="758" spans="1:28" ht="12.75" hidden="1" customHeight="1"/>
    <row r="759" spans="1:28" ht="12.75" hidden="1" customHeight="1">
      <c r="A759" s="1" t="s">
        <v>71</v>
      </c>
      <c r="B759" s="2"/>
      <c r="C759" s="55"/>
      <c r="D759" s="55"/>
      <c r="E759" s="2"/>
      <c r="F759" s="2"/>
      <c r="G759" s="2"/>
      <c r="H759" s="2"/>
      <c r="I759" s="16"/>
      <c r="M759" s="53"/>
      <c r="Q759" s="23"/>
      <c r="R759" s="23"/>
    </row>
    <row r="760" spans="1:28" ht="12.75" hidden="1" customHeight="1">
      <c r="A760" s="3" t="s">
        <v>38</v>
      </c>
      <c r="B760" s="4"/>
      <c r="C760" s="5" t="s">
        <v>0</v>
      </c>
      <c r="D760" s="5"/>
      <c r="E760" s="5" t="s">
        <v>0</v>
      </c>
      <c r="F760" s="5"/>
      <c r="G760" s="5" t="s">
        <v>1</v>
      </c>
      <c r="H760" s="5"/>
      <c r="I760" s="5" t="s">
        <v>1</v>
      </c>
      <c r="J760" s="5"/>
      <c r="K760" s="5" t="s">
        <v>1</v>
      </c>
      <c r="L760" s="5"/>
      <c r="M760" s="17" t="s">
        <v>0</v>
      </c>
      <c r="N760" s="5"/>
      <c r="O760" s="3" t="s">
        <v>2</v>
      </c>
      <c r="P760" s="3"/>
      <c r="Q760" s="3" t="s">
        <v>3</v>
      </c>
      <c r="R760" s="3"/>
      <c r="S760" s="47" t="s">
        <v>4</v>
      </c>
      <c r="T760" s="48"/>
      <c r="U760" s="48"/>
      <c r="V760" s="48"/>
      <c r="W760" s="48"/>
      <c r="X760" s="48"/>
      <c r="Y760" s="48"/>
      <c r="Z760" s="48"/>
    </row>
    <row r="761" spans="1:28" ht="12.75" hidden="1" customHeight="1">
      <c r="A761" s="3" t="s">
        <v>5</v>
      </c>
      <c r="B761" s="4" t="s">
        <v>6</v>
      </c>
      <c r="C761" s="3" t="s">
        <v>36</v>
      </c>
      <c r="D761" s="3"/>
      <c r="E761" s="3" t="s">
        <v>29</v>
      </c>
      <c r="F761" s="3"/>
      <c r="G761" s="3" t="s">
        <v>7</v>
      </c>
      <c r="H761" s="3"/>
      <c r="I761" s="3" t="s">
        <v>8</v>
      </c>
      <c r="J761" s="3"/>
      <c r="K761" s="3" t="s">
        <v>9</v>
      </c>
      <c r="L761" s="3"/>
      <c r="M761" s="18"/>
      <c r="N761" s="3"/>
      <c r="O761" s="3"/>
      <c r="P761" s="3"/>
      <c r="Q761" s="3" t="s">
        <v>10</v>
      </c>
      <c r="R761" s="3" t="s">
        <v>11</v>
      </c>
      <c r="S761" s="49" t="s">
        <v>10</v>
      </c>
      <c r="T761" s="49" t="s">
        <v>11</v>
      </c>
      <c r="U761" s="49" t="s">
        <v>10</v>
      </c>
      <c r="V761" s="49" t="s">
        <v>11</v>
      </c>
      <c r="W761" s="49" t="s">
        <v>10</v>
      </c>
      <c r="X761" s="49" t="s">
        <v>11</v>
      </c>
      <c r="Y761" s="49" t="s">
        <v>10</v>
      </c>
      <c r="Z761" s="49" t="s">
        <v>11</v>
      </c>
    </row>
    <row r="762" spans="1:28" ht="12.75" hidden="1" customHeight="1">
      <c r="A762" s="6" t="s">
        <v>12</v>
      </c>
      <c r="B762" s="4"/>
      <c r="C762" s="7" t="s">
        <v>10</v>
      </c>
      <c r="D762" s="7" t="s">
        <v>11</v>
      </c>
      <c r="E762" s="7" t="s">
        <v>10</v>
      </c>
      <c r="F762" s="7" t="s">
        <v>11</v>
      </c>
      <c r="G762" s="7" t="s">
        <v>10</v>
      </c>
      <c r="H762" s="7" t="s">
        <v>11</v>
      </c>
      <c r="I762" s="7" t="s">
        <v>10</v>
      </c>
      <c r="J762" s="7" t="s">
        <v>11</v>
      </c>
      <c r="K762" s="7" t="s">
        <v>10</v>
      </c>
      <c r="L762" s="7" t="s">
        <v>11</v>
      </c>
      <c r="M762" s="18" t="s">
        <v>10</v>
      </c>
      <c r="N762" s="3" t="s">
        <v>11</v>
      </c>
      <c r="O762" s="3" t="s">
        <v>10</v>
      </c>
      <c r="P762" s="3" t="s">
        <v>11</v>
      </c>
      <c r="Q762" s="3"/>
      <c r="R762" s="3"/>
      <c r="S762" s="49" t="s">
        <v>0</v>
      </c>
      <c r="T762" s="49"/>
      <c r="U762" s="50" t="s">
        <v>7</v>
      </c>
      <c r="V762" s="51"/>
      <c r="W762" s="49" t="s">
        <v>8</v>
      </c>
      <c r="X762" s="49"/>
      <c r="Y762" s="49" t="s">
        <v>9</v>
      </c>
      <c r="Z762" s="49"/>
    </row>
    <row r="763" spans="1:28" ht="12.75" hidden="1" customHeight="1">
      <c r="A763" s="8" t="s">
        <v>13</v>
      </c>
      <c r="B763" s="4" t="s">
        <v>14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46">
        <f t="shared" ref="M763:M776" si="325">C763+E763</f>
        <v>0</v>
      </c>
      <c r="N763" s="7">
        <f t="shared" ref="N763:N776" si="326">D763+F763</f>
        <v>0</v>
      </c>
      <c r="O763" s="3">
        <v>0</v>
      </c>
      <c r="P763" s="3">
        <v>0</v>
      </c>
      <c r="Q763" s="3">
        <f t="shared" ref="Q763:Q772" si="327">M763-O763</f>
        <v>0</v>
      </c>
      <c r="R763" s="3">
        <f t="shared" ref="R763:R772" si="328">N763-P763</f>
        <v>0</v>
      </c>
      <c r="S763" s="49"/>
      <c r="T763" s="49"/>
      <c r="U763" s="49"/>
      <c r="V763" s="49"/>
      <c r="W763" s="49"/>
      <c r="X763" s="49"/>
      <c r="Y763" s="49"/>
      <c r="Z763" s="49"/>
    </row>
    <row r="764" spans="1:28" ht="12.75" hidden="1" customHeight="1">
      <c r="A764" s="11" t="s">
        <v>15</v>
      </c>
      <c r="B764" s="44">
        <f>B743+7</f>
        <v>42791</v>
      </c>
      <c r="C764" s="7">
        <v>163</v>
      </c>
      <c r="D764" s="7">
        <v>1928</v>
      </c>
      <c r="E764" s="7"/>
      <c r="F764" s="7"/>
      <c r="G764" s="7"/>
      <c r="H764" s="7"/>
      <c r="I764" s="7"/>
      <c r="J764" s="7"/>
      <c r="K764" s="7"/>
      <c r="L764" s="7"/>
      <c r="M764" s="46">
        <f t="shared" si="325"/>
        <v>163</v>
      </c>
      <c r="N764" s="7">
        <f t="shared" si="326"/>
        <v>1928</v>
      </c>
      <c r="O764" s="3">
        <v>150</v>
      </c>
      <c r="P764" s="3">
        <v>2025</v>
      </c>
      <c r="Q764" s="3">
        <f t="shared" si="327"/>
        <v>13</v>
      </c>
      <c r="R764" s="3">
        <f t="shared" si="328"/>
        <v>-97</v>
      </c>
      <c r="S764" s="49"/>
      <c r="T764" s="49"/>
      <c r="U764" s="49"/>
      <c r="V764" s="49"/>
      <c r="W764" s="49"/>
      <c r="X764" s="49"/>
      <c r="Y764" s="49"/>
      <c r="Z764" s="49"/>
    </row>
    <row r="765" spans="1:28" ht="12.75" hidden="1" customHeight="1">
      <c r="A765" s="11" t="s">
        <v>14</v>
      </c>
      <c r="B765" s="44">
        <f>B744+7</f>
        <v>42793</v>
      </c>
      <c r="C765" s="10">
        <f>210-62</f>
        <v>148</v>
      </c>
      <c r="D765" s="7">
        <f>2497-610</f>
        <v>1887</v>
      </c>
      <c r="E765" s="7"/>
      <c r="F765" s="7"/>
      <c r="G765" s="7"/>
      <c r="H765" s="7"/>
      <c r="I765" s="7"/>
      <c r="J765" s="7"/>
      <c r="K765" s="7"/>
      <c r="L765" s="7"/>
      <c r="M765" s="46">
        <f t="shared" si="325"/>
        <v>148</v>
      </c>
      <c r="N765" s="7">
        <f t="shared" si="326"/>
        <v>1887</v>
      </c>
      <c r="O765" s="3">
        <v>150</v>
      </c>
      <c r="P765" s="3">
        <v>2025</v>
      </c>
      <c r="Q765" s="3">
        <f t="shared" si="327"/>
        <v>-2</v>
      </c>
      <c r="R765" s="3">
        <f t="shared" si="328"/>
        <v>-138</v>
      </c>
      <c r="S765" s="49"/>
      <c r="T765" s="49"/>
      <c r="U765" s="49"/>
      <c r="V765" s="49"/>
      <c r="W765" s="49"/>
      <c r="X765" s="49"/>
      <c r="Y765" s="49"/>
      <c r="Z765" s="49"/>
    </row>
    <row r="766" spans="1:28" ht="12.75" hidden="1" customHeight="1">
      <c r="A766" s="11" t="s">
        <v>16</v>
      </c>
      <c r="B766" s="4" t="s">
        <v>15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46">
        <f t="shared" si="325"/>
        <v>0</v>
      </c>
      <c r="N766" s="7">
        <f t="shared" si="326"/>
        <v>0</v>
      </c>
      <c r="O766" s="3">
        <v>0</v>
      </c>
      <c r="P766" s="3">
        <v>0</v>
      </c>
      <c r="Q766" s="3">
        <f t="shared" si="327"/>
        <v>0</v>
      </c>
      <c r="R766" s="3">
        <f t="shared" si="328"/>
        <v>0</v>
      </c>
      <c r="S766" s="49"/>
      <c r="T766" s="49"/>
      <c r="U766" s="49"/>
      <c r="V766" s="49"/>
      <c r="W766" s="49"/>
      <c r="X766" s="49"/>
      <c r="Y766" s="49"/>
      <c r="Z766" s="49"/>
    </row>
    <row r="767" spans="1:28" ht="12.75" hidden="1" customHeight="1">
      <c r="A767" s="11" t="s">
        <v>17</v>
      </c>
      <c r="B767" s="4" t="s">
        <v>14</v>
      </c>
      <c r="C767" s="10">
        <v>24</v>
      </c>
      <c r="D767" s="10">
        <v>632</v>
      </c>
      <c r="E767" s="7"/>
      <c r="F767" s="7"/>
      <c r="G767" s="7"/>
      <c r="H767" s="7"/>
      <c r="I767" s="7"/>
      <c r="J767" s="7"/>
      <c r="K767" s="7"/>
      <c r="L767" s="7"/>
      <c r="M767" s="46">
        <f t="shared" si="325"/>
        <v>24</v>
      </c>
      <c r="N767" s="7">
        <f t="shared" si="326"/>
        <v>632</v>
      </c>
      <c r="O767" s="3">
        <v>30</v>
      </c>
      <c r="P767" s="3">
        <v>405</v>
      </c>
      <c r="Q767" s="3">
        <f t="shared" si="327"/>
        <v>-6</v>
      </c>
      <c r="R767" s="3">
        <f t="shared" si="328"/>
        <v>227</v>
      </c>
      <c r="S767" s="49"/>
      <c r="T767" s="49"/>
      <c r="U767" s="49"/>
      <c r="V767" s="49"/>
      <c r="W767" s="49"/>
      <c r="X767" s="49"/>
      <c r="Y767" s="49"/>
      <c r="Z767" s="49"/>
    </row>
    <row r="768" spans="1:28" ht="12.75" hidden="1" customHeight="1">
      <c r="A768" s="11" t="s">
        <v>18</v>
      </c>
      <c r="B768" s="4" t="s">
        <v>14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46">
        <f t="shared" si="325"/>
        <v>0</v>
      </c>
      <c r="N768" s="7">
        <f t="shared" si="326"/>
        <v>0</v>
      </c>
      <c r="O768" s="3">
        <v>0</v>
      </c>
      <c r="P768" s="3">
        <v>0</v>
      </c>
      <c r="Q768" s="3">
        <f t="shared" si="327"/>
        <v>0</v>
      </c>
      <c r="R768" s="3">
        <f t="shared" si="328"/>
        <v>0</v>
      </c>
      <c r="S768" s="49"/>
      <c r="T768" s="49"/>
      <c r="U768" s="49"/>
      <c r="V768" s="49"/>
      <c r="W768" s="49"/>
      <c r="X768" s="49"/>
      <c r="Y768" s="49"/>
      <c r="Z768" s="49"/>
    </row>
    <row r="769" spans="1:28" ht="12.75" hidden="1" customHeight="1">
      <c r="A769" s="11" t="s">
        <v>19</v>
      </c>
      <c r="B769" s="4" t="s">
        <v>14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46">
        <f t="shared" si="325"/>
        <v>0</v>
      </c>
      <c r="N769" s="7">
        <f t="shared" si="326"/>
        <v>0</v>
      </c>
      <c r="O769" s="3">
        <v>0</v>
      </c>
      <c r="P769" s="3">
        <v>0</v>
      </c>
      <c r="Q769" s="3">
        <f t="shared" si="327"/>
        <v>0</v>
      </c>
      <c r="R769" s="3">
        <f t="shared" si="328"/>
        <v>0</v>
      </c>
      <c r="S769" s="49"/>
      <c r="T769" s="49"/>
      <c r="U769" s="49"/>
      <c r="V769" s="49"/>
      <c r="W769" s="49"/>
      <c r="X769" s="49"/>
      <c r="Y769" s="49"/>
      <c r="Z769" s="49"/>
    </row>
    <row r="770" spans="1:28" ht="12.75" hidden="1" customHeight="1">
      <c r="A770" s="11" t="s">
        <v>20</v>
      </c>
      <c r="B770" s="4" t="s">
        <v>7</v>
      </c>
      <c r="C770" s="7">
        <v>13</v>
      </c>
      <c r="D770" s="7">
        <v>124</v>
      </c>
      <c r="E770" s="7"/>
      <c r="F770" s="7"/>
      <c r="G770" s="7"/>
      <c r="H770" s="7"/>
      <c r="I770" s="7"/>
      <c r="J770" s="7"/>
      <c r="K770" s="7"/>
      <c r="L770" s="7"/>
      <c r="M770" s="46">
        <f t="shared" si="325"/>
        <v>13</v>
      </c>
      <c r="N770" s="7">
        <f t="shared" si="326"/>
        <v>124</v>
      </c>
      <c r="O770" s="3">
        <v>20</v>
      </c>
      <c r="P770" s="3">
        <v>270</v>
      </c>
      <c r="Q770" s="3">
        <f t="shared" si="327"/>
        <v>-7</v>
      </c>
      <c r="R770" s="3">
        <f t="shared" si="328"/>
        <v>-146</v>
      </c>
      <c r="S770" s="49"/>
      <c r="T770" s="49"/>
      <c r="U770" s="49"/>
      <c r="V770" s="49"/>
      <c r="W770" s="49"/>
      <c r="X770" s="49"/>
      <c r="Y770" s="49"/>
      <c r="Z770" s="49"/>
    </row>
    <row r="771" spans="1:28" ht="12.75" hidden="1" customHeight="1">
      <c r="A771" s="11" t="s">
        <v>21</v>
      </c>
      <c r="B771" s="4" t="s">
        <v>22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46">
        <f t="shared" si="325"/>
        <v>0</v>
      </c>
      <c r="N771" s="7">
        <f t="shared" si="326"/>
        <v>0</v>
      </c>
      <c r="O771" s="3"/>
      <c r="P771" s="3"/>
      <c r="Q771" s="3">
        <f t="shared" si="327"/>
        <v>0</v>
      </c>
      <c r="R771" s="3">
        <f t="shared" si="328"/>
        <v>0</v>
      </c>
      <c r="S771" s="49"/>
      <c r="T771" s="49"/>
      <c r="U771" s="49"/>
      <c r="V771" s="49"/>
      <c r="W771" s="49"/>
      <c r="X771" s="49"/>
      <c r="Y771" s="49"/>
      <c r="Z771" s="49"/>
    </row>
    <row r="772" spans="1:28" ht="12.75" hidden="1" customHeight="1">
      <c r="A772" s="11" t="s">
        <v>23</v>
      </c>
      <c r="B772" s="44" t="s">
        <v>7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46">
        <f t="shared" si="325"/>
        <v>0</v>
      </c>
      <c r="N772" s="7">
        <f t="shared" si="326"/>
        <v>0</v>
      </c>
      <c r="O772" s="3"/>
      <c r="P772" s="3"/>
      <c r="Q772" s="3">
        <f t="shared" si="327"/>
        <v>0</v>
      </c>
      <c r="R772" s="3">
        <f t="shared" si="328"/>
        <v>0</v>
      </c>
      <c r="S772" s="49"/>
      <c r="T772" s="49"/>
      <c r="U772" s="49"/>
      <c r="V772" s="49"/>
      <c r="W772" s="49"/>
      <c r="X772" s="49"/>
      <c r="Y772" s="49"/>
      <c r="Z772" s="49"/>
    </row>
    <row r="773" spans="1:28" ht="12.75" hidden="1" customHeight="1">
      <c r="A773" s="11" t="s">
        <v>7</v>
      </c>
      <c r="B773" s="44">
        <f t="shared" ref="B773:B775" si="329">B752+7</f>
        <v>42796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46">
        <f t="shared" si="325"/>
        <v>0</v>
      </c>
      <c r="N773" s="7">
        <f t="shared" si="326"/>
        <v>0</v>
      </c>
      <c r="O773" s="3"/>
      <c r="P773" s="3"/>
      <c r="Q773" s="3"/>
      <c r="R773" s="3"/>
      <c r="S773" s="49"/>
      <c r="T773" s="49"/>
      <c r="U773" s="49"/>
      <c r="V773" s="49"/>
      <c r="W773" s="49"/>
      <c r="X773" s="49"/>
      <c r="Y773" s="49"/>
      <c r="Z773" s="49"/>
    </row>
    <row r="774" spans="1:28" ht="12.75" hidden="1" customHeight="1">
      <c r="A774" s="11" t="s">
        <v>8</v>
      </c>
      <c r="B774" s="44">
        <f t="shared" si="329"/>
        <v>42802</v>
      </c>
      <c r="C774" s="3">
        <v>130</v>
      </c>
      <c r="D774" s="3">
        <v>1755</v>
      </c>
      <c r="E774" s="7"/>
      <c r="F774" s="7"/>
      <c r="G774" s="7"/>
      <c r="H774" s="7"/>
      <c r="I774" s="7"/>
      <c r="J774" s="7"/>
      <c r="K774" s="7"/>
      <c r="L774" s="7"/>
      <c r="M774" s="46">
        <f t="shared" si="325"/>
        <v>130</v>
      </c>
      <c r="N774" s="7">
        <f t="shared" si="326"/>
        <v>1755</v>
      </c>
      <c r="O774" s="3">
        <v>130</v>
      </c>
      <c r="P774" s="3">
        <v>1755</v>
      </c>
      <c r="Q774" s="3">
        <f t="shared" ref="Q774:Q777" si="330">M774-O774</f>
        <v>0</v>
      </c>
      <c r="R774" s="3">
        <f t="shared" ref="R774:R777" si="331">N774-P774</f>
        <v>0</v>
      </c>
      <c r="S774" s="49"/>
      <c r="T774" s="49"/>
      <c r="U774" s="49"/>
      <c r="V774" s="49"/>
      <c r="W774" s="49"/>
      <c r="X774" s="49"/>
      <c r="Y774" s="49"/>
      <c r="Z774" s="49"/>
    </row>
    <row r="775" spans="1:28" ht="12.75" hidden="1" customHeight="1">
      <c r="A775" s="11" t="s">
        <v>9</v>
      </c>
      <c r="B775" s="4">
        <f t="shared" si="329"/>
        <v>42803</v>
      </c>
      <c r="C775" s="7">
        <v>20</v>
      </c>
      <c r="D775" s="7">
        <v>270</v>
      </c>
      <c r="E775" s="7"/>
      <c r="F775" s="7"/>
      <c r="G775" s="7"/>
      <c r="H775" s="7"/>
      <c r="I775" s="7"/>
      <c r="J775" s="7"/>
      <c r="K775" s="7"/>
      <c r="L775" s="7"/>
      <c r="M775" s="46">
        <f t="shared" si="325"/>
        <v>20</v>
      </c>
      <c r="N775" s="7">
        <f t="shared" si="326"/>
        <v>270</v>
      </c>
      <c r="O775" s="3">
        <v>20</v>
      </c>
      <c r="P775" s="3">
        <v>270</v>
      </c>
      <c r="Q775" s="3">
        <f t="shared" si="330"/>
        <v>0</v>
      </c>
      <c r="R775" s="3">
        <f t="shared" si="331"/>
        <v>0</v>
      </c>
      <c r="S775" s="49"/>
      <c r="T775" s="49"/>
      <c r="U775" s="49"/>
      <c r="V775" s="49"/>
      <c r="W775" s="49"/>
      <c r="X775" s="49"/>
      <c r="Y775" s="49"/>
      <c r="Z775" s="49"/>
    </row>
    <row r="776" spans="1:28" ht="12.75" hidden="1" customHeight="1">
      <c r="A776" s="11" t="s">
        <v>24</v>
      </c>
      <c r="B776" s="4"/>
      <c r="C776" s="22">
        <v>2</v>
      </c>
      <c r="D776" s="22">
        <v>29</v>
      </c>
      <c r="E776" s="22"/>
      <c r="F776" s="22"/>
      <c r="G776" s="7"/>
      <c r="H776" s="7"/>
      <c r="I776" s="7"/>
      <c r="J776" s="7"/>
      <c r="K776" s="7"/>
      <c r="L776" s="7"/>
      <c r="M776" s="46">
        <f t="shared" si="325"/>
        <v>2</v>
      </c>
      <c r="N776" s="7">
        <f t="shared" si="326"/>
        <v>29</v>
      </c>
      <c r="O776" s="3"/>
      <c r="P776" s="3"/>
      <c r="Q776" s="3">
        <f t="shared" si="330"/>
        <v>2</v>
      </c>
      <c r="R776" s="3">
        <f t="shared" si="331"/>
        <v>29</v>
      </c>
      <c r="S776" s="49"/>
      <c r="T776" s="49"/>
      <c r="U776" s="49"/>
      <c r="V776" s="49"/>
      <c r="W776" s="49"/>
      <c r="X776" s="49"/>
      <c r="Y776" s="49"/>
      <c r="Z776" s="49"/>
    </row>
    <row r="777" spans="1:28" ht="12.75" hidden="1" customHeight="1">
      <c r="A777" s="8" t="s">
        <v>25</v>
      </c>
      <c r="B777" s="14"/>
      <c r="C777" s="7">
        <f t="shared" ref="C777:P777" si="332">SUM(C763:C776)</f>
        <v>500</v>
      </c>
      <c r="D777" s="7">
        <f t="shared" si="332"/>
        <v>6625</v>
      </c>
      <c r="E777" s="7">
        <f t="shared" si="332"/>
        <v>0</v>
      </c>
      <c r="F777" s="7">
        <f t="shared" si="332"/>
        <v>0</v>
      </c>
      <c r="G777" s="7">
        <f t="shared" si="332"/>
        <v>0</v>
      </c>
      <c r="H777" s="7">
        <f t="shared" si="332"/>
        <v>0</v>
      </c>
      <c r="I777" s="7">
        <f t="shared" si="332"/>
        <v>0</v>
      </c>
      <c r="J777" s="7">
        <f t="shared" si="332"/>
        <v>0</v>
      </c>
      <c r="K777" s="7">
        <f t="shared" si="332"/>
        <v>0</v>
      </c>
      <c r="L777" s="7">
        <f t="shared" si="332"/>
        <v>0</v>
      </c>
      <c r="M777" s="20">
        <f t="shared" si="332"/>
        <v>500</v>
      </c>
      <c r="N777" s="21">
        <f t="shared" si="332"/>
        <v>6625</v>
      </c>
      <c r="O777" s="22">
        <f t="shared" si="332"/>
        <v>500</v>
      </c>
      <c r="P777" s="22">
        <f t="shared" si="332"/>
        <v>6750</v>
      </c>
      <c r="Q777" s="22">
        <f t="shared" si="330"/>
        <v>0</v>
      </c>
      <c r="R777" s="22">
        <f t="shared" si="331"/>
        <v>-125</v>
      </c>
      <c r="S777" s="49">
        <f t="shared" ref="S777:Z777" si="333">SUM(S763:S776)</f>
        <v>0</v>
      </c>
      <c r="T777" s="49">
        <f t="shared" si="333"/>
        <v>0</v>
      </c>
      <c r="U777" s="49">
        <f t="shared" si="333"/>
        <v>0</v>
      </c>
      <c r="V777" s="49">
        <f t="shared" si="333"/>
        <v>0</v>
      </c>
      <c r="W777" s="49">
        <f t="shared" si="333"/>
        <v>0</v>
      </c>
      <c r="X777" s="49">
        <f t="shared" si="333"/>
        <v>0</v>
      </c>
      <c r="Y777" s="49">
        <f t="shared" si="333"/>
        <v>0</v>
      </c>
      <c r="Z777" s="49">
        <f t="shared" si="333"/>
        <v>0</v>
      </c>
      <c r="AA777" s="52">
        <f>S777+U777+W777+Y777</f>
        <v>0</v>
      </c>
      <c r="AB777" s="52">
        <f>T777+V777+X777+Z777</f>
        <v>0</v>
      </c>
    </row>
    <row r="778" spans="1:28" ht="12.75" hidden="1" customHeight="1"/>
    <row r="779" spans="1:28" ht="12.75" hidden="1" customHeight="1"/>
    <row r="780" spans="1:28" ht="12.75" hidden="1" customHeight="1">
      <c r="A780" s="1" t="s">
        <v>72</v>
      </c>
      <c r="B780" s="2"/>
      <c r="C780" s="55"/>
      <c r="D780" s="55"/>
      <c r="E780" s="2"/>
      <c r="F780" s="2"/>
      <c r="G780" s="2"/>
      <c r="H780" s="2"/>
      <c r="I780" s="16"/>
      <c r="M780" s="53"/>
      <c r="Q780" s="23"/>
      <c r="R780" s="23"/>
    </row>
    <row r="781" spans="1:28" ht="12.75" hidden="1" customHeight="1">
      <c r="A781" s="3" t="s">
        <v>38</v>
      </c>
      <c r="B781" s="4"/>
      <c r="C781" s="5" t="s">
        <v>0</v>
      </c>
      <c r="D781" s="5"/>
      <c r="E781" s="5" t="s">
        <v>0</v>
      </c>
      <c r="F781" s="5"/>
      <c r="G781" s="5" t="s">
        <v>1</v>
      </c>
      <c r="H781" s="5"/>
      <c r="I781" s="5" t="s">
        <v>1</v>
      </c>
      <c r="J781" s="5"/>
      <c r="K781" s="5" t="s">
        <v>1</v>
      </c>
      <c r="L781" s="5"/>
      <c r="M781" s="17" t="s">
        <v>0</v>
      </c>
      <c r="N781" s="5"/>
      <c r="O781" s="3" t="s">
        <v>2</v>
      </c>
      <c r="P781" s="3"/>
      <c r="Q781" s="3" t="s">
        <v>3</v>
      </c>
      <c r="R781" s="3"/>
      <c r="S781" s="47" t="s">
        <v>4</v>
      </c>
      <c r="T781" s="48"/>
      <c r="U781" s="48"/>
      <c r="V781" s="48"/>
      <c r="W781" s="48"/>
      <c r="X781" s="48"/>
      <c r="Y781" s="48"/>
      <c r="Z781" s="48"/>
    </row>
    <row r="782" spans="1:28" ht="12.75" hidden="1" customHeight="1">
      <c r="A782" s="3" t="s">
        <v>5</v>
      </c>
      <c r="B782" s="4" t="s">
        <v>6</v>
      </c>
      <c r="C782" s="3" t="s">
        <v>36</v>
      </c>
      <c r="D782" s="3"/>
      <c r="E782" s="3" t="s">
        <v>29</v>
      </c>
      <c r="F782" s="3"/>
      <c r="G782" s="3" t="s">
        <v>7</v>
      </c>
      <c r="H782" s="3"/>
      <c r="I782" s="3" t="s">
        <v>8</v>
      </c>
      <c r="J782" s="3"/>
      <c r="K782" s="3" t="s">
        <v>9</v>
      </c>
      <c r="L782" s="3"/>
      <c r="M782" s="18"/>
      <c r="N782" s="3"/>
      <c r="O782" s="3"/>
      <c r="P782" s="3"/>
      <c r="Q782" s="3" t="s">
        <v>10</v>
      </c>
      <c r="R782" s="3" t="s">
        <v>11</v>
      </c>
      <c r="S782" s="49" t="s">
        <v>10</v>
      </c>
      <c r="T782" s="49" t="s">
        <v>11</v>
      </c>
      <c r="U782" s="49" t="s">
        <v>10</v>
      </c>
      <c r="V782" s="49" t="s">
        <v>11</v>
      </c>
      <c r="W782" s="49" t="s">
        <v>10</v>
      </c>
      <c r="X782" s="49" t="s">
        <v>11</v>
      </c>
      <c r="Y782" s="49" t="s">
        <v>10</v>
      </c>
      <c r="Z782" s="49" t="s">
        <v>11</v>
      </c>
    </row>
    <row r="783" spans="1:28" ht="12.75" hidden="1" customHeight="1">
      <c r="A783" s="6" t="s">
        <v>12</v>
      </c>
      <c r="B783" s="4"/>
      <c r="C783" s="7" t="s">
        <v>10</v>
      </c>
      <c r="D783" s="7" t="s">
        <v>11</v>
      </c>
      <c r="E783" s="7" t="s">
        <v>10</v>
      </c>
      <c r="F783" s="7" t="s">
        <v>11</v>
      </c>
      <c r="G783" s="7" t="s">
        <v>10</v>
      </c>
      <c r="H783" s="7" t="s">
        <v>11</v>
      </c>
      <c r="I783" s="7" t="s">
        <v>10</v>
      </c>
      <c r="J783" s="7" t="s">
        <v>11</v>
      </c>
      <c r="K783" s="7" t="s">
        <v>10</v>
      </c>
      <c r="L783" s="7" t="s">
        <v>11</v>
      </c>
      <c r="M783" s="18" t="s">
        <v>10</v>
      </c>
      <c r="N783" s="3" t="s">
        <v>11</v>
      </c>
      <c r="O783" s="3" t="s">
        <v>10</v>
      </c>
      <c r="P783" s="3" t="s">
        <v>11</v>
      </c>
      <c r="Q783" s="3"/>
      <c r="R783" s="3"/>
      <c r="S783" s="49" t="s">
        <v>0</v>
      </c>
      <c r="T783" s="49"/>
      <c r="U783" s="50" t="s">
        <v>7</v>
      </c>
      <c r="V783" s="51"/>
      <c r="W783" s="49" t="s">
        <v>8</v>
      </c>
      <c r="X783" s="49"/>
      <c r="Y783" s="49" t="s">
        <v>9</v>
      </c>
      <c r="Z783" s="49"/>
    </row>
    <row r="784" spans="1:28" ht="12.75" hidden="1" customHeight="1">
      <c r="A784" s="8" t="s">
        <v>13</v>
      </c>
      <c r="B784" s="4" t="s">
        <v>14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46">
        <f t="shared" ref="M784:M797" si="334">C784+E784</f>
        <v>0</v>
      </c>
      <c r="N784" s="7">
        <f t="shared" ref="N784:N797" si="335">D784+F784</f>
        <v>0</v>
      </c>
      <c r="O784" s="3">
        <v>0</v>
      </c>
      <c r="P784" s="3">
        <v>0</v>
      </c>
      <c r="Q784" s="3">
        <f t="shared" ref="Q784:Q793" si="336">M784-O784</f>
        <v>0</v>
      </c>
      <c r="R784" s="3">
        <f t="shared" ref="R784:R793" si="337">N784-P784</f>
        <v>0</v>
      </c>
      <c r="S784" s="49"/>
      <c r="T784" s="49"/>
      <c r="U784" s="49"/>
      <c r="V784" s="49"/>
      <c r="W784" s="49"/>
      <c r="X784" s="49"/>
      <c r="Y784" s="49"/>
      <c r="Z784" s="49"/>
    </row>
    <row r="785" spans="1:28" ht="12.75" hidden="1" customHeight="1">
      <c r="A785" s="11" t="s">
        <v>15</v>
      </c>
      <c r="B785" s="44">
        <f>B764+7</f>
        <v>42798</v>
      </c>
      <c r="C785" s="7">
        <v>147</v>
      </c>
      <c r="D785" s="7">
        <v>1647</v>
      </c>
      <c r="E785" s="7"/>
      <c r="F785" s="7"/>
      <c r="G785" s="7"/>
      <c r="H785" s="7"/>
      <c r="I785" s="7"/>
      <c r="J785" s="7"/>
      <c r="K785" s="7"/>
      <c r="L785" s="7"/>
      <c r="M785" s="46">
        <f t="shared" si="334"/>
        <v>147</v>
      </c>
      <c r="N785" s="7">
        <f t="shared" si="335"/>
        <v>1647</v>
      </c>
      <c r="O785" s="3">
        <v>150</v>
      </c>
      <c r="P785" s="3">
        <v>2025</v>
      </c>
      <c r="Q785" s="3">
        <f t="shared" si="336"/>
        <v>-3</v>
      </c>
      <c r="R785" s="3">
        <f t="shared" si="337"/>
        <v>-378</v>
      </c>
      <c r="S785" s="49"/>
      <c r="T785" s="49"/>
      <c r="U785" s="49"/>
      <c r="V785" s="49"/>
      <c r="W785" s="49"/>
      <c r="X785" s="49"/>
      <c r="Y785" s="49"/>
      <c r="Z785" s="49"/>
    </row>
    <row r="786" spans="1:28" ht="12.75" hidden="1" customHeight="1">
      <c r="A786" s="11" t="s">
        <v>14</v>
      </c>
      <c r="B786" s="44">
        <f>B765+7</f>
        <v>42800</v>
      </c>
      <c r="C786" s="10">
        <f>230-62</f>
        <v>168</v>
      </c>
      <c r="D786" s="7">
        <f>2305-618</f>
        <v>1687</v>
      </c>
      <c r="E786" s="7"/>
      <c r="F786" s="7"/>
      <c r="G786" s="7"/>
      <c r="H786" s="7"/>
      <c r="I786" s="7"/>
      <c r="J786" s="7"/>
      <c r="K786" s="7">
        <v>60</v>
      </c>
      <c r="L786" s="7">
        <v>524</v>
      </c>
      <c r="M786" s="46">
        <f t="shared" si="334"/>
        <v>168</v>
      </c>
      <c r="N786" s="7">
        <f t="shared" si="335"/>
        <v>1687</v>
      </c>
      <c r="O786" s="3">
        <v>150</v>
      </c>
      <c r="P786" s="3">
        <v>2025</v>
      </c>
      <c r="Q786" s="3">
        <f t="shared" si="336"/>
        <v>18</v>
      </c>
      <c r="R786" s="3">
        <f t="shared" si="337"/>
        <v>-338</v>
      </c>
      <c r="S786" s="49"/>
      <c r="T786" s="49"/>
      <c r="U786" s="49"/>
      <c r="V786" s="49"/>
      <c r="W786" s="49"/>
      <c r="X786" s="49"/>
      <c r="Y786" s="49"/>
      <c r="Z786" s="49"/>
    </row>
    <row r="787" spans="1:28" ht="12.75" hidden="1" customHeight="1">
      <c r="A787" s="11" t="s">
        <v>16</v>
      </c>
      <c r="B787" s="4" t="s">
        <v>15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46">
        <f t="shared" si="334"/>
        <v>0</v>
      </c>
      <c r="N787" s="7">
        <f t="shared" si="335"/>
        <v>0</v>
      </c>
      <c r="O787" s="3">
        <v>0</v>
      </c>
      <c r="P787" s="3">
        <v>0</v>
      </c>
      <c r="Q787" s="3">
        <f t="shared" si="336"/>
        <v>0</v>
      </c>
      <c r="R787" s="3">
        <f t="shared" si="337"/>
        <v>0</v>
      </c>
      <c r="S787" s="49"/>
      <c r="T787" s="49"/>
      <c r="U787" s="49"/>
      <c r="V787" s="49"/>
      <c r="W787" s="49"/>
      <c r="X787" s="49"/>
      <c r="Y787" s="49"/>
      <c r="Z787" s="49"/>
    </row>
    <row r="788" spans="1:28" ht="12.75" hidden="1" customHeight="1">
      <c r="A788" s="11" t="s">
        <v>17</v>
      </c>
      <c r="B788" s="4" t="s">
        <v>14</v>
      </c>
      <c r="C788" s="10">
        <v>48</v>
      </c>
      <c r="D788" s="10">
        <v>1235</v>
      </c>
      <c r="E788" s="7"/>
      <c r="F788" s="7"/>
      <c r="G788" s="7"/>
      <c r="H788" s="7"/>
      <c r="I788" s="7"/>
      <c r="J788" s="7"/>
      <c r="K788" s="7"/>
      <c r="L788" s="7"/>
      <c r="M788" s="46">
        <f t="shared" si="334"/>
        <v>48</v>
      </c>
      <c r="N788" s="7">
        <f t="shared" si="335"/>
        <v>1235</v>
      </c>
      <c r="O788" s="3">
        <v>30</v>
      </c>
      <c r="P788" s="3">
        <v>405</v>
      </c>
      <c r="Q788" s="3">
        <f t="shared" si="336"/>
        <v>18</v>
      </c>
      <c r="R788" s="3">
        <f t="shared" si="337"/>
        <v>830</v>
      </c>
      <c r="S788" s="49"/>
      <c r="T788" s="49"/>
      <c r="U788" s="49"/>
      <c r="V788" s="49"/>
      <c r="W788" s="49"/>
      <c r="X788" s="49"/>
      <c r="Y788" s="49"/>
      <c r="Z788" s="49"/>
    </row>
    <row r="789" spans="1:28" ht="12.75" hidden="1" customHeight="1">
      <c r="A789" s="11" t="s">
        <v>18</v>
      </c>
      <c r="B789" s="4" t="s">
        <v>14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46">
        <f t="shared" si="334"/>
        <v>0</v>
      </c>
      <c r="N789" s="7">
        <f t="shared" si="335"/>
        <v>0</v>
      </c>
      <c r="O789" s="3">
        <v>0</v>
      </c>
      <c r="P789" s="3">
        <v>0</v>
      </c>
      <c r="Q789" s="3">
        <f t="shared" si="336"/>
        <v>0</v>
      </c>
      <c r="R789" s="3">
        <f t="shared" si="337"/>
        <v>0</v>
      </c>
      <c r="S789" s="49"/>
      <c r="T789" s="49"/>
      <c r="U789" s="49"/>
      <c r="V789" s="49"/>
      <c r="W789" s="49"/>
      <c r="X789" s="49"/>
      <c r="Y789" s="49"/>
      <c r="Z789" s="49"/>
    </row>
    <row r="790" spans="1:28" ht="12.75" hidden="1" customHeight="1">
      <c r="A790" s="11" t="s">
        <v>19</v>
      </c>
      <c r="B790" s="4" t="s">
        <v>14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46">
        <f t="shared" si="334"/>
        <v>0</v>
      </c>
      <c r="N790" s="7">
        <f t="shared" si="335"/>
        <v>0</v>
      </c>
      <c r="O790" s="3">
        <v>0</v>
      </c>
      <c r="P790" s="3">
        <v>0</v>
      </c>
      <c r="Q790" s="3">
        <f t="shared" si="336"/>
        <v>0</v>
      </c>
      <c r="R790" s="3">
        <f t="shared" si="337"/>
        <v>0</v>
      </c>
      <c r="S790" s="49"/>
      <c r="T790" s="49"/>
      <c r="U790" s="49"/>
      <c r="V790" s="49"/>
      <c r="W790" s="49"/>
      <c r="X790" s="49"/>
      <c r="Y790" s="49"/>
      <c r="Z790" s="49"/>
    </row>
    <row r="791" spans="1:28" ht="12.75" hidden="1" customHeight="1">
      <c r="A791" s="11" t="s">
        <v>20</v>
      </c>
      <c r="B791" s="4" t="s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46">
        <f t="shared" si="334"/>
        <v>0</v>
      </c>
      <c r="N791" s="7">
        <f t="shared" si="335"/>
        <v>0</v>
      </c>
      <c r="O791" s="3">
        <v>20</v>
      </c>
      <c r="P791" s="3">
        <v>270</v>
      </c>
      <c r="Q791" s="3">
        <f t="shared" si="336"/>
        <v>-20</v>
      </c>
      <c r="R791" s="3">
        <f t="shared" si="337"/>
        <v>-270</v>
      </c>
      <c r="S791" s="49"/>
      <c r="T791" s="49"/>
      <c r="U791" s="49"/>
      <c r="V791" s="49"/>
      <c r="W791" s="49"/>
      <c r="X791" s="49"/>
      <c r="Y791" s="49"/>
      <c r="Z791" s="49"/>
    </row>
    <row r="792" spans="1:28" ht="12.75" hidden="1" customHeight="1">
      <c r="A792" s="11" t="s">
        <v>21</v>
      </c>
      <c r="B792" s="4" t="s">
        <v>22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46">
        <f t="shared" si="334"/>
        <v>0</v>
      </c>
      <c r="N792" s="7">
        <f t="shared" si="335"/>
        <v>0</v>
      </c>
      <c r="O792" s="3"/>
      <c r="P792" s="3"/>
      <c r="Q792" s="3">
        <f t="shared" si="336"/>
        <v>0</v>
      </c>
      <c r="R792" s="3">
        <f t="shared" si="337"/>
        <v>0</v>
      </c>
      <c r="S792" s="49"/>
      <c r="T792" s="49"/>
      <c r="U792" s="49"/>
      <c r="V792" s="49"/>
      <c r="W792" s="49"/>
      <c r="X792" s="49"/>
      <c r="Y792" s="49"/>
      <c r="Z792" s="49"/>
    </row>
    <row r="793" spans="1:28" ht="12.75" hidden="1" customHeight="1">
      <c r="A793" s="11" t="s">
        <v>23</v>
      </c>
      <c r="B793" s="44" t="s">
        <v>7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46">
        <f t="shared" si="334"/>
        <v>0</v>
      </c>
      <c r="N793" s="7">
        <f t="shared" si="335"/>
        <v>0</v>
      </c>
      <c r="O793" s="3"/>
      <c r="P793" s="3"/>
      <c r="Q793" s="3">
        <f t="shared" si="336"/>
        <v>0</v>
      </c>
      <c r="R793" s="3">
        <f t="shared" si="337"/>
        <v>0</v>
      </c>
      <c r="S793" s="49"/>
      <c r="T793" s="49"/>
      <c r="U793" s="49"/>
      <c r="V793" s="49"/>
      <c r="W793" s="49"/>
      <c r="X793" s="49"/>
      <c r="Y793" s="49"/>
      <c r="Z793" s="49"/>
    </row>
    <row r="794" spans="1:28" ht="12.75" hidden="1" customHeight="1">
      <c r="A794" s="11" t="s">
        <v>7</v>
      </c>
      <c r="B794" s="44">
        <f t="shared" ref="B794:B796" si="338">B773+7</f>
        <v>42803</v>
      </c>
      <c r="C794" s="7">
        <v>7</v>
      </c>
      <c r="D794" s="7">
        <v>140</v>
      </c>
      <c r="E794" s="7"/>
      <c r="F794" s="7"/>
      <c r="G794" s="7"/>
      <c r="H794" s="7"/>
      <c r="I794" s="7"/>
      <c r="J794" s="7"/>
      <c r="K794" s="7"/>
      <c r="L794" s="7"/>
      <c r="M794" s="46">
        <v>6</v>
      </c>
      <c r="N794" s="7">
        <v>110</v>
      </c>
      <c r="O794" s="3"/>
      <c r="P794" s="3"/>
      <c r="Q794" s="3"/>
      <c r="R794" s="3"/>
      <c r="S794" s="49"/>
      <c r="T794" s="49"/>
      <c r="U794" s="49"/>
      <c r="V794" s="49"/>
      <c r="W794" s="49"/>
      <c r="X794" s="49"/>
      <c r="Y794" s="49"/>
      <c r="Z794" s="49"/>
    </row>
    <row r="795" spans="1:28" ht="12.75" hidden="1" customHeight="1">
      <c r="A795" s="11" t="s">
        <v>8</v>
      </c>
      <c r="B795" s="44">
        <f t="shared" si="338"/>
        <v>42809</v>
      </c>
      <c r="C795" s="3">
        <v>130</v>
      </c>
      <c r="D795" s="3">
        <v>1755</v>
      </c>
      <c r="E795" s="7"/>
      <c r="F795" s="7"/>
      <c r="G795" s="7"/>
      <c r="H795" s="7"/>
      <c r="I795" s="7"/>
      <c r="J795" s="7"/>
      <c r="K795" s="7"/>
      <c r="L795" s="7"/>
      <c r="M795" s="46">
        <f t="shared" si="334"/>
        <v>130</v>
      </c>
      <c r="N795" s="7">
        <f t="shared" si="335"/>
        <v>1755</v>
      </c>
      <c r="O795" s="3">
        <v>130</v>
      </c>
      <c r="P795" s="3">
        <v>1755</v>
      </c>
      <c r="Q795" s="3">
        <f t="shared" ref="Q795:Q798" si="339">M795-O795</f>
        <v>0</v>
      </c>
      <c r="R795" s="3">
        <f t="shared" ref="R795:R798" si="340">N795-P795</f>
        <v>0</v>
      </c>
      <c r="S795" s="49"/>
      <c r="T795" s="49"/>
      <c r="U795" s="49"/>
      <c r="V795" s="49"/>
      <c r="W795" s="49"/>
      <c r="X795" s="49"/>
      <c r="Y795" s="49"/>
      <c r="Z795" s="49"/>
    </row>
    <row r="796" spans="1:28" ht="12.75" hidden="1" customHeight="1">
      <c r="A796" s="11" t="s">
        <v>9</v>
      </c>
      <c r="B796" s="4">
        <f t="shared" si="338"/>
        <v>42810</v>
      </c>
      <c r="C796" s="7">
        <v>29</v>
      </c>
      <c r="D796" s="7">
        <v>562</v>
      </c>
      <c r="E796" s="7"/>
      <c r="F796" s="7"/>
      <c r="G796" s="7"/>
      <c r="H796" s="7"/>
      <c r="I796" s="7"/>
      <c r="J796" s="7"/>
      <c r="K796" s="7"/>
      <c r="L796" s="7"/>
      <c r="M796" s="46">
        <f t="shared" si="334"/>
        <v>29</v>
      </c>
      <c r="N796" s="7">
        <f t="shared" si="335"/>
        <v>562</v>
      </c>
      <c r="O796" s="3">
        <v>20</v>
      </c>
      <c r="P796" s="3">
        <v>270</v>
      </c>
      <c r="Q796" s="3">
        <f t="shared" si="339"/>
        <v>9</v>
      </c>
      <c r="R796" s="3">
        <f t="shared" si="340"/>
        <v>292</v>
      </c>
      <c r="S796" s="49"/>
      <c r="T796" s="49"/>
      <c r="U796" s="49"/>
      <c r="V796" s="49"/>
      <c r="W796" s="49"/>
      <c r="X796" s="49"/>
      <c r="Y796" s="49"/>
      <c r="Z796" s="49"/>
    </row>
    <row r="797" spans="1:28" ht="12.75" hidden="1" customHeight="1">
      <c r="A797" s="11" t="s">
        <v>24</v>
      </c>
      <c r="B797" s="4"/>
      <c r="C797" s="22"/>
      <c r="D797" s="22"/>
      <c r="E797" s="22"/>
      <c r="F797" s="22"/>
      <c r="G797" s="7"/>
      <c r="H797" s="7"/>
      <c r="I797" s="7"/>
      <c r="J797" s="7"/>
      <c r="K797" s="7"/>
      <c r="L797" s="7"/>
      <c r="M797" s="46">
        <f t="shared" si="334"/>
        <v>0</v>
      </c>
      <c r="N797" s="7">
        <f t="shared" si="335"/>
        <v>0</v>
      </c>
      <c r="O797" s="3"/>
      <c r="P797" s="3"/>
      <c r="Q797" s="3">
        <f t="shared" si="339"/>
        <v>0</v>
      </c>
      <c r="R797" s="3">
        <f t="shared" si="340"/>
        <v>0</v>
      </c>
      <c r="S797" s="49"/>
      <c r="T797" s="49"/>
      <c r="U797" s="49"/>
      <c r="V797" s="49"/>
      <c r="W797" s="49"/>
      <c r="X797" s="49"/>
      <c r="Y797" s="49"/>
      <c r="Z797" s="49"/>
    </row>
    <row r="798" spans="1:28" ht="12.75" hidden="1" customHeight="1">
      <c r="A798" s="8" t="s">
        <v>25</v>
      </c>
      <c r="B798" s="14"/>
      <c r="C798" s="7">
        <f t="shared" ref="C798:P798" si="341">SUM(C784:C797)</f>
        <v>529</v>
      </c>
      <c r="D798" s="7">
        <f t="shared" si="341"/>
        <v>7026</v>
      </c>
      <c r="E798" s="7">
        <f t="shared" si="341"/>
        <v>0</v>
      </c>
      <c r="F798" s="7">
        <f t="shared" si="341"/>
        <v>0</v>
      </c>
      <c r="G798" s="7">
        <f t="shared" si="341"/>
        <v>0</v>
      </c>
      <c r="H798" s="7">
        <f t="shared" si="341"/>
        <v>0</v>
      </c>
      <c r="I798" s="7">
        <f t="shared" si="341"/>
        <v>0</v>
      </c>
      <c r="J798" s="7">
        <f t="shared" si="341"/>
        <v>0</v>
      </c>
      <c r="K798" s="7">
        <f t="shared" si="341"/>
        <v>60</v>
      </c>
      <c r="L798" s="7">
        <f t="shared" si="341"/>
        <v>524</v>
      </c>
      <c r="M798" s="20">
        <f t="shared" si="341"/>
        <v>528</v>
      </c>
      <c r="N798" s="21">
        <f t="shared" si="341"/>
        <v>6996</v>
      </c>
      <c r="O798" s="22">
        <f t="shared" si="341"/>
        <v>500</v>
      </c>
      <c r="P798" s="22">
        <f t="shared" si="341"/>
        <v>6750</v>
      </c>
      <c r="Q798" s="22">
        <f t="shared" si="339"/>
        <v>28</v>
      </c>
      <c r="R798" s="22">
        <f t="shared" si="340"/>
        <v>246</v>
      </c>
      <c r="S798" s="49">
        <f t="shared" ref="S798:Z798" si="342">SUM(S784:S797)</f>
        <v>0</v>
      </c>
      <c r="T798" s="49">
        <f t="shared" si="342"/>
        <v>0</v>
      </c>
      <c r="U798" s="49">
        <f t="shared" si="342"/>
        <v>0</v>
      </c>
      <c r="V798" s="49">
        <f t="shared" si="342"/>
        <v>0</v>
      </c>
      <c r="W798" s="49">
        <f t="shared" si="342"/>
        <v>0</v>
      </c>
      <c r="X798" s="49">
        <f t="shared" si="342"/>
        <v>0</v>
      </c>
      <c r="Y798" s="49">
        <f t="shared" si="342"/>
        <v>0</v>
      </c>
      <c r="Z798" s="49">
        <f t="shared" si="342"/>
        <v>0</v>
      </c>
      <c r="AA798" s="52">
        <f>S798+U798+W798+Y798</f>
        <v>0</v>
      </c>
      <c r="AB798" s="52">
        <f>T798+V798+X798+Z798</f>
        <v>0</v>
      </c>
    </row>
    <row r="799" spans="1:28" ht="12.75" hidden="1" customHeight="1"/>
    <row r="800" spans="1:28" ht="12.75" hidden="1" customHeight="1"/>
    <row r="801" spans="1:26" ht="12.75" hidden="1" customHeight="1">
      <c r="A801" s="1" t="s">
        <v>73</v>
      </c>
      <c r="B801" s="2"/>
      <c r="C801" s="55"/>
      <c r="D801" s="55"/>
      <c r="E801" s="2"/>
      <c r="F801" s="2"/>
      <c r="G801" s="2"/>
      <c r="H801" s="2"/>
      <c r="I801" s="16"/>
      <c r="M801" s="53"/>
      <c r="Q801" s="23"/>
      <c r="R801" s="23"/>
    </row>
    <row r="802" spans="1:26" ht="12.75" hidden="1" customHeight="1">
      <c r="A802" s="3" t="s">
        <v>38</v>
      </c>
      <c r="B802" s="4"/>
      <c r="C802" s="5" t="s">
        <v>0</v>
      </c>
      <c r="D802" s="5"/>
      <c r="E802" s="5" t="s">
        <v>0</v>
      </c>
      <c r="F802" s="5"/>
      <c r="G802" s="5" t="s">
        <v>1</v>
      </c>
      <c r="H802" s="5"/>
      <c r="I802" s="5" t="s">
        <v>1</v>
      </c>
      <c r="J802" s="5"/>
      <c r="K802" s="5" t="s">
        <v>1</v>
      </c>
      <c r="L802" s="5"/>
      <c r="M802" s="17" t="s">
        <v>0</v>
      </c>
      <c r="N802" s="5"/>
      <c r="O802" s="3" t="s">
        <v>2</v>
      </c>
      <c r="P802" s="3"/>
      <c r="Q802" s="3" t="s">
        <v>3</v>
      </c>
      <c r="R802" s="3"/>
      <c r="S802" s="47" t="s">
        <v>4</v>
      </c>
      <c r="T802" s="48"/>
      <c r="U802" s="48"/>
      <c r="V802" s="48"/>
      <c r="W802" s="48"/>
      <c r="X802" s="48"/>
      <c r="Y802" s="48"/>
      <c r="Z802" s="48"/>
    </row>
    <row r="803" spans="1:26" ht="12.75" hidden="1" customHeight="1">
      <c r="A803" s="3" t="s">
        <v>5</v>
      </c>
      <c r="B803" s="4" t="s">
        <v>6</v>
      </c>
      <c r="C803" s="3" t="s">
        <v>36</v>
      </c>
      <c r="D803" s="3"/>
      <c r="E803" s="3" t="s">
        <v>29</v>
      </c>
      <c r="F803" s="3"/>
      <c r="G803" s="3" t="s">
        <v>7</v>
      </c>
      <c r="H803" s="3"/>
      <c r="I803" s="3" t="s">
        <v>8</v>
      </c>
      <c r="J803" s="3"/>
      <c r="K803" s="3" t="s">
        <v>9</v>
      </c>
      <c r="L803" s="3"/>
      <c r="M803" s="18"/>
      <c r="N803" s="3"/>
      <c r="O803" s="3"/>
      <c r="P803" s="3"/>
      <c r="Q803" s="3" t="s">
        <v>10</v>
      </c>
      <c r="R803" s="3" t="s">
        <v>11</v>
      </c>
      <c r="S803" s="49" t="s">
        <v>10</v>
      </c>
      <c r="T803" s="49" t="s">
        <v>11</v>
      </c>
      <c r="U803" s="49" t="s">
        <v>10</v>
      </c>
      <c r="V803" s="49" t="s">
        <v>11</v>
      </c>
      <c r="W803" s="49" t="s">
        <v>10</v>
      </c>
      <c r="X803" s="49" t="s">
        <v>11</v>
      </c>
      <c r="Y803" s="49" t="s">
        <v>10</v>
      </c>
      <c r="Z803" s="49" t="s">
        <v>11</v>
      </c>
    </row>
    <row r="804" spans="1:26" ht="12.75" hidden="1" customHeight="1">
      <c r="A804" s="6" t="s">
        <v>12</v>
      </c>
      <c r="B804" s="4"/>
      <c r="C804" s="7" t="s">
        <v>10</v>
      </c>
      <c r="D804" s="7" t="s">
        <v>11</v>
      </c>
      <c r="E804" s="7" t="s">
        <v>10</v>
      </c>
      <c r="F804" s="7" t="s">
        <v>11</v>
      </c>
      <c r="G804" s="7" t="s">
        <v>10</v>
      </c>
      <c r="H804" s="7" t="s">
        <v>11</v>
      </c>
      <c r="I804" s="7" t="s">
        <v>10</v>
      </c>
      <c r="J804" s="7" t="s">
        <v>11</v>
      </c>
      <c r="K804" s="7" t="s">
        <v>10</v>
      </c>
      <c r="L804" s="7" t="s">
        <v>11</v>
      </c>
      <c r="M804" s="18" t="s">
        <v>10</v>
      </c>
      <c r="N804" s="3" t="s">
        <v>11</v>
      </c>
      <c r="O804" s="3" t="s">
        <v>10</v>
      </c>
      <c r="P804" s="3" t="s">
        <v>11</v>
      </c>
      <c r="Q804" s="3"/>
      <c r="R804" s="3"/>
      <c r="S804" s="49" t="s">
        <v>0</v>
      </c>
      <c r="T804" s="49"/>
      <c r="U804" s="50" t="s">
        <v>7</v>
      </c>
      <c r="V804" s="51"/>
      <c r="W804" s="49" t="s">
        <v>8</v>
      </c>
      <c r="X804" s="49"/>
      <c r="Y804" s="49" t="s">
        <v>9</v>
      </c>
      <c r="Z804" s="49"/>
    </row>
    <row r="805" spans="1:26" ht="12.75" hidden="1" customHeight="1">
      <c r="A805" s="8" t="s">
        <v>13</v>
      </c>
      <c r="B805" s="4" t="s">
        <v>14</v>
      </c>
      <c r="C805" s="7">
        <v>7</v>
      </c>
      <c r="D805" s="7">
        <v>106</v>
      </c>
      <c r="E805" s="7"/>
      <c r="F805" s="7"/>
      <c r="G805" s="7"/>
      <c r="H805" s="7"/>
      <c r="I805" s="7"/>
      <c r="J805" s="7"/>
      <c r="K805" s="7"/>
      <c r="L805" s="7"/>
      <c r="M805" s="46">
        <f t="shared" ref="M805:M817" si="343">C805+E805</f>
        <v>7</v>
      </c>
      <c r="N805" s="7">
        <f t="shared" ref="N805:N817" si="344">D805+F805</f>
        <v>106</v>
      </c>
      <c r="O805" s="3">
        <v>0</v>
      </c>
      <c r="P805" s="3">
        <v>0</v>
      </c>
      <c r="Q805" s="3">
        <f t="shared" ref="Q805:Q814" si="345">M805-O805</f>
        <v>7</v>
      </c>
      <c r="R805" s="3">
        <f t="shared" ref="R805:R814" si="346">N805-P805</f>
        <v>106</v>
      </c>
      <c r="S805" s="49"/>
      <c r="T805" s="49"/>
      <c r="U805" s="49"/>
      <c r="V805" s="49"/>
      <c r="W805" s="49"/>
      <c r="X805" s="49"/>
      <c r="Y805" s="49"/>
      <c r="Z805" s="49"/>
    </row>
    <row r="806" spans="1:26" ht="12.75" hidden="1" customHeight="1">
      <c r="A806" s="11" t="s">
        <v>15</v>
      </c>
      <c r="B806" s="44">
        <f>B785+7</f>
        <v>42805</v>
      </c>
      <c r="C806" s="7">
        <v>141</v>
      </c>
      <c r="D806" s="7">
        <v>1419</v>
      </c>
      <c r="E806" s="7"/>
      <c r="F806" s="7"/>
      <c r="G806" s="7"/>
      <c r="H806" s="7"/>
      <c r="I806" s="7"/>
      <c r="J806" s="7"/>
      <c r="K806" s="7"/>
      <c r="L806" s="7"/>
      <c r="M806" s="46">
        <f t="shared" si="343"/>
        <v>141</v>
      </c>
      <c r="N806" s="7">
        <f t="shared" si="344"/>
        <v>1419</v>
      </c>
      <c r="O806" s="3">
        <v>150</v>
      </c>
      <c r="P806" s="3">
        <v>2025</v>
      </c>
      <c r="Q806" s="3">
        <f t="shared" si="345"/>
        <v>-9</v>
      </c>
      <c r="R806" s="3">
        <f t="shared" si="346"/>
        <v>-606</v>
      </c>
      <c r="S806" s="49"/>
      <c r="T806" s="49"/>
      <c r="U806" s="49"/>
      <c r="V806" s="49"/>
      <c r="W806" s="49"/>
      <c r="X806" s="49"/>
      <c r="Y806" s="49"/>
      <c r="Z806" s="49"/>
    </row>
    <row r="807" spans="1:26" ht="12.75" hidden="1" customHeight="1">
      <c r="A807" s="11" t="s">
        <v>14</v>
      </c>
      <c r="B807" s="44">
        <f>B786+7</f>
        <v>42807</v>
      </c>
      <c r="C807" s="10">
        <f>189-44</f>
        <v>145</v>
      </c>
      <c r="D807" s="7">
        <f>2536-399</f>
        <v>2137</v>
      </c>
      <c r="E807" s="7"/>
      <c r="F807" s="7"/>
      <c r="G807" s="7"/>
      <c r="H807" s="7"/>
      <c r="I807" s="7"/>
      <c r="J807" s="7"/>
      <c r="K807" s="7"/>
      <c r="L807" s="7"/>
      <c r="M807" s="46">
        <f t="shared" si="343"/>
        <v>145</v>
      </c>
      <c r="N807" s="7">
        <f t="shared" si="344"/>
        <v>2137</v>
      </c>
      <c r="O807" s="3">
        <v>150</v>
      </c>
      <c r="P807" s="3">
        <v>2025</v>
      </c>
      <c r="Q807" s="3">
        <f t="shared" si="345"/>
        <v>-5</v>
      </c>
      <c r="R807" s="3">
        <f t="shared" si="346"/>
        <v>112</v>
      </c>
      <c r="S807" s="49"/>
      <c r="T807" s="49"/>
      <c r="U807" s="49"/>
      <c r="V807" s="49"/>
      <c r="W807" s="49"/>
      <c r="X807" s="49"/>
      <c r="Y807" s="49"/>
      <c r="Z807" s="49"/>
    </row>
    <row r="808" spans="1:26" ht="12.75" hidden="1" customHeight="1">
      <c r="A808" s="11" t="s">
        <v>16</v>
      </c>
      <c r="B808" s="4" t="s">
        <v>15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46">
        <f t="shared" si="343"/>
        <v>0</v>
      </c>
      <c r="N808" s="7">
        <f t="shared" si="344"/>
        <v>0</v>
      </c>
      <c r="O808" s="3">
        <v>0</v>
      </c>
      <c r="P808" s="3">
        <v>0</v>
      </c>
      <c r="Q808" s="3">
        <f t="shared" si="345"/>
        <v>0</v>
      </c>
      <c r="R808" s="3">
        <f t="shared" si="346"/>
        <v>0</v>
      </c>
      <c r="S808" s="49"/>
      <c r="T808" s="49"/>
      <c r="U808" s="49"/>
      <c r="V808" s="49"/>
      <c r="W808" s="49"/>
      <c r="X808" s="49"/>
      <c r="Y808" s="49"/>
      <c r="Z808" s="49"/>
    </row>
    <row r="809" spans="1:26" ht="12.75" hidden="1" customHeight="1">
      <c r="A809" s="11" t="s">
        <v>17</v>
      </c>
      <c r="B809" s="4" t="s">
        <v>14</v>
      </c>
      <c r="C809" s="10">
        <v>28</v>
      </c>
      <c r="D809" s="10">
        <v>600</v>
      </c>
      <c r="E809" s="7"/>
      <c r="F809" s="7"/>
      <c r="G809" s="7"/>
      <c r="H809" s="7"/>
      <c r="I809" s="7"/>
      <c r="J809" s="7"/>
      <c r="K809" s="7"/>
      <c r="L809" s="7"/>
      <c r="M809" s="46">
        <f t="shared" si="343"/>
        <v>28</v>
      </c>
      <c r="N809" s="7">
        <f t="shared" si="344"/>
        <v>600</v>
      </c>
      <c r="O809" s="3">
        <v>30</v>
      </c>
      <c r="P809" s="3">
        <v>405</v>
      </c>
      <c r="Q809" s="3">
        <f t="shared" si="345"/>
        <v>-2</v>
      </c>
      <c r="R809" s="3">
        <f t="shared" si="346"/>
        <v>195</v>
      </c>
      <c r="S809" s="49"/>
      <c r="T809" s="49"/>
      <c r="U809" s="49"/>
      <c r="V809" s="49"/>
      <c r="W809" s="49"/>
      <c r="X809" s="49"/>
      <c r="Y809" s="49"/>
      <c r="Z809" s="49"/>
    </row>
    <row r="810" spans="1:26" ht="12.75" hidden="1" customHeight="1">
      <c r="A810" s="11" t="s">
        <v>18</v>
      </c>
      <c r="B810" s="4" t="s">
        <v>14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46">
        <f t="shared" si="343"/>
        <v>0</v>
      </c>
      <c r="N810" s="7">
        <f t="shared" si="344"/>
        <v>0</v>
      </c>
      <c r="O810" s="3">
        <v>0</v>
      </c>
      <c r="P810" s="3">
        <v>0</v>
      </c>
      <c r="Q810" s="3">
        <f t="shared" si="345"/>
        <v>0</v>
      </c>
      <c r="R810" s="3">
        <f t="shared" si="346"/>
        <v>0</v>
      </c>
      <c r="S810" s="49"/>
      <c r="T810" s="49"/>
      <c r="U810" s="49"/>
      <c r="V810" s="49"/>
      <c r="W810" s="49"/>
      <c r="X810" s="49"/>
      <c r="Y810" s="49"/>
      <c r="Z810" s="49"/>
    </row>
    <row r="811" spans="1:26" ht="12.75" hidden="1" customHeight="1">
      <c r="A811" s="11" t="s">
        <v>19</v>
      </c>
      <c r="B811" s="4" t="s">
        <v>14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46">
        <f t="shared" si="343"/>
        <v>0</v>
      </c>
      <c r="N811" s="7">
        <f t="shared" si="344"/>
        <v>0</v>
      </c>
      <c r="O811" s="3">
        <v>0</v>
      </c>
      <c r="P811" s="3">
        <v>0</v>
      </c>
      <c r="Q811" s="3">
        <f t="shared" si="345"/>
        <v>0</v>
      </c>
      <c r="R811" s="3">
        <f t="shared" si="346"/>
        <v>0</v>
      </c>
      <c r="S811" s="49"/>
      <c r="T811" s="49"/>
      <c r="U811" s="49"/>
      <c r="V811" s="49"/>
      <c r="W811" s="49"/>
      <c r="X811" s="49"/>
      <c r="Y811" s="49"/>
      <c r="Z811" s="49"/>
    </row>
    <row r="812" spans="1:26" ht="12.75" hidden="1" customHeight="1">
      <c r="A812" s="11" t="s">
        <v>20</v>
      </c>
      <c r="B812" s="4" t="s">
        <v>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46">
        <f t="shared" si="343"/>
        <v>0</v>
      </c>
      <c r="N812" s="7">
        <f t="shared" si="344"/>
        <v>0</v>
      </c>
      <c r="O812" s="3">
        <v>20</v>
      </c>
      <c r="P812" s="3">
        <v>270</v>
      </c>
      <c r="Q812" s="3">
        <f t="shared" si="345"/>
        <v>-20</v>
      </c>
      <c r="R812" s="3">
        <f t="shared" si="346"/>
        <v>-270</v>
      </c>
      <c r="S812" s="49"/>
      <c r="T812" s="49"/>
      <c r="U812" s="49"/>
      <c r="V812" s="49"/>
      <c r="W812" s="49"/>
      <c r="X812" s="49"/>
      <c r="Y812" s="49"/>
      <c r="Z812" s="49"/>
    </row>
    <row r="813" spans="1:26" ht="12.75" hidden="1" customHeight="1">
      <c r="A813" s="11" t="s">
        <v>21</v>
      </c>
      <c r="B813" s="4" t="s">
        <v>22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46">
        <f t="shared" si="343"/>
        <v>0</v>
      </c>
      <c r="N813" s="7">
        <f t="shared" si="344"/>
        <v>0</v>
      </c>
      <c r="O813" s="3"/>
      <c r="P813" s="3"/>
      <c r="Q813" s="3">
        <f t="shared" si="345"/>
        <v>0</v>
      </c>
      <c r="R813" s="3">
        <f t="shared" si="346"/>
        <v>0</v>
      </c>
      <c r="S813" s="49"/>
      <c r="T813" s="49"/>
      <c r="U813" s="49"/>
      <c r="V813" s="49"/>
      <c r="W813" s="49"/>
      <c r="X813" s="49"/>
      <c r="Y813" s="49"/>
      <c r="Z813" s="49"/>
    </row>
    <row r="814" spans="1:26" ht="12.75" hidden="1" customHeight="1">
      <c r="A814" s="11" t="s">
        <v>23</v>
      </c>
      <c r="B814" s="44" t="s">
        <v>7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46">
        <f t="shared" si="343"/>
        <v>0</v>
      </c>
      <c r="N814" s="7">
        <f t="shared" si="344"/>
        <v>0</v>
      </c>
      <c r="O814" s="3"/>
      <c r="P814" s="3"/>
      <c r="Q814" s="3">
        <f t="shared" si="345"/>
        <v>0</v>
      </c>
      <c r="R814" s="3">
        <f t="shared" si="346"/>
        <v>0</v>
      </c>
      <c r="S814" s="49"/>
      <c r="T814" s="49"/>
      <c r="U814" s="49"/>
      <c r="V814" s="49"/>
      <c r="W814" s="49"/>
      <c r="X814" s="49"/>
      <c r="Y814" s="49"/>
      <c r="Z814" s="49"/>
    </row>
    <row r="815" spans="1:26" ht="12.75" hidden="1" customHeight="1">
      <c r="A815" s="11" t="s">
        <v>7</v>
      </c>
      <c r="B815" s="44">
        <f t="shared" ref="B815:B817" si="347">B794+7</f>
        <v>42810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46">
        <f t="shared" si="343"/>
        <v>0</v>
      </c>
      <c r="N815" s="7">
        <f t="shared" si="344"/>
        <v>0</v>
      </c>
      <c r="O815" s="3"/>
      <c r="P815" s="3"/>
      <c r="Q815" s="3"/>
      <c r="R815" s="3"/>
      <c r="S815" s="49"/>
      <c r="T815" s="49"/>
      <c r="U815" s="49"/>
      <c r="V815" s="49"/>
      <c r="W815" s="49"/>
      <c r="X815" s="49"/>
      <c r="Y815" s="49"/>
      <c r="Z815" s="49"/>
    </row>
    <row r="816" spans="1:26" ht="12.75" hidden="1" customHeight="1">
      <c r="A816" s="11" t="s">
        <v>8</v>
      </c>
      <c r="B816" s="44">
        <f t="shared" si="347"/>
        <v>42816</v>
      </c>
      <c r="C816" s="3">
        <v>130</v>
      </c>
      <c r="D816" s="3">
        <v>1755</v>
      </c>
      <c r="E816" s="7"/>
      <c r="F816" s="7"/>
      <c r="G816" s="7"/>
      <c r="H816" s="7"/>
      <c r="I816" s="7"/>
      <c r="J816" s="7"/>
      <c r="K816" s="7"/>
      <c r="L816" s="7"/>
      <c r="M816" s="46">
        <f t="shared" si="343"/>
        <v>130</v>
      </c>
      <c r="N816" s="7">
        <f t="shared" si="344"/>
        <v>1755</v>
      </c>
      <c r="O816" s="3">
        <v>130</v>
      </c>
      <c r="P816" s="3">
        <v>1755</v>
      </c>
      <c r="Q816" s="3">
        <f t="shared" ref="Q816:Q819" si="348">M816-O816</f>
        <v>0</v>
      </c>
      <c r="R816" s="3">
        <f t="shared" ref="R816:R819" si="349">N816-P816</f>
        <v>0</v>
      </c>
      <c r="S816" s="49"/>
      <c r="T816" s="49"/>
      <c r="U816" s="49"/>
      <c r="V816" s="49"/>
      <c r="W816" s="49"/>
      <c r="X816" s="49"/>
      <c r="Y816" s="49"/>
      <c r="Z816" s="49"/>
    </row>
    <row r="817" spans="1:28" ht="12.75" hidden="1" customHeight="1">
      <c r="A817" s="11" t="s">
        <v>9</v>
      </c>
      <c r="B817" s="4">
        <f t="shared" si="347"/>
        <v>42817</v>
      </c>
      <c r="C817" s="7">
        <v>43</v>
      </c>
      <c r="D817" s="7">
        <v>994</v>
      </c>
      <c r="E817" s="7"/>
      <c r="F817" s="7"/>
      <c r="G817" s="7"/>
      <c r="H817" s="7"/>
      <c r="I817" s="7"/>
      <c r="J817" s="7"/>
      <c r="K817" s="7"/>
      <c r="L817" s="7"/>
      <c r="M817" s="46">
        <f t="shared" si="343"/>
        <v>43</v>
      </c>
      <c r="N817" s="7">
        <f t="shared" si="344"/>
        <v>994</v>
      </c>
      <c r="O817" s="3">
        <v>20</v>
      </c>
      <c r="P817" s="3">
        <v>270</v>
      </c>
      <c r="Q817" s="3">
        <f t="shared" si="348"/>
        <v>23</v>
      </c>
      <c r="R817" s="3">
        <f t="shared" si="349"/>
        <v>724</v>
      </c>
      <c r="S817" s="49"/>
      <c r="T817" s="49"/>
      <c r="U817" s="49"/>
      <c r="V817" s="49"/>
      <c r="W817" s="49"/>
      <c r="X817" s="49"/>
      <c r="Y817" s="49"/>
      <c r="Z817" s="49"/>
    </row>
    <row r="818" spans="1:28" ht="12.75" hidden="1" customHeight="1">
      <c r="A818" s="11" t="s">
        <v>24</v>
      </c>
      <c r="B818" s="4"/>
      <c r="C818" s="22">
        <v>16</v>
      </c>
      <c r="D818" s="22">
        <v>256</v>
      </c>
      <c r="E818" s="22"/>
      <c r="F818" s="22"/>
      <c r="G818" s="7"/>
      <c r="H818" s="7"/>
      <c r="I818" s="7"/>
      <c r="J818" s="7"/>
      <c r="K818" s="7"/>
      <c r="L818" s="7"/>
      <c r="M818" s="46">
        <v>16</v>
      </c>
      <c r="N818" s="7">
        <v>256</v>
      </c>
      <c r="O818" s="3"/>
      <c r="P818" s="3"/>
      <c r="Q818" s="3">
        <f t="shared" si="348"/>
        <v>16</v>
      </c>
      <c r="R818" s="3">
        <f t="shared" si="349"/>
        <v>256</v>
      </c>
      <c r="S818" s="49"/>
      <c r="T818" s="49"/>
      <c r="U818" s="49"/>
      <c r="V818" s="49"/>
      <c r="W818" s="49"/>
      <c r="X818" s="49"/>
      <c r="Y818" s="49"/>
      <c r="Z818" s="49"/>
    </row>
    <row r="819" spans="1:28" ht="12.75" hidden="1" customHeight="1">
      <c r="A819" s="8" t="s">
        <v>25</v>
      </c>
      <c r="B819" s="14"/>
      <c r="C819" s="7">
        <f t="shared" ref="C819:P819" si="350">SUM(C805:C818)</f>
        <v>510</v>
      </c>
      <c r="D819" s="7">
        <f t="shared" si="350"/>
        <v>7267</v>
      </c>
      <c r="E819" s="7">
        <f t="shared" si="350"/>
        <v>0</v>
      </c>
      <c r="F819" s="7">
        <f t="shared" si="350"/>
        <v>0</v>
      </c>
      <c r="G819" s="7">
        <f t="shared" si="350"/>
        <v>0</v>
      </c>
      <c r="H819" s="7">
        <f t="shared" si="350"/>
        <v>0</v>
      </c>
      <c r="I819" s="7">
        <f t="shared" si="350"/>
        <v>0</v>
      </c>
      <c r="J819" s="7">
        <f t="shared" si="350"/>
        <v>0</v>
      </c>
      <c r="K819" s="7">
        <f t="shared" si="350"/>
        <v>0</v>
      </c>
      <c r="L819" s="7">
        <f t="shared" si="350"/>
        <v>0</v>
      </c>
      <c r="M819" s="20">
        <f t="shared" si="350"/>
        <v>510</v>
      </c>
      <c r="N819" s="21">
        <f t="shared" si="350"/>
        <v>7267</v>
      </c>
      <c r="O819" s="22">
        <f t="shared" si="350"/>
        <v>500</v>
      </c>
      <c r="P819" s="22">
        <f t="shared" si="350"/>
        <v>6750</v>
      </c>
      <c r="Q819" s="22">
        <f t="shared" si="348"/>
        <v>10</v>
      </c>
      <c r="R819" s="22">
        <f t="shared" si="349"/>
        <v>517</v>
      </c>
      <c r="S819" s="49">
        <f t="shared" ref="S819:Z819" si="351">SUM(S805:S818)</f>
        <v>0</v>
      </c>
      <c r="T819" s="49">
        <f t="shared" si="351"/>
        <v>0</v>
      </c>
      <c r="U819" s="49">
        <f t="shared" si="351"/>
        <v>0</v>
      </c>
      <c r="V819" s="49">
        <f t="shared" si="351"/>
        <v>0</v>
      </c>
      <c r="W819" s="49">
        <f t="shared" si="351"/>
        <v>0</v>
      </c>
      <c r="X819" s="49">
        <f t="shared" si="351"/>
        <v>0</v>
      </c>
      <c r="Y819" s="49">
        <f t="shared" si="351"/>
        <v>0</v>
      </c>
      <c r="Z819" s="49">
        <f t="shared" si="351"/>
        <v>0</v>
      </c>
      <c r="AA819" s="52">
        <f>S819+U819+W819+Y819</f>
        <v>0</v>
      </c>
      <c r="AB819" s="52">
        <f>T819+V819+X819+Z819</f>
        <v>0</v>
      </c>
    </row>
    <row r="820" spans="1:28" ht="12.75" hidden="1" customHeight="1"/>
    <row r="821" spans="1:28" ht="12.75" hidden="1" customHeight="1"/>
    <row r="822" spans="1:28" ht="12.75" hidden="1" customHeight="1">
      <c r="A822" s="64" t="s">
        <v>179</v>
      </c>
      <c r="B822" s="2"/>
      <c r="C822" s="55"/>
      <c r="D822" s="55"/>
      <c r="E822" s="2"/>
      <c r="F822" s="2"/>
      <c r="G822" s="2"/>
      <c r="H822" s="2"/>
      <c r="I822" s="16"/>
      <c r="M822" s="53"/>
      <c r="Q822" s="23"/>
      <c r="R822" s="23"/>
    </row>
    <row r="823" spans="1:28" ht="12.75" hidden="1" customHeight="1">
      <c r="A823" s="3" t="s">
        <v>38</v>
      </c>
      <c r="B823" s="4"/>
      <c r="C823" s="5" t="s">
        <v>0</v>
      </c>
      <c r="D823" s="5"/>
      <c r="E823" s="5" t="s">
        <v>0</v>
      </c>
      <c r="F823" s="5"/>
      <c r="G823" s="5" t="s">
        <v>1</v>
      </c>
      <c r="H823" s="5"/>
      <c r="I823" s="5" t="s">
        <v>1</v>
      </c>
      <c r="J823" s="5"/>
      <c r="K823" s="5" t="s">
        <v>1</v>
      </c>
      <c r="L823" s="5"/>
      <c r="M823" s="17" t="s">
        <v>0</v>
      </c>
      <c r="N823" s="5"/>
      <c r="O823" s="3" t="s">
        <v>2</v>
      </c>
      <c r="P823" s="3"/>
      <c r="Q823" s="3" t="s">
        <v>3</v>
      </c>
      <c r="R823" s="3"/>
      <c r="S823" s="47" t="s">
        <v>4</v>
      </c>
      <c r="T823" s="48"/>
      <c r="U823" s="48"/>
      <c r="V823" s="48"/>
      <c r="W823" s="48"/>
      <c r="X823" s="48"/>
      <c r="Y823" s="48"/>
      <c r="Z823" s="48"/>
    </row>
    <row r="824" spans="1:28" ht="12.75" hidden="1" customHeight="1">
      <c r="A824" s="3" t="s">
        <v>5</v>
      </c>
      <c r="B824" s="4" t="s">
        <v>6</v>
      </c>
      <c r="C824" s="3" t="s">
        <v>36</v>
      </c>
      <c r="D824" s="3"/>
      <c r="E824" s="3" t="s">
        <v>29</v>
      </c>
      <c r="F824" s="3"/>
      <c r="G824" s="3" t="s">
        <v>7</v>
      </c>
      <c r="H824" s="3"/>
      <c r="I824" s="3" t="s">
        <v>8</v>
      </c>
      <c r="J824" s="3"/>
      <c r="K824" s="3" t="s">
        <v>9</v>
      </c>
      <c r="L824" s="3"/>
      <c r="M824" s="18"/>
      <c r="N824" s="3"/>
      <c r="O824" s="3"/>
      <c r="P824" s="3"/>
      <c r="Q824" s="3" t="s">
        <v>10</v>
      </c>
      <c r="R824" s="3" t="s">
        <v>11</v>
      </c>
      <c r="S824" s="49" t="s">
        <v>10</v>
      </c>
      <c r="T824" s="49" t="s">
        <v>11</v>
      </c>
      <c r="U824" s="49" t="s">
        <v>10</v>
      </c>
      <c r="V824" s="49" t="s">
        <v>11</v>
      </c>
      <c r="W824" s="49" t="s">
        <v>10</v>
      </c>
      <c r="X824" s="49" t="s">
        <v>11</v>
      </c>
      <c r="Y824" s="49" t="s">
        <v>10</v>
      </c>
      <c r="Z824" s="49" t="s">
        <v>11</v>
      </c>
    </row>
    <row r="825" spans="1:28" ht="12.75" hidden="1" customHeight="1">
      <c r="A825" s="6" t="s">
        <v>12</v>
      </c>
      <c r="B825" s="4"/>
      <c r="C825" s="7" t="s">
        <v>10</v>
      </c>
      <c r="D825" s="7" t="s">
        <v>11</v>
      </c>
      <c r="E825" s="7" t="s">
        <v>10</v>
      </c>
      <c r="F825" s="7" t="s">
        <v>11</v>
      </c>
      <c r="G825" s="7" t="s">
        <v>10</v>
      </c>
      <c r="H825" s="7" t="s">
        <v>11</v>
      </c>
      <c r="I825" s="7" t="s">
        <v>10</v>
      </c>
      <c r="J825" s="7" t="s">
        <v>11</v>
      </c>
      <c r="K825" s="7" t="s">
        <v>10</v>
      </c>
      <c r="L825" s="7" t="s">
        <v>11</v>
      </c>
      <c r="M825" s="18" t="s">
        <v>10</v>
      </c>
      <c r="N825" s="3" t="s">
        <v>11</v>
      </c>
      <c r="O825" s="3" t="s">
        <v>10</v>
      </c>
      <c r="P825" s="3" t="s">
        <v>11</v>
      </c>
      <c r="Q825" s="3"/>
      <c r="R825" s="3"/>
      <c r="S825" s="49" t="s">
        <v>0</v>
      </c>
      <c r="T825" s="49"/>
      <c r="U825" s="50" t="s">
        <v>7</v>
      </c>
      <c r="V825" s="51"/>
      <c r="W825" s="49" t="s">
        <v>8</v>
      </c>
      <c r="X825" s="49"/>
      <c r="Y825" s="49" t="s">
        <v>9</v>
      </c>
      <c r="Z825" s="49"/>
    </row>
    <row r="826" spans="1:28" ht="12.75" hidden="1" customHeight="1">
      <c r="A826" s="8" t="s">
        <v>13</v>
      </c>
      <c r="B826" s="4" t="s">
        <v>14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46">
        <f t="shared" ref="M826:M839" si="352">C826+E826</f>
        <v>0</v>
      </c>
      <c r="N826" s="7">
        <f t="shared" ref="N826:N839" si="353">D826+F826</f>
        <v>0</v>
      </c>
      <c r="O826" s="3">
        <v>0</v>
      </c>
      <c r="P826" s="3">
        <v>0</v>
      </c>
      <c r="Q826" s="3">
        <f t="shared" ref="Q826:Q835" si="354">M826-O826</f>
        <v>0</v>
      </c>
      <c r="R826" s="3">
        <f t="shared" ref="R826:R835" si="355">N826-P826</f>
        <v>0</v>
      </c>
      <c r="S826" s="49"/>
      <c r="T826" s="49"/>
      <c r="U826" s="49"/>
      <c r="V826" s="49"/>
      <c r="W826" s="49"/>
      <c r="X826" s="49"/>
      <c r="Y826" s="49"/>
      <c r="Z826" s="49"/>
    </row>
    <row r="827" spans="1:28" ht="12.75" hidden="1" customHeight="1">
      <c r="A827" s="11" t="s">
        <v>15</v>
      </c>
      <c r="B827" s="44">
        <f>B806+7</f>
        <v>42812</v>
      </c>
      <c r="C827" s="7">
        <v>121</v>
      </c>
      <c r="D827" s="7">
        <v>1566</v>
      </c>
      <c r="E827" s="7"/>
      <c r="F827" s="7"/>
      <c r="G827" s="7"/>
      <c r="H827" s="7"/>
      <c r="I827" s="7"/>
      <c r="J827" s="7"/>
      <c r="K827" s="7"/>
      <c r="L827" s="7"/>
      <c r="M827" s="46">
        <f t="shared" si="352"/>
        <v>121</v>
      </c>
      <c r="N827" s="7">
        <f t="shared" si="353"/>
        <v>1566</v>
      </c>
      <c r="O827" s="3">
        <v>150</v>
      </c>
      <c r="P827" s="3">
        <v>2025</v>
      </c>
      <c r="Q827" s="3">
        <f t="shared" si="354"/>
        <v>-29</v>
      </c>
      <c r="R827" s="3">
        <f t="shared" si="355"/>
        <v>-459</v>
      </c>
      <c r="S827" s="49"/>
      <c r="T827" s="49"/>
      <c r="U827" s="49"/>
      <c r="V827" s="49"/>
      <c r="W827" s="49"/>
      <c r="X827" s="49"/>
      <c r="Y827" s="49"/>
      <c r="Z827" s="49"/>
    </row>
    <row r="828" spans="1:28" ht="12.75" hidden="1" customHeight="1">
      <c r="A828" s="11" t="s">
        <v>14</v>
      </c>
      <c r="B828" s="44">
        <f>B807+7</f>
        <v>42814</v>
      </c>
      <c r="C828" s="10">
        <v>174</v>
      </c>
      <c r="D828" s="7">
        <v>1696</v>
      </c>
      <c r="E828" s="7"/>
      <c r="F828" s="7"/>
      <c r="G828" s="7"/>
      <c r="H828" s="7"/>
      <c r="I828" s="7"/>
      <c r="J828" s="7"/>
      <c r="K828" s="7"/>
      <c r="L828" s="7"/>
      <c r="M828" s="46">
        <f t="shared" si="352"/>
        <v>174</v>
      </c>
      <c r="N828" s="7">
        <f t="shared" si="353"/>
        <v>1696</v>
      </c>
      <c r="O828" s="3">
        <v>150</v>
      </c>
      <c r="P828" s="3">
        <v>2025</v>
      </c>
      <c r="Q828" s="3">
        <f t="shared" si="354"/>
        <v>24</v>
      </c>
      <c r="R828" s="3">
        <f t="shared" si="355"/>
        <v>-329</v>
      </c>
      <c r="S828" s="49"/>
      <c r="T828" s="49"/>
      <c r="U828" s="49"/>
      <c r="V828" s="49"/>
      <c r="W828" s="49"/>
      <c r="X828" s="49"/>
      <c r="Y828" s="49"/>
      <c r="Z828" s="49"/>
    </row>
    <row r="829" spans="1:28" ht="12.75" hidden="1" customHeight="1">
      <c r="A829" s="11" t="s">
        <v>16</v>
      </c>
      <c r="B829" s="4" t="s">
        <v>15</v>
      </c>
      <c r="C829" s="7">
        <v>6</v>
      </c>
      <c r="D829" s="7">
        <v>164</v>
      </c>
      <c r="E829" s="7"/>
      <c r="F829" s="7"/>
      <c r="G829" s="7"/>
      <c r="H829" s="7"/>
      <c r="I829" s="7"/>
      <c r="J829" s="7"/>
      <c r="K829" s="7"/>
      <c r="L829" s="7"/>
      <c r="M829" s="46">
        <f t="shared" si="352"/>
        <v>6</v>
      </c>
      <c r="N829" s="7">
        <f t="shared" si="353"/>
        <v>164</v>
      </c>
      <c r="O829" s="3">
        <v>0</v>
      </c>
      <c r="P829" s="3">
        <v>0</v>
      </c>
      <c r="Q829" s="3">
        <f t="shared" si="354"/>
        <v>6</v>
      </c>
      <c r="R829" s="3">
        <f t="shared" si="355"/>
        <v>164</v>
      </c>
      <c r="S829" s="49"/>
      <c r="T829" s="49"/>
      <c r="U829" s="49"/>
      <c r="V829" s="49"/>
      <c r="W829" s="49"/>
      <c r="X829" s="49"/>
      <c r="Y829" s="49"/>
      <c r="Z829" s="49"/>
    </row>
    <row r="830" spans="1:28" ht="12.75" hidden="1" customHeight="1">
      <c r="A830" s="11" t="s">
        <v>17</v>
      </c>
      <c r="B830" s="4" t="s">
        <v>14</v>
      </c>
      <c r="C830" s="10">
        <v>11</v>
      </c>
      <c r="D830" s="10">
        <v>255</v>
      </c>
      <c r="E830" s="7"/>
      <c r="F830" s="7"/>
      <c r="G830" s="7"/>
      <c r="H830" s="7"/>
      <c r="I830" s="7"/>
      <c r="J830" s="7"/>
      <c r="K830" s="7"/>
      <c r="L830" s="7"/>
      <c r="M830" s="46">
        <f t="shared" si="352"/>
        <v>11</v>
      </c>
      <c r="N830" s="7">
        <f t="shared" si="353"/>
        <v>255</v>
      </c>
      <c r="O830" s="3">
        <v>30</v>
      </c>
      <c r="P830" s="3">
        <v>405</v>
      </c>
      <c r="Q830" s="3">
        <f t="shared" si="354"/>
        <v>-19</v>
      </c>
      <c r="R830" s="3">
        <f t="shared" si="355"/>
        <v>-150</v>
      </c>
      <c r="S830" s="49"/>
      <c r="T830" s="49"/>
      <c r="U830" s="49"/>
      <c r="V830" s="49"/>
      <c r="W830" s="49"/>
      <c r="X830" s="49"/>
      <c r="Y830" s="49"/>
      <c r="Z830" s="49"/>
    </row>
    <row r="831" spans="1:28" ht="12.75" hidden="1" customHeight="1">
      <c r="A831" s="11" t="s">
        <v>18</v>
      </c>
      <c r="B831" s="4" t="s">
        <v>14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46">
        <f t="shared" si="352"/>
        <v>0</v>
      </c>
      <c r="N831" s="7">
        <f t="shared" si="353"/>
        <v>0</v>
      </c>
      <c r="O831" s="3">
        <v>0</v>
      </c>
      <c r="P831" s="3">
        <v>0</v>
      </c>
      <c r="Q831" s="3">
        <f t="shared" si="354"/>
        <v>0</v>
      </c>
      <c r="R831" s="3">
        <f t="shared" si="355"/>
        <v>0</v>
      </c>
      <c r="S831" s="49"/>
      <c r="T831" s="49"/>
      <c r="U831" s="49"/>
      <c r="V831" s="49"/>
      <c r="W831" s="49"/>
      <c r="X831" s="49"/>
      <c r="Y831" s="49"/>
      <c r="Z831" s="49"/>
    </row>
    <row r="832" spans="1:28" ht="12.75" hidden="1" customHeight="1">
      <c r="A832" s="11" t="s">
        <v>19</v>
      </c>
      <c r="B832" s="4" t="s">
        <v>14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46">
        <f t="shared" si="352"/>
        <v>0</v>
      </c>
      <c r="N832" s="7">
        <f t="shared" si="353"/>
        <v>0</v>
      </c>
      <c r="O832" s="3">
        <v>0</v>
      </c>
      <c r="P832" s="3">
        <v>0</v>
      </c>
      <c r="Q832" s="3">
        <f t="shared" si="354"/>
        <v>0</v>
      </c>
      <c r="R832" s="3">
        <f t="shared" si="355"/>
        <v>0</v>
      </c>
      <c r="S832" s="49"/>
      <c r="T832" s="49"/>
      <c r="U832" s="49"/>
      <c r="V832" s="49"/>
      <c r="W832" s="49"/>
      <c r="X832" s="49"/>
      <c r="Y832" s="49"/>
      <c r="Z832" s="49"/>
    </row>
    <row r="833" spans="1:28" ht="12.75" hidden="1" customHeight="1">
      <c r="A833" s="11" t="s">
        <v>20</v>
      </c>
      <c r="B833" s="4" t="s">
        <v>7</v>
      </c>
      <c r="C833" s="7">
        <v>15</v>
      </c>
      <c r="D833" s="7">
        <v>41</v>
      </c>
      <c r="E833" s="7"/>
      <c r="F833" s="7"/>
      <c r="G833" s="7"/>
      <c r="H833" s="7"/>
      <c r="I833" s="7"/>
      <c r="J833" s="7"/>
      <c r="K833" s="7"/>
      <c r="L833" s="7"/>
      <c r="M833" s="46">
        <f t="shared" si="352"/>
        <v>15</v>
      </c>
      <c r="N833" s="7">
        <f t="shared" si="353"/>
        <v>41</v>
      </c>
      <c r="O833" s="3">
        <v>20</v>
      </c>
      <c r="P833" s="3">
        <v>270</v>
      </c>
      <c r="Q833" s="3">
        <f t="shared" si="354"/>
        <v>-5</v>
      </c>
      <c r="R833" s="3">
        <f t="shared" si="355"/>
        <v>-229</v>
      </c>
      <c r="S833" s="49"/>
      <c r="T833" s="49"/>
      <c r="U833" s="49"/>
      <c r="V833" s="49"/>
      <c r="W833" s="49"/>
      <c r="X833" s="49"/>
      <c r="Y833" s="49"/>
      <c r="Z833" s="49"/>
    </row>
    <row r="834" spans="1:28" ht="12.75" hidden="1" customHeight="1">
      <c r="A834" s="11" t="s">
        <v>21</v>
      </c>
      <c r="B834" s="4" t="s">
        <v>22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46">
        <f t="shared" si="352"/>
        <v>0</v>
      </c>
      <c r="N834" s="7">
        <f t="shared" si="353"/>
        <v>0</v>
      </c>
      <c r="O834" s="3"/>
      <c r="P834" s="3"/>
      <c r="Q834" s="3">
        <f t="shared" si="354"/>
        <v>0</v>
      </c>
      <c r="R834" s="3">
        <f t="shared" si="355"/>
        <v>0</v>
      </c>
      <c r="S834" s="49"/>
      <c r="T834" s="49"/>
      <c r="U834" s="49"/>
      <c r="V834" s="49"/>
      <c r="W834" s="49"/>
      <c r="X834" s="49"/>
      <c r="Y834" s="49"/>
      <c r="Z834" s="49"/>
    </row>
    <row r="835" spans="1:28" ht="12.75" hidden="1" customHeight="1">
      <c r="A835" s="11" t="s">
        <v>23</v>
      </c>
      <c r="B835" s="44" t="s">
        <v>7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46">
        <f t="shared" si="352"/>
        <v>0</v>
      </c>
      <c r="N835" s="7">
        <f t="shared" si="353"/>
        <v>0</v>
      </c>
      <c r="O835" s="3"/>
      <c r="P835" s="3"/>
      <c r="Q835" s="3">
        <f t="shared" si="354"/>
        <v>0</v>
      </c>
      <c r="R835" s="3">
        <f t="shared" si="355"/>
        <v>0</v>
      </c>
      <c r="S835" s="49"/>
      <c r="T835" s="49"/>
      <c r="U835" s="49"/>
      <c r="V835" s="49"/>
      <c r="W835" s="49"/>
      <c r="X835" s="49"/>
      <c r="Y835" s="49"/>
      <c r="Z835" s="49"/>
    </row>
    <row r="836" spans="1:28" ht="12.75" hidden="1" customHeight="1">
      <c r="A836" s="11" t="s">
        <v>7</v>
      </c>
      <c r="B836" s="44">
        <f t="shared" ref="B836:B838" si="356">B815+7</f>
        <v>42817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46">
        <f t="shared" si="352"/>
        <v>0</v>
      </c>
      <c r="N836" s="7">
        <f t="shared" si="353"/>
        <v>0</v>
      </c>
      <c r="O836" s="3"/>
      <c r="P836" s="3"/>
      <c r="Q836" s="3"/>
      <c r="R836" s="3"/>
      <c r="S836" s="49"/>
      <c r="T836" s="49"/>
      <c r="U836" s="49"/>
      <c r="V836" s="49"/>
      <c r="W836" s="49"/>
      <c r="X836" s="49"/>
      <c r="Y836" s="49"/>
      <c r="Z836" s="49"/>
    </row>
    <row r="837" spans="1:28" ht="12.75" hidden="1" customHeight="1">
      <c r="A837" s="11" t="s">
        <v>8</v>
      </c>
      <c r="B837" s="44">
        <f t="shared" si="356"/>
        <v>42823</v>
      </c>
      <c r="C837" s="3">
        <v>130</v>
      </c>
      <c r="D837" s="3">
        <v>1755</v>
      </c>
      <c r="E837" s="7"/>
      <c r="F837" s="7"/>
      <c r="G837" s="7"/>
      <c r="H837" s="7"/>
      <c r="I837" s="7"/>
      <c r="J837" s="7"/>
      <c r="K837" s="7"/>
      <c r="L837" s="7"/>
      <c r="M837" s="46">
        <f t="shared" si="352"/>
        <v>130</v>
      </c>
      <c r="N837" s="7">
        <f t="shared" si="353"/>
        <v>1755</v>
      </c>
      <c r="O837" s="3">
        <v>130</v>
      </c>
      <c r="P837" s="3">
        <v>1755</v>
      </c>
      <c r="Q837" s="3">
        <f t="shared" ref="Q837:Q840" si="357">M837-O837</f>
        <v>0</v>
      </c>
      <c r="R837" s="3">
        <f t="shared" ref="R837:R840" si="358">N837-P837</f>
        <v>0</v>
      </c>
      <c r="S837" s="49"/>
      <c r="T837" s="49"/>
      <c r="U837" s="49"/>
      <c r="V837" s="49"/>
      <c r="W837" s="49"/>
      <c r="X837" s="49"/>
      <c r="Y837" s="49"/>
      <c r="Z837" s="49"/>
    </row>
    <row r="838" spans="1:28" ht="12.75" hidden="1" customHeight="1">
      <c r="A838" s="11" t="s">
        <v>9</v>
      </c>
      <c r="B838" s="4">
        <f t="shared" si="356"/>
        <v>42824</v>
      </c>
      <c r="C838" s="7">
        <v>20</v>
      </c>
      <c r="D838" s="7">
        <v>270</v>
      </c>
      <c r="E838" s="7"/>
      <c r="F838" s="7"/>
      <c r="G838" s="7"/>
      <c r="H838" s="7"/>
      <c r="I838" s="7"/>
      <c r="J838" s="7"/>
      <c r="K838" s="7"/>
      <c r="L838" s="7"/>
      <c r="M838" s="46">
        <f t="shared" si="352"/>
        <v>20</v>
      </c>
      <c r="N838" s="7">
        <f t="shared" si="353"/>
        <v>270</v>
      </c>
      <c r="O838" s="3">
        <v>20</v>
      </c>
      <c r="P838" s="3">
        <v>270</v>
      </c>
      <c r="Q838" s="3">
        <f t="shared" si="357"/>
        <v>0</v>
      </c>
      <c r="R838" s="3">
        <f t="shared" si="358"/>
        <v>0</v>
      </c>
      <c r="S838" s="49"/>
      <c r="T838" s="49"/>
      <c r="U838" s="49"/>
      <c r="V838" s="49"/>
      <c r="W838" s="49"/>
      <c r="X838" s="49"/>
      <c r="Y838" s="49"/>
      <c r="Z838" s="49"/>
    </row>
    <row r="839" spans="1:28" ht="12.75" hidden="1" customHeight="1">
      <c r="A839" s="11" t="s">
        <v>24</v>
      </c>
      <c r="B839" s="4"/>
      <c r="C839" s="22"/>
      <c r="D839" s="22"/>
      <c r="E839" s="22"/>
      <c r="F839" s="22"/>
      <c r="G839" s="7"/>
      <c r="H839" s="7"/>
      <c r="I839" s="7"/>
      <c r="J839" s="7"/>
      <c r="K839" s="7"/>
      <c r="L839" s="7"/>
      <c r="M839" s="46">
        <f t="shared" si="352"/>
        <v>0</v>
      </c>
      <c r="N839" s="7">
        <f t="shared" si="353"/>
        <v>0</v>
      </c>
      <c r="O839" s="3"/>
      <c r="P839" s="3"/>
      <c r="Q839" s="3">
        <f t="shared" si="357"/>
        <v>0</v>
      </c>
      <c r="R839" s="3">
        <f t="shared" si="358"/>
        <v>0</v>
      </c>
      <c r="S839" s="49"/>
      <c r="T839" s="49"/>
      <c r="U839" s="49"/>
      <c r="V839" s="49"/>
      <c r="W839" s="49"/>
      <c r="X839" s="49"/>
      <c r="Y839" s="49"/>
      <c r="Z839" s="49"/>
    </row>
    <row r="840" spans="1:28" ht="12.75" hidden="1" customHeight="1">
      <c r="A840" s="8" t="s">
        <v>25</v>
      </c>
      <c r="B840" s="14"/>
      <c r="C840" s="7">
        <f t="shared" ref="C840:P840" si="359">SUM(C826:C839)</f>
        <v>477</v>
      </c>
      <c r="D840" s="7">
        <f t="shared" si="359"/>
        <v>5747</v>
      </c>
      <c r="E840" s="7">
        <f t="shared" si="359"/>
        <v>0</v>
      </c>
      <c r="F840" s="7">
        <f t="shared" si="359"/>
        <v>0</v>
      </c>
      <c r="G840" s="7">
        <f t="shared" si="359"/>
        <v>0</v>
      </c>
      <c r="H840" s="7">
        <f t="shared" si="359"/>
        <v>0</v>
      </c>
      <c r="I840" s="7">
        <f t="shared" si="359"/>
        <v>0</v>
      </c>
      <c r="J840" s="7">
        <f t="shared" si="359"/>
        <v>0</v>
      </c>
      <c r="K840" s="7">
        <f t="shared" si="359"/>
        <v>0</v>
      </c>
      <c r="L840" s="7">
        <f t="shared" si="359"/>
        <v>0</v>
      </c>
      <c r="M840" s="20">
        <f t="shared" si="359"/>
        <v>477</v>
      </c>
      <c r="N840" s="21">
        <f t="shared" si="359"/>
        <v>5747</v>
      </c>
      <c r="O840" s="22">
        <f t="shared" si="359"/>
        <v>500</v>
      </c>
      <c r="P840" s="22">
        <f t="shared" si="359"/>
        <v>6750</v>
      </c>
      <c r="Q840" s="22">
        <f t="shared" si="357"/>
        <v>-23</v>
      </c>
      <c r="R840" s="22">
        <f t="shared" si="358"/>
        <v>-1003</v>
      </c>
      <c r="S840" s="49">
        <f t="shared" ref="S840:Z840" si="360">SUM(S826:S839)</f>
        <v>0</v>
      </c>
      <c r="T840" s="49">
        <f t="shared" si="360"/>
        <v>0</v>
      </c>
      <c r="U840" s="49">
        <f t="shared" si="360"/>
        <v>0</v>
      </c>
      <c r="V840" s="49">
        <f t="shared" si="360"/>
        <v>0</v>
      </c>
      <c r="W840" s="49">
        <f t="shared" si="360"/>
        <v>0</v>
      </c>
      <c r="X840" s="49">
        <f t="shared" si="360"/>
        <v>0</v>
      </c>
      <c r="Y840" s="49">
        <f t="shared" si="360"/>
        <v>0</v>
      </c>
      <c r="Z840" s="49">
        <f t="shared" si="360"/>
        <v>0</v>
      </c>
      <c r="AA840" s="52">
        <f>S840+U840+W840+Y840</f>
        <v>0</v>
      </c>
      <c r="AB840" s="52">
        <f>T840+V840+X840+Z840</f>
        <v>0</v>
      </c>
    </row>
    <row r="841" spans="1:28" ht="12.75" hidden="1" customHeight="1"/>
    <row r="842" spans="1:28" ht="12.75" hidden="1" customHeight="1"/>
    <row r="843" spans="1:28" ht="12.75" hidden="1" customHeight="1">
      <c r="A843" s="1" t="s">
        <v>178</v>
      </c>
      <c r="B843" s="2"/>
      <c r="C843" s="55"/>
      <c r="D843" s="55"/>
      <c r="E843" s="2"/>
      <c r="F843" s="2"/>
      <c r="G843" s="2"/>
      <c r="H843" s="2"/>
      <c r="I843" s="16"/>
      <c r="M843" s="53"/>
      <c r="Q843" s="23"/>
      <c r="R843" s="23"/>
    </row>
    <row r="844" spans="1:28" ht="12.75" hidden="1" customHeight="1">
      <c r="A844" s="3" t="s">
        <v>38</v>
      </c>
      <c r="B844" s="4"/>
      <c r="C844" s="5" t="s">
        <v>0</v>
      </c>
      <c r="D844" s="5"/>
      <c r="E844" s="5" t="s">
        <v>0</v>
      </c>
      <c r="F844" s="5"/>
      <c r="G844" s="5" t="s">
        <v>1</v>
      </c>
      <c r="H844" s="5"/>
      <c r="I844" s="5" t="s">
        <v>1</v>
      </c>
      <c r="J844" s="5"/>
      <c r="K844" s="5" t="s">
        <v>1</v>
      </c>
      <c r="L844" s="5"/>
      <c r="M844" s="17" t="s">
        <v>0</v>
      </c>
      <c r="N844" s="5"/>
      <c r="O844" s="3" t="s">
        <v>2</v>
      </c>
      <c r="P844" s="3"/>
      <c r="Q844" s="3" t="s">
        <v>3</v>
      </c>
      <c r="R844" s="3"/>
      <c r="S844" s="47" t="s">
        <v>4</v>
      </c>
      <c r="T844" s="48"/>
      <c r="U844" s="48"/>
      <c r="V844" s="48"/>
      <c r="W844" s="48"/>
      <c r="X844" s="48"/>
      <c r="Y844" s="48"/>
      <c r="Z844" s="48"/>
    </row>
    <row r="845" spans="1:28" ht="12.75" hidden="1" customHeight="1">
      <c r="A845" s="3" t="s">
        <v>5</v>
      </c>
      <c r="B845" s="4" t="s">
        <v>6</v>
      </c>
      <c r="C845" s="3" t="s">
        <v>36</v>
      </c>
      <c r="D845" s="3"/>
      <c r="E845" s="3" t="s">
        <v>29</v>
      </c>
      <c r="F845" s="3"/>
      <c r="G845" s="3" t="s">
        <v>7</v>
      </c>
      <c r="H845" s="3"/>
      <c r="I845" s="3" t="s">
        <v>8</v>
      </c>
      <c r="J845" s="3"/>
      <c r="K845" s="3" t="s">
        <v>9</v>
      </c>
      <c r="L845" s="3"/>
      <c r="M845" s="18"/>
      <c r="N845" s="3"/>
      <c r="O845" s="3"/>
      <c r="P845" s="3"/>
      <c r="Q845" s="3" t="s">
        <v>10</v>
      </c>
      <c r="R845" s="3" t="s">
        <v>11</v>
      </c>
      <c r="S845" s="49" t="s">
        <v>10</v>
      </c>
      <c r="T845" s="49" t="s">
        <v>11</v>
      </c>
      <c r="U845" s="49" t="s">
        <v>10</v>
      </c>
      <c r="V845" s="49" t="s">
        <v>11</v>
      </c>
      <c r="W845" s="49" t="s">
        <v>10</v>
      </c>
      <c r="X845" s="49" t="s">
        <v>11</v>
      </c>
      <c r="Y845" s="49" t="s">
        <v>10</v>
      </c>
      <c r="Z845" s="49" t="s">
        <v>11</v>
      </c>
    </row>
    <row r="846" spans="1:28" ht="12.75" hidden="1" customHeight="1">
      <c r="A846" s="6" t="s">
        <v>12</v>
      </c>
      <c r="B846" s="4"/>
      <c r="C846" s="7" t="s">
        <v>10</v>
      </c>
      <c r="D846" s="7" t="s">
        <v>11</v>
      </c>
      <c r="E846" s="7" t="s">
        <v>10</v>
      </c>
      <c r="F846" s="7" t="s">
        <v>11</v>
      </c>
      <c r="G846" s="7" t="s">
        <v>10</v>
      </c>
      <c r="H846" s="7" t="s">
        <v>11</v>
      </c>
      <c r="I846" s="7" t="s">
        <v>10</v>
      </c>
      <c r="J846" s="7" t="s">
        <v>11</v>
      </c>
      <c r="K846" s="7" t="s">
        <v>10</v>
      </c>
      <c r="L846" s="7" t="s">
        <v>11</v>
      </c>
      <c r="M846" s="18" t="s">
        <v>10</v>
      </c>
      <c r="N846" s="3" t="s">
        <v>11</v>
      </c>
      <c r="O846" s="3" t="s">
        <v>10</v>
      </c>
      <c r="P846" s="3" t="s">
        <v>11</v>
      </c>
      <c r="Q846" s="3"/>
      <c r="R846" s="3"/>
      <c r="S846" s="49" t="s">
        <v>0</v>
      </c>
      <c r="T846" s="49"/>
      <c r="U846" s="50" t="s">
        <v>7</v>
      </c>
      <c r="V846" s="51"/>
      <c r="W846" s="49" t="s">
        <v>8</v>
      </c>
      <c r="X846" s="49"/>
      <c r="Y846" s="49" t="s">
        <v>9</v>
      </c>
      <c r="Z846" s="49"/>
    </row>
    <row r="847" spans="1:28" ht="12.75" hidden="1" customHeight="1">
      <c r="A847" s="8" t="s">
        <v>13</v>
      </c>
      <c r="B847" s="4" t="s">
        <v>14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46">
        <f t="shared" ref="M847:M860" si="361">C847+E847</f>
        <v>0</v>
      </c>
      <c r="N847" s="7">
        <f t="shared" ref="N847:N860" si="362">D847+F847</f>
        <v>0</v>
      </c>
      <c r="O847" s="3">
        <v>0</v>
      </c>
      <c r="P847" s="3">
        <v>0</v>
      </c>
      <c r="Q847" s="3">
        <f t="shared" ref="Q847:Q856" si="363">M847-O847</f>
        <v>0</v>
      </c>
      <c r="R847" s="3">
        <f t="shared" ref="R847:R856" si="364">N847-P847</f>
        <v>0</v>
      </c>
      <c r="S847" s="49"/>
      <c r="T847" s="49"/>
      <c r="U847" s="49"/>
      <c r="V847" s="49"/>
      <c r="W847" s="49"/>
      <c r="X847" s="49"/>
      <c r="Y847" s="49"/>
      <c r="Z847" s="49"/>
    </row>
    <row r="848" spans="1:28" ht="12.75" hidden="1" customHeight="1">
      <c r="A848" s="11" t="s">
        <v>15</v>
      </c>
      <c r="B848" s="44">
        <f>B827+7</f>
        <v>42819</v>
      </c>
      <c r="C848" s="7">
        <v>116</v>
      </c>
      <c r="D848" s="7">
        <v>1383</v>
      </c>
      <c r="E848" s="7"/>
      <c r="F848" s="7"/>
      <c r="G848" s="7"/>
      <c r="H848" s="7"/>
      <c r="I848" s="7"/>
      <c r="J848" s="7"/>
      <c r="K848" s="7"/>
      <c r="L848" s="7"/>
      <c r="M848" s="46">
        <f t="shared" si="361"/>
        <v>116</v>
      </c>
      <c r="N848" s="7">
        <f t="shared" si="362"/>
        <v>1383</v>
      </c>
      <c r="O848" s="3">
        <v>150</v>
      </c>
      <c r="P848" s="3">
        <v>2025</v>
      </c>
      <c r="Q848" s="3">
        <f t="shared" si="363"/>
        <v>-34</v>
      </c>
      <c r="R848" s="3">
        <f t="shared" si="364"/>
        <v>-642</v>
      </c>
      <c r="S848" s="49"/>
      <c r="T848" s="49"/>
      <c r="U848" s="49"/>
      <c r="V848" s="49"/>
      <c r="W848" s="49"/>
      <c r="X848" s="49"/>
      <c r="Y848" s="49"/>
      <c r="Z848" s="49"/>
    </row>
    <row r="849" spans="1:28" ht="12.75" hidden="1" customHeight="1">
      <c r="A849" s="11" t="s">
        <v>14</v>
      </c>
      <c r="B849" s="44">
        <f>B828+7</f>
        <v>42821</v>
      </c>
      <c r="C849" s="10">
        <v>231</v>
      </c>
      <c r="D849" s="7">
        <f>2371-41</f>
        <v>2330</v>
      </c>
      <c r="E849" s="7"/>
      <c r="F849" s="7"/>
      <c r="G849" s="7"/>
      <c r="H849" s="7"/>
      <c r="I849" s="7"/>
      <c r="J849" s="7"/>
      <c r="K849" s="7"/>
      <c r="L849" s="7"/>
      <c r="M849" s="46">
        <f t="shared" si="361"/>
        <v>231</v>
      </c>
      <c r="N849" s="7">
        <f t="shared" si="362"/>
        <v>2330</v>
      </c>
      <c r="O849" s="3">
        <v>150</v>
      </c>
      <c r="P849" s="3">
        <v>2025</v>
      </c>
      <c r="Q849" s="3">
        <f t="shared" si="363"/>
        <v>81</v>
      </c>
      <c r="R849" s="3">
        <f t="shared" si="364"/>
        <v>305</v>
      </c>
      <c r="S849" s="49"/>
      <c r="T849" s="49"/>
      <c r="U849" s="49"/>
      <c r="V849" s="49"/>
      <c r="W849" s="49"/>
      <c r="X849" s="49"/>
      <c r="Y849" s="49"/>
      <c r="Z849" s="49"/>
    </row>
    <row r="850" spans="1:28" ht="12.75" hidden="1" customHeight="1">
      <c r="A850" s="11" t="s">
        <v>16</v>
      </c>
      <c r="B850" s="4" t="s">
        <v>15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46">
        <f t="shared" si="361"/>
        <v>0</v>
      </c>
      <c r="N850" s="7">
        <f t="shared" si="362"/>
        <v>0</v>
      </c>
      <c r="O850" s="3">
        <v>0</v>
      </c>
      <c r="P850" s="3">
        <v>0</v>
      </c>
      <c r="Q850" s="3">
        <f t="shared" si="363"/>
        <v>0</v>
      </c>
      <c r="R850" s="3">
        <f t="shared" si="364"/>
        <v>0</v>
      </c>
      <c r="S850" s="49"/>
      <c r="T850" s="49"/>
      <c r="U850" s="49"/>
      <c r="V850" s="49"/>
      <c r="W850" s="49"/>
      <c r="X850" s="49"/>
      <c r="Y850" s="49"/>
      <c r="Z850" s="49"/>
    </row>
    <row r="851" spans="1:28" ht="12.75" hidden="1" customHeight="1">
      <c r="A851" s="11" t="s">
        <v>17</v>
      </c>
      <c r="B851" s="4" t="s">
        <v>14</v>
      </c>
      <c r="C851" s="10">
        <v>2</v>
      </c>
      <c r="D851" s="10">
        <v>25</v>
      </c>
      <c r="E851" s="7"/>
      <c r="F851" s="7"/>
      <c r="G851" s="7"/>
      <c r="H851" s="7"/>
      <c r="I851" s="7"/>
      <c r="J851" s="7"/>
      <c r="K851" s="7"/>
      <c r="L851" s="7"/>
      <c r="M851" s="46">
        <f t="shared" si="361"/>
        <v>2</v>
      </c>
      <c r="N851" s="7">
        <f t="shared" si="362"/>
        <v>25</v>
      </c>
      <c r="O851" s="3">
        <v>30</v>
      </c>
      <c r="P851" s="3">
        <v>405</v>
      </c>
      <c r="Q851" s="3">
        <f t="shared" si="363"/>
        <v>-28</v>
      </c>
      <c r="R851" s="3">
        <f t="shared" si="364"/>
        <v>-380</v>
      </c>
      <c r="S851" s="49"/>
      <c r="T851" s="49"/>
      <c r="U851" s="49"/>
      <c r="V851" s="49"/>
      <c r="W851" s="49"/>
      <c r="X851" s="49"/>
      <c r="Y851" s="49"/>
      <c r="Z851" s="49"/>
    </row>
    <row r="852" spans="1:28" ht="12.75" hidden="1" customHeight="1">
      <c r="A852" s="11" t="s">
        <v>18</v>
      </c>
      <c r="B852" s="4" t="s">
        <v>14</v>
      </c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46">
        <f t="shared" si="361"/>
        <v>0</v>
      </c>
      <c r="N852" s="7">
        <f t="shared" si="362"/>
        <v>0</v>
      </c>
      <c r="O852" s="3">
        <v>0</v>
      </c>
      <c r="P852" s="3">
        <v>0</v>
      </c>
      <c r="Q852" s="3">
        <f t="shared" si="363"/>
        <v>0</v>
      </c>
      <c r="R852" s="3">
        <f t="shared" si="364"/>
        <v>0</v>
      </c>
      <c r="S852" s="49"/>
      <c r="T852" s="49"/>
      <c r="U852" s="49"/>
      <c r="V852" s="49"/>
      <c r="W852" s="49"/>
      <c r="X852" s="49"/>
      <c r="Y852" s="49"/>
      <c r="Z852" s="49"/>
    </row>
    <row r="853" spans="1:28" ht="12.75" hidden="1" customHeight="1">
      <c r="A853" s="11" t="s">
        <v>19</v>
      </c>
      <c r="B853" s="4" t="s">
        <v>14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46">
        <f t="shared" si="361"/>
        <v>0</v>
      </c>
      <c r="N853" s="7">
        <f t="shared" si="362"/>
        <v>0</v>
      </c>
      <c r="O853" s="3">
        <v>0</v>
      </c>
      <c r="P853" s="3">
        <v>0</v>
      </c>
      <c r="Q853" s="3">
        <f t="shared" si="363"/>
        <v>0</v>
      </c>
      <c r="R853" s="3">
        <f t="shared" si="364"/>
        <v>0</v>
      </c>
      <c r="S853" s="49"/>
      <c r="T853" s="49"/>
      <c r="U853" s="49"/>
      <c r="V853" s="49"/>
      <c r="W853" s="49"/>
      <c r="X853" s="49"/>
      <c r="Y853" s="49"/>
      <c r="Z853" s="49"/>
    </row>
    <row r="854" spans="1:28" ht="12.75" hidden="1" customHeight="1">
      <c r="A854" s="11" t="s">
        <v>20</v>
      </c>
      <c r="B854" s="4" t="s">
        <v>7</v>
      </c>
      <c r="C854" s="7">
        <v>8</v>
      </c>
      <c r="D854" s="7">
        <v>61</v>
      </c>
      <c r="E854" s="7"/>
      <c r="F854" s="7"/>
      <c r="G854" s="7"/>
      <c r="H854" s="7"/>
      <c r="I854" s="7"/>
      <c r="J854" s="7"/>
      <c r="K854" s="7"/>
      <c r="L854" s="7"/>
      <c r="M854" s="46">
        <f t="shared" si="361"/>
        <v>8</v>
      </c>
      <c r="N854" s="7">
        <f t="shared" si="362"/>
        <v>61</v>
      </c>
      <c r="O854" s="3">
        <v>20</v>
      </c>
      <c r="P854" s="3">
        <v>270</v>
      </c>
      <c r="Q854" s="3">
        <f t="shared" si="363"/>
        <v>-12</v>
      </c>
      <c r="R854" s="3">
        <f t="shared" si="364"/>
        <v>-209</v>
      </c>
      <c r="S854" s="49"/>
      <c r="T854" s="49"/>
      <c r="U854" s="49"/>
      <c r="V854" s="49"/>
      <c r="W854" s="49"/>
      <c r="X854" s="49"/>
      <c r="Y854" s="49"/>
      <c r="Z854" s="49"/>
    </row>
    <row r="855" spans="1:28" ht="12.75" hidden="1" customHeight="1">
      <c r="A855" s="11" t="s">
        <v>21</v>
      </c>
      <c r="B855" s="4" t="s">
        <v>22</v>
      </c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46">
        <f t="shared" si="361"/>
        <v>0</v>
      </c>
      <c r="N855" s="7">
        <f t="shared" si="362"/>
        <v>0</v>
      </c>
      <c r="O855" s="3"/>
      <c r="P855" s="3"/>
      <c r="Q855" s="3">
        <f t="shared" si="363"/>
        <v>0</v>
      </c>
      <c r="R855" s="3">
        <f t="shared" si="364"/>
        <v>0</v>
      </c>
      <c r="S855" s="49"/>
      <c r="T855" s="49"/>
      <c r="U855" s="49"/>
      <c r="V855" s="49"/>
      <c r="W855" s="49"/>
      <c r="X855" s="49"/>
      <c r="Y855" s="49"/>
      <c r="Z855" s="49"/>
    </row>
    <row r="856" spans="1:28" ht="12.75" hidden="1" customHeight="1">
      <c r="A856" s="11" t="s">
        <v>23</v>
      </c>
      <c r="B856" s="44" t="s">
        <v>7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46">
        <f t="shared" si="361"/>
        <v>0</v>
      </c>
      <c r="N856" s="7">
        <f t="shared" si="362"/>
        <v>0</v>
      </c>
      <c r="O856" s="3"/>
      <c r="P856" s="3"/>
      <c r="Q856" s="3">
        <f t="shared" si="363"/>
        <v>0</v>
      </c>
      <c r="R856" s="3">
        <f t="shared" si="364"/>
        <v>0</v>
      </c>
      <c r="S856" s="49"/>
      <c r="T856" s="49"/>
      <c r="U856" s="49"/>
      <c r="V856" s="49"/>
      <c r="W856" s="49"/>
      <c r="X856" s="49"/>
      <c r="Y856" s="49"/>
      <c r="Z856" s="49"/>
    </row>
    <row r="857" spans="1:28" ht="12.75" hidden="1" customHeight="1">
      <c r="A857" s="11" t="s">
        <v>7</v>
      </c>
      <c r="B857" s="44">
        <f t="shared" ref="B857:B859" si="365">B836+7</f>
        <v>42824</v>
      </c>
      <c r="C857" s="7">
        <v>6</v>
      </c>
      <c r="D857" s="7">
        <v>110</v>
      </c>
      <c r="E857" s="7"/>
      <c r="F857" s="7"/>
      <c r="G857" s="7"/>
      <c r="H857" s="7"/>
      <c r="I857" s="7"/>
      <c r="J857" s="7"/>
      <c r="K857" s="7"/>
      <c r="L857" s="7"/>
      <c r="M857" s="46">
        <f t="shared" si="361"/>
        <v>6</v>
      </c>
      <c r="N857" s="7">
        <f t="shared" si="362"/>
        <v>110</v>
      </c>
      <c r="O857" s="3"/>
      <c r="P857" s="3"/>
      <c r="Q857" s="3"/>
      <c r="R857" s="3"/>
      <c r="S857" s="49"/>
      <c r="T857" s="49"/>
      <c r="U857" s="49"/>
      <c r="V857" s="49"/>
      <c r="W857" s="49"/>
      <c r="X857" s="49"/>
      <c r="Y857" s="49"/>
      <c r="Z857" s="49"/>
    </row>
    <row r="858" spans="1:28" ht="12.75" hidden="1" customHeight="1">
      <c r="A858" s="11" t="s">
        <v>8</v>
      </c>
      <c r="B858" s="44">
        <f t="shared" si="365"/>
        <v>42830</v>
      </c>
      <c r="C858" s="3">
        <v>130</v>
      </c>
      <c r="D858" s="3">
        <v>1755</v>
      </c>
      <c r="E858" s="7"/>
      <c r="F858" s="7"/>
      <c r="G858" s="7"/>
      <c r="H858" s="7"/>
      <c r="I858" s="7"/>
      <c r="J858" s="7"/>
      <c r="K858" s="7"/>
      <c r="L858" s="7"/>
      <c r="M858" s="46">
        <f t="shared" si="361"/>
        <v>130</v>
      </c>
      <c r="N858" s="7">
        <f t="shared" si="362"/>
        <v>1755</v>
      </c>
      <c r="O858" s="3">
        <v>130</v>
      </c>
      <c r="P858" s="3">
        <v>1755</v>
      </c>
      <c r="Q858" s="3">
        <f t="shared" ref="Q858:Q861" si="366">M858-O858</f>
        <v>0</v>
      </c>
      <c r="R858" s="3">
        <f t="shared" ref="R858:R861" si="367">N858-P858</f>
        <v>0</v>
      </c>
      <c r="S858" s="49"/>
      <c r="T858" s="49"/>
      <c r="U858" s="49"/>
      <c r="V858" s="49"/>
      <c r="W858" s="49"/>
      <c r="X858" s="49"/>
      <c r="Y858" s="49"/>
      <c r="Z858" s="49"/>
    </row>
    <row r="859" spans="1:28" ht="12.75" hidden="1" customHeight="1">
      <c r="A859" s="11" t="s">
        <v>9</v>
      </c>
      <c r="B859" s="4">
        <f t="shared" si="365"/>
        <v>42831</v>
      </c>
      <c r="C859" s="7">
        <v>20</v>
      </c>
      <c r="D859" s="7">
        <v>270</v>
      </c>
      <c r="E859" s="7"/>
      <c r="F859" s="7"/>
      <c r="G859" s="7"/>
      <c r="H859" s="7"/>
      <c r="I859" s="7"/>
      <c r="J859" s="7"/>
      <c r="K859" s="7"/>
      <c r="L859" s="7"/>
      <c r="M859" s="46">
        <f t="shared" si="361"/>
        <v>20</v>
      </c>
      <c r="N859" s="7">
        <f t="shared" si="362"/>
        <v>270</v>
      </c>
      <c r="O859" s="3">
        <v>20</v>
      </c>
      <c r="P859" s="3">
        <v>270</v>
      </c>
      <c r="Q859" s="3">
        <f t="shared" si="366"/>
        <v>0</v>
      </c>
      <c r="R859" s="3">
        <f t="shared" si="367"/>
        <v>0</v>
      </c>
      <c r="S859" s="49"/>
      <c r="T859" s="49"/>
      <c r="U859" s="49"/>
      <c r="V859" s="49"/>
      <c r="W859" s="49"/>
      <c r="X859" s="49"/>
      <c r="Y859" s="49"/>
      <c r="Z859" s="49"/>
    </row>
    <row r="860" spans="1:28" ht="12.75" hidden="1" customHeight="1">
      <c r="A860" s="11" t="s">
        <v>24</v>
      </c>
      <c r="B860" s="4"/>
      <c r="C860" s="22">
        <f>4+10</f>
        <v>14</v>
      </c>
      <c r="D860" s="22">
        <f>60+612-306</f>
        <v>366</v>
      </c>
      <c r="E860" s="22"/>
      <c r="F860" s="22"/>
      <c r="G860" s="7"/>
      <c r="H860" s="7"/>
      <c r="I860" s="7"/>
      <c r="J860" s="7"/>
      <c r="K860" s="7"/>
      <c r="L860" s="7"/>
      <c r="M860" s="46">
        <f t="shared" si="361"/>
        <v>14</v>
      </c>
      <c r="N860" s="7">
        <f t="shared" si="362"/>
        <v>366</v>
      </c>
      <c r="O860" s="3"/>
      <c r="P860" s="3"/>
      <c r="Q860" s="3">
        <f t="shared" si="366"/>
        <v>14</v>
      </c>
      <c r="R860" s="3">
        <f t="shared" si="367"/>
        <v>366</v>
      </c>
      <c r="S860" s="49"/>
      <c r="T860" s="49"/>
      <c r="U860" s="49"/>
      <c r="V860" s="49"/>
      <c r="W860" s="49"/>
      <c r="X860" s="49"/>
      <c r="Y860" s="49"/>
      <c r="Z860" s="49"/>
    </row>
    <row r="861" spans="1:28" ht="12.75" hidden="1" customHeight="1">
      <c r="A861" s="8" t="s">
        <v>25</v>
      </c>
      <c r="B861" s="14"/>
      <c r="C861" s="7">
        <f t="shared" ref="C861:P861" si="368">SUM(C847:C860)</f>
        <v>527</v>
      </c>
      <c r="D861" s="7">
        <f t="shared" si="368"/>
        <v>6300</v>
      </c>
      <c r="E861" s="7">
        <f t="shared" si="368"/>
        <v>0</v>
      </c>
      <c r="F861" s="7">
        <f t="shared" si="368"/>
        <v>0</v>
      </c>
      <c r="G861" s="7">
        <f t="shared" si="368"/>
        <v>0</v>
      </c>
      <c r="H861" s="7">
        <f t="shared" si="368"/>
        <v>0</v>
      </c>
      <c r="I861" s="7">
        <f t="shared" si="368"/>
        <v>0</v>
      </c>
      <c r="J861" s="7">
        <f t="shared" si="368"/>
        <v>0</v>
      </c>
      <c r="K861" s="7">
        <f t="shared" si="368"/>
        <v>0</v>
      </c>
      <c r="L861" s="7">
        <f t="shared" si="368"/>
        <v>0</v>
      </c>
      <c r="M861" s="20">
        <f t="shared" si="368"/>
        <v>527</v>
      </c>
      <c r="N861" s="21">
        <f t="shared" si="368"/>
        <v>6300</v>
      </c>
      <c r="O861" s="22">
        <f t="shared" si="368"/>
        <v>500</v>
      </c>
      <c r="P861" s="22">
        <f t="shared" si="368"/>
        <v>6750</v>
      </c>
      <c r="Q861" s="22">
        <f t="shared" si="366"/>
        <v>27</v>
      </c>
      <c r="R861" s="22">
        <f t="shared" si="367"/>
        <v>-450</v>
      </c>
      <c r="S861" s="49">
        <f t="shared" ref="S861:Z861" si="369">SUM(S847:S860)</f>
        <v>0</v>
      </c>
      <c r="T861" s="49">
        <f t="shared" si="369"/>
        <v>0</v>
      </c>
      <c r="U861" s="49">
        <f t="shared" si="369"/>
        <v>0</v>
      </c>
      <c r="V861" s="49">
        <f t="shared" si="369"/>
        <v>0</v>
      </c>
      <c r="W861" s="49">
        <f t="shared" si="369"/>
        <v>0</v>
      </c>
      <c r="X861" s="49">
        <f t="shared" si="369"/>
        <v>0</v>
      </c>
      <c r="Y861" s="49">
        <f t="shared" si="369"/>
        <v>0</v>
      </c>
      <c r="Z861" s="49">
        <f t="shared" si="369"/>
        <v>0</v>
      </c>
      <c r="AA861" s="52">
        <f>S861+U861+W861+Y861</f>
        <v>0</v>
      </c>
      <c r="AB861" s="52">
        <f>T861+V861+X861+Z861</f>
        <v>0</v>
      </c>
    </row>
    <row r="862" spans="1:28" ht="12.75" hidden="1" customHeight="1"/>
    <row r="863" spans="1:28" ht="12.75" hidden="1" customHeight="1"/>
    <row r="864" spans="1:28" ht="12.75" hidden="1" customHeight="1">
      <c r="A864" s="1" t="s">
        <v>181</v>
      </c>
      <c r="B864" s="2"/>
      <c r="C864" s="55"/>
      <c r="D864" s="55"/>
      <c r="E864" s="55"/>
      <c r="F864" s="2"/>
      <c r="G864" s="2"/>
      <c r="H864" s="2"/>
      <c r="I864" s="16"/>
      <c r="M864" s="53"/>
      <c r="Q864" s="23"/>
      <c r="R864" s="23"/>
    </row>
    <row r="865" spans="1:26" ht="12.75" hidden="1" customHeight="1">
      <c r="A865" s="63" t="s">
        <v>38</v>
      </c>
      <c r="B865" s="4"/>
      <c r="C865" s="5" t="s">
        <v>0</v>
      </c>
      <c r="D865" s="5"/>
      <c r="E865" s="5" t="s">
        <v>0</v>
      </c>
      <c r="F865" s="5"/>
      <c r="G865" s="5" t="s">
        <v>1</v>
      </c>
      <c r="H865" s="5"/>
      <c r="I865" s="5" t="s">
        <v>1</v>
      </c>
      <c r="J865" s="5"/>
      <c r="K865" s="5" t="s">
        <v>1</v>
      </c>
      <c r="L865" s="5"/>
      <c r="M865" s="62" t="s">
        <v>0</v>
      </c>
      <c r="N865" s="5"/>
      <c r="O865" s="63" t="s">
        <v>2</v>
      </c>
      <c r="P865" s="63"/>
      <c r="Q865" s="63" t="s">
        <v>3</v>
      </c>
      <c r="R865" s="63"/>
      <c r="S865" s="47" t="s">
        <v>4</v>
      </c>
      <c r="T865" s="48"/>
      <c r="U865" s="48"/>
      <c r="V865" s="48"/>
      <c r="W865" s="48"/>
      <c r="X865" s="48"/>
      <c r="Y865" s="48"/>
      <c r="Z865" s="48"/>
    </row>
    <row r="866" spans="1:26" ht="12.75" hidden="1" customHeight="1">
      <c r="A866" s="63" t="s">
        <v>5</v>
      </c>
      <c r="B866" s="4" t="s">
        <v>6</v>
      </c>
      <c r="C866" s="63" t="s">
        <v>36</v>
      </c>
      <c r="D866" s="63"/>
      <c r="E866" s="63" t="s">
        <v>29</v>
      </c>
      <c r="F866" s="63"/>
      <c r="G866" s="63" t="s">
        <v>7</v>
      </c>
      <c r="H866" s="63"/>
      <c r="I866" s="63" t="s">
        <v>8</v>
      </c>
      <c r="J866" s="63"/>
      <c r="K866" s="63" t="s">
        <v>9</v>
      </c>
      <c r="L866" s="63"/>
      <c r="M866" s="61"/>
      <c r="N866" s="63"/>
      <c r="O866" s="63"/>
      <c r="P866" s="63"/>
      <c r="Q866" s="63" t="s">
        <v>10</v>
      </c>
      <c r="R866" s="63" t="s">
        <v>11</v>
      </c>
      <c r="S866" s="49" t="s">
        <v>10</v>
      </c>
      <c r="T866" s="49" t="s">
        <v>11</v>
      </c>
      <c r="U866" s="49" t="s">
        <v>10</v>
      </c>
      <c r="V866" s="49" t="s">
        <v>11</v>
      </c>
      <c r="W866" s="49" t="s">
        <v>10</v>
      </c>
      <c r="X866" s="49" t="s">
        <v>11</v>
      </c>
      <c r="Y866" s="49" t="s">
        <v>10</v>
      </c>
      <c r="Z866" s="49" t="s">
        <v>11</v>
      </c>
    </row>
    <row r="867" spans="1:26" ht="12.75" hidden="1" customHeight="1">
      <c r="A867" s="6" t="s">
        <v>12</v>
      </c>
      <c r="B867" s="4"/>
      <c r="C867" s="7" t="s">
        <v>10</v>
      </c>
      <c r="D867" s="7" t="s">
        <v>11</v>
      </c>
      <c r="E867" s="7" t="s">
        <v>10</v>
      </c>
      <c r="F867" s="7" t="s">
        <v>11</v>
      </c>
      <c r="G867" s="7" t="s">
        <v>10</v>
      </c>
      <c r="H867" s="7" t="s">
        <v>11</v>
      </c>
      <c r="I867" s="7" t="s">
        <v>10</v>
      </c>
      <c r="J867" s="7" t="s">
        <v>11</v>
      </c>
      <c r="K867" s="7" t="s">
        <v>10</v>
      </c>
      <c r="L867" s="7" t="s">
        <v>11</v>
      </c>
      <c r="M867" s="61" t="s">
        <v>10</v>
      </c>
      <c r="N867" s="63" t="s">
        <v>11</v>
      </c>
      <c r="O867" s="63" t="s">
        <v>10</v>
      </c>
      <c r="P867" s="63" t="s">
        <v>11</v>
      </c>
      <c r="Q867" s="63"/>
      <c r="R867" s="63"/>
      <c r="S867" s="49" t="s">
        <v>0</v>
      </c>
      <c r="T867" s="49"/>
      <c r="U867" s="50" t="s">
        <v>7</v>
      </c>
      <c r="V867" s="51"/>
      <c r="W867" s="49" t="s">
        <v>8</v>
      </c>
      <c r="X867" s="49"/>
      <c r="Y867" s="49" t="s">
        <v>9</v>
      </c>
      <c r="Z867" s="49"/>
    </row>
    <row r="868" spans="1:26" ht="12.75" hidden="1" customHeight="1">
      <c r="A868" s="8" t="s">
        <v>13</v>
      </c>
      <c r="B868" s="4" t="s">
        <v>14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46">
        <f t="shared" ref="M868:M881" si="370">C868+E868</f>
        <v>0</v>
      </c>
      <c r="N868" s="7">
        <f t="shared" ref="N868:N881" si="371">D868+F868</f>
        <v>0</v>
      </c>
      <c r="O868" s="63">
        <v>0</v>
      </c>
      <c r="P868" s="63">
        <v>0</v>
      </c>
      <c r="Q868" s="63">
        <f t="shared" ref="Q868:Q877" si="372">M868-O868</f>
        <v>0</v>
      </c>
      <c r="R868" s="63">
        <f t="shared" ref="R868:R877" si="373">N868-P868</f>
        <v>0</v>
      </c>
      <c r="S868" s="49"/>
      <c r="T868" s="49"/>
      <c r="U868" s="49"/>
      <c r="V868" s="49"/>
      <c r="W868" s="49"/>
      <c r="X868" s="49"/>
      <c r="Y868" s="49"/>
      <c r="Z868" s="49"/>
    </row>
    <row r="869" spans="1:26" ht="12.75" hidden="1" customHeight="1">
      <c r="A869" s="11" t="s">
        <v>15</v>
      </c>
      <c r="B869" s="44">
        <f>B848+7</f>
        <v>42826</v>
      </c>
      <c r="C869" s="7">
        <v>193</v>
      </c>
      <c r="D869" s="7">
        <v>1781</v>
      </c>
      <c r="E869" s="7"/>
      <c r="F869" s="7"/>
      <c r="G869" s="7">
        <v>21</v>
      </c>
      <c r="H869" s="7">
        <v>270</v>
      </c>
      <c r="I869" s="7">
        <v>30</v>
      </c>
      <c r="J869" s="7">
        <v>358</v>
      </c>
      <c r="K869" s="7"/>
      <c r="L869" s="7"/>
      <c r="M869" s="46">
        <f t="shared" si="370"/>
        <v>193</v>
      </c>
      <c r="N869" s="7">
        <f t="shared" si="371"/>
        <v>1781</v>
      </c>
      <c r="O869" s="63">
        <v>150</v>
      </c>
      <c r="P869" s="63">
        <v>2025</v>
      </c>
      <c r="Q869" s="63">
        <f t="shared" si="372"/>
        <v>43</v>
      </c>
      <c r="R869" s="63">
        <f t="shared" si="373"/>
        <v>-244</v>
      </c>
      <c r="S869" s="49"/>
      <c r="T869" s="49"/>
      <c r="U869" s="49"/>
      <c r="V869" s="49"/>
      <c r="W869" s="49"/>
      <c r="X869" s="49"/>
      <c r="Y869" s="49"/>
      <c r="Z869" s="49"/>
    </row>
    <row r="870" spans="1:26" ht="12.75" hidden="1" customHeight="1">
      <c r="A870" s="11" t="s">
        <v>14</v>
      </c>
      <c r="B870" s="44">
        <f>B849+7</f>
        <v>42828</v>
      </c>
      <c r="C870" s="10">
        <v>160</v>
      </c>
      <c r="D870" s="7">
        <v>1600</v>
      </c>
      <c r="E870" s="7"/>
      <c r="F870" s="7"/>
      <c r="G870" s="7"/>
      <c r="H870" s="7"/>
      <c r="I870" s="7"/>
      <c r="J870" s="7"/>
      <c r="K870" s="7"/>
      <c r="L870" s="7"/>
      <c r="M870" s="46">
        <f t="shared" si="370"/>
        <v>160</v>
      </c>
      <c r="N870" s="7">
        <f t="shared" si="371"/>
        <v>1600</v>
      </c>
      <c r="O870" s="63">
        <v>150</v>
      </c>
      <c r="P870" s="63">
        <v>2025</v>
      </c>
      <c r="Q870" s="63">
        <f t="shared" si="372"/>
        <v>10</v>
      </c>
      <c r="R870" s="63">
        <f t="shared" si="373"/>
        <v>-425</v>
      </c>
      <c r="S870" s="49"/>
      <c r="T870" s="49"/>
      <c r="U870" s="49"/>
      <c r="V870" s="49"/>
      <c r="W870" s="49"/>
      <c r="X870" s="49"/>
      <c r="Y870" s="49"/>
      <c r="Z870" s="49"/>
    </row>
    <row r="871" spans="1:26" ht="12.75" hidden="1" customHeight="1">
      <c r="A871" s="11" t="s">
        <v>16</v>
      </c>
      <c r="B871" s="4" t="s">
        <v>15</v>
      </c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46">
        <f t="shared" si="370"/>
        <v>0</v>
      </c>
      <c r="N871" s="7">
        <f t="shared" si="371"/>
        <v>0</v>
      </c>
      <c r="O871" s="63">
        <v>0</v>
      </c>
      <c r="P871" s="63">
        <v>0</v>
      </c>
      <c r="Q871" s="63">
        <f t="shared" si="372"/>
        <v>0</v>
      </c>
      <c r="R871" s="63">
        <f t="shared" si="373"/>
        <v>0</v>
      </c>
      <c r="S871" s="49"/>
      <c r="T871" s="49"/>
      <c r="U871" s="49"/>
      <c r="V871" s="49"/>
      <c r="W871" s="49"/>
      <c r="X871" s="49"/>
      <c r="Y871" s="49"/>
      <c r="Z871" s="49"/>
    </row>
    <row r="872" spans="1:26" ht="12.75" hidden="1" customHeight="1">
      <c r="A872" s="11" t="s">
        <v>17</v>
      </c>
      <c r="B872" s="4" t="s">
        <v>14</v>
      </c>
      <c r="C872" s="10">
        <v>12</v>
      </c>
      <c r="D872" s="10">
        <v>294</v>
      </c>
      <c r="E872" s="7"/>
      <c r="F872" s="7"/>
      <c r="G872" s="7"/>
      <c r="H872" s="7"/>
      <c r="I872" s="7"/>
      <c r="J872" s="7"/>
      <c r="K872" s="7"/>
      <c r="L872" s="7"/>
      <c r="M872" s="46">
        <f t="shared" si="370"/>
        <v>12</v>
      </c>
      <c r="N872" s="7">
        <f t="shared" si="371"/>
        <v>294</v>
      </c>
      <c r="O872" s="63">
        <v>30</v>
      </c>
      <c r="P872" s="63">
        <v>405</v>
      </c>
      <c r="Q872" s="63">
        <f t="shared" si="372"/>
        <v>-18</v>
      </c>
      <c r="R872" s="63">
        <f t="shared" si="373"/>
        <v>-111</v>
      </c>
      <c r="S872" s="49"/>
      <c r="T872" s="49"/>
      <c r="U872" s="49"/>
      <c r="V872" s="49"/>
      <c r="W872" s="49"/>
      <c r="X872" s="49"/>
      <c r="Y872" s="49"/>
      <c r="Z872" s="49"/>
    </row>
    <row r="873" spans="1:26" ht="12.75" hidden="1" customHeight="1">
      <c r="A873" s="11" t="s">
        <v>18</v>
      </c>
      <c r="B873" s="4" t="s">
        <v>14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46">
        <f t="shared" si="370"/>
        <v>0</v>
      </c>
      <c r="N873" s="7">
        <f t="shared" si="371"/>
        <v>0</v>
      </c>
      <c r="O873" s="63">
        <v>0</v>
      </c>
      <c r="P873" s="63">
        <v>0</v>
      </c>
      <c r="Q873" s="63">
        <f t="shared" si="372"/>
        <v>0</v>
      </c>
      <c r="R873" s="63">
        <f t="shared" si="373"/>
        <v>0</v>
      </c>
      <c r="S873" s="49"/>
      <c r="T873" s="49"/>
      <c r="U873" s="49"/>
      <c r="V873" s="49"/>
      <c r="W873" s="49"/>
      <c r="X873" s="49"/>
      <c r="Y873" s="49"/>
      <c r="Z873" s="49"/>
    </row>
    <row r="874" spans="1:26" ht="12.75" hidden="1" customHeight="1">
      <c r="A874" s="11" t="s">
        <v>19</v>
      </c>
      <c r="B874" s="4" t="s">
        <v>14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46">
        <f t="shared" si="370"/>
        <v>0</v>
      </c>
      <c r="N874" s="7">
        <f t="shared" si="371"/>
        <v>0</v>
      </c>
      <c r="O874" s="63">
        <v>0</v>
      </c>
      <c r="P874" s="63">
        <v>0</v>
      </c>
      <c r="Q874" s="63">
        <f t="shared" si="372"/>
        <v>0</v>
      </c>
      <c r="R874" s="63">
        <f t="shared" si="373"/>
        <v>0</v>
      </c>
      <c r="S874" s="49"/>
      <c r="T874" s="49"/>
      <c r="U874" s="49"/>
      <c r="V874" s="49"/>
      <c r="W874" s="49"/>
      <c r="X874" s="49"/>
      <c r="Y874" s="49"/>
      <c r="Z874" s="49"/>
    </row>
    <row r="875" spans="1:26" ht="12.75" hidden="1" customHeight="1">
      <c r="A875" s="11" t="s">
        <v>20</v>
      </c>
      <c r="B875" s="4" t="s">
        <v>7</v>
      </c>
      <c r="C875" s="7">
        <v>15</v>
      </c>
      <c r="D875" s="7">
        <v>163</v>
      </c>
      <c r="E875" s="7"/>
      <c r="F875" s="7"/>
      <c r="G875" s="7"/>
      <c r="H875" s="7"/>
      <c r="I875" s="7"/>
      <c r="J875" s="7"/>
      <c r="K875" s="7"/>
      <c r="L875" s="7"/>
      <c r="M875" s="46">
        <f t="shared" si="370"/>
        <v>15</v>
      </c>
      <c r="N875" s="7">
        <f t="shared" si="371"/>
        <v>163</v>
      </c>
      <c r="O875" s="63">
        <v>20</v>
      </c>
      <c r="P875" s="63">
        <v>270</v>
      </c>
      <c r="Q875" s="63">
        <f t="shared" si="372"/>
        <v>-5</v>
      </c>
      <c r="R875" s="63">
        <f t="shared" si="373"/>
        <v>-107</v>
      </c>
      <c r="S875" s="49"/>
      <c r="T875" s="49"/>
      <c r="U875" s="49"/>
      <c r="V875" s="49"/>
      <c r="W875" s="49"/>
      <c r="X875" s="49"/>
      <c r="Y875" s="49"/>
      <c r="Z875" s="49"/>
    </row>
    <row r="876" spans="1:26" ht="12.75" hidden="1" customHeight="1">
      <c r="A876" s="11" t="s">
        <v>21</v>
      </c>
      <c r="B876" s="4" t="s">
        <v>22</v>
      </c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46">
        <f t="shared" si="370"/>
        <v>0</v>
      </c>
      <c r="N876" s="7">
        <f t="shared" si="371"/>
        <v>0</v>
      </c>
      <c r="O876" s="63"/>
      <c r="P876" s="63"/>
      <c r="Q876" s="63">
        <f t="shared" si="372"/>
        <v>0</v>
      </c>
      <c r="R876" s="63">
        <f t="shared" si="373"/>
        <v>0</v>
      </c>
      <c r="S876" s="49"/>
      <c r="T876" s="49"/>
      <c r="U876" s="49"/>
      <c r="V876" s="49"/>
      <c r="W876" s="49"/>
      <c r="X876" s="49"/>
      <c r="Y876" s="49"/>
      <c r="Z876" s="49"/>
    </row>
    <row r="877" spans="1:26" ht="12.75" hidden="1" customHeight="1">
      <c r="A877" s="11" t="s">
        <v>23</v>
      </c>
      <c r="B877" s="44" t="s">
        <v>7</v>
      </c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46">
        <f t="shared" si="370"/>
        <v>0</v>
      </c>
      <c r="N877" s="7">
        <f t="shared" si="371"/>
        <v>0</v>
      </c>
      <c r="O877" s="63"/>
      <c r="P877" s="63"/>
      <c r="Q877" s="63">
        <f t="shared" si="372"/>
        <v>0</v>
      </c>
      <c r="R877" s="63">
        <f t="shared" si="373"/>
        <v>0</v>
      </c>
      <c r="S877" s="49"/>
      <c r="T877" s="49"/>
      <c r="U877" s="49"/>
      <c r="V877" s="49"/>
      <c r="W877" s="49"/>
      <c r="X877" s="49"/>
      <c r="Y877" s="49"/>
      <c r="Z877" s="49"/>
    </row>
    <row r="878" spans="1:26" ht="12.75" hidden="1" customHeight="1">
      <c r="A878" s="11" t="s">
        <v>7</v>
      </c>
      <c r="B878" s="44">
        <f t="shared" ref="B878:B880" si="374">B857+7</f>
        <v>42831</v>
      </c>
      <c r="C878" s="7">
        <v>5</v>
      </c>
      <c r="D878" s="7">
        <v>59</v>
      </c>
      <c r="E878" s="7"/>
      <c r="F878" s="7"/>
      <c r="G878" s="7"/>
      <c r="H878" s="7"/>
      <c r="I878" s="7"/>
      <c r="J878" s="7"/>
      <c r="K878" s="7"/>
      <c r="L878" s="7"/>
      <c r="M878" s="46">
        <f t="shared" si="370"/>
        <v>5</v>
      </c>
      <c r="N878" s="7">
        <f t="shared" si="371"/>
        <v>59</v>
      </c>
      <c r="O878" s="63"/>
      <c r="P878" s="63"/>
      <c r="Q878" s="63"/>
      <c r="R878" s="63"/>
      <c r="S878" s="49"/>
      <c r="T878" s="49"/>
      <c r="U878" s="49"/>
      <c r="V878" s="49"/>
      <c r="W878" s="49"/>
      <c r="X878" s="49"/>
      <c r="Y878" s="49"/>
      <c r="Z878" s="49"/>
    </row>
    <row r="879" spans="1:26" ht="12.75" hidden="1" customHeight="1">
      <c r="A879" s="11" t="s">
        <v>8</v>
      </c>
      <c r="B879" s="44">
        <f t="shared" si="374"/>
        <v>42837</v>
      </c>
      <c r="C879" s="63">
        <v>130</v>
      </c>
      <c r="D879" s="63">
        <v>1755</v>
      </c>
      <c r="E879" s="7"/>
      <c r="F879" s="7"/>
      <c r="G879" s="7"/>
      <c r="H879" s="7"/>
      <c r="I879" s="7"/>
      <c r="J879" s="7"/>
      <c r="K879" s="7"/>
      <c r="L879" s="7"/>
      <c r="M879" s="46">
        <f t="shared" si="370"/>
        <v>130</v>
      </c>
      <c r="N879" s="7">
        <f t="shared" si="371"/>
        <v>1755</v>
      </c>
      <c r="O879" s="63">
        <v>130</v>
      </c>
      <c r="P879" s="63">
        <v>1755</v>
      </c>
      <c r="Q879" s="63">
        <f t="shared" ref="Q879:Q882" si="375">M879-O879</f>
        <v>0</v>
      </c>
      <c r="R879" s="63">
        <f t="shared" ref="R879:R882" si="376">N879-P879</f>
        <v>0</v>
      </c>
      <c r="S879" s="49"/>
      <c r="T879" s="49"/>
      <c r="U879" s="49"/>
      <c r="V879" s="49"/>
      <c r="W879" s="49"/>
      <c r="X879" s="49"/>
      <c r="Y879" s="49"/>
      <c r="Z879" s="49"/>
    </row>
    <row r="880" spans="1:26" ht="12.75" hidden="1" customHeight="1">
      <c r="A880" s="11" t="s">
        <v>9</v>
      </c>
      <c r="B880" s="4">
        <f t="shared" si="374"/>
        <v>42838</v>
      </c>
      <c r="C880" s="7">
        <v>50</v>
      </c>
      <c r="D880" s="7">
        <v>1048</v>
      </c>
      <c r="E880" s="7"/>
      <c r="F880" s="7"/>
      <c r="G880" s="7"/>
      <c r="H880" s="7"/>
      <c r="I880" s="7"/>
      <c r="J880" s="7"/>
      <c r="K880" s="7"/>
      <c r="L880" s="7"/>
      <c r="M880" s="46">
        <v>40</v>
      </c>
      <c r="N880" s="7">
        <v>852</v>
      </c>
      <c r="O880" s="63">
        <v>20</v>
      </c>
      <c r="P880" s="63">
        <v>270</v>
      </c>
      <c r="Q880" s="63">
        <f t="shared" si="375"/>
        <v>20</v>
      </c>
      <c r="R880" s="63">
        <f t="shared" si="376"/>
        <v>582</v>
      </c>
      <c r="S880" s="49"/>
      <c r="T880" s="49"/>
      <c r="U880" s="49"/>
      <c r="V880" s="49"/>
      <c r="W880" s="49"/>
      <c r="X880" s="49"/>
      <c r="Y880" s="49"/>
      <c r="Z880" s="49"/>
    </row>
    <row r="881" spans="1:28" ht="12.75" hidden="1" customHeight="1">
      <c r="A881" s="11" t="s">
        <v>24</v>
      </c>
      <c r="B881" s="4"/>
      <c r="C881" s="22"/>
      <c r="D881" s="22"/>
      <c r="E881" s="22"/>
      <c r="F881" s="22"/>
      <c r="G881" s="7"/>
      <c r="H881" s="7"/>
      <c r="I881" s="7"/>
      <c r="J881" s="7"/>
      <c r="K881" s="7"/>
      <c r="L881" s="7"/>
      <c r="M881" s="46">
        <f t="shared" si="370"/>
        <v>0</v>
      </c>
      <c r="N881" s="7">
        <f t="shared" si="371"/>
        <v>0</v>
      </c>
      <c r="O881" s="63"/>
      <c r="P881" s="63"/>
      <c r="Q881" s="63">
        <f t="shared" si="375"/>
        <v>0</v>
      </c>
      <c r="R881" s="63">
        <f t="shared" si="376"/>
        <v>0</v>
      </c>
      <c r="S881" s="49"/>
      <c r="T881" s="49"/>
      <c r="U881" s="49"/>
      <c r="V881" s="49"/>
      <c r="W881" s="49"/>
      <c r="X881" s="49"/>
      <c r="Y881" s="49"/>
      <c r="Z881" s="49"/>
    </row>
    <row r="882" spans="1:28" ht="12.75" hidden="1" customHeight="1">
      <c r="A882" s="8" t="s">
        <v>25</v>
      </c>
      <c r="B882" s="14"/>
      <c r="C882" s="7">
        <f t="shared" ref="C882:P882" si="377">SUM(C868:C881)</f>
        <v>565</v>
      </c>
      <c r="D882" s="7">
        <f t="shared" si="377"/>
        <v>6700</v>
      </c>
      <c r="E882" s="7">
        <f t="shared" si="377"/>
        <v>0</v>
      </c>
      <c r="F882" s="7">
        <f t="shared" si="377"/>
        <v>0</v>
      </c>
      <c r="G882" s="7">
        <f t="shared" si="377"/>
        <v>21</v>
      </c>
      <c r="H882" s="7">
        <f t="shared" si="377"/>
        <v>270</v>
      </c>
      <c r="I882" s="7">
        <f t="shared" si="377"/>
        <v>30</v>
      </c>
      <c r="J882" s="7">
        <f t="shared" si="377"/>
        <v>358</v>
      </c>
      <c r="K882" s="7">
        <f t="shared" si="377"/>
        <v>0</v>
      </c>
      <c r="L882" s="7">
        <f t="shared" si="377"/>
        <v>0</v>
      </c>
      <c r="M882" s="20">
        <f t="shared" si="377"/>
        <v>555</v>
      </c>
      <c r="N882" s="21">
        <f t="shared" si="377"/>
        <v>6504</v>
      </c>
      <c r="O882" s="22">
        <f t="shared" si="377"/>
        <v>500</v>
      </c>
      <c r="P882" s="22">
        <f t="shared" si="377"/>
        <v>6750</v>
      </c>
      <c r="Q882" s="22">
        <f t="shared" si="375"/>
        <v>55</v>
      </c>
      <c r="R882" s="22">
        <f t="shared" si="376"/>
        <v>-246</v>
      </c>
      <c r="S882" s="49">
        <f t="shared" ref="S882:Z882" si="378">SUM(S868:S881)</f>
        <v>0</v>
      </c>
      <c r="T882" s="49">
        <f t="shared" si="378"/>
        <v>0</v>
      </c>
      <c r="U882" s="49">
        <f t="shared" si="378"/>
        <v>0</v>
      </c>
      <c r="V882" s="49">
        <f t="shared" si="378"/>
        <v>0</v>
      </c>
      <c r="W882" s="49">
        <f t="shared" si="378"/>
        <v>0</v>
      </c>
      <c r="X882" s="49">
        <f t="shared" si="378"/>
        <v>0</v>
      </c>
      <c r="Y882" s="49">
        <f t="shared" si="378"/>
        <v>0</v>
      </c>
      <c r="Z882" s="49">
        <f t="shared" si="378"/>
        <v>0</v>
      </c>
      <c r="AA882" s="52">
        <f>S882+U882+W882+Y882</f>
        <v>0</v>
      </c>
      <c r="AB882" s="52">
        <f>T882+V882+X882+Z882</f>
        <v>0</v>
      </c>
    </row>
    <row r="883" spans="1:28" ht="12.75" hidden="1" customHeight="1"/>
    <row r="885" spans="1:28" ht="12.75" customHeight="1">
      <c r="A885" s="1" t="s">
        <v>180</v>
      </c>
      <c r="B885" s="2"/>
      <c r="C885" s="55"/>
      <c r="D885" s="55"/>
      <c r="E885" s="2"/>
      <c r="F885" s="2"/>
      <c r="G885" s="2"/>
      <c r="H885" s="2"/>
      <c r="I885" s="16"/>
      <c r="M885" s="53"/>
      <c r="Q885" s="23"/>
      <c r="R885" s="23"/>
    </row>
    <row r="886" spans="1:28" ht="12.75" customHeight="1">
      <c r="A886" s="67" t="s">
        <v>38</v>
      </c>
      <c r="B886" s="4"/>
      <c r="C886" s="5" t="s">
        <v>0</v>
      </c>
      <c r="D886" s="5"/>
      <c r="E886" s="5" t="s">
        <v>0</v>
      </c>
      <c r="F886" s="5"/>
      <c r="G886" s="5" t="s">
        <v>1</v>
      </c>
      <c r="H886" s="5"/>
      <c r="I886" s="5" t="s">
        <v>1</v>
      </c>
      <c r="J886" s="5"/>
      <c r="K886" s="5" t="s">
        <v>1</v>
      </c>
      <c r="L886" s="5"/>
      <c r="M886" s="66" t="s">
        <v>0</v>
      </c>
      <c r="N886" s="5"/>
      <c r="O886" s="67" t="s">
        <v>2</v>
      </c>
      <c r="P886" s="67"/>
      <c r="Q886" s="67" t="s">
        <v>3</v>
      </c>
      <c r="R886" s="67"/>
      <c r="S886" s="47" t="s">
        <v>4</v>
      </c>
      <c r="T886" s="48"/>
      <c r="U886" s="48"/>
      <c r="V886" s="48"/>
      <c r="W886" s="48"/>
      <c r="X886" s="48"/>
      <c r="Y886" s="48"/>
      <c r="Z886" s="48"/>
    </row>
    <row r="887" spans="1:28" ht="12.75" customHeight="1">
      <c r="A887" s="67" t="s">
        <v>5</v>
      </c>
      <c r="B887" s="4" t="s">
        <v>6</v>
      </c>
      <c r="C887" s="67" t="s">
        <v>36</v>
      </c>
      <c r="D887" s="67"/>
      <c r="E887" s="67" t="s">
        <v>29</v>
      </c>
      <c r="F887" s="67"/>
      <c r="G887" s="67" t="s">
        <v>7</v>
      </c>
      <c r="H887" s="67"/>
      <c r="I887" s="67" t="s">
        <v>8</v>
      </c>
      <c r="J887" s="67"/>
      <c r="K887" s="67" t="s">
        <v>9</v>
      </c>
      <c r="L887" s="67"/>
      <c r="M887" s="65"/>
      <c r="N887" s="67"/>
      <c r="O887" s="67"/>
      <c r="P887" s="67"/>
      <c r="Q887" s="67" t="s">
        <v>10</v>
      </c>
      <c r="R887" s="67" t="s">
        <v>11</v>
      </c>
      <c r="S887" s="49" t="s">
        <v>10</v>
      </c>
      <c r="T887" s="49" t="s">
        <v>11</v>
      </c>
      <c r="U887" s="49" t="s">
        <v>10</v>
      </c>
      <c r="V887" s="49" t="s">
        <v>11</v>
      </c>
      <c r="W887" s="49" t="s">
        <v>10</v>
      </c>
      <c r="X887" s="49" t="s">
        <v>11</v>
      </c>
      <c r="Y887" s="49" t="s">
        <v>10</v>
      </c>
      <c r="Z887" s="49" t="s">
        <v>11</v>
      </c>
    </row>
    <row r="888" spans="1:28" ht="12.75" customHeight="1">
      <c r="A888" s="6" t="s">
        <v>12</v>
      </c>
      <c r="B888" s="4"/>
      <c r="C888" s="7" t="s">
        <v>10</v>
      </c>
      <c r="D888" s="7" t="s">
        <v>11</v>
      </c>
      <c r="E888" s="7" t="s">
        <v>10</v>
      </c>
      <c r="F888" s="7" t="s">
        <v>11</v>
      </c>
      <c r="G888" s="7" t="s">
        <v>10</v>
      </c>
      <c r="H888" s="7" t="s">
        <v>11</v>
      </c>
      <c r="I888" s="7" t="s">
        <v>10</v>
      </c>
      <c r="J888" s="7" t="s">
        <v>11</v>
      </c>
      <c r="K888" s="7" t="s">
        <v>10</v>
      </c>
      <c r="L888" s="7" t="s">
        <v>11</v>
      </c>
      <c r="M888" s="65" t="s">
        <v>10</v>
      </c>
      <c r="N888" s="67" t="s">
        <v>11</v>
      </c>
      <c r="O888" s="67" t="s">
        <v>10</v>
      </c>
      <c r="P888" s="67" t="s">
        <v>11</v>
      </c>
      <c r="Q888" s="67"/>
      <c r="R888" s="67"/>
      <c r="S888" s="49" t="s">
        <v>0</v>
      </c>
      <c r="T888" s="49"/>
      <c r="U888" s="50" t="s">
        <v>7</v>
      </c>
      <c r="V888" s="51"/>
      <c r="W888" s="49" t="s">
        <v>8</v>
      </c>
      <c r="X888" s="49"/>
      <c r="Y888" s="49" t="s">
        <v>9</v>
      </c>
      <c r="Z888" s="49"/>
    </row>
    <row r="889" spans="1:28" ht="12.75" customHeight="1">
      <c r="A889" s="8" t="s">
        <v>13</v>
      </c>
      <c r="B889" s="4" t="s">
        <v>14</v>
      </c>
      <c r="C889" s="7">
        <v>2</v>
      </c>
      <c r="D889" s="7">
        <v>28</v>
      </c>
      <c r="E889" s="7"/>
      <c r="F889" s="7"/>
      <c r="G889" s="7"/>
      <c r="H889" s="7"/>
      <c r="I889" s="7"/>
      <c r="J889" s="7"/>
      <c r="K889" s="7"/>
      <c r="L889" s="7"/>
      <c r="M889" s="46">
        <f t="shared" ref="M889" si="379">C889+E889</f>
        <v>2</v>
      </c>
      <c r="N889" s="7">
        <f t="shared" ref="N889" si="380">D889+F889</f>
        <v>28</v>
      </c>
      <c r="O889" s="67">
        <v>0</v>
      </c>
      <c r="P889" s="67">
        <v>0</v>
      </c>
      <c r="Q889" s="67">
        <f t="shared" ref="Q889:Q898" si="381">M889-O889</f>
        <v>2</v>
      </c>
      <c r="R889" s="67">
        <f t="shared" ref="R889:R898" si="382">N889-P889</f>
        <v>28</v>
      </c>
      <c r="S889" s="49"/>
      <c r="T889" s="49"/>
      <c r="U889" s="49"/>
      <c r="V889" s="49"/>
      <c r="W889" s="49"/>
      <c r="X889" s="49"/>
      <c r="Y889" s="49"/>
      <c r="Z889" s="49"/>
    </row>
    <row r="890" spans="1:28" ht="12.75" customHeight="1">
      <c r="A890" s="11" t="s">
        <v>15</v>
      </c>
      <c r="B890" s="44">
        <f>B869+7</f>
        <v>42833</v>
      </c>
      <c r="C890" s="7">
        <v>200</v>
      </c>
      <c r="D890" s="7">
        <v>2946</v>
      </c>
      <c r="E890" s="7"/>
      <c r="F890" s="7"/>
      <c r="G890" s="7"/>
      <c r="H890" s="7"/>
      <c r="I890" s="7"/>
      <c r="J890" s="7"/>
      <c r="K890" s="7"/>
      <c r="L890" s="7"/>
      <c r="M890" s="46">
        <f t="shared" ref="M890:M902" si="383">C890+E890</f>
        <v>200</v>
      </c>
      <c r="N890" s="7">
        <f t="shared" ref="N890:N902" si="384">D890+F890</f>
        <v>2946</v>
      </c>
      <c r="O890" s="67">
        <v>150</v>
      </c>
      <c r="P890" s="67">
        <v>2025</v>
      </c>
      <c r="Q890" s="67">
        <f t="shared" si="381"/>
        <v>50</v>
      </c>
      <c r="R890" s="67">
        <f t="shared" si="382"/>
        <v>921</v>
      </c>
      <c r="S890" s="49"/>
      <c r="T890" s="49"/>
      <c r="U890" s="49"/>
      <c r="V890" s="49"/>
      <c r="W890" s="49"/>
      <c r="X890" s="49"/>
      <c r="Y890" s="49"/>
      <c r="Z890" s="49"/>
    </row>
    <row r="891" spans="1:28" ht="12.75" customHeight="1">
      <c r="A891" s="11" t="s">
        <v>14</v>
      </c>
      <c r="B891" s="44">
        <f>B870+7</f>
        <v>42835</v>
      </c>
      <c r="C891" s="10">
        <v>150</v>
      </c>
      <c r="D891" s="7">
        <v>2000</v>
      </c>
      <c r="E891" s="7"/>
      <c r="F891" s="7"/>
      <c r="G891" s="7"/>
      <c r="H891" s="7"/>
      <c r="I891" s="7"/>
      <c r="J891" s="7"/>
      <c r="K891" s="7"/>
      <c r="L891" s="7"/>
      <c r="M891" s="46">
        <f t="shared" si="383"/>
        <v>150</v>
      </c>
      <c r="N891" s="7">
        <f t="shared" si="384"/>
        <v>2000</v>
      </c>
      <c r="O891" s="67">
        <v>150</v>
      </c>
      <c r="P891" s="67">
        <v>2025</v>
      </c>
      <c r="Q891" s="67">
        <f t="shared" si="381"/>
        <v>0</v>
      </c>
      <c r="R891" s="67">
        <f t="shared" si="382"/>
        <v>-25</v>
      </c>
      <c r="S891" s="49"/>
      <c r="T891" s="49"/>
      <c r="U891" s="49"/>
      <c r="V891" s="49"/>
      <c r="W891" s="49"/>
      <c r="X891" s="49"/>
      <c r="Y891" s="49"/>
      <c r="Z891" s="49"/>
    </row>
    <row r="892" spans="1:28" ht="12.75" customHeight="1">
      <c r="A892" s="11" t="s">
        <v>16</v>
      </c>
      <c r="B892" s="4" t="s">
        <v>15</v>
      </c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46">
        <f t="shared" si="383"/>
        <v>0</v>
      </c>
      <c r="N892" s="7">
        <f t="shared" si="384"/>
        <v>0</v>
      </c>
      <c r="O892" s="67">
        <v>0</v>
      </c>
      <c r="P892" s="67">
        <v>0</v>
      </c>
      <c r="Q892" s="67">
        <f t="shared" si="381"/>
        <v>0</v>
      </c>
      <c r="R892" s="67">
        <f t="shared" si="382"/>
        <v>0</v>
      </c>
      <c r="S892" s="49"/>
      <c r="T892" s="49"/>
      <c r="U892" s="49"/>
      <c r="V892" s="49"/>
      <c r="W892" s="49"/>
      <c r="X892" s="49"/>
      <c r="Y892" s="49"/>
      <c r="Z892" s="49"/>
    </row>
    <row r="893" spans="1:28" ht="12.75" customHeight="1">
      <c r="A893" s="11" t="s">
        <v>17</v>
      </c>
      <c r="B893" s="4" t="s">
        <v>14</v>
      </c>
      <c r="C893" s="10">
        <v>9</v>
      </c>
      <c r="D893" s="10">
        <v>223</v>
      </c>
      <c r="E893" s="7"/>
      <c r="F893" s="7"/>
      <c r="G893" s="7"/>
      <c r="H893" s="7"/>
      <c r="I893" s="7"/>
      <c r="J893" s="7"/>
      <c r="K893" s="7"/>
      <c r="L893" s="7"/>
      <c r="M893" s="46">
        <f t="shared" si="383"/>
        <v>9</v>
      </c>
      <c r="N893" s="7">
        <f t="shared" si="384"/>
        <v>223</v>
      </c>
      <c r="O893" s="67">
        <v>30</v>
      </c>
      <c r="P893" s="67">
        <v>405</v>
      </c>
      <c r="Q893" s="67">
        <f t="shared" si="381"/>
        <v>-21</v>
      </c>
      <c r="R893" s="67">
        <f t="shared" si="382"/>
        <v>-182</v>
      </c>
      <c r="S893" s="49"/>
      <c r="T893" s="49"/>
      <c r="U893" s="49"/>
      <c r="V893" s="49"/>
      <c r="W893" s="49"/>
      <c r="X893" s="49"/>
      <c r="Y893" s="49"/>
      <c r="Z893" s="49"/>
    </row>
    <row r="894" spans="1:28" ht="12.75" customHeight="1">
      <c r="A894" s="11" t="s">
        <v>18</v>
      </c>
      <c r="B894" s="4" t="s">
        <v>14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46">
        <f t="shared" si="383"/>
        <v>0</v>
      </c>
      <c r="N894" s="7">
        <f t="shared" si="384"/>
        <v>0</v>
      </c>
      <c r="O894" s="67">
        <v>0</v>
      </c>
      <c r="P894" s="67">
        <v>0</v>
      </c>
      <c r="Q894" s="67">
        <f t="shared" si="381"/>
        <v>0</v>
      </c>
      <c r="R894" s="67">
        <f t="shared" si="382"/>
        <v>0</v>
      </c>
      <c r="S894" s="49"/>
      <c r="T894" s="49"/>
      <c r="U894" s="49"/>
      <c r="V894" s="49"/>
      <c r="W894" s="49"/>
      <c r="X894" s="49"/>
      <c r="Y894" s="49"/>
      <c r="Z894" s="49"/>
    </row>
    <row r="895" spans="1:28" ht="12.75" customHeight="1">
      <c r="A895" s="11" t="s">
        <v>19</v>
      </c>
      <c r="B895" s="4" t="s">
        <v>14</v>
      </c>
      <c r="C895" s="7">
        <v>1</v>
      </c>
      <c r="D895" s="7">
        <v>275</v>
      </c>
      <c r="E895" s="7"/>
      <c r="F895" s="7"/>
      <c r="G895" s="7"/>
      <c r="H895" s="7"/>
      <c r="I895" s="7"/>
      <c r="J895" s="7"/>
      <c r="K895" s="7"/>
      <c r="L895" s="7"/>
      <c r="M895" s="46">
        <f t="shared" si="383"/>
        <v>1</v>
      </c>
      <c r="N895" s="7">
        <f t="shared" si="384"/>
        <v>275</v>
      </c>
      <c r="O895" s="67">
        <v>0</v>
      </c>
      <c r="P895" s="67">
        <v>0</v>
      </c>
      <c r="Q895" s="67">
        <f t="shared" si="381"/>
        <v>1</v>
      </c>
      <c r="R895" s="67">
        <f t="shared" si="382"/>
        <v>275</v>
      </c>
      <c r="S895" s="49"/>
      <c r="T895" s="49"/>
      <c r="U895" s="49"/>
      <c r="V895" s="49"/>
      <c r="W895" s="49"/>
      <c r="X895" s="49"/>
      <c r="Y895" s="49"/>
      <c r="Z895" s="49"/>
    </row>
    <row r="896" spans="1:28" ht="12.75" customHeight="1">
      <c r="A896" s="11" t="s">
        <v>20</v>
      </c>
      <c r="B896" s="4" t="s">
        <v>7</v>
      </c>
      <c r="C896" s="7">
        <v>7</v>
      </c>
      <c r="D896" s="7">
        <v>51</v>
      </c>
      <c r="E896" s="7"/>
      <c r="F896" s="7"/>
      <c r="G896" s="7"/>
      <c r="H896" s="7"/>
      <c r="I896" s="7"/>
      <c r="J896" s="7"/>
      <c r="K896" s="7"/>
      <c r="L896" s="7"/>
      <c r="M896" s="46">
        <f t="shared" si="383"/>
        <v>7</v>
      </c>
      <c r="N896" s="7">
        <f t="shared" si="384"/>
        <v>51</v>
      </c>
      <c r="O896" s="67">
        <v>20</v>
      </c>
      <c r="P896" s="67">
        <v>270</v>
      </c>
      <c r="Q896" s="67">
        <f t="shared" si="381"/>
        <v>-13</v>
      </c>
      <c r="R896" s="67">
        <f t="shared" si="382"/>
        <v>-219</v>
      </c>
      <c r="S896" s="49"/>
      <c r="T896" s="49"/>
      <c r="U896" s="49"/>
      <c r="V896" s="49"/>
      <c r="W896" s="49"/>
      <c r="X896" s="49"/>
      <c r="Y896" s="49"/>
      <c r="Z896" s="49"/>
    </row>
    <row r="897" spans="1:28" ht="12.75" customHeight="1">
      <c r="A897" s="11" t="s">
        <v>21</v>
      </c>
      <c r="B897" s="4" t="s">
        <v>22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46">
        <f t="shared" si="383"/>
        <v>0</v>
      </c>
      <c r="N897" s="7">
        <f t="shared" si="384"/>
        <v>0</v>
      </c>
      <c r="O897" s="67"/>
      <c r="P897" s="67"/>
      <c r="Q897" s="67">
        <f t="shared" si="381"/>
        <v>0</v>
      </c>
      <c r="R897" s="67">
        <f t="shared" si="382"/>
        <v>0</v>
      </c>
      <c r="S897" s="49"/>
      <c r="T897" s="49"/>
      <c r="U897" s="49"/>
      <c r="V897" s="49"/>
      <c r="W897" s="49"/>
      <c r="X897" s="49"/>
      <c r="Y897" s="49"/>
      <c r="Z897" s="49"/>
    </row>
    <row r="898" spans="1:28" ht="12.75" customHeight="1">
      <c r="A898" s="11" t="s">
        <v>23</v>
      </c>
      <c r="B898" s="44" t="s">
        <v>7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46">
        <f t="shared" si="383"/>
        <v>0</v>
      </c>
      <c r="N898" s="7">
        <f t="shared" si="384"/>
        <v>0</v>
      </c>
      <c r="O898" s="67"/>
      <c r="P898" s="67"/>
      <c r="Q898" s="67">
        <f t="shared" si="381"/>
        <v>0</v>
      </c>
      <c r="R898" s="67">
        <f t="shared" si="382"/>
        <v>0</v>
      </c>
      <c r="S898" s="49"/>
      <c r="T898" s="49"/>
      <c r="U898" s="49"/>
      <c r="V898" s="49"/>
      <c r="W898" s="49"/>
      <c r="X898" s="49"/>
      <c r="Y898" s="49"/>
      <c r="Z898" s="49"/>
    </row>
    <row r="899" spans="1:28" ht="12.75" customHeight="1">
      <c r="A899" s="11" t="s">
        <v>7</v>
      </c>
      <c r="B899" s="44">
        <f t="shared" ref="B899:B901" si="385">B878+7</f>
        <v>42838</v>
      </c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46">
        <f t="shared" si="383"/>
        <v>0</v>
      </c>
      <c r="N899" s="7">
        <f t="shared" si="384"/>
        <v>0</v>
      </c>
      <c r="O899" s="67"/>
      <c r="P899" s="67"/>
      <c r="Q899" s="67"/>
      <c r="R899" s="67"/>
      <c r="S899" s="49"/>
      <c r="T899" s="49"/>
      <c r="U899" s="49"/>
      <c r="V899" s="49"/>
      <c r="W899" s="49"/>
      <c r="X899" s="49"/>
      <c r="Y899" s="49"/>
      <c r="Z899" s="49"/>
    </row>
    <row r="900" spans="1:28" ht="12.75" customHeight="1">
      <c r="A900" s="11" t="s">
        <v>8</v>
      </c>
      <c r="B900" s="44">
        <f t="shared" si="385"/>
        <v>42844</v>
      </c>
      <c r="C900" s="67">
        <v>130</v>
      </c>
      <c r="D900" s="67">
        <v>1755</v>
      </c>
      <c r="E900" s="7"/>
      <c r="F900" s="7"/>
      <c r="G900" s="7"/>
      <c r="H900" s="7"/>
      <c r="I900" s="7"/>
      <c r="J900" s="7"/>
      <c r="K900" s="7"/>
      <c r="L900" s="7"/>
      <c r="M900" s="46">
        <f t="shared" si="383"/>
        <v>130</v>
      </c>
      <c r="N900" s="7">
        <f t="shared" si="384"/>
        <v>1755</v>
      </c>
      <c r="O900" s="67">
        <v>130</v>
      </c>
      <c r="P900" s="67">
        <v>1755</v>
      </c>
      <c r="Q900" s="67">
        <f t="shared" ref="Q900:Q903" si="386">M900-O900</f>
        <v>0</v>
      </c>
      <c r="R900" s="67">
        <f t="shared" ref="R900:R903" si="387">N900-P900</f>
        <v>0</v>
      </c>
      <c r="S900" s="49"/>
      <c r="T900" s="49"/>
      <c r="U900" s="49"/>
      <c r="V900" s="49"/>
      <c r="W900" s="49"/>
      <c r="X900" s="49"/>
      <c r="Y900" s="49"/>
      <c r="Z900" s="49"/>
    </row>
    <row r="901" spans="1:28" ht="12.75" customHeight="1">
      <c r="A901" s="11" t="s">
        <v>9</v>
      </c>
      <c r="B901" s="4">
        <f t="shared" si="385"/>
        <v>42845</v>
      </c>
      <c r="C901" s="7">
        <v>20</v>
      </c>
      <c r="D901" s="7">
        <v>270</v>
      </c>
      <c r="E901" s="7"/>
      <c r="F901" s="7"/>
      <c r="G901" s="7"/>
      <c r="H901" s="7"/>
      <c r="I901" s="7"/>
      <c r="J901" s="7"/>
      <c r="K901" s="7"/>
      <c r="L901" s="7"/>
      <c r="M901" s="46">
        <f t="shared" si="383"/>
        <v>20</v>
      </c>
      <c r="N901" s="7">
        <f t="shared" si="384"/>
        <v>270</v>
      </c>
      <c r="O901" s="67">
        <v>20</v>
      </c>
      <c r="P901" s="67">
        <v>270</v>
      </c>
      <c r="Q901" s="67">
        <f t="shared" si="386"/>
        <v>0</v>
      </c>
      <c r="R901" s="67">
        <f t="shared" si="387"/>
        <v>0</v>
      </c>
      <c r="S901" s="49"/>
      <c r="T901" s="49"/>
      <c r="U901" s="49"/>
      <c r="V901" s="49"/>
      <c r="W901" s="49"/>
      <c r="X901" s="49"/>
      <c r="Y901" s="49"/>
      <c r="Z901" s="49"/>
    </row>
    <row r="902" spans="1:28" ht="12.75" customHeight="1">
      <c r="A902" s="11" t="s">
        <v>24</v>
      </c>
      <c r="B902" s="4"/>
      <c r="C902" s="22"/>
      <c r="D902" s="22"/>
      <c r="E902" s="22"/>
      <c r="F902" s="22"/>
      <c r="G902" s="7"/>
      <c r="H902" s="7"/>
      <c r="I902" s="7"/>
      <c r="J902" s="7"/>
      <c r="K902" s="7"/>
      <c r="L902" s="7"/>
      <c r="M902" s="46">
        <f t="shared" si="383"/>
        <v>0</v>
      </c>
      <c r="N902" s="7">
        <f t="shared" si="384"/>
        <v>0</v>
      </c>
      <c r="O902" s="67"/>
      <c r="P902" s="67"/>
      <c r="Q902" s="67">
        <f t="shared" si="386"/>
        <v>0</v>
      </c>
      <c r="R902" s="67">
        <f t="shared" si="387"/>
        <v>0</v>
      </c>
      <c r="S902" s="49"/>
      <c r="T902" s="49"/>
      <c r="U902" s="49"/>
      <c r="V902" s="49"/>
      <c r="W902" s="49"/>
      <c r="X902" s="49"/>
      <c r="Y902" s="49"/>
      <c r="Z902" s="49"/>
    </row>
    <row r="903" spans="1:28" ht="12.75" customHeight="1">
      <c r="A903" s="8" t="s">
        <v>25</v>
      </c>
      <c r="B903" s="14"/>
      <c r="C903" s="7">
        <f t="shared" ref="C903:P903" si="388">SUM(C889:C902)</f>
        <v>519</v>
      </c>
      <c r="D903" s="7">
        <f t="shared" si="388"/>
        <v>7548</v>
      </c>
      <c r="E903" s="7">
        <f t="shared" si="388"/>
        <v>0</v>
      </c>
      <c r="F903" s="7">
        <f t="shared" si="388"/>
        <v>0</v>
      </c>
      <c r="G903" s="7">
        <f t="shared" si="388"/>
        <v>0</v>
      </c>
      <c r="H903" s="7">
        <f t="shared" si="388"/>
        <v>0</v>
      </c>
      <c r="I903" s="7">
        <f t="shared" si="388"/>
        <v>0</v>
      </c>
      <c r="J903" s="7">
        <f t="shared" si="388"/>
        <v>0</v>
      </c>
      <c r="K903" s="7">
        <f t="shared" si="388"/>
        <v>0</v>
      </c>
      <c r="L903" s="7">
        <f t="shared" si="388"/>
        <v>0</v>
      </c>
      <c r="M903" s="20">
        <f t="shared" si="388"/>
        <v>519</v>
      </c>
      <c r="N903" s="21">
        <f t="shared" si="388"/>
        <v>7548</v>
      </c>
      <c r="O903" s="22">
        <f t="shared" si="388"/>
        <v>500</v>
      </c>
      <c r="P903" s="22">
        <f t="shared" si="388"/>
        <v>6750</v>
      </c>
      <c r="Q903" s="22">
        <f t="shared" si="386"/>
        <v>19</v>
      </c>
      <c r="R903" s="22">
        <f t="shared" si="387"/>
        <v>798</v>
      </c>
      <c r="S903" s="49">
        <f t="shared" ref="S903:Z903" si="389">SUM(S889:S902)</f>
        <v>0</v>
      </c>
      <c r="T903" s="49">
        <f t="shared" si="389"/>
        <v>0</v>
      </c>
      <c r="U903" s="49">
        <f t="shared" si="389"/>
        <v>0</v>
      </c>
      <c r="V903" s="49">
        <f t="shared" si="389"/>
        <v>0</v>
      </c>
      <c r="W903" s="49">
        <f t="shared" si="389"/>
        <v>0</v>
      </c>
      <c r="X903" s="49">
        <f t="shared" si="389"/>
        <v>0</v>
      </c>
      <c r="Y903" s="49">
        <f t="shared" si="389"/>
        <v>0</v>
      </c>
      <c r="Z903" s="49">
        <f t="shared" si="389"/>
        <v>0</v>
      </c>
      <c r="AA903" s="52">
        <f>S903+U903+W903+Y903</f>
        <v>0</v>
      </c>
      <c r="AB903" s="52">
        <f>T903+V903+X903+Z903</f>
        <v>0</v>
      </c>
    </row>
    <row r="906" spans="1:28" ht="12.75" customHeight="1">
      <c r="A906" s="1" t="s">
        <v>185</v>
      </c>
      <c r="B906" s="2"/>
      <c r="C906" s="55"/>
      <c r="D906" s="55"/>
      <c r="E906" s="2"/>
      <c r="F906" s="2"/>
      <c r="G906" s="2"/>
      <c r="H906" s="2"/>
      <c r="I906" s="16"/>
      <c r="M906" s="53"/>
      <c r="Q906" s="23"/>
      <c r="R906" s="23"/>
    </row>
    <row r="907" spans="1:28" ht="12.75" customHeight="1">
      <c r="A907" s="72" t="s">
        <v>38</v>
      </c>
      <c r="B907" s="4"/>
      <c r="C907" s="5" t="s">
        <v>0</v>
      </c>
      <c r="D907" s="5"/>
      <c r="E907" s="5" t="s">
        <v>0</v>
      </c>
      <c r="F907" s="5"/>
      <c r="G907" s="5" t="s">
        <v>1</v>
      </c>
      <c r="H907" s="5"/>
      <c r="I907" s="5" t="s">
        <v>1</v>
      </c>
      <c r="J907" s="5"/>
      <c r="K907" s="5" t="s">
        <v>1</v>
      </c>
      <c r="L907" s="5"/>
      <c r="M907" s="71" t="s">
        <v>0</v>
      </c>
      <c r="N907" s="5"/>
      <c r="O907" s="72" t="s">
        <v>2</v>
      </c>
      <c r="P907" s="72"/>
      <c r="Q907" s="72" t="s">
        <v>3</v>
      </c>
      <c r="R907" s="72"/>
      <c r="S907" s="47" t="s">
        <v>4</v>
      </c>
      <c r="T907" s="48"/>
      <c r="U907" s="48"/>
      <c r="V907" s="48"/>
      <c r="W907" s="48"/>
      <c r="X907" s="48"/>
      <c r="Y907" s="48"/>
      <c r="Z907" s="48"/>
    </row>
    <row r="908" spans="1:28" ht="12.75" customHeight="1">
      <c r="A908" s="72" t="s">
        <v>5</v>
      </c>
      <c r="B908" s="4" t="s">
        <v>6</v>
      </c>
      <c r="C908" s="72" t="s">
        <v>36</v>
      </c>
      <c r="D908" s="72"/>
      <c r="E908" s="72" t="s">
        <v>29</v>
      </c>
      <c r="F908" s="72"/>
      <c r="G908" s="72" t="s">
        <v>7</v>
      </c>
      <c r="H908" s="72"/>
      <c r="I908" s="72" t="s">
        <v>8</v>
      </c>
      <c r="J908" s="72"/>
      <c r="K908" s="72" t="s">
        <v>9</v>
      </c>
      <c r="L908" s="72"/>
      <c r="M908" s="70"/>
      <c r="N908" s="72"/>
      <c r="O908" s="72"/>
      <c r="P908" s="72"/>
      <c r="Q908" s="72" t="s">
        <v>10</v>
      </c>
      <c r="R908" s="72" t="s">
        <v>11</v>
      </c>
      <c r="S908" s="49" t="s">
        <v>10</v>
      </c>
      <c r="T908" s="49" t="s">
        <v>11</v>
      </c>
      <c r="U908" s="49" t="s">
        <v>10</v>
      </c>
      <c r="V908" s="49" t="s">
        <v>11</v>
      </c>
      <c r="W908" s="49" t="s">
        <v>10</v>
      </c>
      <c r="X908" s="49" t="s">
        <v>11</v>
      </c>
      <c r="Y908" s="49" t="s">
        <v>10</v>
      </c>
      <c r="Z908" s="49" t="s">
        <v>11</v>
      </c>
    </row>
    <row r="909" spans="1:28" ht="12.75" customHeight="1">
      <c r="A909" s="6" t="s">
        <v>12</v>
      </c>
      <c r="B909" s="4"/>
      <c r="C909" s="7" t="s">
        <v>10</v>
      </c>
      <c r="D909" s="7" t="s">
        <v>11</v>
      </c>
      <c r="E909" s="7" t="s">
        <v>10</v>
      </c>
      <c r="F909" s="7" t="s">
        <v>11</v>
      </c>
      <c r="G909" s="7" t="s">
        <v>10</v>
      </c>
      <c r="H909" s="7" t="s">
        <v>11</v>
      </c>
      <c r="I909" s="7" t="s">
        <v>10</v>
      </c>
      <c r="J909" s="7" t="s">
        <v>11</v>
      </c>
      <c r="K909" s="7" t="s">
        <v>10</v>
      </c>
      <c r="L909" s="7" t="s">
        <v>11</v>
      </c>
      <c r="M909" s="70" t="s">
        <v>10</v>
      </c>
      <c r="N909" s="72" t="s">
        <v>11</v>
      </c>
      <c r="O909" s="72" t="s">
        <v>10</v>
      </c>
      <c r="P909" s="72" t="s">
        <v>11</v>
      </c>
      <c r="Q909" s="72"/>
      <c r="R909" s="72"/>
      <c r="S909" s="49" t="s">
        <v>0</v>
      </c>
      <c r="T909" s="49"/>
      <c r="U909" s="50" t="s">
        <v>7</v>
      </c>
      <c r="V909" s="51"/>
      <c r="W909" s="49" t="s">
        <v>8</v>
      </c>
      <c r="X909" s="49"/>
      <c r="Y909" s="49" t="s">
        <v>9</v>
      </c>
      <c r="Z909" s="49"/>
    </row>
    <row r="910" spans="1:28" ht="12.75" customHeight="1">
      <c r="A910" s="8" t="s">
        <v>13</v>
      </c>
      <c r="B910" s="4" t="s">
        <v>14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46">
        <f t="shared" ref="M910" si="390">C910+E910</f>
        <v>0</v>
      </c>
      <c r="N910" s="7">
        <f t="shared" ref="N910" si="391">D910+F910</f>
        <v>0</v>
      </c>
      <c r="O910" s="72">
        <v>0</v>
      </c>
      <c r="P910" s="72">
        <v>0</v>
      </c>
      <c r="Q910" s="72">
        <f t="shared" ref="Q910:Q919" si="392">M910-O910</f>
        <v>0</v>
      </c>
      <c r="R910" s="72">
        <f t="shared" ref="R910:R919" si="393">N910-P910</f>
        <v>0</v>
      </c>
      <c r="S910" s="49"/>
      <c r="T910" s="49"/>
      <c r="U910" s="49"/>
      <c r="V910" s="49"/>
      <c r="W910" s="49"/>
      <c r="X910" s="49"/>
      <c r="Y910" s="49"/>
      <c r="Z910" s="49"/>
    </row>
    <row r="911" spans="1:28" ht="12.75" customHeight="1">
      <c r="A911" s="11" t="s">
        <v>15</v>
      </c>
      <c r="B911" s="44">
        <f>B890+7</f>
        <v>42840</v>
      </c>
      <c r="C911" s="7">
        <v>152</v>
      </c>
      <c r="D911" s="7">
        <v>1925</v>
      </c>
      <c r="E911" s="7"/>
      <c r="F911" s="7"/>
      <c r="G911" s="7"/>
      <c r="H911" s="7"/>
      <c r="I911" s="7">
        <v>30</v>
      </c>
      <c r="J911" s="7">
        <v>262</v>
      </c>
      <c r="K911" s="7"/>
      <c r="L911" s="7"/>
      <c r="M911" s="46">
        <f t="shared" ref="M911:M923" si="394">C911+E911</f>
        <v>152</v>
      </c>
      <c r="N911" s="7">
        <f t="shared" ref="N911:N923" si="395">D911+F911</f>
        <v>1925</v>
      </c>
      <c r="O911" s="72">
        <v>150</v>
      </c>
      <c r="P911" s="72">
        <v>2025</v>
      </c>
      <c r="Q911" s="72">
        <f t="shared" si="392"/>
        <v>2</v>
      </c>
      <c r="R911" s="72">
        <f t="shared" si="393"/>
        <v>-100</v>
      </c>
      <c r="S911" s="49"/>
      <c r="T911" s="49"/>
      <c r="U911" s="49"/>
      <c r="V911" s="49"/>
      <c r="W911" s="49"/>
      <c r="X911" s="49"/>
      <c r="Y911" s="49"/>
      <c r="Z911" s="49"/>
    </row>
    <row r="912" spans="1:28" ht="12.75" customHeight="1">
      <c r="A912" s="11" t="s">
        <v>14</v>
      </c>
      <c r="B912" s="44">
        <f>B891+7</f>
        <v>42842</v>
      </c>
      <c r="C912" s="10">
        <f>163-10</f>
        <v>153</v>
      </c>
      <c r="D912" s="7">
        <f>1647-113</f>
        <v>1534</v>
      </c>
      <c r="E912" s="7"/>
      <c r="F912" s="7"/>
      <c r="G912" s="7"/>
      <c r="H912" s="7"/>
      <c r="I912" s="7">
        <v>57</v>
      </c>
      <c r="J912" s="7">
        <v>526</v>
      </c>
      <c r="K912" s="7"/>
      <c r="L912" s="7"/>
      <c r="M912" s="46">
        <f t="shared" si="394"/>
        <v>153</v>
      </c>
      <c r="N912" s="7">
        <f t="shared" si="395"/>
        <v>1534</v>
      </c>
      <c r="O912" s="72">
        <v>150</v>
      </c>
      <c r="P912" s="72">
        <v>2025</v>
      </c>
      <c r="Q912" s="72">
        <f t="shared" si="392"/>
        <v>3</v>
      </c>
      <c r="R912" s="72">
        <f t="shared" si="393"/>
        <v>-491</v>
      </c>
      <c r="S912" s="49"/>
      <c r="T912" s="49"/>
      <c r="U912" s="49"/>
      <c r="V912" s="49"/>
      <c r="W912" s="49"/>
      <c r="X912" s="49"/>
      <c r="Y912" s="49"/>
      <c r="Z912" s="49"/>
    </row>
    <row r="913" spans="1:28" ht="12.75" customHeight="1">
      <c r="A913" s="11" t="s">
        <v>16</v>
      </c>
      <c r="B913" s="4" t="s">
        <v>15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46">
        <f t="shared" si="394"/>
        <v>0</v>
      </c>
      <c r="N913" s="7">
        <f t="shared" si="395"/>
        <v>0</v>
      </c>
      <c r="O913" s="72">
        <v>0</v>
      </c>
      <c r="P913" s="72">
        <v>0</v>
      </c>
      <c r="Q913" s="72">
        <f t="shared" si="392"/>
        <v>0</v>
      </c>
      <c r="R913" s="72">
        <f t="shared" si="393"/>
        <v>0</v>
      </c>
      <c r="S913" s="49"/>
      <c r="T913" s="49"/>
      <c r="U913" s="49"/>
      <c r="V913" s="49"/>
      <c r="W913" s="49"/>
      <c r="X913" s="49"/>
      <c r="Y913" s="49"/>
      <c r="Z913" s="49"/>
    </row>
    <row r="914" spans="1:28" ht="12.75" customHeight="1">
      <c r="A914" s="11" t="s">
        <v>17</v>
      </c>
      <c r="B914" s="4" t="s">
        <v>14</v>
      </c>
      <c r="C914" s="10"/>
      <c r="D914" s="10"/>
      <c r="E914" s="7"/>
      <c r="F914" s="7"/>
      <c r="G914" s="7"/>
      <c r="H914" s="7"/>
      <c r="I914" s="7"/>
      <c r="J914" s="7"/>
      <c r="K914" s="7"/>
      <c r="L914" s="7"/>
      <c r="M914" s="46">
        <f t="shared" si="394"/>
        <v>0</v>
      </c>
      <c r="N914" s="7">
        <f t="shared" si="395"/>
        <v>0</v>
      </c>
      <c r="O914" s="72">
        <v>30</v>
      </c>
      <c r="P914" s="72">
        <v>405</v>
      </c>
      <c r="Q914" s="72">
        <f t="shared" si="392"/>
        <v>-30</v>
      </c>
      <c r="R914" s="72">
        <f t="shared" si="393"/>
        <v>-405</v>
      </c>
      <c r="S914" s="49"/>
      <c r="T914" s="49"/>
      <c r="U914" s="49"/>
      <c r="V914" s="49"/>
      <c r="W914" s="49"/>
      <c r="X914" s="49"/>
      <c r="Y914" s="49"/>
      <c r="Z914" s="49"/>
    </row>
    <row r="915" spans="1:28" ht="12.75" customHeight="1">
      <c r="A915" s="11" t="s">
        <v>18</v>
      </c>
      <c r="B915" s="4" t="s">
        <v>14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46">
        <f t="shared" si="394"/>
        <v>0</v>
      </c>
      <c r="N915" s="7">
        <f t="shared" si="395"/>
        <v>0</v>
      </c>
      <c r="O915" s="72">
        <v>0</v>
      </c>
      <c r="P915" s="72">
        <v>0</v>
      </c>
      <c r="Q915" s="72">
        <f t="shared" si="392"/>
        <v>0</v>
      </c>
      <c r="R915" s="72">
        <f t="shared" si="393"/>
        <v>0</v>
      </c>
      <c r="S915" s="49"/>
      <c r="T915" s="49"/>
      <c r="U915" s="49"/>
      <c r="V915" s="49"/>
      <c r="W915" s="49"/>
      <c r="X915" s="49"/>
      <c r="Y915" s="49"/>
      <c r="Z915" s="49"/>
    </row>
    <row r="916" spans="1:28" ht="12.75" customHeight="1">
      <c r="A916" s="11" t="s">
        <v>19</v>
      </c>
      <c r="B916" s="4" t="s">
        <v>14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46">
        <f t="shared" si="394"/>
        <v>0</v>
      </c>
      <c r="N916" s="7">
        <f t="shared" si="395"/>
        <v>0</v>
      </c>
      <c r="O916" s="72">
        <v>0</v>
      </c>
      <c r="P916" s="72">
        <v>0</v>
      </c>
      <c r="Q916" s="72">
        <f t="shared" si="392"/>
        <v>0</v>
      </c>
      <c r="R916" s="72">
        <f t="shared" si="393"/>
        <v>0</v>
      </c>
      <c r="S916" s="49"/>
      <c r="T916" s="49"/>
      <c r="U916" s="49"/>
      <c r="V916" s="49"/>
      <c r="W916" s="49"/>
      <c r="X916" s="49"/>
      <c r="Y916" s="49"/>
      <c r="Z916" s="49"/>
    </row>
    <row r="917" spans="1:28" ht="12.75" customHeight="1">
      <c r="A917" s="11" t="s">
        <v>20</v>
      </c>
      <c r="B917" s="4" t="s">
        <v>7</v>
      </c>
      <c r="C917" s="7">
        <v>4</v>
      </c>
      <c r="D917" s="7">
        <v>25</v>
      </c>
      <c r="E917" s="7"/>
      <c r="F917" s="7"/>
      <c r="G917" s="7"/>
      <c r="H917" s="7"/>
      <c r="I917" s="7"/>
      <c r="J917" s="7"/>
      <c r="K917" s="7"/>
      <c r="L917" s="7"/>
      <c r="M917" s="46">
        <f t="shared" si="394"/>
        <v>4</v>
      </c>
      <c r="N917" s="7">
        <f t="shared" si="395"/>
        <v>25</v>
      </c>
      <c r="O917" s="72">
        <v>20</v>
      </c>
      <c r="P917" s="72">
        <v>270</v>
      </c>
      <c r="Q917" s="72">
        <f t="shared" si="392"/>
        <v>-16</v>
      </c>
      <c r="R917" s="72">
        <f t="shared" si="393"/>
        <v>-245</v>
      </c>
      <c r="S917" s="49"/>
      <c r="T917" s="49"/>
      <c r="U917" s="49"/>
      <c r="V917" s="49"/>
      <c r="W917" s="49"/>
      <c r="X917" s="49"/>
      <c r="Y917" s="49"/>
      <c r="Z917" s="49"/>
    </row>
    <row r="918" spans="1:28" ht="12.75" customHeight="1">
      <c r="A918" s="11" t="s">
        <v>21</v>
      </c>
      <c r="B918" s="4" t="s">
        <v>22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46">
        <f t="shared" si="394"/>
        <v>0</v>
      </c>
      <c r="N918" s="7">
        <f t="shared" si="395"/>
        <v>0</v>
      </c>
      <c r="O918" s="72"/>
      <c r="P918" s="72"/>
      <c r="Q918" s="72">
        <f t="shared" si="392"/>
        <v>0</v>
      </c>
      <c r="R918" s="72">
        <f t="shared" si="393"/>
        <v>0</v>
      </c>
      <c r="S918" s="49"/>
      <c r="T918" s="49"/>
      <c r="U918" s="49"/>
      <c r="V918" s="49"/>
      <c r="W918" s="49"/>
      <c r="X918" s="49"/>
      <c r="Y918" s="49"/>
      <c r="Z918" s="49"/>
    </row>
    <row r="919" spans="1:28" ht="12.75" customHeight="1">
      <c r="A919" s="11" t="s">
        <v>23</v>
      </c>
      <c r="B919" s="44" t="s">
        <v>7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46">
        <f t="shared" si="394"/>
        <v>0</v>
      </c>
      <c r="N919" s="7">
        <f t="shared" si="395"/>
        <v>0</v>
      </c>
      <c r="O919" s="72"/>
      <c r="P919" s="72"/>
      <c r="Q919" s="72">
        <f t="shared" si="392"/>
        <v>0</v>
      </c>
      <c r="R919" s="72">
        <f t="shared" si="393"/>
        <v>0</v>
      </c>
      <c r="S919" s="49"/>
      <c r="T919" s="49"/>
      <c r="U919" s="49"/>
      <c r="V919" s="49"/>
      <c r="W919" s="49"/>
      <c r="X919" s="49"/>
      <c r="Y919" s="49"/>
      <c r="Z919" s="49"/>
    </row>
    <row r="920" spans="1:28" ht="12.75" customHeight="1">
      <c r="A920" s="11" t="s">
        <v>7</v>
      </c>
      <c r="B920" s="44">
        <f t="shared" ref="B920:B922" si="396">B899+7</f>
        <v>42845</v>
      </c>
      <c r="C920" s="7">
        <v>3</v>
      </c>
      <c r="D920" s="7">
        <v>27</v>
      </c>
      <c r="E920" s="7"/>
      <c r="F920" s="7"/>
      <c r="G920" s="7"/>
      <c r="H920" s="7"/>
      <c r="I920" s="7"/>
      <c r="J920" s="7"/>
      <c r="K920" s="7"/>
      <c r="L920" s="7"/>
      <c r="M920" s="46">
        <f t="shared" si="394"/>
        <v>3</v>
      </c>
      <c r="N920" s="7">
        <f t="shared" si="395"/>
        <v>27</v>
      </c>
      <c r="O920" s="72"/>
      <c r="P920" s="72"/>
      <c r="Q920" s="72"/>
      <c r="R920" s="72"/>
      <c r="S920" s="49"/>
      <c r="T920" s="49"/>
      <c r="U920" s="49"/>
      <c r="V920" s="49"/>
      <c r="W920" s="49"/>
      <c r="X920" s="49"/>
      <c r="Y920" s="49"/>
      <c r="Z920" s="49"/>
    </row>
    <row r="921" spans="1:28" ht="12.75" customHeight="1">
      <c r="A921" s="11" t="s">
        <v>8</v>
      </c>
      <c r="B921" s="44">
        <f t="shared" si="396"/>
        <v>42851</v>
      </c>
      <c r="C921" s="72">
        <v>143</v>
      </c>
      <c r="D921" s="72">
        <v>2809</v>
      </c>
      <c r="E921" s="7"/>
      <c r="F921" s="7"/>
      <c r="G921" s="7"/>
      <c r="H921" s="7"/>
      <c r="I921" s="7"/>
      <c r="J921" s="7"/>
      <c r="K921" s="7"/>
      <c r="L921" s="7"/>
      <c r="M921" s="46">
        <f t="shared" si="394"/>
        <v>143</v>
      </c>
      <c r="N921" s="7">
        <f t="shared" si="395"/>
        <v>2809</v>
      </c>
      <c r="O921" s="72">
        <v>130</v>
      </c>
      <c r="P921" s="72">
        <v>1755</v>
      </c>
      <c r="Q921" s="72">
        <f t="shared" ref="Q921:Q925" si="397">M921-O921</f>
        <v>13</v>
      </c>
      <c r="R921" s="72">
        <f t="shared" ref="R921:R925" si="398">N921-P921</f>
        <v>1054</v>
      </c>
      <c r="S921" s="49"/>
      <c r="T921" s="49"/>
      <c r="U921" s="49"/>
      <c r="V921" s="49"/>
      <c r="W921" s="49"/>
      <c r="X921" s="49"/>
      <c r="Y921" s="49"/>
      <c r="Z921" s="49"/>
    </row>
    <row r="922" spans="1:28" ht="12.75" customHeight="1">
      <c r="A922" s="11" t="s">
        <v>9</v>
      </c>
      <c r="B922" s="4">
        <f t="shared" si="396"/>
        <v>42852</v>
      </c>
      <c r="C922" s="7">
        <v>38</v>
      </c>
      <c r="D922" s="7">
        <v>428</v>
      </c>
      <c r="E922" s="7"/>
      <c r="F922" s="7"/>
      <c r="G922" s="7"/>
      <c r="H922" s="7"/>
      <c r="I922" s="7"/>
      <c r="J922" s="7"/>
      <c r="K922" s="7"/>
      <c r="L922" s="7"/>
      <c r="M922" s="46">
        <f t="shared" si="394"/>
        <v>38</v>
      </c>
      <c r="N922" s="7">
        <f t="shared" si="395"/>
        <v>428</v>
      </c>
      <c r="O922" s="72">
        <v>20</v>
      </c>
      <c r="P922" s="72">
        <v>270</v>
      </c>
      <c r="Q922" s="72">
        <f t="shared" si="397"/>
        <v>18</v>
      </c>
      <c r="R922" s="72">
        <f t="shared" si="398"/>
        <v>158</v>
      </c>
      <c r="S922" s="49"/>
      <c r="T922" s="49"/>
      <c r="U922" s="49"/>
      <c r="V922" s="49"/>
      <c r="W922" s="49"/>
      <c r="X922" s="49"/>
      <c r="Y922" s="49"/>
      <c r="Z922" s="49"/>
    </row>
    <row r="923" spans="1:28" ht="12.75" customHeight="1">
      <c r="A923" s="11" t="s">
        <v>24</v>
      </c>
      <c r="B923" s="4"/>
      <c r="C923" s="22"/>
      <c r="D923" s="22"/>
      <c r="E923" s="22"/>
      <c r="F923" s="22"/>
      <c r="G923" s="7"/>
      <c r="H923" s="7"/>
      <c r="I923" s="7"/>
      <c r="J923" s="7"/>
      <c r="K923" s="7"/>
      <c r="L923" s="7"/>
      <c r="M923" s="46">
        <f t="shared" si="394"/>
        <v>0</v>
      </c>
      <c r="N923" s="7">
        <f t="shared" si="395"/>
        <v>0</v>
      </c>
      <c r="O923" s="72"/>
      <c r="P923" s="72"/>
      <c r="Q923" s="72">
        <f t="shared" si="397"/>
        <v>0</v>
      </c>
      <c r="R923" s="72">
        <f t="shared" si="398"/>
        <v>0</v>
      </c>
      <c r="S923" s="49"/>
      <c r="T923" s="49"/>
      <c r="U923" s="49"/>
      <c r="V923" s="49"/>
      <c r="W923" s="49"/>
      <c r="X923" s="49"/>
      <c r="Y923" s="49"/>
      <c r="Z923" s="49"/>
    </row>
    <row r="924" spans="1:28" ht="12.75" customHeight="1">
      <c r="A924" s="11" t="s">
        <v>182</v>
      </c>
      <c r="B924" s="4"/>
      <c r="C924" s="22"/>
      <c r="D924" s="22"/>
      <c r="E924" s="22"/>
      <c r="F924" s="22"/>
      <c r="G924" s="7"/>
      <c r="H924" s="7"/>
      <c r="I924" s="7"/>
      <c r="J924" s="7"/>
      <c r="K924" s="7"/>
      <c r="L924" s="7"/>
      <c r="M924" s="46"/>
      <c r="N924" s="7"/>
      <c r="O924" s="72"/>
      <c r="P924" s="72"/>
      <c r="Q924" s="72"/>
      <c r="R924" s="72"/>
      <c r="S924" s="49"/>
      <c r="T924" s="49"/>
      <c r="U924" s="49"/>
      <c r="V924" s="49"/>
      <c r="W924" s="49"/>
      <c r="X924" s="49"/>
      <c r="Y924" s="49"/>
      <c r="Z924" s="49"/>
    </row>
    <row r="925" spans="1:28" ht="12.75" customHeight="1">
      <c r="A925" s="8" t="s">
        <v>25</v>
      </c>
      <c r="B925" s="14"/>
      <c r="C925" s="7">
        <f t="shared" ref="C925:P925" si="399">SUM(C910:C923)</f>
        <v>493</v>
      </c>
      <c r="D925" s="7">
        <f t="shared" si="399"/>
        <v>6748</v>
      </c>
      <c r="E925" s="7">
        <f t="shared" si="399"/>
        <v>0</v>
      </c>
      <c r="F925" s="7">
        <f t="shared" si="399"/>
        <v>0</v>
      </c>
      <c r="G925" s="7">
        <f t="shared" si="399"/>
        <v>0</v>
      </c>
      <c r="H925" s="7">
        <f t="shared" si="399"/>
        <v>0</v>
      </c>
      <c r="I925" s="7">
        <f t="shared" si="399"/>
        <v>87</v>
      </c>
      <c r="J925" s="7">
        <f t="shared" si="399"/>
        <v>788</v>
      </c>
      <c r="K925" s="7">
        <f t="shared" si="399"/>
        <v>0</v>
      </c>
      <c r="L925" s="7">
        <f t="shared" si="399"/>
        <v>0</v>
      </c>
      <c r="M925" s="20">
        <f t="shared" si="399"/>
        <v>493</v>
      </c>
      <c r="N925" s="21">
        <f t="shared" si="399"/>
        <v>6748</v>
      </c>
      <c r="O925" s="22">
        <f t="shared" si="399"/>
        <v>500</v>
      </c>
      <c r="P925" s="22">
        <f t="shared" si="399"/>
        <v>6750</v>
      </c>
      <c r="Q925" s="22">
        <f t="shared" si="397"/>
        <v>-7</v>
      </c>
      <c r="R925" s="22">
        <f t="shared" si="398"/>
        <v>-2</v>
      </c>
      <c r="S925" s="49">
        <f t="shared" ref="S925:Z925" si="400">SUM(S910:S923)</f>
        <v>0</v>
      </c>
      <c r="T925" s="49">
        <f t="shared" si="400"/>
        <v>0</v>
      </c>
      <c r="U925" s="49">
        <f t="shared" si="400"/>
        <v>0</v>
      </c>
      <c r="V925" s="49">
        <f t="shared" si="400"/>
        <v>0</v>
      </c>
      <c r="W925" s="49">
        <f t="shared" si="400"/>
        <v>0</v>
      </c>
      <c r="X925" s="49">
        <f t="shared" si="400"/>
        <v>0</v>
      </c>
      <c r="Y925" s="49">
        <f t="shared" si="400"/>
        <v>0</v>
      </c>
      <c r="Z925" s="49">
        <f t="shared" si="400"/>
        <v>0</v>
      </c>
      <c r="AA925" s="52">
        <f>S925+U925+W925+Y925</f>
        <v>0</v>
      </c>
      <c r="AB925" s="52">
        <f>T925+V925+X925+Z925</f>
        <v>0</v>
      </c>
    </row>
    <row r="927" spans="1:28" ht="12.75" customHeight="1">
      <c r="A927" s="1" t="s">
        <v>184</v>
      </c>
      <c r="B927" s="2"/>
      <c r="C927" s="55"/>
      <c r="D927" s="55"/>
      <c r="E927" s="2"/>
      <c r="F927" s="2"/>
      <c r="G927" s="2"/>
      <c r="H927" s="2"/>
      <c r="I927" s="16"/>
      <c r="M927" s="53"/>
      <c r="Q927" s="23"/>
      <c r="R927" s="23"/>
    </row>
    <row r="928" spans="1:28" ht="12.75" customHeight="1">
      <c r="A928" s="78" t="s">
        <v>38</v>
      </c>
      <c r="B928" s="4"/>
      <c r="C928" s="5" t="s">
        <v>0</v>
      </c>
      <c r="D928" s="5"/>
      <c r="E928" s="5" t="s">
        <v>0</v>
      </c>
      <c r="F928" s="5"/>
      <c r="G928" s="5" t="s">
        <v>1</v>
      </c>
      <c r="H928" s="5"/>
      <c r="I928" s="5" t="s">
        <v>1</v>
      </c>
      <c r="J928" s="5"/>
      <c r="K928" s="5" t="s">
        <v>1</v>
      </c>
      <c r="L928" s="5"/>
      <c r="M928" s="77" t="s">
        <v>0</v>
      </c>
      <c r="N928" s="5"/>
      <c r="O928" s="78" t="s">
        <v>2</v>
      </c>
      <c r="P928" s="78"/>
      <c r="Q928" s="78" t="s">
        <v>3</v>
      </c>
      <c r="R928" s="78"/>
      <c r="S928" s="47" t="s">
        <v>4</v>
      </c>
      <c r="T928" s="48"/>
      <c r="U928" s="48"/>
      <c r="V928" s="48"/>
      <c r="W928" s="48"/>
      <c r="X928" s="48"/>
      <c r="Y928" s="48"/>
      <c r="Z928" s="48"/>
    </row>
    <row r="929" spans="1:26" ht="12.75" customHeight="1">
      <c r="A929" s="78" t="s">
        <v>5</v>
      </c>
      <c r="B929" s="4" t="s">
        <v>6</v>
      </c>
      <c r="C929" s="78" t="s">
        <v>36</v>
      </c>
      <c r="D929" s="78"/>
      <c r="E929" s="78" t="s">
        <v>29</v>
      </c>
      <c r="F929" s="78"/>
      <c r="G929" s="78" t="s">
        <v>7</v>
      </c>
      <c r="H929" s="78"/>
      <c r="I929" s="78" t="s">
        <v>8</v>
      </c>
      <c r="J929" s="78"/>
      <c r="K929" s="78" t="s">
        <v>9</v>
      </c>
      <c r="L929" s="78"/>
      <c r="M929" s="76"/>
      <c r="N929" s="78"/>
      <c r="O929" s="78"/>
      <c r="P929" s="78"/>
      <c r="Q929" s="78" t="s">
        <v>10</v>
      </c>
      <c r="R929" s="78" t="s">
        <v>11</v>
      </c>
      <c r="S929" s="49" t="s">
        <v>10</v>
      </c>
      <c r="T929" s="49" t="s">
        <v>11</v>
      </c>
      <c r="U929" s="49" t="s">
        <v>10</v>
      </c>
      <c r="V929" s="49" t="s">
        <v>11</v>
      </c>
      <c r="W929" s="49" t="s">
        <v>10</v>
      </c>
      <c r="X929" s="49" t="s">
        <v>11</v>
      </c>
      <c r="Y929" s="49" t="s">
        <v>10</v>
      </c>
      <c r="Z929" s="49" t="s">
        <v>11</v>
      </c>
    </row>
    <row r="930" spans="1:26" ht="12.75" customHeight="1">
      <c r="A930" s="6" t="s">
        <v>12</v>
      </c>
      <c r="B930" s="4"/>
      <c r="C930" s="7" t="s">
        <v>10</v>
      </c>
      <c r="D930" s="7" t="s">
        <v>11</v>
      </c>
      <c r="E930" s="7" t="s">
        <v>10</v>
      </c>
      <c r="F930" s="7" t="s">
        <v>11</v>
      </c>
      <c r="G930" s="7" t="s">
        <v>10</v>
      </c>
      <c r="H930" s="7" t="s">
        <v>11</v>
      </c>
      <c r="I930" s="7" t="s">
        <v>10</v>
      </c>
      <c r="J930" s="7" t="s">
        <v>11</v>
      </c>
      <c r="K930" s="7" t="s">
        <v>10</v>
      </c>
      <c r="L930" s="7" t="s">
        <v>11</v>
      </c>
      <c r="M930" s="76" t="s">
        <v>10</v>
      </c>
      <c r="N930" s="78" t="s">
        <v>11</v>
      </c>
      <c r="O930" s="78" t="s">
        <v>10</v>
      </c>
      <c r="P930" s="78" t="s">
        <v>11</v>
      </c>
      <c r="Q930" s="78"/>
      <c r="R930" s="78"/>
      <c r="S930" s="49" t="s">
        <v>0</v>
      </c>
      <c r="T930" s="49"/>
      <c r="U930" s="50" t="s">
        <v>7</v>
      </c>
      <c r="V930" s="51"/>
      <c r="W930" s="49" t="s">
        <v>8</v>
      </c>
      <c r="X930" s="49"/>
      <c r="Y930" s="49" t="s">
        <v>9</v>
      </c>
      <c r="Z930" s="49"/>
    </row>
    <row r="931" spans="1:26" ht="12.75" customHeight="1">
      <c r="A931" s="8" t="s">
        <v>13</v>
      </c>
      <c r="B931" s="4" t="s">
        <v>14</v>
      </c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46">
        <f t="shared" ref="M931" si="401">C931+E931</f>
        <v>0</v>
      </c>
      <c r="N931" s="7">
        <f t="shared" ref="N931" si="402">D931+F931</f>
        <v>0</v>
      </c>
      <c r="O931" s="78">
        <v>0</v>
      </c>
      <c r="P931" s="78">
        <v>0</v>
      </c>
      <c r="Q931" s="78">
        <f t="shared" ref="Q931:Q940" si="403">M931-O931</f>
        <v>0</v>
      </c>
      <c r="R931" s="78">
        <f t="shared" ref="R931:R940" si="404">N931-P931</f>
        <v>0</v>
      </c>
      <c r="S931" s="49"/>
      <c r="T931" s="49"/>
      <c r="U931" s="49"/>
      <c r="V931" s="49"/>
      <c r="W931" s="49"/>
      <c r="X931" s="49"/>
      <c r="Y931" s="49"/>
      <c r="Z931" s="49"/>
    </row>
    <row r="932" spans="1:26" ht="12.75" customHeight="1">
      <c r="A932" s="11" t="s">
        <v>15</v>
      </c>
      <c r="B932" s="44">
        <f>B911+7</f>
        <v>42847</v>
      </c>
      <c r="C932" s="7">
        <v>131</v>
      </c>
      <c r="D932" s="7">
        <v>1928</v>
      </c>
      <c r="E932" s="7"/>
      <c r="F932" s="7"/>
      <c r="G932" s="7"/>
      <c r="H932" s="7"/>
      <c r="I932" s="7">
        <v>28</v>
      </c>
      <c r="J932" s="7">
        <v>394</v>
      </c>
      <c r="K932" s="7"/>
      <c r="L932" s="7"/>
      <c r="M932" s="46">
        <f t="shared" ref="M932:M943" si="405">C932+E932</f>
        <v>131</v>
      </c>
      <c r="N932" s="7">
        <f t="shared" ref="N932:N943" si="406">D932+F932</f>
        <v>1928</v>
      </c>
      <c r="O932" s="78">
        <v>150</v>
      </c>
      <c r="P932" s="78">
        <v>2025</v>
      </c>
      <c r="Q932" s="78">
        <f t="shared" si="403"/>
        <v>-19</v>
      </c>
      <c r="R932" s="78">
        <f t="shared" si="404"/>
        <v>-97</v>
      </c>
      <c r="S932" s="49"/>
      <c r="T932" s="49"/>
      <c r="U932" s="49"/>
      <c r="V932" s="49"/>
      <c r="W932" s="49"/>
      <c r="X932" s="49"/>
      <c r="Y932" s="49"/>
      <c r="Z932" s="49"/>
    </row>
    <row r="933" spans="1:26" ht="12.75" customHeight="1">
      <c r="A933" s="11" t="s">
        <v>14</v>
      </c>
      <c r="B933" s="44">
        <f>B912+7</f>
        <v>42849</v>
      </c>
      <c r="C933" s="10">
        <v>133</v>
      </c>
      <c r="D933" s="7">
        <v>1634</v>
      </c>
      <c r="E933" s="7"/>
      <c r="F933" s="7"/>
      <c r="G933" s="7"/>
      <c r="H933" s="7"/>
      <c r="I933" s="7">
        <v>70</v>
      </c>
      <c r="J933" s="7">
        <v>733</v>
      </c>
      <c r="K933" s="7"/>
      <c r="L933" s="7"/>
      <c r="M933" s="46">
        <f t="shared" si="405"/>
        <v>133</v>
      </c>
      <c r="N933" s="7">
        <f t="shared" si="406"/>
        <v>1634</v>
      </c>
      <c r="O933" s="78">
        <v>150</v>
      </c>
      <c r="P933" s="78">
        <v>2025</v>
      </c>
      <c r="Q933" s="78">
        <f t="shared" si="403"/>
        <v>-17</v>
      </c>
      <c r="R933" s="78">
        <f t="shared" si="404"/>
        <v>-391</v>
      </c>
      <c r="S933" s="49"/>
      <c r="T933" s="49"/>
      <c r="U933" s="49"/>
      <c r="V933" s="49"/>
      <c r="W933" s="49"/>
      <c r="X933" s="49"/>
      <c r="Y933" s="49"/>
      <c r="Z933" s="49"/>
    </row>
    <row r="934" spans="1:26" ht="12.75" customHeight="1">
      <c r="A934" s="11" t="s">
        <v>16</v>
      </c>
      <c r="B934" s="4" t="s">
        <v>15</v>
      </c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46">
        <f t="shared" si="405"/>
        <v>0</v>
      </c>
      <c r="N934" s="7">
        <f t="shared" si="406"/>
        <v>0</v>
      </c>
      <c r="O934" s="78">
        <v>0</v>
      </c>
      <c r="P934" s="78">
        <v>0</v>
      </c>
      <c r="Q934" s="78">
        <f t="shared" si="403"/>
        <v>0</v>
      </c>
      <c r="R934" s="78">
        <f t="shared" si="404"/>
        <v>0</v>
      </c>
      <c r="S934" s="49"/>
      <c r="T934" s="49"/>
      <c r="U934" s="49"/>
      <c r="V934" s="49"/>
      <c r="W934" s="49"/>
      <c r="X934" s="49"/>
      <c r="Y934" s="49"/>
      <c r="Z934" s="49"/>
    </row>
    <row r="935" spans="1:26" ht="12.75" customHeight="1">
      <c r="A935" s="11" t="s">
        <v>17</v>
      </c>
      <c r="B935" s="4" t="s">
        <v>14</v>
      </c>
      <c r="C935" s="10">
        <v>23</v>
      </c>
      <c r="D935" s="10">
        <v>578</v>
      </c>
      <c r="E935" s="7"/>
      <c r="F935" s="7"/>
      <c r="G935" s="7"/>
      <c r="H935" s="7"/>
      <c r="I935" s="7"/>
      <c r="J935" s="7"/>
      <c r="K935" s="7"/>
      <c r="L935" s="7"/>
      <c r="M935" s="46">
        <f t="shared" si="405"/>
        <v>23</v>
      </c>
      <c r="N935" s="7">
        <f t="shared" si="406"/>
        <v>578</v>
      </c>
      <c r="O935" s="78">
        <v>30</v>
      </c>
      <c r="P935" s="78">
        <v>405</v>
      </c>
      <c r="Q935" s="78">
        <f t="shared" si="403"/>
        <v>-7</v>
      </c>
      <c r="R935" s="78">
        <f t="shared" si="404"/>
        <v>173</v>
      </c>
      <c r="S935" s="49"/>
      <c r="T935" s="49"/>
      <c r="U935" s="49"/>
      <c r="V935" s="49"/>
      <c r="W935" s="49"/>
      <c r="X935" s="49"/>
      <c r="Y935" s="49"/>
      <c r="Z935" s="49"/>
    </row>
    <row r="936" spans="1:26" ht="12.75" customHeight="1">
      <c r="A936" s="11" t="s">
        <v>18</v>
      </c>
      <c r="B936" s="4" t="s">
        <v>14</v>
      </c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46">
        <f t="shared" si="405"/>
        <v>0</v>
      </c>
      <c r="N936" s="7">
        <f t="shared" si="406"/>
        <v>0</v>
      </c>
      <c r="O936" s="78">
        <v>0</v>
      </c>
      <c r="P936" s="78">
        <v>0</v>
      </c>
      <c r="Q936" s="78">
        <f t="shared" si="403"/>
        <v>0</v>
      </c>
      <c r="R936" s="78">
        <f t="shared" si="404"/>
        <v>0</v>
      </c>
      <c r="S936" s="49"/>
      <c r="T936" s="49"/>
      <c r="U936" s="49"/>
      <c r="V936" s="49"/>
      <c r="W936" s="49"/>
      <c r="X936" s="49"/>
      <c r="Y936" s="49"/>
      <c r="Z936" s="49"/>
    </row>
    <row r="937" spans="1:26" ht="12.75" customHeight="1">
      <c r="A937" s="11" t="s">
        <v>19</v>
      </c>
      <c r="B937" s="4" t="s">
        <v>14</v>
      </c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46">
        <f t="shared" si="405"/>
        <v>0</v>
      </c>
      <c r="N937" s="7">
        <f t="shared" si="406"/>
        <v>0</v>
      </c>
      <c r="O937" s="78">
        <v>0</v>
      </c>
      <c r="P937" s="78">
        <v>0</v>
      </c>
      <c r="Q937" s="78">
        <f t="shared" si="403"/>
        <v>0</v>
      </c>
      <c r="R937" s="78">
        <f t="shared" si="404"/>
        <v>0</v>
      </c>
      <c r="S937" s="49"/>
      <c r="T937" s="49"/>
      <c r="U937" s="49"/>
      <c r="V937" s="49"/>
      <c r="W937" s="49"/>
      <c r="X937" s="49"/>
      <c r="Y937" s="49"/>
      <c r="Z937" s="49"/>
    </row>
    <row r="938" spans="1:26" ht="12.75" customHeight="1">
      <c r="A938" s="11" t="s">
        <v>20</v>
      </c>
      <c r="B938" s="4" t="s">
        <v>7</v>
      </c>
      <c r="C938" s="7">
        <v>21</v>
      </c>
      <c r="D938" s="7">
        <v>286</v>
      </c>
      <c r="E938" s="7"/>
      <c r="F938" s="7"/>
      <c r="G938" s="7"/>
      <c r="H938" s="7"/>
      <c r="I938" s="7"/>
      <c r="J938" s="7"/>
      <c r="K938" s="7"/>
      <c r="L938" s="7"/>
      <c r="M938" s="46">
        <f t="shared" si="405"/>
        <v>21</v>
      </c>
      <c r="N938" s="7">
        <f t="shared" si="406"/>
        <v>286</v>
      </c>
      <c r="O938" s="78">
        <v>20</v>
      </c>
      <c r="P938" s="78">
        <v>270</v>
      </c>
      <c r="Q938" s="78">
        <f t="shared" si="403"/>
        <v>1</v>
      </c>
      <c r="R938" s="78">
        <f t="shared" si="404"/>
        <v>16</v>
      </c>
      <c r="S938" s="49"/>
      <c r="T938" s="49"/>
      <c r="U938" s="49"/>
      <c r="V938" s="49"/>
      <c r="W938" s="49"/>
      <c r="X938" s="49"/>
      <c r="Y938" s="49"/>
      <c r="Z938" s="49"/>
    </row>
    <row r="939" spans="1:26" ht="12.75" customHeight="1">
      <c r="A939" s="11" t="s">
        <v>21</v>
      </c>
      <c r="B939" s="4" t="s">
        <v>22</v>
      </c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46">
        <f t="shared" si="405"/>
        <v>0</v>
      </c>
      <c r="N939" s="7">
        <f t="shared" si="406"/>
        <v>0</v>
      </c>
      <c r="O939" s="78"/>
      <c r="P939" s="78"/>
      <c r="Q939" s="78">
        <f t="shared" si="403"/>
        <v>0</v>
      </c>
      <c r="R939" s="78">
        <f t="shared" si="404"/>
        <v>0</v>
      </c>
      <c r="S939" s="49"/>
      <c r="T939" s="49"/>
      <c r="U939" s="49"/>
      <c r="V939" s="49"/>
      <c r="W939" s="49"/>
      <c r="X939" s="49"/>
      <c r="Y939" s="49"/>
      <c r="Z939" s="49"/>
    </row>
    <row r="940" spans="1:26" ht="12.75" customHeight="1">
      <c r="A940" s="11" t="s">
        <v>23</v>
      </c>
      <c r="B940" s="44" t="s">
        <v>7</v>
      </c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46">
        <f t="shared" si="405"/>
        <v>0</v>
      </c>
      <c r="N940" s="7">
        <f t="shared" si="406"/>
        <v>0</v>
      </c>
      <c r="O940" s="78"/>
      <c r="P940" s="78"/>
      <c r="Q940" s="78">
        <f t="shared" si="403"/>
        <v>0</v>
      </c>
      <c r="R940" s="78">
        <f t="shared" si="404"/>
        <v>0</v>
      </c>
      <c r="S940" s="49"/>
      <c r="T940" s="49"/>
      <c r="U940" s="49"/>
      <c r="V940" s="49"/>
      <c r="W940" s="49"/>
      <c r="X940" s="49"/>
      <c r="Y940" s="49"/>
      <c r="Z940" s="49"/>
    </row>
    <row r="941" spans="1:26" ht="12.75" customHeight="1">
      <c r="A941" s="11" t="s">
        <v>7</v>
      </c>
      <c r="B941" s="44">
        <f t="shared" ref="B941:B943" si="407">B920+7</f>
        <v>42852</v>
      </c>
      <c r="C941" s="7">
        <v>9</v>
      </c>
      <c r="D941" s="7">
        <v>63</v>
      </c>
      <c r="E941" s="7"/>
      <c r="F941" s="7"/>
      <c r="G941" s="7"/>
      <c r="H941" s="7"/>
      <c r="I941" s="7"/>
      <c r="J941" s="7"/>
      <c r="K941" s="7"/>
      <c r="L941" s="7"/>
      <c r="M941" s="46">
        <f t="shared" si="405"/>
        <v>9</v>
      </c>
      <c r="N941" s="7">
        <f t="shared" si="406"/>
        <v>63</v>
      </c>
      <c r="O941" s="78"/>
      <c r="P941" s="78"/>
      <c r="Q941" s="78"/>
      <c r="R941" s="78"/>
      <c r="S941" s="49"/>
      <c r="T941" s="49"/>
      <c r="U941" s="49"/>
      <c r="V941" s="49"/>
      <c r="W941" s="49"/>
      <c r="X941" s="49"/>
      <c r="Y941" s="49"/>
      <c r="Z941" s="49"/>
    </row>
    <row r="942" spans="1:26" ht="12.75" customHeight="1">
      <c r="A942" s="11" t="s">
        <v>8</v>
      </c>
      <c r="B942" s="44">
        <f t="shared" si="407"/>
        <v>42858</v>
      </c>
      <c r="C942" s="78">
        <v>130</v>
      </c>
      <c r="D942" s="78">
        <v>1755</v>
      </c>
      <c r="E942" s="7"/>
      <c r="F942" s="7"/>
      <c r="G942" s="7"/>
      <c r="H942" s="7"/>
      <c r="I942" s="7"/>
      <c r="J942" s="7"/>
      <c r="K942" s="7"/>
      <c r="L942" s="7"/>
      <c r="M942" s="46">
        <f t="shared" si="405"/>
        <v>130</v>
      </c>
      <c r="N942" s="7">
        <f t="shared" si="406"/>
        <v>1755</v>
      </c>
      <c r="O942" s="78">
        <v>130</v>
      </c>
      <c r="P942" s="78">
        <v>1755</v>
      </c>
      <c r="Q942" s="78">
        <f t="shared" ref="Q942:Q944" si="408">M942-O942</f>
        <v>0</v>
      </c>
      <c r="R942" s="78">
        <f t="shared" ref="R942:R944" si="409">N942-P942</f>
        <v>0</v>
      </c>
      <c r="S942" s="49"/>
      <c r="T942" s="49"/>
      <c r="U942" s="49"/>
      <c r="V942" s="49"/>
      <c r="W942" s="49"/>
      <c r="X942" s="49"/>
      <c r="Y942" s="49"/>
      <c r="Z942" s="49"/>
    </row>
    <row r="943" spans="1:26" ht="12.75" customHeight="1">
      <c r="A943" s="11" t="s">
        <v>9</v>
      </c>
      <c r="B943" s="4">
        <f t="shared" si="407"/>
        <v>42859</v>
      </c>
      <c r="C943" s="7">
        <v>20</v>
      </c>
      <c r="D943" s="7">
        <v>270</v>
      </c>
      <c r="E943" s="7"/>
      <c r="F943" s="7"/>
      <c r="G943" s="7"/>
      <c r="H943" s="7"/>
      <c r="I943" s="7"/>
      <c r="J943" s="7"/>
      <c r="K943" s="7"/>
      <c r="L943" s="7"/>
      <c r="M943" s="46">
        <f t="shared" si="405"/>
        <v>20</v>
      </c>
      <c r="N943" s="7">
        <f t="shared" si="406"/>
        <v>270</v>
      </c>
      <c r="O943" s="78">
        <v>20</v>
      </c>
      <c r="P943" s="78">
        <v>270</v>
      </c>
      <c r="Q943" s="78">
        <f t="shared" si="408"/>
        <v>0</v>
      </c>
      <c r="R943" s="78">
        <f t="shared" si="409"/>
        <v>0</v>
      </c>
      <c r="S943" s="49"/>
      <c r="T943" s="49"/>
      <c r="U943" s="49"/>
      <c r="V943" s="49"/>
      <c r="W943" s="49"/>
      <c r="X943" s="49"/>
      <c r="Y943" s="49"/>
      <c r="Z943" s="49"/>
    </row>
    <row r="944" spans="1:26" ht="12.75" customHeight="1">
      <c r="A944" s="11" t="s">
        <v>24</v>
      </c>
      <c r="B944" s="4"/>
      <c r="C944" s="22">
        <v>9</v>
      </c>
      <c r="D944" s="22">
        <v>193</v>
      </c>
      <c r="E944" s="22"/>
      <c r="F944" s="22"/>
      <c r="G944" s="7"/>
      <c r="H944" s="7"/>
      <c r="I944" s="7"/>
      <c r="J944" s="7"/>
      <c r="K944" s="7"/>
      <c r="L944" s="7"/>
      <c r="M944" s="46">
        <f t="shared" ref="M944" si="410">C944+E944</f>
        <v>9</v>
      </c>
      <c r="N944" s="7">
        <f t="shared" ref="N944" si="411">D944+F944</f>
        <v>193</v>
      </c>
      <c r="O944" s="78"/>
      <c r="P944" s="78"/>
      <c r="Q944" s="78">
        <f t="shared" si="408"/>
        <v>9</v>
      </c>
      <c r="R944" s="78">
        <f t="shared" si="409"/>
        <v>193</v>
      </c>
      <c r="S944" s="49"/>
      <c r="T944" s="49"/>
      <c r="U944" s="49"/>
      <c r="V944" s="49"/>
      <c r="W944" s="49"/>
      <c r="X944" s="49"/>
      <c r="Y944" s="49"/>
      <c r="Z944" s="49"/>
    </row>
    <row r="945" spans="1:28" ht="12.75" customHeight="1">
      <c r="A945" s="11" t="s">
        <v>182</v>
      </c>
      <c r="B945" s="4"/>
      <c r="C945" s="22"/>
      <c r="D945" s="22"/>
      <c r="E945" s="22"/>
      <c r="F945" s="22"/>
      <c r="G945" s="7"/>
      <c r="H945" s="7"/>
      <c r="I945" s="7"/>
      <c r="J945" s="7"/>
      <c r="K945" s="7"/>
      <c r="L945" s="7"/>
      <c r="M945" s="46"/>
      <c r="N945" s="7"/>
      <c r="O945" s="78"/>
      <c r="P945" s="78"/>
      <c r="Q945" s="78"/>
      <c r="R945" s="78"/>
      <c r="S945" s="49"/>
      <c r="T945" s="49"/>
      <c r="U945" s="49"/>
      <c r="V945" s="49"/>
      <c r="W945" s="49"/>
      <c r="X945" s="49"/>
      <c r="Y945" s="49"/>
      <c r="Z945" s="49"/>
    </row>
    <row r="946" spans="1:28" ht="12.75" customHeight="1">
      <c r="A946" s="8" t="s">
        <v>25</v>
      </c>
      <c r="B946" s="14"/>
      <c r="C946" s="7">
        <f t="shared" ref="C946:P946" si="412">SUM(C931:C944)</f>
        <v>476</v>
      </c>
      <c r="D946" s="7">
        <f t="shared" si="412"/>
        <v>6707</v>
      </c>
      <c r="E946" s="7">
        <f t="shared" si="412"/>
        <v>0</v>
      </c>
      <c r="F946" s="7">
        <f t="shared" si="412"/>
        <v>0</v>
      </c>
      <c r="G946" s="7">
        <f t="shared" si="412"/>
        <v>0</v>
      </c>
      <c r="H946" s="7">
        <f t="shared" si="412"/>
        <v>0</v>
      </c>
      <c r="I946" s="7">
        <f t="shared" si="412"/>
        <v>98</v>
      </c>
      <c r="J946" s="7">
        <f t="shared" si="412"/>
        <v>1127</v>
      </c>
      <c r="K946" s="7">
        <f t="shared" si="412"/>
        <v>0</v>
      </c>
      <c r="L946" s="7">
        <f t="shared" si="412"/>
        <v>0</v>
      </c>
      <c r="M946" s="20">
        <f t="shared" si="412"/>
        <v>476</v>
      </c>
      <c r="N946" s="21">
        <f t="shared" si="412"/>
        <v>6707</v>
      </c>
      <c r="O946" s="22">
        <f t="shared" si="412"/>
        <v>500</v>
      </c>
      <c r="P946" s="22">
        <f t="shared" si="412"/>
        <v>6750</v>
      </c>
      <c r="Q946" s="22">
        <f t="shared" ref="Q946" si="413">M946-O946</f>
        <v>-24</v>
      </c>
      <c r="R946" s="22">
        <f t="shared" ref="R946" si="414">N946-P946</f>
        <v>-43</v>
      </c>
      <c r="S946" s="49">
        <f t="shared" ref="S946:Z946" si="415">SUM(S931:S944)</f>
        <v>0</v>
      </c>
      <c r="T946" s="49">
        <f t="shared" si="415"/>
        <v>0</v>
      </c>
      <c r="U946" s="49">
        <f t="shared" si="415"/>
        <v>0</v>
      </c>
      <c r="V946" s="49">
        <f t="shared" si="415"/>
        <v>0</v>
      </c>
      <c r="W946" s="49">
        <f t="shared" si="415"/>
        <v>0</v>
      </c>
      <c r="X946" s="49">
        <f t="shared" si="415"/>
        <v>0</v>
      </c>
      <c r="Y946" s="49">
        <f t="shared" si="415"/>
        <v>0</v>
      </c>
      <c r="Z946" s="49">
        <f t="shared" si="415"/>
        <v>0</v>
      </c>
      <c r="AA946" s="52">
        <f>S946+U946+W946+Y946</f>
        <v>0</v>
      </c>
      <c r="AB946" s="52">
        <f>T946+V946+X946+Z946</f>
        <v>0</v>
      </c>
    </row>
    <row r="948" spans="1:28" ht="12.75" customHeight="1">
      <c r="A948" s="1" t="s">
        <v>186</v>
      </c>
      <c r="B948" s="2"/>
      <c r="C948" s="55"/>
      <c r="D948" s="55"/>
      <c r="E948" s="2"/>
      <c r="F948" s="2"/>
      <c r="G948" s="2"/>
      <c r="H948" s="2"/>
      <c r="I948" s="16"/>
      <c r="M948" s="53"/>
      <c r="Q948" s="23"/>
      <c r="R948" s="23"/>
    </row>
    <row r="949" spans="1:28" ht="12.75" customHeight="1">
      <c r="A949" s="81" t="s">
        <v>38</v>
      </c>
      <c r="B949" s="4"/>
      <c r="C949" s="5" t="s">
        <v>0</v>
      </c>
      <c r="D949" s="5"/>
      <c r="E949" s="5" t="s">
        <v>0</v>
      </c>
      <c r="F949" s="5"/>
      <c r="G949" s="5" t="s">
        <v>1</v>
      </c>
      <c r="H949" s="5"/>
      <c r="I949" s="5" t="s">
        <v>1</v>
      </c>
      <c r="J949" s="5"/>
      <c r="K949" s="5" t="s">
        <v>1</v>
      </c>
      <c r="L949" s="5"/>
      <c r="M949" s="80" t="s">
        <v>0</v>
      </c>
      <c r="N949" s="5"/>
      <c r="O949" s="81" t="s">
        <v>2</v>
      </c>
      <c r="P949" s="81"/>
      <c r="Q949" s="81" t="s">
        <v>3</v>
      </c>
      <c r="R949" s="81"/>
      <c r="S949" s="47" t="s">
        <v>4</v>
      </c>
      <c r="T949" s="48"/>
      <c r="U949" s="48"/>
      <c r="V949" s="48"/>
      <c r="W949" s="48"/>
      <c r="X949" s="48"/>
      <c r="Y949" s="48"/>
      <c r="Z949" s="48"/>
    </row>
    <row r="950" spans="1:28" ht="12.75" customHeight="1">
      <c r="A950" s="81" t="s">
        <v>5</v>
      </c>
      <c r="B950" s="4" t="s">
        <v>6</v>
      </c>
      <c r="C950" s="81" t="s">
        <v>36</v>
      </c>
      <c r="D950" s="81"/>
      <c r="E950" s="81" t="s">
        <v>29</v>
      </c>
      <c r="F950" s="81"/>
      <c r="G950" s="81" t="s">
        <v>7</v>
      </c>
      <c r="H950" s="81"/>
      <c r="I950" s="81" t="s">
        <v>8</v>
      </c>
      <c r="J950" s="81"/>
      <c r="K950" s="81" t="s">
        <v>9</v>
      </c>
      <c r="L950" s="81"/>
      <c r="M950" s="79"/>
      <c r="N950" s="81"/>
      <c r="O950" s="81"/>
      <c r="P950" s="81"/>
      <c r="Q950" s="81" t="s">
        <v>10</v>
      </c>
      <c r="R950" s="81" t="s">
        <v>11</v>
      </c>
      <c r="S950" s="49" t="s">
        <v>10</v>
      </c>
      <c r="T950" s="49" t="s">
        <v>11</v>
      </c>
      <c r="U950" s="49" t="s">
        <v>10</v>
      </c>
      <c r="V950" s="49" t="s">
        <v>11</v>
      </c>
      <c r="W950" s="49" t="s">
        <v>10</v>
      </c>
      <c r="X950" s="49" t="s">
        <v>11</v>
      </c>
      <c r="Y950" s="49" t="s">
        <v>10</v>
      </c>
      <c r="Z950" s="49" t="s">
        <v>11</v>
      </c>
    </row>
    <row r="951" spans="1:28" ht="12.75" customHeight="1">
      <c r="A951" s="6" t="s">
        <v>12</v>
      </c>
      <c r="B951" s="4"/>
      <c r="C951" s="7" t="s">
        <v>10</v>
      </c>
      <c r="D951" s="7" t="s">
        <v>11</v>
      </c>
      <c r="E951" s="7" t="s">
        <v>10</v>
      </c>
      <c r="F951" s="7" t="s">
        <v>11</v>
      </c>
      <c r="G951" s="7" t="s">
        <v>10</v>
      </c>
      <c r="H951" s="7" t="s">
        <v>11</v>
      </c>
      <c r="I951" s="7" t="s">
        <v>10</v>
      </c>
      <c r="J951" s="7" t="s">
        <v>11</v>
      </c>
      <c r="K951" s="7" t="s">
        <v>10</v>
      </c>
      <c r="L951" s="7" t="s">
        <v>11</v>
      </c>
      <c r="M951" s="79" t="s">
        <v>10</v>
      </c>
      <c r="N951" s="81" t="s">
        <v>11</v>
      </c>
      <c r="O951" s="81" t="s">
        <v>10</v>
      </c>
      <c r="P951" s="81" t="s">
        <v>11</v>
      </c>
      <c r="Q951" s="81"/>
      <c r="R951" s="81"/>
      <c r="S951" s="49" t="s">
        <v>0</v>
      </c>
      <c r="T951" s="49"/>
      <c r="U951" s="50" t="s">
        <v>7</v>
      </c>
      <c r="V951" s="51"/>
      <c r="W951" s="49" t="s">
        <v>8</v>
      </c>
      <c r="X951" s="49"/>
      <c r="Y951" s="49" t="s">
        <v>9</v>
      </c>
      <c r="Z951" s="49"/>
    </row>
    <row r="952" spans="1:28" ht="12.75" customHeight="1">
      <c r="A952" s="8" t="s">
        <v>13</v>
      </c>
      <c r="B952" s="4" t="s">
        <v>14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46">
        <f t="shared" ref="M952:M965" si="416">C952+E952</f>
        <v>0</v>
      </c>
      <c r="N952" s="7">
        <f t="shared" ref="N952:N965" si="417">D952+F952</f>
        <v>0</v>
      </c>
      <c r="O952" s="81">
        <v>0</v>
      </c>
      <c r="P952" s="81">
        <v>0</v>
      </c>
      <c r="Q952" s="81">
        <f t="shared" ref="Q952:Q961" si="418">M952-O952</f>
        <v>0</v>
      </c>
      <c r="R952" s="81">
        <f t="shared" ref="R952:R961" si="419">N952-P952</f>
        <v>0</v>
      </c>
      <c r="S952" s="49"/>
      <c r="T952" s="49"/>
      <c r="U952" s="49"/>
      <c r="V952" s="49"/>
      <c r="W952" s="49"/>
      <c r="X952" s="49"/>
      <c r="Y952" s="49"/>
      <c r="Z952" s="49"/>
    </row>
    <row r="953" spans="1:28" ht="12.75" customHeight="1">
      <c r="A953" s="11" t="s">
        <v>15</v>
      </c>
      <c r="B953" s="44">
        <f>B932+7</f>
        <v>42854</v>
      </c>
      <c r="C953" s="7">
        <v>175</v>
      </c>
      <c r="D953" s="7">
        <v>2261</v>
      </c>
      <c r="E953" s="7"/>
      <c r="F953" s="7"/>
      <c r="G953" s="7"/>
      <c r="H953" s="7"/>
      <c r="I953" s="7">
        <v>24</v>
      </c>
      <c r="J953" s="7">
        <v>293</v>
      </c>
      <c r="K953" s="7"/>
      <c r="L953" s="7"/>
      <c r="M953" s="46">
        <f t="shared" si="416"/>
        <v>175</v>
      </c>
      <c r="N953" s="7">
        <f t="shared" si="417"/>
        <v>2261</v>
      </c>
      <c r="O953" s="81">
        <v>150</v>
      </c>
      <c r="P953" s="81">
        <v>2025</v>
      </c>
      <c r="Q953" s="81">
        <f t="shared" si="418"/>
        <v>25</v>
      </c>
      <c r="R953" s="81">
        <f t="shared" si="419"/>
        <v>236</v>
      </c>
      <c r="S953" s="49"/>
      <c r="T953" s="49"/>
      <c r="U953" s="49"/>
      <c r="V953" s="49"/>
      <c r="W953" s="49"/>
      <c r="X953" s="49"/>
      <c r="Y953" s="49"/>
      <c r="Z953" s="49"/>
    </row>
    <row r="954" spans="1:28" ht="12.75" customHeight="1">
      <c r="A954" s="11" t="s">
        <v>14</v>
      </c>
      <c r="B954" s="44">
        <f>B933+7</f>
        <v>42856</v>
      </c>
      <c r="C954" s="10">
        <v>163</v>
      </c>
      <c r="D954" s="7">
        <v>1733</v>
      </c>
      <c r="E954" s="7"/>
      <c r="F954" s="7"/>
      <c r="G954" s="7"/>
      <c r="H954" s="7"/>
      <c r="I954" s="7">
        <f>89+15</f>
        <v>104</v>
      </c>
      <c r="J954" s="7">
        <f>874+188</f>
        <v>1062</v>
      </c>
      <c r="K954" s="7"/>
      <c r="L954" s="7"/>
      <c r="M954" s="46">
        <f t="shared" si="416"/>
        <v>163</v>
      </c>
      <c r="N954" s="7">
        <f t="shared" si="417"/>
        <v>1733</v>
      </c>
      <c r="O954" s="81">
        <v>150</v>
      </c>
      <c r="P954" s="81">
        <v>2025</v>
      </c>
      <c r="Q954" s="81">
        <f t="shared" si="418"/>
        <v>13</v>
      </c>
      <c r="R954" s="81">
        <f t="shared" si="419"/>
        <v>-292</v>
      </c>
      <c r="S954" s="49"/>
      <c r="T954" s="49"/>
      <c r="U954" s="49"/>
      <c r="V954" s="49"/>
      <c r="W954" s="49"/>
      <c r="X954" s="49"/>
      <c r="Y954" s="49"/>
      <c r="Z954" s="49"/>
    </row>
    <row r="955" spans="1:28" ht="12.75" customHeight="1">
      <c r="A955" s="11" t="s">
        <v>16</v>
      </c>
      <c r="B955" s="4" t="s">
        <v>15</v>
      </c>
      <c r="C955" s="7">
        <v>4</v>
      </c>
      <c r="D955" s="7">
        <v>40</v>
      </c>
      <c r="E955" s="7"/>
      <c r="F955" s="7"/>
      <c r="G955" s="7"/>
      <c r="H955" s="7"/>
      <c r="I955" s="7"/>
      <c r="J955" s="7"/>
      <c r="K955" s="7"/>
      <c r="L955" s="7"/>
      <c r="M955" s="46">
        <f t="shared" si="416"/>
        <v>4</v>
      </c>
      <c r="N955" s="7">
        <f t="shared" si="417"/>
        <v>40</v>
      </c>
      <c r="O955" s="81">
        <v>0</v>
      </c>
      <c r="P955" s="81">
        <v>0</v>
      </c>
      <c r="Q955" s="81">
        <f t="shared" si="418"/>
        <v>4</v>
      </c>
      <c r="R955" s="81">
        <f t="shared" si="419"/>
        <v>40</v>
      </c>
      <c r="S955" s="49"/>
      <c r="T955" s="49"/>
      <c r="U955" s="49"/>
      <c r="V955" s="49"/>
      <c r="W955" s="49"/>
      <c r="X955" s="49"/>
      <c r="Y955" s="49"/>
      <c r="Z955" s="49"/>
    </row>
    <row r="956" spans="1:28" ht="12.75" customHeight="1">
      <c r="A956" s="11" t="s">
        <v>17</v>
      </c>
      <c r="B956" s="4" t="s">
        <v>14</v>
      </c>
      <c r="C956" s="10"/>
      <c r="D956" s="10"/>
      <c r="E956" s="7"/>
      <c r="F956" s="7"/>
      <c r="G956" s="7"/>
      <c r="H956" s="7"/>
      <c r="I956" s="7"/>
      <c r="J956" s="7"/>
      <c r="K956" s="7"/>
      <c r="L956" s="7"/>
      <c r="M956" s="46">
        <f t="shared" si="416"/>
        <v>0</v>
      </c>
      <c r="N956" s="7">
        <f t="shared" si="417"/>
        <v>0</v>
      </c>
      <c r="O956" s="81">
        <v>30</v>
      </c>
      <c r="P956" s="81">
        <v>405</v>
      </c>
      <c r="Q956" s="81">
        <f t="shared" si="418"/>
        <v>-30</v>
      </c>
      <c r="R956" s="81">
        <f t="shared" si="419"/>
        <v>-405</v>
      </c>
      <c r="S956" s="49"/>
      <c r="T956" s="49"/>
      <c r="U956" s="49"/>
      <c r="V956" s="49"/>
      <c r="W956" s="49"/>
      <c r="X956" s="49"/>
      <c r="Y956" s="49"/>
      <c r="Z956" s="49"/>
    </row>
    <row r="957" spans="1:28" ht="12.75" customHeight="1">
      <c r="A957" s="11" t="s">
        <v>18</v>
      </c>
      <c r="B957" s="4" t="s">
        <v>14</v>
      </c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46">
        <f t="shared" si="416"/>
        <v>0</v>
      </c>
      <c r="N957" s="7">
        <f t="shared" si="417"/>
        <v>0</v>
      </c>
      <c r="O957" s="81">
        <v>0</v>
      </c>
      <c r="P957" s="81">
        <v>0</v>
      </c>
      <c r="Q957" s="81">
        <f t="shared" si="418"/>
        <v>0</v>
      </c>
      <c r="R957" s="81">
        <f t="shared" si="419"/>
        <v>0</v>
      </c>
      <c r="S957" s="49"/>
      <c r="T957" s="49"/>
      <c r="U957" s="49"/>
      <c r="V957" s="49"/>
      <c r="W957" s="49"/>
      <c r="X957" s="49"/>
      <c r="Y957" s="49"/>
      <c r="Z957" s="49"/>
    </row>
    <row r="958" spans="1:28" ht="12.75" customHeight="1">
      <c r="A958" s="11" t="s">
        <v>19</v>
      </c>
      <c r="B958" s="4" t="s">
        <v>14</v>
      </c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46">
        <f t="shared" si="416"/>
        <v>0</v>
      </c>
      <c r="N958" s="7">
        <f t="shared" si="417"/>
        <v>0</v>
      </c>
      <c r="O958" s="81">
        <v>0</v>
      </c>
      <c r="P958" s="81">
        <v>0</v>
      </c>
      <c r="Q958" s="81">
        <f t="shared" si="418"/>
        <v>0</v>
      </c>
      <c r="R958" s="81">
        <f t="shared" si="419"/>
        <v>0</v>
      </c>
      <c r="S958" s="49"/>
      <c r="T958" s="49"/>
      <c r="U958" s="49"/>
      <c r="V958" s="49"/>
      <c r="W958" s="49"/>
      <c r="X958" s="49"/>
      <c r="Y958" s="49"/>
      <c r="Z958" s="49"/>
    </row>
    <row r="959" spans="1:28" ht="12.75" customHeight="1">
      <c r="A959" s="11" t="s">
        <v>20</v>
      </c>
      <c r="B959" s="4" t="s">
        <v>7</v>
      </c>
      <c r="C959" s="7">
        <v>11</v>
      </c>
      <c r="D959" s="7">
        <v>105</v>
      </c>
      <c r="E959" s="7"/>
      <c r="F959" s="7"/>
      <c r="G959" s="7"/>
      <c r="H959" s="7"/>
      <c r="I959" s="7"/>
      <c r="J959" s="7"/>
      <c r="K959" s="7"/>
      <c r="L959" s="7"/>
      <c r="M959" s="46">
        <f t="shared" si="416"/>
        <v>11</v>
      </c>
      <c r="N959" s="7">
        <f t="shared" si="417"/>
        <v>105</v>
      </c>
      <c r="O959" s="81">
        <v>20</v>
      </c>
      <c r="P959" s="81">
        <v>270</v>
      </c>
      <c r="Q959" s="81">
        <f t="shared" si="418"/>
        <v>-9</v>
      </c>
      <c r="R959" s="81">
        <f t="shared" si="419"/>
        <v>-165</v>
      </c>
      <c r="S959" s="49"/>
      <c r="T959" s="49"/>
      <c r="U959" s="49"/>
      <c r="V959" s="49"/>
      <c r="W959" s="49"/>
      <c r="X959" s="49"/>
      <c r="Y959" s="49"/>
      <c r="Z959" s="49"/>
    </row>
    <row r="960" spans="1:28" ht="12.75" customHeight="1">
      <c r="A960" s="11" t="s">
        <v>21</v>
      </c>
      <c r="B960" s="4" t="s">
        <v>22</v>
      </c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46">
        <f t="shared" si="416"/>
        <v>0</v>
      </c>
      <c r="N960" s="7">
        <f t="shared" si="417"/>
        <v>0</v>
      </c>
      <c r="O960" s="81"/>
      <c r="P960" s="81"/>
      <c r="Q960" s="81">
        <f t="shared" si="418"/>
        <v>0</v>
      </c>
      <c r="R960" s="81">
        <f t="shared" si="419"/>
        <v>0</v>
      </c>
      <c r="S960" s="49"/>
      <c r="T960" s="49"/>
      <c r="U960" s="49"/>
      <c r="V960" s="49"/>
      <c r="W960" s="49"/>
      <c r="X960" s="49"/>
      <c r="Y960" s="49"/>
      <c r="Z960" s="49"/>
    </row>
    <row r="961" spans="1:28" ht="12.75" customHeight="1">
      <c r="A961" s="11" t="s">
        <v>23</v>
      </c>
      <c r="B961" s="44" t="s">
        <v>7</v>
      </c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46">
        <f t="shared" si="416"/>
        <v>0</v>
      </c>
      <c r="N961" s="7">
        <f t="shared" si="417"/>
        <v>0</v>
      </c>
      <c r="O961" s="81"/>
      <c r="P961" s="81"/>
      <c r="Q961" s="81">
        <f t="shared" si="418"/>
        <v>0</v>
      </c>
      <c r="R961" s="81">
        <f t="shared" si="419"/>
        <v>0</v>
      </c>
      <c r="S961" s="49"/>
      <c r="T961" s="49"/>
      <c r="U961" s="49"/>
      <c r="V961" s="49"/>
      <c r="W961" s="49"/>
      <c r="X961" s="49"/>
      <c r="Y961" s="49"/>
      <c r="Z961" s="49"/>
    </row>
    <row r="962" spans="1:28" ht="12.75" customHeight="1">
      <c r="A962" s="11" t="s">
        <v>7</v>
      </c>
      <c r="B962" s="44">
        <f t="shared" ref="B962:B964" si="420">B941+7</f>
        <v>42859</v>
      </c>
      <c r="C962" s="7">
        <v>5</v>
      </c>
      <c r="D962" s="7">
        <v>48</v>
      </c>
      <c r="E962" s="7"/>
      <c r="F962" s="7"/>
      <c r="G962" s="7"/>
      <c r="H962" s="7"/>
      <c r="I962" s="7"/>
      <c r="J962" s="7"/>
      <c r="K962" s="7"/>
      <c r="L962" s="7"/>
      <c r="M962" s="46">
        <f t="shared" si="416"/>
        <v>5</v>
      </c>
      <c r="N962" s="7">
        <f t="shared" si="417"/>
        <v>48</v>
      </c>
      <c r="O962" s="81"/>
      <c r="P962" s="81"/>
      <c r="Q962" s="81"/>
      <c r="R962" s="81"/>
      <c r="S962" s="49"/>
      <c r="T962" s="49"/>
      <c r="U962" s="49"/>
      <c r="V962" s="49"/>
      <c r="W962" s="49"/>
      <c r="X962" s="49"/>
      <c r="Y962" s="49"/>
      <c r="Z962" s="49"/>
    </row>
    <row r="963" spans="1:28" ht="12.75" customHeight="1">
      <c r="A963" s="11" t="s">
        <v>8</v>
      </c>
      <c r="B963" s="44">
        <f t="shared" si="420"/>
        <v>42865</v>
      </c>
      <c r="C963" s="81">
        <v>130</v>
      </c>
      <c r="D963" s="81">
        <v>1755</v>
      </c>
      <c r="E963" s="7"/>
      <c r="F963" s="7"/>
      <c r="G963" s="7"/>
      <c r="H963" s="7"/>
      <c r="I963" s="7"/>
      <c r="J963" s="7"/>
      <c r="K963" s="7"/>
      <c r="L963" s="7"/>
      <c r="M963" s="46">
        <f t="shared" si="416"/>
        <v>130</v>
      </c>
      <c r="N963" s="7">
        <f t="shared" si="417"/>
        <v>1755</v>
      </c>
      <c r="O963" s="81">
        <v>130</v>
      </c>
      <c r="P963" s="81">
        <v>1755</v>
      </c>
      <c r="Q963" s="81">
        <f t="shared" ref="Q963:Q965" si="421">M963-O963</f>
        <v>0</v>
      </c>
      <c r="R963" s="81">
        <f t="shared" ref="R963:R965" si="422">N963-P963</f>
        <v>0</v>
      </c>
      <c r="S963" s="49"/>
      <c r="T963" s="49"/>
      <c r="U963" s="49"/>
      <c r="V963" s="49"/>
      <c r="W963" s="49"/>
      <c r="X963" s="49"/>
      <c r="Y963" s="49"/>
      <c r="Z963" s="49"/>
    </row>
    <row r="964" spans="1:28" ht="12.75" customHeight="1">
      <c r="A964" s="11" t="s">
        <v>9</v>
      </c>
      <c r="B964" s="4">
        <f t="shared" si="420"/>
        <v>42866</v>
      </c>
      <c r="C964" s="7">
        <v>20</v>
      </c>
      <c r="D964" s="7">
        <v>270</v>
      </c>
      <c r="E964" s="7"/>
      <c r="F964" s="7"/>
      <c r="G964" s="7"/>
      <c r="H964" s="7"/>
      <c r="I964" s="7"/>
      <c r="J964" s="7"/>
      <c r="K964" s="7"/>
      <c r="L964" s="7"/>
      <c r="M964" s="46">
        <f t="shared" si="416"/>
        <v>20</v>
      </c>
      <c r="N964" s="7">
        <f t="shared" si="417"/>
        <v>270</v>
      </c>
      <c r="O964" s="81">
        <v>20</v>
      </c>
      <c r="P964" s="81">
        <v>270</v>
      </c>
      <c r="Q964" s="81">
        <f t="shared" si="421"/>
        <v>0</v>
      </c>
      <c r="R964" s="81">
        <f t="shared" si="422"/>
        <v>0</v>
      </c>
      <c r="S964" s="49"/>
      <c r="T964" s="49"/>
      <c r="U964" s="49"/>
      <c r="V964" s="49"/>
      <c r="W964" s="49"/>
      <c r="X964" s="49"/>
      <c r="Y964" s="49"/>
      <c r="Z964" s="49"/>
    </row>
    <row r="965" spans="1:28" ht="12.75" customHeight="1">
      <c r="A965" s="11" t="s">
        <v>24</v>
      </c>
      <c r="B965" s="4"/>
      <c r="C965" s="22"/>
      <c r="D965" s="22"/>
      <c r="E965" s="22"/>
      <c r="F965" s="22"/>
      <c r="G965" s="7"/>
      <c r="H965" s="7"/>
      <c r="I965" s="7"/>
      <c r="J965" s="7"/>
      <c r="K965" s="7"/>
      <c r="L965" s="7"/>
      <c r="M965" s="46">
        <f t="shared" si="416"/>
        <v>0</v>
      </c>
      <c r="N965" s="7">
        <f t="shared" si="417"/>
        <v>0</v>
      </c>
      <c r="O965" s="81"/>
      <c r="P965" s="81"/>
      <c r="Q965" s="81">
        <f t="shared" si="421"/>
        <v>0</v>
      </c>
      <c r="R965" s="81">
        <f t="shared" si="422"/>
        <v>0</v>
      </c>
      <c r="S965" s="49"/>
      <c r="T965" s="49"/>
      <c r="U965" s="49"/>
      <c r="V965" s="49"/>
      <c r="W965" s="49"/>
      <c r="X965" s="49"/>
      <c r="Y965" s="49"/>
      <c r="Z965" s="49"/>
    </row>
    <row r="966" spans="1:28" ht="12.75" customHeight="1">
      <c r="A966" s="11" t="s">
        <v>182</v>
      </c>
      <c r="B966" s="4"/>
      <c r="C966" s="22">
        <f>4+1</f>
        <v>5</v>
      </c>
      <c r="D966" s="22">
        <f>100+11</f>
        <v>111</v>
      </c>
      <c r="E966" s="22"/>
      <c r="F966" s="22"/>
      <c r="G966" s="7"/>
      <c r="H966" s="7"/>
      <c r="I966" s="7"/>
      <c r="J966" s="7"/>
      <c r="K966" s="7"/>
      <c r="L966" s="7"/>
      <c r="M966" s="46"/>
      <c r="N966" s="7"/>
      <c r="O966" s="81"/>
      <c r="P966" s="81"/>
      <c r="Q966" s="81"/>
      <c r="R966" s="81"/>
      <c r="S966" s="49"/>
      <c r="T966" s="49"/>
      <c r="U966" s="49"/>
      <c r="V966" s="49"/>
      <c r="W966" s="49"/>
      <c r="X966" s="49"/>
      <c r="Y966" s="49"/>
      <c r="Z966" s="49"/>
    </row>
    <row r="967" spans="1:28" ht="12.75" customHeight="1">
      <c r="A967" s="8" t="s">
        <v>25</v>
      </c>
      <c r="B967" s="14"/>
      <c r="C967" s="7">
        <f t="shared" ref="C967:P967" si="423">SUM(C952:C965)</f>
        <v>508</v>
      </c>
      <c r="D967" s="7">
        <f t="shared" si="423"/>
        <v>6212</v>
      </c>
      <c r="E967" s="7">
        <f t="shared" si="423"/>
        <v>0</v>
      </c>
      <c r="F967" s="7">
        <f t="shared" si="423"/>
        <v>0</v>
      </c>
      <c r="G967" s="7">
        <f t="shared" si="423"/>
        <v>0</v>
      </c>
      <c r="H967" s="7">
        <f t="shared" si="423"/>
        <v>0</v>
      </c>
      <c r="I967" s="7">
        <f t="shared" si="423"/>
        <v>128</v>
      </c>
      <c r="J967" s="7">
        <f t="shared" si="423"/>
        <v>1355</v>
      </c>
      <c r="K967" s="7">
        <f t="shared" si="423"/>
        <v>0</v>
      </c>
      <c r="L967" s="7">
        <f t="shared" si="423"/>
        <v>0</v>
      </c>
      <c r="M967" s="20">
        <f t="shared" si="423"/>
        <v>508</v>
      </c>
      <c r="N967" s="21">
        <f t="shared" si="423"/>
        <v>6212</v>
      </c>
      <c r="O967" s="22">
        <f t="shared" si="423"/>
        <v>500</v>
      </c>
      <c r="P967" s="22">
        <f t="shared" si="423"/>
        <v>6750</v>
      </c>
      <c r="Q967" s="22">
        <f t="shared" ref="Q967" si="424">M967-O967</f>
        <v>8</v>
      </c>
      <c r="R967" s="22">
        <f t="shared" ref="R967" si="425">N967-P967</f>
        <v>-538</v>
      </c>
      <c r="S967" s="49">
        <f t="shared" ref="S967:Z967" si="426">SUM(S952:S965)</f>
        <v>0</v>
      </c>
      <c r="T967" s="49">
        <f t="shared" si="426"/>
        <v>0</v>
      </c>
      <c r="U967" s="49">
        <f t="shared" si="426"/>
        <v>0</v>
      </c>
      <c r="V967" s="49">
        <f t="shared" si="426"/>
        <v>0</v>
      </c>
      <c r="W967" s="49">
        <f t="shared" si="426"/>
        <v>0</v>
      </c>
      <c r="X967" s="49">
        <f t="shared" si="426"/>
        <v>0</v>
      </c>
      <c r="Y967" s="49">
        <f t="shared" si="426"/>
        <v>0</v>
      </c>
      <c r="Z967" s="49">
        <f t="shared" si="426"/>
        <v>0</v>
      </c>
      <c r="AA967" s="52">
        <f>S967+U967+W967+Y967</f>
        <v>0</v>
      </c>
      <c r="AB967" s="52">
        <f>T967+V967+X967+Z967</f>
        <v>0</v>
      </c>
    </row>
    <row r="969" spans="1:28" ht="12.75" customHeight="1">
      <c r="A969" s="1" t="s">
        <v>187</v>
      </c>
      <c r="B969" s="2"/>
      <c r="C969" s="55"/>
      <c r="D969" s="55"/>
      <c r="E969" s="2"/>
      <c r="F969" s="2"/>
      <c r="G969" s="2"/>
      <c r="H969" s="2"/>
      <c r="I969" s="16"/>
      <c r="M969" s="53"/>
      <c r="Q969" s="23"/>
      <c r="R969" s="23"/>
    </row>
    <row r="970" spans="1:28" ht="12.75" customHeight="1">
      <c r="A970" s="84" t="s">
        <v>38</v>
      </c>
      <c r="B970" s="4"/>
      <c r="C970" s="5" t="s">
        <v>0</v>
      </c>
      <c r="D970" s="5"/>
      <c r="E970" s="5" t="s">
        <v>0</v>
      </c>
      <c r="F970" s="5"/>
      <c r="G970" s="5" t="s">
        <v>1</v>
      </c>
      <c r="H970" s="5"/>
      <c r="I970" s="5" t="s">
        <v>1</v>
      </c>
      <c r="J970" s="5"/>
      <c r="K970" s="5" t="s">
        <v>1</v>
      </c>
      <c r="L970" s="5"/>
      <c r="M970" s="83" t="s">
        <v>0</v>
      </c>
      <c r="N970" s="5"/>
      <c r="O970" s="84" t="s">
        <v>2</v>
      </c>
      <c r="P970" s="84"/>
      <c r="Q970" s="84" t="s">
        <v>3</v>
      </c>
      <c r="R970" s="84"/>
      <c r="S970" s="47" t="s">
        <v>4</v>
      </c>
      <c r="T970" s="48"/>
      <c r="U970" s="48"/>
      <c r="V970" s="48"/>
      <c r="W970" s="48"/>
      <c r="X970" s="48"/>
      <c r="Y970" s="48"/>
      <c r="Z970" s="48"/>
    </row>
    <row r="971" spans="1:28" ht="12.75" customHeight="1">
      <c r="A971" s="84" t="s">
        <v>5</v>
      </c>
      <c r="B971" s="4" t="s">
        <v>6</v>
      </c>
      <c r="C971" s="84" t="s">
        <v>36</v>
      </c>
      <c r="D971" s="84"/>
      <c r="E971" s="84" t="s">
        <v>29</v>
      </c>
      <c r="F971" s="84"/>
      <c r="G971" s="84" t="s">
        <v>7</v>
      </c>
      <c r="H971" s="84"/>
      <c r="I971" s="84" t="s">
        <v>8</v>
      </c>
      <c r="J971" s="84"/>
      <c r="K971" s="84" t="s">
        <v>9</v>
      </c>
      <c r="L971" s="84"/>
      <c r="M971" s="82"/>
      <c r="N971" s="84"/>
      <c r="O971" s="84"/>
      <c r="P971" s="84"/>
      <c r="Q971" s="84" t="s">
        <v>10</v>
      </c>
      <c r="R971" s="84" t="s">
        <v>11</v>
      </c>
      <c r="S971" s="49" t="s">
        <v>10</v>
      </c>
      <c r="T971" s="49" t="s">
        <v>11</v>
      </c>
      <c r="U971" s="49" t="s">
        <v>10</v>
      </c>
      <c r="V971" s="49" t="s">
        <v>11</v>
      </c>
      <c r="W971" s="49" t="s">
        <v>10</v>
      </c>
      <c r="X971" s="49" t="s">
        <v>11</v>
      </c>
      <c r="Y971" s="49" t="s">
        <v>10</v>
      </c>
      <c r="Z971" s="49" t="s">
        <v>11</v>
      </c>
    </row>
    <row r="972" spans="1:28" ht="12.75" customHeight="1">
      <c r="A972" s="6" t="s">
        <v>12</v>
      </c>
      <c r="B972" s="4"/>
      <c r="C972" s="7" t="s">
        <v>10</v>
      </c>
      <c r="D972" s="7" t="s">
        <v>11</v>
      </c>
      <c r="E972" s="7" t="s">
        <v>10</v>
      </c>
      <c r="F972" s="7" t="s">
        <v>11</v>
      </c>
      <c r="G972" s="7" t="s">
        <v>10</v>
      </c>
      <c r="H972" s="7" t="s">
        <v>11</v>
      </c>
      <c r="I972" s="7" t="s">
        <v>10</v>
      </c>
      <c r="J972" s="7" t="s">
        <v>11</v>
      </c>
      <c r="K972" s="7" t="s">
        <v>10</v>
      </c>
      <c r="L972" s="7" t="s">
        <v>11</v>
      </c>
      <c r="M972" s="82" t="s">
        <v>10</v>
      </c>
      <c r="N972" s="84" t="s">
        <v>11</v>
      </c>
      <c r="O972" s="84" t="s">
        <v>10</v>
      </c>
      <c r="P972" s="84" t="s">
        <v>11</v>
      </c>
      <c r="Q972" s="84"/>
      <c r="R972" s="84"/>
      <c r="S972" s="49" t="s">
        <v>0</v>
      </c>
      <c r="T972" s="49"/>
      <c r="U972" s="50" t="s">
        <v>7</v>
      </c>
      <c r="V972" s="51"/>
      <c r="W972" s="49" t="s">
        <v>8</v>
      </c>
      <c r="X972" s="49"/>
      <c r="Y972" s="49" t="s">
        <v>9</v>
      </c>
      <c r="Z972" s="49"/>
    </row>
    <row r="973" spans="1:28" ht="12.75" customHeight="1">
      <c r="A973" s="8" t="s">
        <v>13</v>
      </c>
      <c r="B973" s="4" t="s">
        <v>14</v>
      </c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46">
        <f t="shared" ref="M973:M986" si="427">C973+E973</f>
        <v>0</v>
      </c>
      <c r="N973" s="7">
        <f t="shared" ref="N973:N986" si="428">D973+F973</f>
        <v>0</v>
      </c>
      <c r="O973" s="84">
        <v>0</v>
      </c>
      <c r="P973" s="84">
        <v>0</v>
      </c>
      <c r="Q973" s="84">
        <f t="shared" ref="Q973:Q982" si="429">M973-O973</f>
        <v>0</v>
      </c>
      <c r="R973" s="84">
        <f t="shared" ref="R973:R982" si="430">N973-P973</f>
        <v>0</v>
      </c>
      <c r="S973" s="49"/>
      <c r="T973" s="49"/>
      <c r="U973" s="49"/>
      <c r="V973" s="49"/>
      <c r="W973" s="49"/>
      <c r="X973" s="49"/>
      <c r="Y973" s="49"/>
      <c r="Z973" s="49"/>
    </row>
    <row r="974" spans="1:28" ht="12.75" customHeight="1">
      <c r="A974" s="11" t="s">
        <v>15</v>
      </c>
      <c r="B974" s="44">
        <f>B953+7</f>
        <v>42861</v>
      </c>
      <c r="C974" s="7">
        <v>141</v>
      </c>
      <c r="D974" s="7">
        <v>1500</v>
      </c>
      <c r="E974" s="7"/>
      <c r="F974" s="7"/>
      <c r="G974" s="7"/>
      <c r="H974" s="7"/>
      <c r="I974" s="7">
        <v>24</v>
      </c>
      <c r="J974" s="7">
        <v>166</v>
      </c>
      <c r="K974" s="7"/>
      <c r="L974" s="7"/>
      <c r="M974" s="46">
        <f t="shared" si="427"/>
        <v>141</v>
      </c>
      <c r="N974" s="7">
        <f t="shared" si="428"/>
        <v>1500</v>
      </c>
      <c r="O974" s="84">
        <v>150</v>
      </c>
      <c r="P974" s="84">
        <v>2025</v>
      </c>
      <c r="Q974" s="84">
        <f t="shared" si="429"/>
        <v>-9</v>
      </c>
      <c r="R974" s="84">
        <f t="shared" si="430"/>
        <v>-525</v>
      </c>
      <c r="S974" s="49"/>
      <c r="T974" s="49"/>
      <c r="U974" s="49"/>
      <c r="V974" s="49"/>
      <c r="W974" s="49"/>
      <c r="X974" s="49"/>
      <c r="Y974" s="49"/>
      <c r="Z974" s="49"/>
    </row>
    <row r="975" spans="1:28" ht="12.75" customHeight="1">
      <c r="A975" s="11" t="s">
        <v>14</v>
      </c>
      <c r="B975" s="44">
        <f>B954+7</f>
        <v>42863</v>
      </c>
      <c r="C975" s="10">
        <f>161-12</f>
        <v>149</v>
      </c>
      <c r="D975" s="7">
        <f>1475-125</f>
        <v>1350</v>
      </c>
      <c r="E975" s="7"/>
      <c r="F975" s="7"/>
      <c r="G975" s="7"/>
      <c r="H975" s="7"/>
      <c r="I975" s="7">
        <f>104+12</f>
        <v>116</v>
      </c>
      <c r="J975" s="7">
        <f>1227+125</f>
        <v>1352</v>
      </c>
      <c r="K975" s="7"/>
      <c r="L975" s="7"/>
      <c r="M975" s="46">
        <f t="shared" si="427"/>
        <v>149</v>
      </c>
      <c r="N975" s="7">
        <f t="shared" si="428"/>
        <v>1350</v>
      </c>
      <c r="O975" s="84">
        <v>150</v>
      </c>
      <c r="P975" s="84">
        <v>2025</v>
      </c>
      <c r="Q975" s="84">
        <f t="shared" si="429"/>
        <v>-1</v>
      </c>
      <c r="R975" s="84">
        <f t="shared" si="430"/>
        <v>-675</v>
      </c>
      <c r="S975" s="49"/>
      <c r="T975" s="49"/>
      <c r="U975" s="49"/>
      <c r="V975" s="49"/>
      <c r="W975" s="49"/>
      <c r="X975" s="49"/>
      <c r="Y975" s="49"/>
      <c r="Z975" s="49"/>
    </row>
    <row r="976" spans="1:28" ht="12.75" customHeight="1">
      <c r="A976" s="11" t="s">
        <v>16</v>
      </c>
      <c r="B976" s="4" t="s">
        <v>15</v>
      </c>
      <c r="C976" s="7">
        <v>6</v>
      </c>
      <c r="D976" s="7">
        <v>82</v>
      </c>
      <c r="E976" s="7"/>
      <c r="F976" s="7"/>
      <c r="G976" s="7"/>
      <c r="H976" s="7"/>
      <c r="I976" s="7"/>
      <c r="J976" s="7"/>
      <c r="K976" s="7"/>
      <c r="L976" s="7"/>
      <c r="M976" s="46">
        <f t="shared" si="427"/>
        <v>6</v>
      </c>
      <c r="N976" s="7">
        <f t="shared" si="428"/>
        <v>82</v>
      </c>
      <c r="O976" s="84">
        <v>0</v>
      </c>
      <c r="P976" s="84">
        <v>0</v>
      </c>
      <c r="Q976" s="84">
        <f t="shared" si="429"/>
        <v>6</v>
      </c>
      <c r="R976" s="84">
        <f t="shared" si="430"/>
        <v>82</v>
      </c>
      <c r="S976" s="49"/>
      <c r="T976" s="49"/>
      <c r="U976" s="49"/>
      <c r="V976" s="49"/>
      <c r="W976" s="49"/>
      <c r="X976" s="49"/>
      <c r="Y976" s="49"/>
      <c r="Z976" s="49"/>
    </row>
    <row r="977" spans="1:28" ht="12.75" customHeight="1">
      <c r="A977" s="11" t="s">
        <v>17</v>
      </c>
      <c r="B977" s="4" t="s">
        <v>14</v>
      </c>
      <c r="C977" s="10">
        <v>22</v>
      </c>
      <c r="D977" s="10">
        <v>457</v>
      </c>
      <c r="E977" s="7"/>
      <c r="F977" s="7"/>
      <c r="G977" s="7"/>
      <c r="H977" s="7"/>
      <c r="I977" s="7"/>
      <c r="J977" s="7"/>
      <c r="K977" s="7"/>
      <c r="L977" s="7"/>
      <c r="M977" s="46">
        <f t="shared" si="427"/>
        <v>22</v>
      </c>
      <c r="N977" s="7">
        <f t="shared" si="428"/>
        <v>457</v>
      </c>
      <c r="O977" s="84">
        <v>30</v>
      </c>
      <c r="P977" s="84">
        <v>405</v>
      </c>
      <c r="Q977" s="84">
        <f t="shared" si="429"/>
        <v>-8</v>
      </c>
      <c r="R977" s="84">
        <f t="shared" si="430"/>
        <v>52</v>
      </c>
      <c r="S977" s="49"/>
      <c r="T977" s="49"/>
      <c r="U977" s="49"/>
      <c r="V977" s="49"/>
      <c r="W977" s="49"/>
      <c r="X977" s="49"/>
      <c r="Y977" s="49"/>
      <c r="Z977" s="49"/>
    </row>
    <row r="978" spans="1:28" ht="12.75" customHeight="1">
      <c r="A978" s="11" t="s">
        <v>18</v>
      </c>
      <c r="B978" s="4" t="s">
        <v>14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46">
        <f t="shared" si="427"/>
        <v>0</v>
      </c>
      <c r="N978" s="7">
        <f t="shared" si="428"/>
        <v>0</v>
      </c>
      <c r="O978" s="84">
        <v>0</v>
      </c>
      <c r="P978" s="84">
        <v>0</v>
      </c>
      <c r="Q978" s="84">
        <f t="shared" si="429"/>
        <v>0</v>
      </c>
      <c r="R978" s="84">
        <f t="shared" si="430"/>
        <v>0</v>
      </c>
      <c r="S978" s="49"/>
      <c r="T978" s="49"/>
      <c r="U978" s="49"/>
      <c r="V978" s="49"/>
      <c r="W978" s="49"/>
      <c r="X978" s="49"/>
      <c r="Y978" s="49"/>
      <c r="Z978" s="49"/>
    </row>
    <row r="979" spans="1:28" ht="12.75" customHeight="1">
      <c r="A979" s="11" t="s">
        <v>19</v>
      </c>
      <c r="B979" s="4" t="s">
        <v>14</v>
      </c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46">
        <f t="shared" si="427"/>
        <v>0</v>
      </c>
      <c r="N979" s="7">
        <f t="shared" si="428"/>
        <v>0</v>
      </c>
      <c r="O979" s="84">
        <v>0</v>
      </c>
      <c r="P979" s="84">
        <v>0</v>
      </c>
      <c r="Q979" s="84">
        <f t="shared" si="429"/>
        <v>0</v>
      </c>
      <c r="R979" s="84">
        <f t="shared" si="430"/>
        <v>0</v>
      </c>
      <c r="S979" s="49"/>
      <c r="T979" s="49"/>
      <c r="U979" s="49"/>
      <c r="V979" s="49"/>
      <c r="W979" s="49"/>
      <c r="X979" s="49"/>
      <c r="Y979" s="49"/>
      <c r="Z979" s="49"/>
    </row>
    <row r="980" spans="1:28" ht="12.75" customHeight="1">
      <c r="A980" s="11" t="s">
        <v>20</v>
      </c>
      <c r="B980" s="4" t="s">
        <v>7</v>
      </c>
      <c r="C980" s="7">
        <v>13</v>
      </c>
      <c r="D980" s="7">
        <v>157</v>
      </c>
      <c r="E980" s="7"/>
      <c r="F980" s="7"/>
      <c r="G980" s="7"/>
      <c r="H980" s="7"/>
      <c r="I980" s="7"/>
      <c r="J980" s="7"/>
      <c r="K980" s="7"/>
      <c r="L980" s="7"/>
      <c r="M980" s="46">
        <f t="shared" si="427"/>
        <v>13</v>
      </c>
      <c r="N980" s="7">
        <f t="shared" si="428"/>
        <v>157</v>
      </c>
      <c r="O980" s="84">
        <v>20</v>
      </c>
      <c r="P980" s="84">
        <v>270</v>
      </c>
      <c r="Q980" s="84">
        <f t="shared" si="429"/>
        <v>-7</v>
      </c>
      <c r="R980" s="84">
        <f t="shared" si="430"/>
        <v>-113</v>
      </c>
      <c r="S980" s="49"/>
      <c r="T980" s="49"/>
      <c r="U980" s="49"/>
      <c r="V980" s="49"/>
      <c r="W980" s="49"/>
      <c r="X980" s="49"/>
      <c r="Y980" s="49"/>
      <c r="Z980" s="49"/>
    </row>
    <row r="981" spans="1:28" ht="12.75" customHeight="1">
      <c r="A981" s="11" t="s">
        <v>21</v>
      </c>
      <c r="B981" s="4" t="s">
        <v>22</v>
      </c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46">
        <f t="shared" si="427"/>
        <v>0</v>
      </c>
      <c r="N981" s="7">
        <f t="shared" si="428"/>
        <v>0</v>
      </c>
      <c r="O981" s="84"/>
      <c r="P981" s="84"/>
      <c r="Q981" s="84">
        <f t="shared" si="429"/>
        <v>0</v>
      </c>
      <c r="R981" s="84">
        <f t="shared" si="430"/>
        <v>0</v>
      </c>
      <c r="S981" s="49"/>
      <c r="T981" s="49"/>
      <c r="U981" s="49"/>
      <c r="V981" s="49"/>
      <c r="W981" s="49"/>
      <c r="X981" s="49"/>
      <c r="Y981" s="49"/>
      <c r="Z981" s="49"/>
    </row>
    <row r="982" spans="1:28" ht="12.75" customHeight="1">
      <c r="A982" s="11" t="s">
        <v>23</v>
      </c>
      <c r="B982" s="44" t="s">
        <v>7</v>
      </c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46">
        <f t="shared" si="427"/>
        <v>0</v>
      </c>
      <c r="N982" s="7">
        <f t="shared" si="428"/>
        <v>0</v>
      </c>
      <c r="O982" s="84"/>
      <c r="P982" s="84"/>
      <c r="Q982" s="84">
        <f t="shared" si="429"/>
        <v>0</v>
      </c>
      <c r="R982" s="84">
        <f t="shared" si="430"/>
        <v>0</v>
      </c>
      <c r="S982" s="49"/>
      <c r="T982" s="49"/>
      <c r="U982" s="49"/>
      <c r="V982" s="49"/>
      <c r="W982" s="49"/>
      <c r="X982" s="49"/>
      <c r="Y982" s="49"/>
      <c r="Z982" s="49"/>
    </row>
    <row r="983" spans="1:28" ht="12.75" customHeight="1">
      <c r="A983" s="11" t="s">
        <v>7</v>
      </c>
      <c r="B983" s="44">
        <f t="shared" ref="B983:B985" si="431">B962+7</f>
        <v>42866</v>
      </c>
      <c r="C983" s="7">
        <v>2</v>
      </c>
      <c r="D983" s="7">
        <v>24</v>
      </c>
      <c r="E983" s="7"/>
      <c r="F983" s="7"/>
      <c r="G983" s="7"/>
      <c r="H983" s="7"/>
      <c r="I983" s="7"/>
      <c r="J983" s="7"/>
      <c r="K983" s="7"/>
      <c r="L983" s="7"/>
      <c r="M983" s="46">
        <f t="shared" si="427"/>
        <v>2</v>
      </c>
      <c r="N983" s="7">
        <f t="shared" si="428"/>
        <v>24</v>
      </c>
      <c r="O983" s="84"/>
      <c r="P983" s="84"/>
      <c r="Q983" s="84"/>
      <c r="R983" s="84"/>
      <c r="S983" s="49"/>
      <c r="T983" s="49"/>
      <c r="U983" s="49"/>
      <c r="V983" s="49"/>
      <c r="W983" s="49"/>
      <c r="X983" s="49"/>
      <c r="Y983" s="49"/>
      <c r="Z983" s="49"/>
    </row>
    <row r="984" spans="1:28" ht="12.75" customHeight="1">
      <c r="A984" s="11" t="s">
        <v>8</v>
      </c>
      <c r="B984" s="44">
        <f t="shared" si="431"/>
        <v>42872</v>
      </c>
      <c r="C984" s="84">
        <v>130</v>
      </c>
      <c r="D984" s="84">
        <v>1755</v>
      </c>
      <c r="E984" s="7"/>
      <c r="F984" s="7"/>
      <c r="G984" s="7"/>
      <c r="H984" s="7"/>
      <c r="I984" s="7"/>
      <c r="J984" s="7"/>
      <c r="K984" s="7"/>
      <c r="L984" s="7"/>
      <c r="M984" s="46">
        <f t="shared" si="427"/>
        <v>130</v>
      </c>
      <c r="N984" s="7">
        <f t="shared" si="428"/>
        <v>1755</v>
      </c>
      <c r="O984" s="84">
        <v>130</v>
      </c>
      <c r="P984" s="84">
        <v>1755</v>
      </c>
      <c r="Q984" s="84">
        <f t="shared" ref="Q984:Q986" si="432">M984-O984</f>
        <v>0</v>
      </c>
      <c r="R984" s="84">
        <f t="shared" ref="R984:R986" si="433">N984-P984</f>
        <v>0</v>
      </c>
      <c r="S984" s="49"/>
      <c r="T984" s="49"/>
      <c r="U984" s="49"/>
      <c r="V984" s="49"/>
      <c r="W984" s="49"/>
      <c r="X984" s="49"/>
      <c r="Y984" s="49"/>
      <c r="Z984" s="49"/>
    </row>
    <row r="985" spans="1:28" ht="12.75" customHeight="1">
      <c r="A985" s="11" t="s">
        <v>9</v>
      </c>
      <c r="B985" s="4">
        <f t="shared" si="431"/>
        <v>42873</v>
      </c>
      <c r="C985" s="7">
        <v>20</v>
      </c>
      <c r="D985" s="7">
        <v>270</v>
      </c>
      <c r="E985" s="7"/>
      <c r="F985" s="7"/>
      <c r="G985" s="7"/>
      <c r="H985" s="7"/>
      <c r="I985" s="7"/>
      <c r="J985" s="7"/>
      <c r="K985" s="7"/>
      <c r="L985" s="7"/>
      <c r="M985" s="46">
        <f t="shared" si="427"/>
        <v>20</v>
      </c>
      <c r="N985" s="7">
        <f t="shared" si="428"/>
        <v>270</v>
      </c>
      <c r="O985" s="84">
        <v>20</v>
      </c>
      <c r="P985" s="84">
        <v>270</v>
      </c>
      <c r="Q985" s="84">
        <f t="shared" si="432"/>
        <v>0</v>
      </c>
      <c r="R985" s="84">
        <f t="shared" si="433"/>
        <v>0</v>
      </c>
      <c r="S985" s="49"/>
      <c r="T985" s="49"/>
      <c r="U985" s="49"/>
      <c r="V985" s="49"/>
      <c r="W985" s="49"/>
      <c r="X985" s="49"/>
      <c r="Y985" s="49"/>
      <c r="Z985" s="49"/>
    </row>
    <row r="986" spans="1:28" ht="12.75" customHeight="1">
      <c r="A986" s="11" t="s">
        <v>24</v>
      </c>
      <c r="B986" s="4"/>
      <c r="C986" s="22"/>
      <c r="D986" s="22"/>
      <c r="E986" s="22"/>
      <c r="F986" s="22"/>
      <c r="G986" s="7"/>
      <c r="H986" s="7"/>
      <c r="I986" s="7"/>
      <c r="J986" s="7"/>
      <c r="K986" s="7"/>
      <c r="L986" s="7"/>
      <c r="M986" s="46">
        <f t="shared" si="427"/>
        <v>0</v>
      </c>
      <c r="N986" s="7">
        <f t="shared" si="428"/>
        <v>0</v>
      </c>
      <c r="O986" s="84"/>
      <c r="P986" s="84"/>
      <c r="Q986" s="84">
        <f t="shared" si="432"/>
        <v>0</v>
      </c>
      <c r="R986" s="84">
        <f t="shared" si="433"/>
        <v>0</v>
      </c>
      <c r="S986" s="49"/>
      <c r="T986" s="49"/>
      <c r="U986" s="49"/>
      <c r="V986" s="49"/>
      <c r="W986" s="49"/>
      <c r="X986" s="49"/>
      <c r="Y986" s="49"/>
      <c r="Z986" s="49"/>
    </row>
    <row r="987" spans="1:28" ht="12.75" customHeight="1">
      <c r="A987" s="11" t="s">
        <v>182</v>
      </c>
      <c r="B987" s="4"/>
      <c r="C987" s="22"/>
      <c r="D987" s="22"/>
      <c r="E987" s="22"/>
      <c r="F987" s="22"/>
      <c r="G987" s="7"/>
      <c r="H987" s="7"/>
      <c r="I987" s="7"/>
      <c r="J987" s="7"/>
      <c r="K987" s="7"/>
      <c r="L987" s="7"/>
      <c r="M987" s="46"/>
      <c r="N987" s="7"/>
      <c r="O987" s="84"/>
      <c r="P987" s="84"/>
      <c r="Q987" s="84"/>
      <c r="R987" s="84"/>
      <c r="S987" s="49"/>
      <c r="T987" s="49"/>
      <c r="U987" s="49"/>
      <c r="V987" s="49"/>
      <c r="W987" s="49"/>
      <c r="X987" s="49"/>
      <c r="Y987" s="49"/>
      <c r="Z987" s="49"/>
    </row>
    <row r="988" spans="1:28" ht="12.75" customHeight="1">
      <c r="A988" s="8" t="s">
        <v>25</v>
      </c>
      <c r="B988" s="14"/>
      <c r="C988" s="7">
        <f t="shared" ref="C988:P988" si="434">SUM(C973:C986)</f>
        <v>483</v>
      </c>
      <c r="D988" s="7">
        <f t="shared" si="434"/>
        <v>5595</v>
      </c>
      <c r="E988" s="7">
        <f t="shared" si="434"/>
        <v>0</v>
      </c>
      <c r="F988" s="7">
        <f t="shared" si="434"/>
        <v>0</v>
      </c>
      <c r="G988" s="7">
        <f t="shared" si="434"/>
        <v>0</v>
      </c>
      <c r="H988" s="7">
        <f t="shared" si="434"/>
        <v>0</v>
      </c>
      <c r="I988" s="7">
        <f t="shared" si="434"/>
        <v>140</v>
      </c>
      <c r="J988" s="7">
        <f t="shared" si="434"/>
        <v>1518</v>
      </c>
      <c r="K988" s="7">
        <f t="shared" si="434"/>
        <v>0</v>
      </c>
      <c r="L988" s="7">
        <f t="shared" si="434"/>
        <v>0</v>
      </c>
      <c r="M988" s="20">
        <f t="shared" si="434"/>
        <v>483</v>
      </c>
      <c r="N988" s="21">
        <f t="shared" si="434"/>
        <v>5595</v>
      </c>
      <c r="O988" s="22">
        <f t="shared" si="434"/>
        <v>500</v>
      </c>
      <c r="P988" s="22">
        <f t="shared" si="434"/>
        <v>6750</v>
      </c>
      <c r="Q988" s="22">
        <f t="shared" ref="Q988" si="435">M988-O988</f>
        <v>-17</v>
      </c>
      <c r="R988" s="22">
        <f t="shared" ref="R988" si="436">N988-P988</f>
        <v>-1155</v>
      </c>
      <c r="S988" s="49">
        <f t="shared" ref="S988:Z988" si="437">SUM(S973:S986)</f>
        <v>0</v>
      </c>
      <c r="T988" s="49">
        <f t="shared" si="437"/>
        <v>0</v>
      </c>
      <c r="U988" s="49">
        <f t="shared" si="437"/>
        <v>0</v>
      </c>
      <c r="V988" s="49">
        <f t="shared" si="437"/>
        <v>0</v>
      </c>
      <c r="W988" s="49">
        <f t="shared" si="437"/>
        <v>0</v>
      </c>
      <c r="X988" s="49">
        <f t="shared" si="437"/>
        <v>0</v>
      </c>
      <c r="Y988" s="49">
        <f t="shared" si="437"/>
        <v>0</v>
      </c>
      <c r="Z988" s="49">
        <f t="shared" si="437"/>
        <v>0</v>
      </c>
      <c r="AA988" s="52">
        <f>S988+U988+W988+Y988</f>
        <v>0</v>
      </c>
      <c r="AB988" s="52">
        <f>T988+V988+X988+Z988</f>
        <v>0</v>
      </c>
    </row>
    <row r="990" spans="1:28" ht="12.75" customHeight="1">
      <c r="A990" s="1" t="s">
        <v>188</v>
      </c>
      <c r="B990" s="2"/>
      <c r="C990" s="55"/>
      <c r="D990" s="55"/>
      <c r="E990" s="2"/>
      <c r="F990" s="2"/>
      <c r="G990" s="2"/>
      <c r="H990" s="2"/>
      <c r="I990" s="16"/>
      <c r="M990" s="53"/>
      <c r="Q990" s="23"/>
      <c r="R990" s="23"/>
    </row>
    <row r="991" spans="1:28" ht="12.75" customHeight="1">
      <c r="A991" s="87" t="s">
        <v>38</v>
      </c>
      <c r="B991" s="4"/>
      <c r="C991" s="5" t="s">
        <v>0</v>
      </c>
      <c r="D991" s="5"/>
      <c r="E991" s="5" t="s">
        <v>0</v>
      </c>
      <c r="F991" s="5"/>
      <c r="G991" s="5" t="s">
        <v>1</v>
      </c>
      <c r="H991" s="5"/>
      <c r="I991" s="5" t="s">
        <v>1</v>
      </c>
      <c r="J991" s="5"/>
      <c r="K991" s="5" t="s">
        <v>1</v>
      </c>
      <c r="L991" s="5"/>
      <c r="M991" s="86" t="s">
        <v>0</v>
      </c>
      <c r="N991" s="5"/>
      <c r="O991" s="87" t="s">
        <v>2</v>
      </c>
      <c r="P991" s="87"/>
      <c r="Q991" s="87" t="s">
        <v>3</v>
      </c>
      <c r="R991" s="87"/>
      <c r="S991" s="47" t="s">
        <v>4</v>
      </c>
      <c r="T991" s="48"/>
      <c r="U991" s="48"/>
      <c r="V991" s="48"/>
      <c r="W991" s="48"/>
      <c r="X991" s="48"/>
      <c r="Y991" s="48"/>
      <c r="Z991" s="48"/>
    </row>
    <row r="992" spans="1:28" ht="12.75" customHeight="1">
      <c r="A992" s="87" t="s">
        <v>5</v>
      </c>
      <c r="B992" s="4" t="s">
        <v>6</v>
      </c>
      <c r="C992" s="87" t="s">
        <v>36</v>
      </c>
      <c r="D992" s="87"/>
      <c r="E992" s="87" t="s">
        <v>29</v>
      </c>
      <c r="F992" s="87"/>
      <c r="G992" s="87" t="s">
        <v>7</v>
      </c>
      <c r="H992" s="87"/>
      <c r="I992" s="87" t="s">
        <v>8</v>
      </c>
      <c r="J992" s="87"/>
      <c r="K992" s="87" t="s">
        <v>9</v>
      </c>
      <c r="L992" s="87"/>
      <c r="M992" s="85"/>
      <c r="N992" s="87"/>
      <c r="O992" s="87"/>
      <c r="P992" s="87"/>
      <c r="Q992" s="87" t="s">
        <v>10</v>
      </c>
      <c r="R992" s="87" t="s">
        <v>11</v>
      </c>
      <c r="S992" s="49" t="s">
        <v>10</v>
      </c>
      <c r="T992" s="49" t="s">
        <v>11</v>
      </c>
      <c r="U992" s="49" t="s">
        <v>10</v>
      </c>
      <c r="V992" s="49" t="s">
        <v>11</v>
      </c>
      <c r="W992" s="49" t="s">
        <v>10</v>
      </c>
      <c r="X992" s="49" t="s">
        <v>11</v>
      </c>
      <c r="Y992" s="49" t="s">
        <v>10</v>
      </c>
      <c r="Z992" s="49" t="s">
        <v>11</v>
      </c>
    </row>
    <row r="993" spans="1:26" ht="12.75" customHeight="1">
      <c r="A993" s="6" t="s">
        <v>12</v>
      </c>
      <c r="B993" s="4"/>
      <c r="C993" s="7" t="s">
        <v>10</v>
      </c>
      <c r="D993" s="7" t="s">
        <v>11</v>
      </c>
      <c r="E993" s="7" t="s">
        <v>10</v>
      </c>
      <c r="F993" s="7" t="s">
        <v>11</v>
      </c>
      <c r="G993" s="7" t="s">
        <v>10</v>
      </c>
      <c r="H993" s="7" t="s">
        <v>11</v>
      </c>
      <c r="I993" s="7" t="s">
        <v>10</v>
      </c>
      <c r="J993" s="7" t="s">
        <v>11</v>
      </c>
      <c r="K993" s="7" t="s">
        <v>10</v>
      </c>
      <c r="L993" s="7" t="s">
        <v>11</v>
      </c>
      <c r="M993" s="85" t="s">
        <v>10</v>
      </c>
      <c r="N993" s="87" t="s">
        <v>11</v>
      </c>
      <c r="O993" s="87" t="s">
        <v>10</v>
      </c>
      <c r="P993" s="87" t="s">
        <v>11</v>
      </c>
      <c r="Q993" s="87"/>
      <c r="R993" s="87"/>
      <c r="S993" s="49" t="s">
        <v>0</v>
      </c>
      <c r="T993" s="49"/>
      <c r="U993" s="50" t="s">
        <v>7</v>
      </c>
      <c r="V993" s="51"/>
      <c r="W993" s="49" t="s">
        <v>8</v>
      </c>
      <c r="X993" s="49"/>
      <c r="Y993" s="49" t="s">
        <v>9</v>
      </c>
      <c r="Z993" s="49"/>
    </row>
    <row r="994" spans="1:26" ht="12.75" customHeight="1">
      <c r="A994" s="8" t="s">
        <v>13</v>
      </c>
      <c r="B994" s="4" t="s">
        <v>14</v>
      </c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46">
        <f t="shared" ref="M994:M1007" si="438">C994+E994</f>
        <v>0</v>
      </c>
      <c r="N994" s="7">
        <f t="shared" ref="N994:N1007" si="439">D994+F994</f>
        <v>0</v>
      </c>
      <c r="O994" s="87">
        <v>0</v>
      </c>
      <c r="P994" s="87">
        <v>0</v>
      </c>
      <c r="Q994" s="87">
        <f t="shared" ref="Q994:Q1003" si="440">M994-O994</f>
        <v>0</v>
      </c>
      <c r="R994" s="87">
        <f t="shared" ref="R994:R1003" si="441">N994-P994</f>
        <v>0</v>
      </c>
      <c r="S994" s="49"/>
      <c r="T994" s="49"/>
      <c r="U994" s="49"/>
      <c r="V994" s="49"/>
      <c r="W994" s="49"/>
      <c r="X994" s="49"/>
      <c r="Y994" s="49"/>
      <c r="Z994" s="49"/>
    </row>
    <row r="995" spans="1:26" ht="12.75" customHeight="1">
      <c r="A995" s="11" t="s">
        <v>15</v>
      </c>
      <c r="B995" s="44">
        <f>B974+7</f>
        <v>42868</v>
      </c>
      <c r="C995" s="7">
        <v>176</v>
      </c>
      <c r="D995" s="7">
        <v>2154</v>
      </c>
      <c r="E995" s="7"/>
      <c r="F995" s="7"/>
      <c r="G995" s="7"/>
      <c r="H995" s="7"/>
      <c r="I995" s="7"/>
      <c r="J995" s="7"/>
      <c r="K995" s="7"/>
      <c r="L995" s="7"/>
      <c r="M995" s="46">
        <f t="shared" si="438"/>
        <v>176</v>
      </c>
      <c r="N995" s="7">
        <f t="shared" si="439"/>
        <v>2154</v>
      </c>
      <c r="O995" s="87">
        <v>150</v>
      </c>
      <c r="P995" s="87">
        <v>2025</v>
      </c>
      <c r="Q995" s="87">
        <f t="shared" si="440"/>
        <v>26</v>
      </c>
      <c r="R995" s="87">
        <f t="shared" si="441"/>
        <v>129</v>
      </c>
      <c r="S995" s="49"/>
      <c r="T995" s="49"/>
      <c r="U995" s="49"/>
      <c r="V995" s="49"/>
      <c r="W995" s="49"/>
      <c r="X995" s="49"/>
      <c r="Y995" s="49"/>
      <c r="Z995" s="49"/>
    </row>
    <row r="996" spans="1:26" ht="12.75" customHeight="1">
      <c r="A996" s="11" t="s">
        <v>14</v>
      </c>
      <c r="B996" s="44">
        <f>B975+7</f>
        <v>42870</v>
      </c>
      <c r="C996" s="10">
        <v>110</v>
      </c>
      <c r="D996" s="7">
        <v>1300</v>
      </c>
      <c r="E996" s="7"/>
      <c r="F996" s="7"/>
      <c r="G996" s="7"/>
      <c r="H996" s="7"/>
      <c r="I996" s="7">
        <v>75</v>
      </c>
      <c r="J996" s="7">
        <v>580</v>
      </c>
      <c r="K996" s="7"/>
      <c r="L996" s="7"/>
      <c r="M996" s="46">
        <f t="shared" si="438"/>
        <v>110</v>
      </c>
      <c r="N996" s="7">
        <f t="shared" si="439"/>
        <v>1300</v>
      </c>
      <c r="O996" s="87">
        <v>150</v>
      </c>
      <c r="P996" s="87">
        <v>2025</v>
      </c>
      <c r="Q996" s="87">
        <f t="shared" si="440"/>
        <v>-40</v>
      </c>
      <c r="R996" s="87">
        <f t="shared" si="441"/>
        <v>-725</v>
      </c>
      <c r="S996" s="49"/>
      <c r="T996" s="49"/>
      <c r="U996" s="49"/>
      <c r="V996" s="49"/>
      <c r="W996" s="49"/>
      <c r="X996" s="49"/>
      <c r="Y996" s="49"/>
      <c r="Z996" s="49"/>
    </row>
    <row r="997" spans="1:26" ht="12.75" customHeight="1">
      <c r="A997" s="11" t="s">
        <v>16</v>
      </c>
      <c r="B997" s="4" t="s">
        <v>15</v>
      </c>
      <c r="C997" s="7">
        <v>14</v>
      </c>
      <c r="D997" s="7">
        <v>329</v>
      </c>
      <c r="E997" s="7"/>
      <c r="F997" s="7"/>
      <c r="G997" s="7"/>
      <c r="H997" s="7"/>
      <c r="I997" s="7"/>
      <c r="J997" s="7"/>
      <c r="K997" s="7"/>
      <c r="L997" s="7"/>
      <c r="M997" s="46">
        <f t="shared" si="438"/>
        <v>14</v>
      </c>
      <c r="N997" s="7">
        <f t="shared" si="439"/>
        <v>329</v>
      </c>
      <c r="O997" s="87">
        <v>0</v>
      </c>
      <c r="P997" s="87">
        <v>0</v>
      </c>
      <c r="Q997" s="87">
        <f t="shared" si="440"/>
        <v>14</v>
      </c>
      <c r="R997" s="87">
        <f t="shared" si="441"/>
        <v>329</v>
      </c>
      <c r="S997" s="49"/>
      <c r="T997" s="49"/>
      <c r="U997" s="49"/>
      <c r="V997" s="49"/>
      <c r="W997" s="49"/>
      <c r="X997" s="49"/>
      <c r="Y997" s="49"/>
      <c r="Z997" s="49"/>
    </row>
    <row r="998" spans="1:26" ht="12.75" customHeight="1">
      <c r="A998" s="11" t="s">
        <v>17</v>
      </c>
      <c r="B998" s="4" t="s">
        <v>14</v>
      </c>
      <c r="C998" s="10">
        <v>13</v>
      </c>
      <c r="D998" s="10">
        <v>355</v>
      </c>
      <c r="E998" s="7"/>
      <c r="F998" s="7"/>
      <c r="G998" s="7"/>
      <c r="H998" s="7"/>
      <c r="I998" s="7"/>
      <c r="J998" s="7"/>
      <c r="K998" s="7"/>
      <c r="L998" s="7"/>
      <c r="M998" s="46">
        <f t="shared" si="438"/>
        <v>13</v>
      </c>
      <c r="N998" s="7">
        <f t="shared" si="439"/>
        <v>355</v>
      </c>
      <c r="O998" s="87">
        <v>30</v>
      </c>
      <c r="P998" s="87">
        <v>405</v>
      </c>
      <c r="Q998" s="87">
        <f t="shared" si="440"/>
        <v>-17</v>
      </c>
      <c r="R998" s="87">
        <f t="shared" si="441"/>
        <v>-50</v>
      </c>
      <c r="S998" s="49"/>
      <c r="T998" s="49"/>
      <c r="U998" s="49"/>
      <c r="V998" s="49"/>
      <c r="W998" s="49"/>
      <c r="X998" s="49"/>
      <c r="Y998" s="49"/>
      <c r="Z998" s="49"/>
    </row>
    <row r="999" spans="1:26" ht="12.75" customHeight="1">
      <c r="A999" s="11" t="s">
        <v>18</v>
      </c>
      <c r="B999" s="4" t="s">
        <v>14</v>
      </c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46">
        <f t="shared" si="438"/>
        <v>0</v>
      </c>
      <c r="N999" s="7">
        <f t="shared" si="439"/>
        <v>0</v>
      </c>
      <c r="O999" s="87">
        <v>0</v>
      </c>
      <c r="P999" s="87">
        <v>0</v>
      </c>
      <c r="Q999" s="87">
        <f t="shared" si="440"/>
        <v>0</v>
      </c>
      <c r="R999" s="87">
        <f t="shared" si="441"/>
        <v>0</v>
      </c>
      <c r="S999" s="49"/>
      <c r="T999" s="49"/>
      <c r="U999" s="49"/>
      <c r="V999" s="49"/>
      <c r="W999" s="49"/>
      <c r="X999" s="49"/>
      <c r="Y999" s="49"/>
      <c r="Z999" s="49"/>
    </row>
    <row r="1000" spans="1:26" ht="12.75" customHeight="1">
      <c r="A1000" s="11" t="s">
        <v>19</v>
      </c>
      <c r="B1000" s="4" t="s">
        <v>14</v>
      </c>
      <c r="C1000" s="7">
        <v>1</v>
      </c>
      <c r="D1000" s="7">
        <v>14</v>
      </c>
      <c r="E1000" s="7"/>
      <c r="F1000" s="7"/>
      <c r="G1000" s="7"/>
      <c r="H1000" s="7"/>
      <c r="I1000" s="7"/>
      <c r="J1000" s="7"/>
      <c r="K1000" s="7"/>
      <c r="L1000" s="7"/>
      <c r="M1000" s="46">
        <f t="shared" si="438"/>
        <v>1</v>
      </c>
      <c r="N1000" s="7">
        <f t="shared" si="439"/>
        <v>14</v>
      </c>
      <c r="O1000" s="87">
        <v>0</v>
      </c>
      <c r="P1000" s="87">
        <v>0</v>
      </c>
      <c r="Q1000" s="87">
        <f t="shared" si="440"/>
        <v>1</v>
      </c>
      <c r="R1000" s="87">
        <f t="shared" si="441"/>
        <v>14</v>
      </c>
      <c r="S1000" s="49"/>
      <c r="T1000" s="49"/>
      <c r="U1000" s="49"/>
      <c r="V1000" s="49"/>
      <c r="W1000" s="49"/>
      <c r="X1000" s="49"/>
      <c r="Y1000" s="49"/>
      <c r="Z1000" s="49"/>
    </row>
    <row r="1001" spans="1:26" ht="12.75" customHeight="1">
      <c r="A1001" s="11" t="s">
        <v>20</v>
      </c>
      <c r="B1001" s="4" t="s">
        <v>7</v>
      </c>
      <c r="C1001" s="7">
        <v>22</v>
      </c>
      <c r="D1001" s="7">
        <v>283</v>
      </c>
      <c r="E1001" s="7"/>
      <c r="F1001" s="7"/>
      <c r="G1001" s="7"/>
      <c r="H1001" s="7"/>
      <c r="I1001" s="7"/>
      <c r="J1001" s="7"/>
      <c r="K1001" s="7"/>
      <c r="L1001" s="7"/>
      <c r="M1001" s="46">
        <f t="shared" si="438"/>
        <v>22</v>
      </c>
      <c r="N1001" s="7">
        <f t="shared" si="439"/>
        <v>283</v>
      </c>
      <c r="O1001" s="87">
        <v>20</v>
      </c>
      <c r="P1001" s="87">
        <v>270</v>
      </c>
      <c r="Q1001" s="87">
        <f t="shared" si="440"/>
        <v>2</v>
      </c>
      <c r="R1001" s="87">
        <f t="shared" si="441"/>
        <v>13</v>
      </c>
      <c r="S1001" s="49"/>
      <c r="T1001" s="49"/>
      <c r="U1001" s="49"/>
      <c r="V1001" s="49"/>
      <c r="W1001" s="49"/>
      <c r="X1001" s="49"/>
      <c r="Y1001" s="49"/>
      <c r="Z1001" s="49"/>
    </row>
    <row r="1002" spans="1:26" ht="12.75" customHeight="1">
      <c r="A1002" s="11" t="s">
        <v>21</v>
      </c>
      <c r="B1002" s="4" t="s">
        <v>22</v>
      </c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46">
        <f t="shared" si="438"/>
        <v>0</v>
      </c>
      <c r="N1002" s="7">
        <f t="shared" si="439"/>
        <v>0</v>
      </c>
      <c r="O1002" s="87"/>
      <c r="P1002" s="87"/>
      <c r="Q1002" s="87">
        <f t="shared" si="440"/>
        <v>0</v>
      </c>
      <c r="R1002" s="87">
        <f t="shared" si="441"/>
        <v>0</v>
      </c>
      <c r="S1002" s="49"/>
      <c r="T1002" s="49"/>
      <c r="U1002" s="49"/>
      <c r="V1002" s="49"/>
      <c r="W1002" s="49"/>
      <c r="X1002" s="49"/>
      <c r="Y1002" s="49"/>
      <c r="Z1002" s="49"/>
    </row>
    <row r="1003" spans="1:26" ht="12.75" customHeight="1">
      <c r="A1003" s="11" t="s">
        <v>23</v>
      </c>
      <c r="B1003" s="44" t="s">
        <v>7</v>
      </c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46">
        <f t="shared" si="438"/>
        <v>0</v>
      </c>
      <c r="N1003" s="7">
        <f t="shared" si="439"/>
        <v>0</v>
      </c>
      <c r="O1003" s="87"/>
      <c r="P1003" s="87"/>
      <c r="Q1003" s="87">
        <f t="shared" si="440"/>
        <v>0</v>
      </c>
      <c r="R1003" s="87">
        <f t="shared" si="441"/>
        <v>0</v>
      </c>
      <c r="S1003" s="49"/>
      <c r="T1003" s="49"/>
      <c r="U1003" s="49"/>
      <c r="V1003" s="49"/>
      <c r="W1003" s="49"/>
      <c r="X1003" s="49"/>
      <c r="Y1003" s="49"/>
      <c r="Z1003" s="49"/>
    </row>
    <row r="1004" spans="1:26" ht="12.75" customHeight="1">
      <c r="A1004" s="11" t="s">
        <v>7</v>
      </c>
      <c r="B1004" s="44">
        <f t="shared" ref="B1004:B1006" si="442">B983+7</f>
        <v>42873</v>
      </c>
      <c r="C1004" s="7">
        <v>30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46">
        <f t="shared" si="438"/>
        <v>30</v>
      </c>
      <c r="N1004" s="7">
        <f t="shared" si="439"/>
        <v>0</v>
      </c>
      <c r="O1004" s="87"/>
      <c r="P1004" s="87"/>
      <c r="Q1004" s="87"/>
      <c r="R1004" s="87"/>
      <c r="S1004" s="49"/>
      <c r="T1004" s="49"/>
      <c r="U1004" s="49"/>
      <c r="V1004" s="49"/>
      <c r="W1004" s="49"/>
      <c r="X1004" s="49"/>
      <c r="Y1004" s="49"/>
      <c r="Z1004" s="49"/>
    </row>
    <row r="1005" spans="1:26" ht="12.75" customHeight="1">
      <c r="A1005" s="11" t="s">
        <v>8</v>
      </c>
      <c r="B1005" s="44">
        <f t="shared" si="442"/>
        <v>42879</v>
      </c>
      <c r="C1005" s="87">
        <v>130</v>
      </c>
      <c r="D1005" s="87">
        <v>1755</v>
      </c>
      <c r="E1005" s="7"/>
      <c r="F1005" s="7"/>
      <c r="G1005" s="7"/>
      <c r="H1005" s="7"/>
      <c r="I1005" s="7"/>
      <c r="J1005" s="7"/>
      <c r="K1005" s="7"/>
      <c r="L1005" s="7"/>
      <c r="M1005" s="46">
        <f t="shared" si="438"/>
        <v>130</v>
      </c>
      <c r="N1005" s="7">
        <f t="shared" si="439"/>
        <v>1755</v>
      </c>
      <c r="O1005" s="87">
        <v>130</v>
      </c>
      <c r="P1005" s="87">
        <v>1755</v>
      </c>
      <c r="Q1005" s="87">
        <f t="shared" ref="Q1005:Q1007" si="443">M1005-O1005</f>
        <v>0</v>
      </c>
      <c r="R1005" s="87">
        <f t="shared" ref="R1005:R1007" si="444">N1005-P1005</f>
        <v>0</v>
      </c>
      <c r="S1005" s="49"/>
      <c r="T1005" s="49"/>
      <c r="U1005" s="49"/>
      <c r="V1005" s="49"/>
      <c r="W1005" s="49"/>
      <c r="X1005" s="49"/>
      <c r="Y1005" s="49"/>
      <c r="Z1005" s="49"/>
    </row>
    <row r="1006" spans="1:26" ht="12.75" customHeight="1">
      <c r="A1006" s="11" t="s">
        <v>9</v>
      </c>
      <c r="B1006" s="4">
        <f t="shared" si="442"/>
        <v>42880</v>
      </c>
      <c r="C1006" s="7">
        <v>20</v>
      </c>
      <c r="D1006" s="7">
        <v>270</v>
      </c>
      <c r="E1006" s="7"/>
      <c r="F1006" s="7"/>
      <c r="G1006" s="7"/>
      <c r="H1006" s="7"/>
      <c r="I1006" s="7"/>
      <c r="J1006" s="7"/>
      <c r="K1006" s="7"/>
      <c r="L1006" s="7"/>
      <c r="M1006" s="46">
        <f t="shared" si="438"/>
        <v>20</v>
      </c>
      <c r="N1006" s="7">
        <f t="shared" si="439"/>
        <v>270</v>
      </c>
      <c r="O1006" s="87">
        <v>20</v>
      </c>
      <c r="P1006" s="87">
        <v>270</v>
      </c>
      <c r="Q1006" s="87">
        <f t="shared" si="443"/>
        <v>0</v>
      </c>
      <c r="R1006" s="87">
        <f t="shared" si="444"/>
        <v>0</v>
      </c>
      <c r="S1006" s="49"/>
      <c r="T1006" s="49"/>
      <c r="U1006" s="49"/>
      <c r="V1006" s="49"/>
      <c r="W1006" s="49"/>
      <c r="X1006" s="49"/>
      <c r="Y1006" s="49"/>
      <c r="Z1006" s="49"/>
    </row>
    <row r="1007" spans="1:26" ht="12.75" customHeight="1">
      <c r="A1007" s="11" t="s">
        <v>24</v>
      </c>
      <c r="B1007" s="4"/>
      <c r="C1007" s="22"/>
      <c r="D1007" s="22"/>
      <c r="E1007" s="22"/>
      <c r="F1007" s="22"/>
      <c r="G1007" s="7"/>
      <c r="H1007" s="7"/>
      <c r="I1007" s="7"/>
      <c r="J1007" s="7"/>
      <c r="K1007" s="7"/>
      <c r="L1007" s="7"/>
      <c r="M1007" s="46">
        <f t="shared" si="438"/>
        <v>0</v>
      </c>
      <c r="N1007" s="7">
        <f t="shared" si="439"/>
        <v>0</v>
      </c>
      <c r="O1007" s="87"/>
      <c r="P1007" s="87"/>
      <c r="Q1007" s="87">
        <f t="shared" si="443"/>
        <v>0</v>
      </c>
      <c r="R1007" s="87">
        <f t="shared" si="444"/>
        <v>0</v>
      </c>
      <c r="S1007" s="49"/>
      <c r="T1007" s="49"/>
      <c r="U1007" s="49"/>
      <c r="V1007" s="49"/>
      <c r="W1007" s="49"/>
      <c r="X1007" s="49"/>
      <c r="Y1007" s="49"/>
      <c r="Z1007" s="49"/>
    </row>
    <row r="1008" spans="1:26" ht="12.75" customHeight="1">
      <c r="A1008" s="11" t="s">
        <v>182</v>
      </c>
      <c r="B1008" s="4"/>
      <c r="C1008" s="22"/>
      <c r="D1008" s="22"/>
      <c r="E1008" s="22"/>
      <c r="F1008" s="22"/>
      <c r="G1008" s="7"/>
      <c r="H1008" s="7"/>
      <c r="I1008" s="7"/>
      <c r="J1008" s="7"/>
      <c r="K1008" s="7"/>
      <c r="L1008" s="7"/>
      <c r="M1008" s="46"/>
      <c r="N1008" s="7"/>
      <c r="O1008" s="87"/>
      <c r="P1008" s="87"/>
      <c r="Q1008" s="87"/>
      <c r="R1008" s="87"/>
      <c r="S1008" s="49"/>
      <c r="T1008" s="49"/>
      <c r="U1008" s="49"/>
      <c r="V1008" s="49"/>
      <c r="W1008" s="49"/>
      <c r="X1008" s="49"/>
      <c r="Y1008" s="49"/>
      <c r="Z1008" s="49"/>
    </row>
    <row r="1009" spans="1:28" ht="12.75" customHeight="1">
      <c r="A1009" s="8" t="s">
        <v>25</v>
      </c>
      <c r="B1009" s="14"/>
      <c r="C1009" s="7">
        <f t="shared" ref="C1009:P1009" si="445">SUM(C994:C1007)</f>
        <v>516</v>
      </c>
      <c r="D1009" s="7">
        <f t="shared" si="445"/>
        <v>6460</v>
      </c>
      <c r="E1009" s="7">
        <f t="shared" si="445"/>
        <v>0</v>
      </c>
      <c r="F1009" s="7">
        <f t="shared" si="445"/>
        <v>0</v>
      </c>
      <c r="G1009" s="7">
        <f t="shared" si="445"/>
        <v>0</v>
      </c>
      <c r="H1009" s="7">
        <f t="shared" si="445"/>
        <v>0</v>
      </c>
      <c r="I1009" s="7">
        <f t="shared" si="445"/>
        <v>75</v>
      </c>
      <c r="J1009" s="7">
        <f t="shared" si="445"/>
        <v>580</v>
      </c>
      <c r="K1009" s="7">
        <f t="shared" si="445"/>
        <v>0</v>
      </c>
      <c r="L1009" s="7">
        <f t="shared" si="445"/>
        <v>0</v>
      </c>
      <c r="M1009" s="20">
        <f t="shared" si="445"/>
        <v>516</v>
      </c>
      <c r="N1009" s="21">
        <f t="shared" si="445"/>
        <v>6460</v>
      </c>
      <c r="O1009" s="22">
        <f t="shared" si="445"/>
        <v>500</v>
      </c>
      <c r="P1009" s="22">
        <f t="shared" si="445"/>
        <v>6750</v>
      </c>
      <c r="Q1009" s="22">
        <f t="shared" ref="Q1009" si="446">M1009-O1009</f>
        <v>16</v>
      </c>
      <c r="R1009" s="22">
        <f t="shared" ref="R1009" si="447">N1009-P1009</f>
        <v>-290</v>
      </c>
      <c r="S1009" s="49">
        <f t="shared" ref="S1009:Z1009" si="448">SUM(S994:S1007)</f>
        <v>0</v>
      </c>
      <c r="T1009" s="49">
        <f t="shared" si="448"/>
        <v>0</v>
      </c>
      <c r="U1009" s="49">
        <f t="shared" si="448"/>
        <v>0</v>
      </c>
      <c r="V1009" s="49">
        <f t="shared" si="448"/>
        <v>0</v>
      </c>
      <c r="W1009" s="49">
        <f t="shared" si="448"/>
        <v>0</v>
      </c>
      <c r="X1009" s="49">
        <f t="shared" si="448"/>
        <v>0</v>
      </c>
      <c r="Y1009" s="49">
        <f t="shared" si="448"/>
        <v>0</v>
      </c>
      <c r="Z1009" s="49">
        <f t="shared" si="448"/>
        <v>0</v>
      </c>
      <c r="AA1009" s="52">
        <f>S1009+U1009+W1009+Y1009</f>
        <v>0</v>
      </c>
      <c r="AB1009" s="52">
        <f>T1009+V1009+X1009+Z1009</f>
        <v>0</v>
      </c>
    </row>
    <row r="1012" spans="1:28" ht="12.75" customHeight="1">
      <c r="A1012" s="60" t="s">
        <v>189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83"/>
  <sheetViews>
    <sheetView topLeftCell="A862" zoomScale="115" zoomScaleNormal="115" workbookViewId="0">
      <selection activeCell="C875" sqref="C875"/>
    </sheetView>
  </sheetViews>
  <sheetFormatPr defaultColWidth="9" defaultRowHeight="13.5"/>
  <cols>
    <col min="2" max="4" width="9" customWidth="1"/>
  </cols>
  <sheetData>
    <row r="2" spans="1:8" hidden="1">
      <c r="A2" s="179" t="s">
        <v>74</v>
      </c>
      <c r="B2" s="180"/>
      <c r="C2" s="180"/>
      <c r="D2" s="180"/>
      <c r="E2" s="180"/>
      <c r="F2" s="180"/>
      <c r="G2" s="180"/>
      <c r="H2" s="180"/>
    </row>
    <row r="3" spans="1:8" hidden="1">
      <c r="A3" s="3"/>
      <c r="B3" s="3"/>
      <c r="C3" s="169" t="s">
        <v>75</v>
      </c>
      <c r="D3" s="171"/>
      <c r="E3" s="169" t="s">
        <v>2</v>
      </c>
      <c r="F3" s="171"/>
      <c r="G3" s="169" t="s">
        <v>3</v>
      </c>
      <c r="H3" s="171"/>
    </row>
    <row r="4" spans="1:8" hidden="1">
      <c r="A4" s="3" t="s">
        <v>5</v>
      </c>
      <c r="B4" s="3" t="s">
        <v>6</v>
      </c>
      <c r="C4" s="3" t="s">
        <v>10</v>
      </c>
      <c r="D4" s="3" t="s">
        <v>11</v>
      </c>
      <c r="E4" s="3" t="s">
        <v>10</v>
      </c>
      <c r="F4" s="3" t="s">
        <v>11</v>
      </c>
      <c r="G4" s="3" t="s">
        <v>10</v>
      </c>
      <c r="H4" s="3" t="s">
        <v>11</v>
      </c>
    </row>
    <row r="5" spans="1:8" hidden="1">
      <c r="A5" s="3" t="s">
        <v>12</v>
      </c>
      <c r="B5" s="3"/>
      <c r="C5" s="3" t="s">
        <v>10</v>
      </c>
      <c r="D5" s="3" t="s">
        <v>11</v>
      </c>
      <c r="E5" s="169" t="s">
        <v>76</v>
      </c>
      <c r="F5" s="171"/>
      <c r="G5" s="3"/>
      <c r="H5" s="3"/>
    </row>
    <row r="6" spans="1:8" hidden="1">
      <c r="A6" s="3" t="s">
        <v>15</v>
      </c>
      <c r="B6" s="28">
        <v>42463</v>
      </c>
      <c r="C6" s="3">
        <v>56</v>
      </c>
      <c r="D6" s="3">
        <v>451</v>
      </c>
      <c r="E6" s="3">
        <v>60</v>
      </c>
      <c r="F6" s="3">
        <v>600</v>
      </c>
      <c r="G6" s="3"/>
      <c r="H6" s="3"/>
    </row>
    <row r="7" spans="1:8" hidden="1">
      <c r="A7" s="3" t="s">
        <v>14</v>
      </c>
      <c r="B7" s="28">
        <v>42461</v>
      </c>
      <c r="C7" s="3">
        <v>35</v>
      </c>
      <c r="D7" s="3">
        <v>299</v>
      </c>
      <c r="E7" s="3">
        <v>60</v>
      </c>
      <c r="F7" s="3">
        <v>600</v>
      </c>
      <c r="G7" s="3"/>
      <c r="H7" s="3"/>
    </row>
    <row r="8" spans="1:8" hidden="1">
      <c r="A8" s="3" t="s">
        <v>16</v>
      </c>
      <c r="B8" s="28"/>
      <c r="C8" s="3">
        <v>63</v>
      </c>
      <c r="D8" s="3">
        <v>1179</v>
      </c>
      <c r="E8" s="3">
        <v>40</v>
      </c>
      <c r="F8" s="3">
        <v>400</v>
      </c>
      <c r="G8" s="3"/>
      <c r="H8" s="3"/>
    </row>
    <row r="9" spans="1:8" hidden="1">
      <c r="A9" s="3" t="s">
        <v>17</v>
      </c>
      <c r="B9" s="28" t="s">
        <v>15</v>
      </c>
      <c r="C9" s="3">
        <v>9</v>
      </c>
      <c r="D9" s="3">
        <v>248</v>
      </c>
      <c r="E9" s="3"/>
      <c r="F9" s="3"/>
      <c r="G9" s="3"/>
      <c r="H9" s="3"/>
    </row>
    <row r="10" spans="1:8" hidden="1">
      <c r="A10" s="3" t="s">
        <v>18</v>
      </c>
      <c r="B10" s="28" t="s">
        <v>14</v>
      </c>
      <c r="C10" s="3">
        <v>2</v>
      </c>
      <c r="D10" s="3">
        <v>40</v>
      </c>
      <c r="E10" s="3"/>
      <c r="F10" s="3"/>
      <c r="G10" s="3"/>
      <c r="H10" s="3"/>
    </row>
    <row r="11" spans="1:8" hidden="1">
      <c r="A11" s="3" t="s">
        <v>19</v>
      </c>
      <c r="B11" s="28" t="s">
        <v>15</v>
      </c>
      <c r="C11" s="3">
        <v>14</v>
      </c>
      <c r="D11" s="3">
        <v>180</v>
      </c>
      <c r="E11" s="3">
        <v>30</v>
      </c>
      <c r="F11" s="3">
        <v>300</v>
      </c>
      <c r="G11" s="3"/>
      <c r="H11" s="3"/>
    </row>
    <row r="12" spans="1:8" hidden="1">
      <c r="A12" s="3" t="s">
        <v>31</v>
      </c>
      <c r="B12" s="28"/>
      <c r="C12" s="3"/>
      <c r="D12" s="3"/>
      <c r="E12" s="3"/>
      <c r="F12" s="3"/>
      <c r="G12" s="3"/>
      <c r="H12" s="3"/>
    </row>
    <row r="13" spans="1:8" hidden="1">
      <c r="A13" s="3" t="s">
        <v>32</v>
      </c>
      <c r="B13" s="28">
        <v>42466</v>
      </c>
      <c r="C13" s="3">
        <v>80</v>
      </c>
      <c r="D13" s="3">
        <v>1000</v>
      </c>
      <c r="E13" s="3">
        <v>80</v>
      </c>
      <c r="F13" s="3">
        <v>1000</v>
      </c>
      <c r="G13" s="3"/>
      <c r="H13" s="3"/>
    </row>
    <row r="14" spans="1:8" hidden="1">
      <c r="A14" s="3" t="s">
        <v>34</v>
      </c>
      <c r="B14" s="3"/>
      <c r="C14" s="3"/>
      <c r="D14" s="3"/>
      <c r="E14" s="3"/>
      <c r="F14" s="3"/>
      <c r="G14" s="3"/>
      <c r="H14" s="3"/>
    </row>
    <row r="15" spans="1:8" hidden="1">
      <c r="A15" s="3" t="s">
        <v>24</v>
      </c>
      <c r="B15" s="3"/>
      <c r="C15" s="3">
        <v>2</v>
      </c>
      <c r="D15" s="3">
        <v>27</v>
      </c>
      <c r="E15" s="3"/>
      <c r="F15" s="3"/>
      <c r="G15" s="3"/>
      <c r="H15" s="3"/>
    </row>
    <row r="16" spans="1:8" hidden="1">
      <c r="A16" s="3" t="s">
        <v>33</v>
      </c>
      <c r="B16" s="3"/>
      <c r="C16" s="3">
        <f>SUM(C6:C15)</f>
        <v>261</v>
      </c>
      <c r="D16" s="3">
        <f>SUM(D6:D15)</f>
        <v>3424</v>
      </c>
      <c r="E16" s="3">
        <v>300</v>
      </c>
      <c r="F16" s="3">
        <f>E16*10</f>
        <v>3000</v>
      </c>
      <c r="G16" s="21">
        <f>C16-E16</f>
        <v>-39</v>
      </c>
      <c r="H16" s="21">
        <f>D16-F16</f>
        <v>424</v>
      </c>
    </row>
    <row r="17" spans="1:8" hidden="1"/>
    <row r="18" spans="1:8" hidden="1"/>
    <row r="19" spans="1:8" hidden="1">
      <c r="A19" s="179" t="s">
        <v>77</v>
      </c>
      <c r="B19" s="180"/>
      <c r="C19" s="180"/>
      <c r="D19" s="180"/>
      <c r="E19" s="180"/>
      <c r="F19" s="180"/>
      <c r="G19" s="180"/>
      <c r="H19" s="180"/>
    </row>
    <row r="20" spans="1:8" hidden="1">
      <c r="A20" s="3"/>
      <c r="B20" s="3"/>
      <c r="C20" s="169" t="s">
        <v>75</v>
      </c>
      <c r="D20" s="171"/>
      <c r="E20" s="169" t="s">
        <v>2</v>
      </c>
      <c r="F20" s="171"/>
      <c r="G20" s="169" t="s">
        <v>3</v>
      </c>
      <c r="H20" s="171"/>
    </row>
    <row r="21" spans="1:8" hidden="1">
      <c r="A21" s="3" t="s">
        <v>5</v>
      </c>
      <c r="B21" s="3" t="s">
        <v>6</v>
      </c>
      <c r="C21" s="3" t="s">
        <v>10</v>
      </c>
      <c r="D21" s="3" t="s">
        <v>11</v>
      </c>
      <c r="E21" s="3" t="s">
        <v>10</v>
      </c>
      <c r="F21" s="3" t="s">
        <v>11</v>
      </c>
      <c r="G21" s="3" t="s">
        <v>10</v>
      </c>
      <c r="H21" s="3" t="s">
        <v>11</v>
      </c>
    </row>
    <row r="22" spans="1:8" hidden="1">
      <c r="A22" s="3" t="s">
        <v>12</v>
      </c>
      <c r="B22" s="3"/>
      <c r="C22" s="3" t="s">
        <v>10</v>
      </c>
      <c r="D22" s="3" t="s">
        <v>11</v>
      </c>
      <c r="E22" s="169" t="s">
        <v>78</v>
      </c>
      <c r="F22" s="171"/>
      <c r="G22" s="3"/>
      <c r="H22" s="3"/>
    </row>
    <row r="23" spans="1:8" hidden="1">
      <c r="A23" s="3" t="s">
        <v>15</v>
      </c>
      <c r="B23" s="28">
        <v>42477</v>
      </c>
      <c r="C23" s="3">
        <v>13</v>
      </c>
      <c r="D23" s="3">
        <v>161</v>
      </c>
      <c r="E23" s="3">
        <v>60</v>
      </c>
      <c r="F23" s="3">
        <v>600</v>
      </c>
      <c r="G23" s="3"/>
      <c r="H23" s="3"/>
    </row>
    <row r="24" spans="1:8" hidden="1">
      <c r="A24" s="3" t="s">
        <v>14</v>
      </c>
      <c r="B24" s="28">
        <v>42475</v>
      </c>
      <c r="C24" s="3">
        <v>47</v>
      </c>
      <c r="D24" s="3">
        <v>499</v>
      </c>
      <c r="E24" s="3">
        <v>60</v>
      </c>
      <c r="F24" s="3">
        <v>600</v>
      </c>
      <c r="G24" s="3"/>
      <c r="H24" s="3"/>
    </row>
    <row r="25" spans="1:8" hidden="1">
      <c r="A25" s="3" t="s">
        <v>16</v>
      </c>
      <c r="B25" s="28"/>
      <c r="C25" s="3">
        <v>26</v>
      </c>
      <c r="D25" s="3">
        <v>454</v>
      </c>
      <c r="E25" s="3">
        <v>40</v>
      </c>
      <c r="F25" s="3">
        <v>400</v>
      </c>
      <c r="G25" s="3"/>
      <c r="H25" s="3"/>
    </row>
    <row r="26" spans="1:8" hidden="1">
      <c r="A26" s="3" t="s">
        <v>17</v>
      </c>
      <c r="B26" s="28" t="s">
        <v>15</v>
      </c>
      <c r="C26" s="3">
        <v>2</v>
      </c>
      <c r="D26" s="3">
        <v>45</v>
      </c>
      <c r="E26" s="3"/>
      <c r="F26" s="3"/>
      <c r="G26" s="3"/>
      <c r="H26" s="3"/>
    </row>
    <row r="27" spans="1:8" hidden="1">
      <c r="A27" s="3" t="s">
        <v>18</v>
      </c>
      <c r="B27" s="28" t="s">
        <v>14</v>
      </c>
      <c r="C27" s="3">
        <v>12</v>
      </c>
      <c r="D27" s="3">
        <v>154</v>
      </c>
      <c r="E27" s="3"/>
      <c r="F27" s="3"/>
      <c r="G27" s="3"/>
      <c r="H27" s="3"/>
    </row>
    <row r="28" spans="1:8" hidden="1">
      <c r="A28" s="3" t="s">
        <v>19</v>
      </c>
      <c r="B28" s="28" t="s">
        <v>15</v>
      </c>
      <c r="C28" s="3">
        <v>9</v>
      </c>
      <c r="D28" s="3">
        <v>145</v>
      </c>
      <c r="E28" s="3">
        <v>30</v>
      </c>
      <c r="F28" s="3">
        <v>300</v>
      </c>
      <c r="G28" s="3"/>
      <c r="H28" s="3"/>
    </row>
    <row r="29" spans="1:8" hidden="1">
      <c r="A29" s="3" t="s">
        <v>31</v>
      </c>
      <c r="B29" s="28"/>
      <c r="C29" s="3"/>
      <c r="D29" s="3"/>
      <c r="E29" s="3"/>
      <c r="F29" s="3"/>
      <c r="G29" s="3"/>
      <c r="H29" s="3"/>
    </row>
    <row r="30" spans="1:8" hidden="1">
      <c r="A30" s="3" t="s">
        <v>32</v>
      </c>
      <c r="B30" s="28">
        <v>42480</v>
      </c>
      <c r="C30" s="3">
        <v>76</v>
      </c>
      <c r="D30" s="3">
        <v>566</v>
      </c>
      <c r="E30" s="3">
        <v>80</v>
      </c>
      <c r="F30" s="3">
        <v>1000</v>
      </c>
      <c r="G30" s="3"/>
      <c r="H30" s="3"/>
    </row>
    <row r="31" spans="1:8" hidden="1">
      <c r="A31" s="3" t="s">
        <v>34</v>
      </c>
      <c r="B31" s="3"/>
      <c r="C31" s="3"/>
      <c r="D31" s="3"/>
      <c r="E31" s="3"/>
      <c r="F31" s="3"/>
      <c r="G31" s="3"/>
      <c r="H31" s="3"/>
    </row>
    <row r="32" spans="1:8" hidden="1">
      <c r="A32" s="3" t="s">
        <v>24</v>
      </c>
      <c r="B32" s="3"/>
      <c r="C32" s="3">
        <v>0</v>
      </c>
      <c r="D32" s="3">
        <v>0</v>
      </c>
      <c r="E32" s="3"/>
      <c r="F32" s="3"/>
      <c r="G32" s="3"/>
      <c r="H32" s="3"/>
    </row>
    <row r="33" spans="1:8" hidden="1">
      <c r="A33" s="3" t="s">
        <v>79</v>
      </c>
      <c r="B33" s="3"/>
      <c r="C33" s="3">
        <f>SUM(C23:C32)</f>
        <v>185</v>
      </c>
      <c r="D33" s="3">
        <f>SUM(D23:D32)</f>
        <v>2024</v>
      </c>
      <c r="E33" s="3">
        <v>260</v>
      </c>
      <c r="F33" s="3">
        <v>2600</v>
      </c>
      <c r="G33" s="21">
        <f>C33-E33</f>
        <v>-75</v>
      </c>
      <c r="H33" s="21">
        <f>D33-F33</f>
        <v>-576</v>
      </c>
    </row>
    <row r="34" spans="1:8" hidden="1"/>
    <row r="35" spans="1:8" hidden="1"/>
    <row r="36" spans="1:8" hidden="1">
      <c r="A36" s="179" t="s">
        <v>80</v>
      </c>
      <c r="B36" s="180"/>
      <c r="C36" s="180"/>
      <c r="D36" s="180"/>
      <c r="E36" s="180"/>
      <c r="F36" s="180"/>
      <c r="G36" s="180"/>
      <c r="H36" s="180"/>
    </row>
    <row r="37" spans="1:8" hidden="1">
      <c r="A37" s="3"/>
      <c r="B37" s="3"/>
      <c r="C37" s="169" t="s">
        <v>75</v>
      </c>
      <c r="D37" s="171"/>
      <c r="E37" s="169" t="s">
        <v>2</v>
      </c>
      <c r="F37" s="171"/>
      <c r="G37" s="169" t="s">
        <v>3</v>
      </c>
      <c r="H37" s="171"/>
    </row>
    <row r="38" spans="1:8" hidden="1">
      <c r="A38" s="3" t="s">
        <v>5</v>
      </c>
      <c r="B38" s="3" t="s">
        <v>6</v>
      </c>
      <c r="C38" s="3" t="s">
        <v>10</v>
      </c>
      <c r="D38" s="3" t="s">
        <v>11</v>
      </c>
      <c r="E38" s="3" t="s">
        <v>10</v>
      </c>
      <c r="F38" s="3" t="s">
        <v>11</v>
      </c>
      <c r="G38" s="3" t="s">
        <v>10</v>
      </c>
      <c r="H38" s="3" t="s">
        <v>11</v>
      </c>
    </row>
    <row r="39" spans="1:8" hidden="1">
      <c r="A39" s="3" t="s">
        <v>12</v>
      </c>
      <c r="B39" s="3"/>
      <c r="C39" s="3" t="s">
        <v>10</v>
      </c>
      <c r="D39" s="3" t="s">
        <v>11</v>
      </c>
      <c r="E39" s="169" t="s">
        <v>78</v>
      </c>
      <c r="F39" s="171"/>
      <c r="G39" s="3"/>
      <c r="H39" s="3"/>
    </row>
    <row r="40" spans="1:8" hidden="1">
      <c r="A40" s="3" t="s">
        <v>15</v>
      </c>
      <c r="B40" s="28">
        <f>B23+7</f>
        <v>42484</v>
      </c>
      <c r="C40" s="3">
        <v>13</v>
      </c>
      <c r="D40" s="3">
        <v>176</v>
      </c>
      <c r="E40" s="3">
        <v>80</v>
      </c>
      <c r="F40" s="3">
        <v>800</v>
      </c>
      <c r="G40" s="3"/>
      <c r="H40" s="3"/>
    </row>
    <row r="41" spans="1:8" hidden="1">
      <c r="A41" s="3" t="s">
        <v>14</v>
      </c>
      <c r="B41" s="28">
        <f>B24+7</f>
        <v>42482</v>
      </c>
      <c r="C41" s="3">
        <v>36</v>
      </c>
      <c r="D41" s="3">
        <v>311</v>
      </c>
      <c r="E41" s="3">
        <v>30</v>
      </c>
      <c r="F41" s="3">
        <v>300</v>
      </c>
      <c r="G41" s="3"/>
      <c r="H41" s="3"/>
    </row>
    <row r="42" spans="1:8" hidden="1">
      <c r="A42" s="3" t="s">
        <v>16</v>
      </c>
      <c r="B42" s="28"/>
      <c r="C42" s="3">
        <v>14</v>
      </c>
      <c r="D42" s="3">
        <v>255</v>
      </c>
      <c r="E42" s="3">
        <v>30</v>
      </c>
      <c r="F42" s="3">
        <v>300</v>
      </c>
      <c r="G42" s="3"/>
      <c r="H42" s="3"/>
    </row>
    <row r="43" spans="1:8" hidden="1">
      <c r="A43" s="3" t="s">
        <v>17</v>
      </c>
      <c r="B43" s="28" t="s">
        <v>15</v>
      </c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18</v>
      </c>
      <c r="B44" s="28" t="s">
        <v>14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19</v>
      </c>
      <c r="B45" s="28" t="s">
        <v>15</v>
      </c>
      <c r="C45" s="3">
        <v>3</v>
      </c>
      <c r="D45" s="3">
        <v>51</v>
      </c>
      <c r="E45" s="3">
        <v>20</v>
      </c>
      <c r="F45" s="3">
        <v>200</v>
      </c>
      <c r="G45" s="3"/>
      <c r="H45" s="3"/>
    </row>
    <row r="46" spans="1:8" hidden="1">
      <c r="A46" s="3" t="s">
        <v>31</v>
      </c>
      <c r="B46" s="28"/>
      <c r="C46" s="3"/>
      <c r="D46" s="3"/>
      <c r="E46" s="3">
        <v>20</v>
      </c>
      <c r="F46" s="3">
        <v>200</v>
      </c>
      <c r="G46" s="3"/>
      <c r="H46" s="3"/>
    </row>
    <row r="47" spans="1:8" hidden="1">
      <c r="A47" s="3" t="s">
        <v>32</v>
      </c>
      <c r="B47" s="28">
        <f>B30+7</f>
        <v>42487</v>
      </c>
      <c r="C47" s="3">
        <v>80</v>
      </c>
      <c r="D47" s="3">
        <v>1000</v>
      </c>
      <c r="E47" s="3">
        <v>70</v>
      </c>
      <c r="F47" s="3">
        <v>700</v>
      </c>
      <c r="G47" s="3"/>
      <c r="H47" s="3"/>
    </row>
    <row r="48" spans="1:8" hidden="1">
      <c r="A48" s="3" t="s">
        <v>34</v>
      </c>
      <c r="B48" s="3"/>
      <c r="C48" s="3"/>
      <c r="D48" s="3"/>
      <c r="E48" s="3">
        <v>0</v>
      </c>
      <c r="F48" s="3">
        <v>0</v>
      </c>
      <c r="G48" s="3"/>
      <c r="H48" s="3"/>
    </row>
    <row r="49" spans="1:8" hidden="1">
      <c r="A49" s="3" t="s">
        <v>24</v>
      </c>
      <c r="B49" s="3"/>
      <c r="C49" s="3"/>
      <c r="D49" s="3"/>
      <c r="E49" s="3"/>
      <c r="F49" s="3"/>
      <c r="G49" s="3"/>
      <c r="H49" s="3"/>
    </row>
    <row r="50" spans="1:8" hidden="1">
      <c r="A50" s="3" t="s">
        <v>79</v>
      </c>
      <c r="B50" s="3"/>
      <c r="C50" s="3">
        <f>SUM(C40:C49)</f>
        <v>146</v>
      </c>
      <c r="D50" s="3">
        <f>SUM(D40:D49)</f>
        <v>1793</v>
      </c>
      <c r="E50" s="3">
        <v>250</v>
      </c>
      <c r="F50" s="3">
        <v>2500</v>
      </c>
      <c r="G50" s="21">
        <f>C50-E50</f>
        <v>-104</v>
      </c>
      <c r="H50" s="21">
        <f>D50-F50</f>
        <v>-707</v>
      </c>
    </row>
    <row r="51" spans="1:8" hidden="1"/>
    <row r="52" spans="1:8" hidden="1"/>
    <row r="53" spans="1:8" hidden="1">
      <c r="A53" s="179" t="s">
        <v>81</v>
      </c>
      <c r="B53" s="180"/>
      <c r="C53" s="180"/>
      <c r="D53" s="180"/>
      <c r="E53" s="180"/>
      <c r="F53" s="180"/>
      <c r="G53" s="180"/>
      <c r="H53" s="180"/>
    </row>
    <row r="54" spans="1:8" hidden="1">
      <c r="A54" s="3"/>
      <c r="B54" s="3"/>
      <c r="C54" s="169" t="s">
        <v>75</v>
      </c>
      <c r="D54" s="171"/>
      <c r="E54" s="169" t="s">
        <v>2</v>
      </c>
      <c r="F54" s="171"/>
      <c r="G54" s="169" t="s">
        <v>3</v>
      </c>
      <c r="H54" s="171"/>
    </row>
    <row r="55" spans="1:8" hidden="1">
      <c r="A55" s="3" t="s">
        <v>5</v>
      </c>
      <c r="B55" s="3" t="s">
        <v>6</v>
      </c>
      <c r="C55" s="3" t="s">
        <v>10</v>
      </c>
      <c r="D55" s="3" t="s">
        <v>11</v>
      </c>
      <c r="E55" s="3" t="s">
        <v>10</v>
      </c>
      <c r="F55" s="3" t="s">
        <v>11</v>
      </c>
      <c r="G55" s="3" t="s">
        <v>10</v>
      </c>
      <c r="H55" s="3" t="s">
        <v>11</v>
      </c>
    </row>
    <row r="56" spans="1:8" hidden="1">
      <c r="A56" s="3" t="s">
        <v>12</v>
      </c>
      <c r="B56" s="3"/>
      <c r="C56" s="3" t="s">
        <v>10</v>
      </c>
      <c r="D56" s="3" t="s">
        <v>11</v>
      </c>
      <c r="E56" s="169" t="s">
        <v>78</v>
      </c>
      <c r="F56" s="171"/>
      <c r="G56" s="3"/>
      <c r="H56" s="3"/>
    </row>
    <row r="57" spans="1:8" hidden="1">
      <c r="A57" s="3" t="s">
        <v>15</v>
      </c>
      <c r="B57" s="28">
        <f>B40+7</f>
        <v>42491</v>
      </c>
      <c r="C57" s="3">
        <v>41</v>
      </c>
      <c r="D57" s="3">
        <v>464</v>
      </c>
      <c r="E57" s="3">
        <v>80</v>
      </c>
      <c r="F57" s="3">
        <v>800</v>
      </c>
      <c r="G57" s="3"/>
      <c r="H57" s="3"/>
    </row>
    <row r="58" spans="1:8" hidden="1">
      <c r="A58" s="3" t="s">
        <v>14</v>
      </c>
      <c r="B58" s="28">
        <f>B41+7</f>
        <v>42489</v>
      </c>
      <c r="C58" s="3">
        <v>31</v>
      </c>
      <c r="D58" s="3">
        <v>281</v>
      </c>
      <c r="E58" s="3">
        <v>30</v>
      </c>
      <c r="F58" s="3">
        <v>300</v>
      </c>
      <c r="G58" s="3"/>
      <c r="H58" s="3"/>
    </row>
    <row r="59" spans="1:8" hidden="1">
      <c r="A59" s="3" t="s">
        <v>16</v>
      </c>
      <c r="B59" s="28"/>
      <c r="C59" s="3">
        <v>9</v>
      </c>
      <c r="D59" s="3">
        <v>195</v>
      </c>
      <c r="E59" s="3">
        <v>30</v>
      </c>
      <c r="F59" s="3">
        <v>300</v>
      </c>
      <c r="G59" s="3"/>
      <c r="H59" s="3"/>
    </row>
    <row r="60" spans="1:8" hidden="1">
      <c r="A60" s="3" t="s">
        <v>17</v>
      </c>
      <c r="B60" s="28" t="s">
        <v>15</v>
      </c>
      <c r="C60" s="3">
        <v>1</v>
      </c>
      <c r="D60" s="3">
        <v>22</v>
      </c>
      <c r="E60" s="3">
        <v>0</v>
      </c>
      <c r="F60" s="3">
        <v>0</v>
      </c>
      <c r="G60" s="3"/>
      <c r="H60" s="3"/>
    </row>
    <row r="61" spans="1:8" hidden="1">
      <c r="A61" s="3" t="s">
        <v>18</v>
      </c>
      <c r="B61" s="28" t="s">
        <v>14</v>
      </c>
      <c r="C61" s="3">
        <v>2</v>
      </c>
      <c r="D61" s="3">
        <v>11</v>
      </c>
      <c r="E61" s="3">
        <v>0</v>
      </c>
      <c r="F61" s="3">
        <v>0</v>
      </c>
      <c r="G61" s="3"/>
      <c r="H61" s="3"/>
    </row>
    <row r="62" spans="1:8" hidden="1">
      <c r="A62" s="3" t="s">
        <v>19</v>
      </c>
      <c r="B62" s="28" t="s">
        <v>15</v>
      </c>
      <c r="C62" s="3">
        <v>31</v>
      </c>
      <c r="D62" s="3">
        <v>297</v>
      </c>
      <c r="E62" s="3">
        <v>20</v>
      </c>
      <c r="F62" s="3">
        <v>200</v>
      </c>
      <c r="G62" s="3"/>
      <c r="H62" s="3"/>
    </row>
    <row r="63" spans="1:8" hidden="1">
      <c r="A63" s="3" t="s">
        <v>31</v>
      </c>
      <c r="B63" s="28"/>
      <c r="C63" s="3">
        <v>2</v>
      </c>
      <c r="D63" s="3">
        <v>25</v>
      </c>
      <c r="E63" s="3">
        <v>20</v>
      </c>
      <c r="F63" s="3">
        <v>200</v>
      </c>
      <c r="G63" s="3"/>
      <c r="H63" s="3"/>
    </row>
    <row r="64" spans="1:8" hidden="1">
      <c r="A64" s="3" t="s">
        <v>32</v>
      </c>
      <c r="B64" s="28">
        <f>B47+7</f>
        <v>42494</v>
      </c>
      <c r="C64" s="3">
        <v>104</v>
      </c>
      <c r="D64" s="3">
        <v>921</v>
      </c>
      <c r="E64" s="3">
        <v>70</v>
      </c>
      <c r="F64" s="3">
        <v>700</v>
      </c>
      <c r="G64" s="3"/>
      <c r="H64" s="3"/>
    </row>
    <row r="65" spans="1:8" hidden="1">
      <c r="A65" s="3" t="s">
        <v>34</v>
      </c>
      <c r="B65" s="3"/>
      <c r="C65" s="3"/>
      <c r="D65" s="3"/>
      <c r="E65" s="3">
        <v>0</v>
      </c>
      <c r="F65" s="3">
        <v>0</v>
      </c>
      <c r="G65" s="3"/>
      <c r="H65" s="3"/>
    </row>
    <row r="66" spans="1:8" hidden="1">
      <c r="A66" s="3" t="s">
        <v>24</v>
      </c>
      <c r="B66" s="3"/>
      <c r="C66" s="3">
        <v>12</v>
      </c>
      <c r="D66" s="3">
        <v>173</v>
      </c>
      <c r="E66" s="3"/>
      <c r="F66" s="3"/>
      <c r="G66" s="3"/>
      <c r="H66" s="3"/>
    </row>
    <row r="67" spans="1:8" hidden="1">
      <c r="A67" s="3" t="s">
        <v>79</v>
      </c>
      <c r="B67" s="3"/>
      <c r="C67" s="3">
        <f>SUM(C57:C66)</f>
        <v>233</v>
      </c>
      <c r="D67" s="3">
        <f>SUM(D57:D66)</f>
        <v>2389</v>
      </c>
      <c r="E67" s="3">
        <v>250</v>
      </c>
      <c r="F67" s="3">
        <v>2500</v>
      </c>
      <c r="G67" s="21">
        <f>C67-E67</f>
        <v>-17</v>
      </c>
      <c r="H67" s="21">
        <f>D67-F67</f>
        <v>-111</v>
      </c>
    </row>
    <row r="68" spans="1:8" hidden="1"/>
    <row r="69" spans="1:8" hidden="1"/>
    <row r="70" spans="1:8" hidden="1">
      <c r="A70" s="179" t="s">
        <v>82</v>
      </c>
      <c r="B70" s="180"/>
      <c r="C70" s="180"/>
      <c r="D70" s="180"/>
      <c r="E70" s="180"/>
      <c r="F70" s="180"/>
      <c r="G70" s="180"/>
      <c r="H70" s="180"/>
    </row>
    <row r="71" spans="1:8" hidden="1">
      <c r="A71" s="3"/>
      <c r="B71" s="3"/>
      <c r="C71" s="169" t="s">
        <v>75</v>
      </c>
      <c r="D71" s="171"/>
      <c r="E71" s="169" t="s">
        <v>2</v>
      </c>
      <c r="F71" s="171"/>
      <c r="G71" s="169" t="s">
        <v>3</v>
      </c>
      <c r="H71" s="171"/>
    </row>
    <row r="72" spans="1:8" hidden="1">
      <c r="A72" s="3" t="s">
        <v>5</v>
      </c>
      <c r="B72" s="3" t="s">
        <v>6</v>
      </c>
      <c r="C72" s="3" t="s">
        <v>10</v>
      </c>
      <c r="D72" s="3" t="s">
        <v>11</v>
      </c>
      <c r="E72" s="3" t="s">
        <v>10</v>
      </c>
      <c r="F72" s="3" t="s">
        <v>11</v>
      </c>
      <c r="G72" s="3" t="s">
        <v>10</v>
      </c>
      <c r="H72" s="3" t="s">
        <v>11</v>
      </c>
    </row>
    <row r="73" spans="1:8" hidden="1">
      <c r="A73" s="3" t="s">
        <v>12</v>
      </c>
      <c r="B73" s="3"/>
      <c r="C73" s="3" t="s">
        <v>10</v>
      </c>
      <c r="D73" s="3" t="s">
        <v>11</v>
      </c>
      <c r="E73" s="169" t="s">
        <v>78</v>
      </c>
      <c r="F73" s="171"/>
      <c r="G73" s="3"/>
      <c r="H73" s="3"/>
    </row>
    <row r="74" spans="1:8" hidden="1">
      <c r="A74" s="3" t="s">
        <v>15</v>
      </c>
      <c r="B74" s="28">
        <f>B57+7</f>
        <v>42498</v>
      </c>
      <c r="C74" s="3">
        <v>40</v>
      </c>
      <c r="D74" s="3">
        <v>458</v>
      </c>
      <c r="E74" s="3">
        <v>80</v>
      </c>
      <c r="F74" s="3">
        <v>800</v>
      </c>
      <c r="G74" s="3"/>
      <c r="H74" s="3"/>
    </row>
    <row r="75" spans="1:8" hidden="1">
      <c r="A75" s="3" t="s">
        <v>14</v>
      </c>
      <c r="B75" s="28">
        <f>B58+7</f>
        <v>42496</v>
      </c>
      <c r="C75" s="3">
        <v>30</v>
      </c>
      <c r="D75" s="3">
        <v>292</v>
      </c>
      <c r="E75" s="3">
        <v>30</v>
      </c>
      <c r="F75" s="3">
        <v>300</v>
      </c>
      <c r="G75" s="3"/>
      <c r="H75" s="3"/>
    </row>
    <row r="76" spans="1:8" hidden="1">
      <c r="A76" s="3" t="s">
        <v>16</v>
      </c>
      <c r="B76" s="28"/>
      <c r="C76" s="3">
        <v>3</v>
      </c>
      <c r="D76" s="3">
        <v>45</v>
      </c>
      <c r="E76" s="3">
        <v>30</v>
      </c>
      <c r="F76" s="3">
        <v>300</v>
      </c>
      <c r="G76" s="3"/>
      <c r="H76" s="3"/>
    </row>
    <row r="77" spans="1:8" hidden="1">
      <c r="A77" s="3" t="s">
        <v>17</v>
      </c>
      <c r="B77" s="28" t="s">
        <v>15</v>
      </c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18</v>
      </c>
      <c r="B78" s="28" t="s">
        <v>14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19</v>
      </c>
      <c r="B79" s="28" t="s">
        <v>15</v>
      </c>
      <c r="C79" s="3">
        <v>6</v>
      </c>
      <c r="D79" s="3">
        <v>85</v>
      </c>
      <c r="E79" s="3">
        <v>20</v>
      </c>
      <c r="F79" s="3">
        <v>200</v>
      </c>
      <c r="G79" s="3"/>
      <c r="H79" s="3"/>
    </row>
    <row r="80" spans="1:8" hidden="1">
      <c r="A80" s="3" t="s">
        <v>31</v>
      </c>
      <c r="B80" s="28"/>
      <c r="C80" s="3"/>
      <c r="D80" s="3"/>
      <c r="E80" s="3">
        <v>20</v>
      </c>
      <c r="F80" s="3">
        <v>200</v>
      </c>
      <c r="G80" s="3"/>
      <c r="H80" s="3"/>
    </row>
    <row r="81" spans="1:8" hidden="1">
      <c r="A81" s="3" t="s">
        <v>32</v>
      </c>
      <c r="B81" s="28">
        <f>B64+7</f>
        <v>42501</v>
      </c>
      <c r="C81" s="3">
        <v>72</v>
      </c>
      <c r="D81" s="3">
        <v>695</v>
      </c>
      <c r="E81" s="3">
        <v>70</v>
      </c>
      <c r="F81" s="3">
        <v>700</v>
      </c>
      <c r="G81" s="3"/>
      <c r="H81" s="3"/>
    </row>
    <row r="82" spans="1:8" hidden="1">
      <c r="A82" s="3" t="s">
        <v>34</v>
      </c>
      <c r="B82" s="3"/>
      <c r="C82" s="3"/>
      <c r="D82" s="3"/>
      <c r="E82" s="3">
        <v>0</v>
      </c>
      <c r="F82" s="3">
        <v>0</v>
      </c>
      <c r="G82" s="3"/>
      <c r="H82" s="3"/>
    </row>
    <row r="83" spans="1:8" hidden="1">
      <c r="A83" s="3" t="s">
        <v>24</v>
      </c>
      <c r="B83" s="3"/>
      <c r="C83" s="3"/>
      <c r="D83" s="3"/>
      <c r="E83" s="3"/>
      <c r="F83" s="3"/>
      <c r="G83" s="3"/>
      <c r="H83" s="3"/>
    </row>
    <row r="84" spans="1:8" hidden="1">
      <c r="A84" s="3" t="s">
        <v>79</v>
      </c>
      <c r="B84" s="3"/>
      <c r="C84" s="3">
        <f>SUM(C74:C83)</f>
        <v>151</v>
      </c>
      <c r="D84" s="3">
        <f>SUM(D74:D83)</f>
        <v>1575</v>
      </c>
      <c r="E84" s="3">
        <v>250</v>
      </c>
      <c r="F84" s="3">
        <v>2500</v>
      </c>
      <c r="G84" s="21">
        <f>C84-E84</f>
        <v>-99</v>
      </c>
      <c r="H84" s="21">
        <f>D84-F84</f>
        <v>-925</v>
      </c>
    </row>
    <row r="85" spans="1:8" hidden="1"/>
    <row r="86" spans="1:8" hidden="1"/>
    <row r="87" spans="1:8" hidden="1">
      <c r="A87" s="179" t="s">
        <v>83</v>
      </c>
      <c r="B87" s="180"/>
      <c r="C87" s="180"/>
      <c r="D87" s="180"/>
      <c r="E87" s="180"/>
      <c r="F87" s="180"/>
      <c r="G87" s="180"/>
      <c r="H87" s="180"/>
    </row>
    <row r="88" spans="1:8" hidden="1">
      <c r="A88" s="3"/>
      <c r="B88" s="3"/>
      <c r="C88" s="169" t="s">
        <v>75</v>
      </c>
      <c r="D88" s="171"/>
      <c r="E88" s="169" t="s">
        <v>2</v>
      </c>
      <c r="F88" s="171"/>
      <c r="G88" s="169" t="s">
        <v>3</v>
      </c>
      <c r="H88" s="171"/>
    </row>
    <row r="89" spans="1:8" hidden="1">
      <c r="A89" s="3" t="s">
        <v>5</v>
      </c>
      <c r="B89" s="3" t="s">
        <v>6</v>
      </c>
      <c r="C89" s="3" t="s">
        <v>10</v>
      </c>
      <c r="D89" s="3" t="s">
        <v>11</v>
      </c>
      <c r="E89" s="3" t="s">
        <v>10</v>
      </c>
      <c r="F89" s="3" t="s">
        <v>11</v>
      </c>
      <c r="G89" s="3" t="s">
        <v>10</v>
      </c>
      <c r="H89" s="3" t="s">
        <v>11</v>
      </c>
    </row>
    <row r="90" spans="1:8" hidden="1">
      <c r="A90" s="3" t="s">
        <v>12</v>
      </c>
      <c r="B90" s="3"/>
      <c r="C90" s="3" t="s">
        <v>10</v>
      </c>
      <c r="D90" s="3" t="s">
        <v>11</v>
      </c>
      <c r="E90" s="169" t="s">
        <v>78</v>
      </c>
      <c r="F90" s="171"/>
      <c r="G90" s="3"/>
      <c r="H90" s="3"/>
    </row>
    <row r="91" spans="1:8" hidden="1">
      <c r="A91" s="3" t="s">
        <v>15</v>
      </c>
      <c r="B91" s="28">
        <f>B74+7</f>
        <v>42505</v>
      </c>
      <c r="C91" s="3">
        <v>55</v>
      </c>
      <c r="D91" s="3">
        <v>922</v>
      </c>
      <c r="E91" s="3">
        <v>80</v>
      </c>
      <c r="F91" s="3">
        <v>800</v>
      </c>
      <c r="G91" s="3"/>
      <c r="H91" s="3"/>
    </row>
    <row r="92" spans="1:8" hidden="1">
      <c r="A92" s="3" t="s">
        <v>14</v>
      </c>
      <c r="B92" s="28">
        <f>B75+7</f>
        <v>42503</v>
      </c>
      <c r="C92" s="3">
        <v>52</v>
      </c>
      <c r="D92" s="3">
        <v>451</v>
      </c>
      <c r="E92" s="3">
        <v>30</v>
      </c>
      <c r="F92" s="3">
        <v>300</v>
      </c>
      <c r="G92" s="3"/>
      <c r="H92" s="3"/>
    </row>
    <row r="93" spans="1:8" hidden="1">
      <c r="A93" s="3" t="s">
        <v>16</v>
      </c>
      <c r="B93" s="28"/>
      <c r="C93" s="3">
        <v>5</v>
      </c>
      <c r="D93" s="3">
        <v>45</v>
      </c>
      <c r="E93" s="3">
        <v>30</v>
      </c>
      <c r="F93" s="3">
        <v>300</v>
      </c>
      <c r="G93" s="3"/>
      <c r="H93" s="3"/>
    </row>
    <row r="94" spans="1:8" hidden="1">
      <c r="A94" s="3" t="s">
        <v>17</v>
      </c>
      <c r="B94" s="28" t="s">
        <v>15</v>
      </c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18</v>
      </c>
      <c r="B95" s="28" t="s">
        <v>14</v>
      </c>
      <c r="C95" s="3">
        <v>2</v>
      </c>
      <c r="D95" s="3">
        <v>55</v>
      </c>
      <c r="E95" s="3">
        <v>0</v>
      </c>
      <c r="F95" s="3">
        <v>0</v>
      </c>
      <c r="G95" s="3"/>
      <c r="H95" s="3"/>
    </row>
    <row r="96" spans="1:8" hidden="1">
      <c r="A96" s="3" t="s">
        <v>19</v>
      </c>
      <c r="B96" s="28" t="s">
        <v>15</v>
      </c>
      <c r="C96" s="3">
        <v>12</v>
      </c>
      <c r="D96" s="3">
        <v>159</v>
      </c>
      <c r="E96" s="3">
        <v>20</v>
      </c>
      <c r="F96" s="3">
        <v>200</v>
      </c>
      <c r="G96" s="3"/>
      <c r="H96" s="3"/>
    </row>
    <row r="97" spans="1:8" hidden="1">
      <c r="A97" s="3" t="s">
        <v>31</v>
      </c>
      <c r="B97" s="28"/>
      <c r="C97" s="3"/>
      <c r="D97" s="3"/>
      <c r="E97" s="3">
        <v>20</v>
      </c>
      <c r="F97" s="3">
        <v>200</v>
      </c>
      <c r="G97" s="3"/>
      <c r="H97" s="3"/>
    </row>
    <row r="98" spans="1:8" hidden="1">
      <c r="A98" s="3" t="s">
        <v>32</v>
      </c>
      <c r="B98" s="28">
        <f>B81+7</f>
        <v>42508</v>
      </c>
      <c r="C98" s="3">
        <v>84</v>
      </c>
      <c r="D98" s="3">
        <v>735</v>
      </c>
      <c r="E98" s="3">
        <v>70</v>
      </c>
      <c r="F98" s="3">
        <v>700</v>
      </c>
      <c r="G98" s="3"/>
      <c r="H98" s="3"/>
    </row>
    <row r="99" spans="1:8" hidden="1">
      <c r="A99" s="3" t="s">
        <v>34</v>
      </c>
      <c r="B99" s="3"/>
      <c r="C99" s="3"/>
      <c r="D99" s="3"/>
      <c r="E99" s="3">
        <v>0</v>
      </c>
      <c r="F99" s="3">
        <v>0</v>
      </c>
      <c r="G99" s="3"/>
      <c r="H99" s="3"/>
    </row>
    <row r="100" spans="1:8" hidden="1">
      <c r="A100" s="3" t="s">
        <v>24</v>
      </c>
      <c r="B100" s="3"/>
      <c r="C100" s="3">
        <v>9</v>
      </c>
      <c r="D100" s="3">
        <v>135</v>
      </c>
      <c r="E100" s="3"/>
      <c r="F100" s="3"/>
      <c r="G100" s="3"/>
      <c r="H100" s="3"/>
    </row>
    <row r="101" spans="1:8" hidden="1">
      <c r="A101" s="3" t="s">
        <v>79</v>
      </c>
      <c r="B101" s="3"/>
      <c r="C101" s="3">
        <f>SUM(C91:C100)</f>
        <v>219</v>
      </c>
      <c r="D101" s="3">
        <f>SUM(D91:D100)</f>
        <v>2502</v>
      </c>
      <c r="E101" s="3">
        <v>250</v>
      </c>
      <c r="F101" s="3">
        <v>2500</v>
      </c>
      <c r="G101" s="21">
        <f>C101-E101</f>
        <v>-31</v>
      </c>
      <c r="H101" s="21">
        <f>D101-F101</f>
        <v>2</v>
      </c>
    </row>
    <row r="102" spans="1:8" hidden="1"/>
    <row r="103" spans="1:8" hidden="1"/>
    <row r="104" spans="1:8" hidden="1">
      <c r="A104" s="179" t="s">
        <v>84</v>
      </c>
      <c r="B104" s="180"/>
      <c r="C104" s="180"/>
      <c r="D104" s="180"/>
      <c r="E104" s="180"/>
      <c r="F104" s="180"/>
      <c r="G104" s="180"/>
      <c r="H104" s="180"/>
    </row>
    <row r="105" spans="1:8" hidden="1">
      <c r="A105" s="3"/>
      <c r="B105" s="3"/>
      <c r="C105" s="169" t="s">
        <v>75</v>
      </c>
      <c r="D105" s="171"/>
      <c r="E105" s="169" t="s">
        <v>2</v>
      </c>
      <c r="F105" s="171"/>
      <c r="G105" s="169" t="s">
        <v>3</v>
      </c>
      <c r="H105" s="171"/>
    </row>
    <row r="106" spans="1:8" hidden="1">
      <c r="A106" s="3" t="s">
        <v>5</v>
      </c>
      <c r="B106" s="3" t="s">
        <v>6</v>
      </c>
      <c r="C106" s="3" t="s">
        <v>10</v>
      </c>
      <c r="D106" s="3" t="s">
        <v>11</v>
      </c>
      <c r="E106" s="3" t="s">
        <v>10</v>
      </c>
      <c r="F106" s="3" t="s">
        <v>11</v>
      </c>
      <c r="G106" s="3" t="s">
        <v>10</v>
      </c>
      <c r="H106" s="3" t="s">
        <v>11</v>
      </c>
    </row>
    <row r="107" spans="1:8" hidden="1">
      <c r="A107" s="3" t="s">
        <v>12</v>
      </c>
      <c r="B107" s="3"/>
      <c r="C107" s="3" t="s">
        <v>10</v>
      </c>
      <c r="D107" s="3" t="s">
        <v>11</v>
      </c>
      <c r="E107" s="169" t="s">
        <v>78</v>
      </c>
      <c r="F107" s="171"/>
      <c r="G107" s="3"/>
      <c r="H107" s="3"/>
    </row>
    <row r="108" spans="1:8" hidden="1">
      <c r="A108" s="3" t="s">
        <v>15</v>
      </c>
      <c r="B108" s="28">
        <f>B91+7</f>
        <v>42512</v>
      </c>
      <c r="C108" s="3">
        <v>77</v>
      </c>
      <c r="D108" s="3">
        <v>1200</v>
      </c>
      <c r="E108" s="3">
        <v>80</v>
      </c>
      <c r="F108" s="3">
        <v>800</v>
      </c>
      <c r="G108" s="3"/>
      <c r="H108" s="3"/>
    </row>
    <row r="109" spans="1:8" hidden="1">
      <c r="A109" s="3" t="s">
        <v>14</v>
      </c>
      <c r="B109" s="28">
        <f>B92+7</f>
        <v>42510</v>
      </c>
      <c r="C109" s="3">
        <v>26</v>
      </c>
      <c r="D109" s="3">
        <v>230</v>
      </c>
      <c r="E109" s="3">
        <v>30</v>
      </c>
      <c r="F109" s="3">
        <v>300</v>
      </c>
      <c r="G109" s="3"/>
      <c r="H109" s="3"/>
    </row>
    <row r="110" spans="1:8" hidden="1">
      <c r="A110" s="3" t="s">
        <v>16</v>
      </c>
      <c r="B110" s="28"/>
      <c r="C110" s="3">
        <v>4</v>
      </c>
      <c r="D110" s="3">
        <v>29</v>
      </c>
      <c r="E110" s="3">
        <v>30</v>
      </c>
      <c r="F110" s="3">
        <v>300</v>
      </c>
      <c r="G110" s="3"/>
      <c r="H110" s="3"/>
    </row>
    <row r="111" spans="1:8" hidden="1">
      <c r="A111" s="3" t="s">
        <v>17</v>
      </c>
      <c r="B111" s="28" t="s">
        <v>15</v>
      </c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18</v>
      </c>
      <c r="B112" s="28" t="s">
        <v>14</v>
      </c>
      <c r="C112" s="3">
        <v>4</v>
      </c>
      <c r="D112" s="3">
        <v>20</v>
      </c>
      <c r="E112" s="3">
        <v>0</v>
      </c>
      <c r="F112" s="3">
        <v>0</v>
      </c>
      <c r="G112" s="3"/>
      <c r="H112" s="3"/>
    </row>
    <row r="113" spans="1:8" hidden="1">
      <c r="A113" s="3" t="s">
        <v>19</v>
      </c>
      <c r="B113" s="28" t="s">
        <v>15</v>
      </c>
      <c r="C113" s="3">
        <v>23</v>
      </c>
      <c r="D113" s="3">
        <v>324</v>
      </c>
      <c r="E113" s="3">
        <v>20</v>
      </c>
      <c r="F113" s="3">
        <v>200</v>
      </c>
      <c r="G113" s="3"/>
      <c r="H113" s="3"/>
    </row>
    <row r="114" spans="1:8" hidden="1">
      <c r="A114" s="3" t="s">
        <v>31</v>
      </c>
      <c r="B114" s="28"/>
      <c r="C114" s="3">
        <v>2</v>
      </c>
      <c r="D114" s="3">
        <v>32</v>
      </c>
      <c r="E114" s="3">
        <v>20</v>
      </c>
      <c r="F114" s="3">
        <v>200</v>
      </c>
      <c r="G114" s="3"/>
      <c r="H114" s="3"/>
    </row>
    <row r="115" spans="1:8" hidden="1">
      <c r="A115" s="3" t="s">
        <v>32</v>
      </c>
      <c r="B115" s="28">
        <f>B98+7</f>
        <v>42515</v>
      </c>
      <c r="C115" s="3">
        <v>118</v>
      </c>
      <c r="D115" s="3">
        <v>1039</v>
      </c>
      <c r="E115" s="3">
        <v>70</v>
      </c>
      <c r="F115" s="3">
        <v>700</v>
      </c>
      <c r="G115" s="3"/>
      <c r="H115" s="3"/>
    </row>
    <row r="116" spans="1:8" hidden="1">
      <c r="A116" s="3" t="s">
        <v>34</v>
      </c>
      <c r="B116" s="3"/>
      <c r="C116" s="3"/>
      <c r="D116" s="3"/>
      <c r="E116" s="3">
        <v>0</v>
      </c>
      <c r="F116" s="3">
        <v>0</v>
      </c>
      <c r="G116" s="3"/>
      <c r="H116" s="3"/>
    </row>
    <row r="117" spans="1:8" hidden="1">
      <c r="A117" s="3" t="s">
        <v>24</v>
      </c>
      <c r="B117" s="3"/>
      <c r="C117" s="3"/>
      <c r="D117" s="3"/>
      <c r="E117" s="3"/>
      <c r="F117" s="3"/>
      <c r="G117" s="3"/>
      <c r="H117" s="3"/>
    </row>
    <row r="118" spans="1:8" hidden="1">
      <c r="A118" s="3" t="s">
        <v>79</v>
      </c>
      <c r="B118" s="3"/>
      <c r="C118" s="3">
        <f>SUM(C108:C117)</f>
        <v>254</v>
      </c>
      <c r="D118" s="3">
        <f>SUM(D108:D117)</f>
        <v>2874</v>
      </c>
      <c r="E118" s="3">
        <v>250</v>
      </c>
      <c r="F118" s="3">
        <v>2500</v>
      </c>
      <c r="G118" s="21">
        <f>C118-E118</f>
        <v>4</v>
      </c>
      <c r="H118" s="21">
        <f>D118-F118</f>
        <v>374</v>
      </c>
    </row>
    <row r="119" spans="1:8" hidden="1"/>
    <row r="120" spans="1:8" hidden="1"/>
    <row r="121" spans="1:8" hidden="1">
      <c r="A121" s="179" t="s">
        <v>85</v>
      </c>
      <c r="B121" s="180"/>
      <c r="C121" s="180"/>
      <c r="D121" s="180"/>
      <c r="E121" s="180"/>
      <c r="F121" s="180"/>
      <c r="G121" s="180"/>
      <c r="H121" s="180"/>
    </row>
    <row r="122" spans="1:8" hidden="1">
      <c r="A122" s="3"/>
      <c r="B122" s="3"/>
      <c r="C122" s="169" t="s">
        <v>75</v>
      </c>
      <c r="D122" s="171"/>
      <c r="E122" s="169" t="s">
        <v>2</v>
      </c>
      <c r="F122" s="171"/>
      <c r="G122" s="169" t="s">
        <v>3</v>
      </c>
      <c r="H122" s="171"/>
    </row>
    <row r="123" spans="1:8" hidden="1">
      <c r="A123" s="3" t="s">
        <v>5</v>
      </c>
      <c r="B123" s="3" t="s">
        <v>6</v>
      </c>
      <c r="C123" s="3" t="s">
        <v>10</v>
      </c>
      <c r="D123" s="3" t="s">
        <v>11</v>
      </c>
      <c r="E123" s="3" t="s">
        <v>10</v>
      </c>
      <c r="F123" s="3" t="s">
        <v>11</v>
      </c>
      <c r="G123" s="3" t="s">
        <v>10</v>
      </c>
      <c r="H123" s="3" t="s">
        <v>11</v>
      </c>
    </row>
    <row r="124" spans="1:8" hidden="1">
      <c r="A124" s="3" t="s">
        <v>12</v>
      </c>
      <c r="B124" s="3"/>
      <c r="C124" s="3" t="s">
        <v>10</v>
      </c>
      <c r="D124" s="3" t="s">
        <v>11</v>
      </c>
      <c r="E124" s="169" t="s">
        <v>78</v>
      </c>
      <c r="F124" s="171"/>
      <c r="G124" s="3"/>
      <c r="H124" s="3"/>
    </row>
    <row r="125" spans="1:8" hidden="1">
      <c r="A125" s="3" t="s">
        <v>15</v>
      </c>
      <c r="B125" s="28">
        <f>B108+7</f>
        <v>42519</v>
      </c>
      <c r="C125" s="3">
        <v>84</v>
      </c>
      <c r="D125" s="3">
        <v>1143</v>
      </c>
      <c r="E125" s="3">
        <v>80</v>
      </c>
      <c r="F125" s="3">
        <v>800</v>
      </c>
      <c r="G125" s="3"/>
      <c r="H125" s="3"/>
    </row>
    <row r="126" spans="1:8" hidden="1">
      <c r="A126" s="3" t="s">
        <v>14</v>
      </c>
      <c r="B126" s="28">
        <f>B109+7</f>
        <v>42517</v>
      </c>
      <c r="C126" s="3">
        <v>76</v>
      </c>
      <c r="D126" s="3">
        <v>445</v>
      </c>
      <c r="E126" s="3">
        <v>30</v>
      </c>
      <c r="F126" s="3">
        <v>300</v>
      </c>
      <c r="G126" s="3"/>
      <c r="H126" s="3"/>
    </row>
    <row r="127" spans="1:8" hidden="1">
      <c r="A127" s="3" t="s">
        <v>16</v>
      </c>
      <c r="B127" s="28"/>
      <c r="C127" s="3">
        <v>22</v>
      </c>
      <c r="D127" s="3">
        <v>298</v>
      </c>
      <c r="E127" s="3">
        <v>30</v>
      </c>
      <c r="F127" s="3">
        <v>300</v>
      </c>
      <c r="G127" s="3"/>
      <c r="H127" s="3"/>
    </row>
    <row r="128" spans="1:8" hidden="1">
      <c r="A128" s="3" t="s">
        <v>17</v>
      </c>
      <c r="B128" s="28" t="s">
        <v>15</v>
      </c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18</v>
      </c>
      <c r="B129" s="28" t="s">
        <v>14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19</v>
      </c>
      <c r="B130" s="28" t="s">
        <v>15</v>
      </c>
      <c r="C130" s="3">
        <v>24</v>
      </c>
      <c r="D130" s="3">
        <v>347</v>
      </c>
      <c r="E130" s="3">
        <v>20</v>
      </c>
      <c r="F130" s="3">
        <v>200</v>
      </c>
      <c r="G130" s="3"/>
      <c r="H130" s="3"/>
    </row>
    <row r="131" spans="1:8" hidden="1">
      <c r="A131" s="3" t="s">
        <v>31</v>
      </c>
      <c r="B131" s="28"/>
      <c r="C131" s="3">
        <v>4</v>
      </c>
      <c r="D131" s="3">
        <v>97</v>
      </c>
      <c r="E131" s="3">
        <v>20</v>
      </c>
      <c r="F131" s="3">
        <v>200</v>
      </c>
      <c r="G131" s="3"/>
      <c r="H131" s="3"/>
    </row>
    <row r="132" spans="1:8" hidden="1">
      <c r="A132" s="3" t="s">
        <v>32</v>
      </c>
      <c r="B132" s="28">
        <f>B115+7</f>
        <v>42522</v>
      </c>
      <c r="C132" s="3">
        <v>100</v>
      </c>
      <c r="D132" s="3">
        <v>755</v>
      </c>
      <c r="E132" s="3">
        <v>70</v>
      </c>
      <c r="F132" s="3">
        <v>700</v>
      </c>
      <c r="G132" s="3"/>
      <c r="H132" s="3"/>
    </row>
    <row r="133" spans="1:8" hidden="1">
      <c r="A133" s="3" t="s">
        <v>34</v>
      </c>
      <c r="B133" s="3"/>
      <c r="C133" s="3"/>
      <c r="D133" s="3"/>
      <c r="E133" s="3">
        <v>0</v>
      </c>
      <c r="F133" s="3">
        <v>0</v>
      </c>
      <c r="G133" s="3"/>
      <c r="H133" s="3"/>
    </row>
    <row r="134" spans="1:8" hidden="1">
      <c r="A134" s="3" t="s">
        <v>24</v>
      </c>
      <c r="B134" s="3"/>
      <c r="C134" s="3">
        <v>6</v>
      </c>
      <c r="D134" s="3">
        <v>90</v>
      </c>
      <c r="E134" s="3"/>
      <c r="F134" s="3"/>
      <c r="G134" s="3"/>
      <c r="H134" s="3"/>
    </row>
    <row r="135" spans="1:8" hidden="1">
      <c r="A135" s="3" t="s">
        <v>79</v>
      </c>
      <c r="B135" s="3"/>
      <c r="C135" s="3">
        <f>SUM(C125:C134)</f>
        <v>316</v>
      </c>
      <c r="D135" s="3">
        <f>SUM(D125:D134)</f>
        <v>3175</v>
      </c>
      <c r="E135" s="3">
        <v>250</v>
      </c>
      <c r="F135" s="3">
        <v>2500</v>
      </c>
      <c r="G135" s="21">
        <f>C135-E135</f>
        <v>66</v>
      </c>
      <c r="H135" s="21">
        <f>D135-F135</f>
        <v>675</v>
      </c>
    </row>
    <row r="136" spans="1:8" hidden="1"/>
    <row r="137" spans="1:8" hidden="1"/>
    <row r="138" spans="1:8" s="35" customFormat="1" hidden="1">
      <c r="A138" s="181" t="s">
        <v>86</v>
      </c>
      <c r="B138" s="182"/>
      <c r="C138" s="182"/>
      <c r="D138" s="182"/>
      <c r="E138" s="182"/>
      <c r="F138" s="182"/>
      <c r="G138" s="182"/>
      <c r="H138" s="182"/>
    </row>
    <row r="139" spans="1:8" hidden="1">
      <c r="A139" s="3"/>
      <c r="B139" s="3"/>
      <c r="C139" s="169" t="s">
        <v>75</v>
      </c>
      <c r="D139" s="171"/>
      <c r="E139" s="169" t="s">
        <v>2</v>
      </c>
      <c r="F139" s="171"/>
      <c r="G139" s="169" t="s">
        <v>3</v>
      </c>
      <c r="H139" s="171"/>
    </row>
    <row r="140" spans="1:8" hidden="1">
      <c r="A140" s="3" t="s">
        <v>5</v>
      </c>
      <c r="B140" s="3" t="s">
        <v>6</v>
      </c>
      <c r="C140" s="3" t="s">
        <v>10</v>
      </c>
      <c r="D140" s="3" t="s">
        <v>11</v>
      </c>
      <c r="E140" s="3" t="s">
        <v>10</v>
      </c>
      <c r="F140" s="3" t="s">
        <v>11</v>
      </c>
      <c r="G140" s="3" t="s">
        <v>10</v>
      </c>
      <c r="H140" s="3" t="s">
        <v>11</v>
      </c>
    </row>
    <row r="141" spans="1:8" hidden="1">
      <c r="A141" s="3" t="s">
        <v>12</v>
      </c>
      <c r="B141" s="3"/>
      <c r="C141" s="3" t="s">
        <v>10</v>
      </c>
      <c r="D141" s="3" t="s">
        <v>11</v>
      </c>
      <c r="E141" s="169" t="s">
        <v>78</v>
      </c>
      <c r="F141" s="171"/>
      <c r="G141" s="3"/>
      <c r="H141" s="3"/>
    </row>
    <row r="142" spans="1:8" hidden="1">
      <c r="A142" s="3" t="s">
        <v>15</v>
      </c>
      <c r="B142" s="28">
        <f>B125+7</f>
        <v>42526</v>
      </c>
      <c r="C142" s="3">
        <v>59</v>
      </c>
      <c r="D142" s="3">
        <v>755</v>
      </c>
      <c r="E142" s="3">
        <v>50</v>
      </c>
      <c r="F142" s="3">
        <v>500</v>
      </c>
      <c r="G142" s="3"/>
      <c r="H142" s="3"/>
    </row>
    <row r="143" spans="1:8" hidden="1">
      <c r="A143" s="3" t="s">
        <v>14</v>
      </c>
      <c r="B143" s="28">
        <f>B126+7</f>
        <v>42524</v>
      </c>
      <c r="C143" s="3">
        <v>49</v>
      </c>
      <c r="D143" s="3">
        <v>468</v>
      </c>
      <c r="E143" s="3">
        <v>40</v>
      </c>
      <c r="F143" s="3">
        <v>400</v>
      </c>
      <c r="G143" s="3"/>
      <c r="H143" s="3"/>
    </row>
    <row r="144" spans="1:8" hidden="1">
      <c r="A144" s="3" t="s">
        <v>16</v>
      </c>
      <c r="B144" s="28"/>
      <c r="C144" s="3"/>
      <c r="D144" s="3"/>
      <c r="E144" s="3">
        <v>50</v>
      </c>
      <c r="F144" s="3">
        <v>500</v>
      </c>
      <c r="G144" s="3"/>
      <c r="H144" s="3"/>
    </row>
    <row r="145" spans="1:8" hidden="1">
      <c r="A145" s="3" t="s">
        <v>17</v>
      </c>
      <c r="B145" s="28" t="s">
        <v>15</v>
      </c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18</v>
      </c>
      <c r="B146" s="28" t="s">
        <v>14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19</v>
      </c>
      <c r="B147" s="28" t="s">
        <v>15</v>
      </c>
      <c r="C147" s="3">
        <v>5</v>
      </c>
      <c r="D147" s="3">
        <v>63</v>
      </c>
      <c r="E147" s="3">
        <v>20</v>
      </c>
      <c r="F147" s="3">
        <v>200</v>
      </c>
      <c r="G147" s="3"/>
      <c r="H147" s="3"/>
    </row>
    <row r="148" spans="1:8" hidden="1">
      <c r="A148" s="3" t="s">
        <v>31</v>
      </c>
      <c r="B148" s="28"/>
      <c r="C148" s="3"/>
      <c r="D148" s="3"/>
      <c r="E148" s="3">
        <v>20</v>
      </c>
      <c r="F148" s="3">
        <v>200</v>
      </c>
      <c r="G148" s="3"/>
      <c r="H148" s="3"/>
    </row>
    <row r="149" spans="1:8" hidden="1">
      <c r="A149" s="3" t="s">
        <v>32</v>
      </c>
      <c r="B149" s="28">
        <f>B132+7</f>
        <v>42529</v>
      </c>
      <c r="C149" s="3">
        <v>104</v>
      </c>
      <c r="D149" s="3">
        <v>934</v>
      </c>
      <c r="E149" s="3">
        <v>70</v>
      </c>
      <c r="F149" s="3">
        <v>700</v>
      </c>
      <c r="G149" s="3"/>
      <c r="H149" s="3"/>
    </row>
    <row r="150" spans="1:8" hidden="1">
      <c r="A150" s="3" t="s">
        <v>34</v>
      </c>
      <c r="B150" s="3"/>
      <c r="C150" s="3">
        <v>10</v>
      </c>
      <c r="D150" s="3">
        <v>106</v>
      </c>
      <c r="E150" s="3">
        <v>0</v>
      </c>
      <c r="F150" s="3">
        <v>0</v>
      </c>
      <c r="G150" s="3"/>
      <c r="H150" s="3"/>
    </row>
    <row r="151" spans="1:8" hidden="1">
      <c r="A151" s="3" t="s">
        <v>24</v>
      </c>
      <c r="B151" s="3"/>
      <c r="C151" s="3">
        <v>12</v>
      </c>
      <c r="D151" s="3">
        <v>153</v>
      </c>
      <c r="E151" s="3"/>
      <c r="F151" s="3"/>
      <c r="G151" s="3"/>
      <c r="H151" s="3"/>
    </row>
    <row r="152" spans="1:8" hidden="1">
      <c r="A152" s="3" t="s">
        <v>79</v>
      </c>
      <c r="B152" s="3"/>
      <c r="C152" s="3">
        <f>SUM(C142:C151)</f>
        <v>239</v>
      </c>
      <c r="D152" s="3">
        <f>SUM(D142:D151)</f>
        <v>2479</v>
      </c>
      <c r="E152" s="3">
        <v>250</v>
      </c>
      <c r="F152" s="3">
        <v>2500</v>
      </c>
      <c r="G152" s="21">
        <f>C152-E152</f>
        <v>-11</v>
      </c>
      <c r="H152" s="21">
        <f>D152-F152</f>
        <v>-21</v>
      </c>
    </row>
    <row r="153" spans="1:8" hidden="1"/>
    <row r="154" spans="1:8" hidden="1"/>
    <row r="155" spans="1:8" hidden="1">
      <c r="A155" s="181" t="s">
        <v>87</v>
      </c>
      <c r="B155" s="182"/>
      <c r="C155" s="182"/>
      <c r="D155" s="182"/>
      <c r="E155" s="182"/>
      <c r="F155" s="182"/>
      <c r="G155" s="182"/>
      <c r="H155" s="182"/>
    </row>
    <row r="156" spans="1:8" hidden="1">
      <c r="A156" s="3"/>
      <c r="B156" s="3"/>
      <c r="C156" s="169" t="s">
        <v>75</v>
      </c>
      <c r="D156" s="171"/>
      <c r="E156" s="169" t="s">
        <v>2</v>
      </c>
      <c r="F156" s="171"/>
      <c r="G156" s="169" t="s">
        <v>3</v>
      </c>
      <c r="H156" s="171"/>
    </row>
    <row r="157" spans="1:8" hidden="1">
      <c r="A157" s="3" t="s">
        <v>5</v>
      </c>
      <c r="B157" s="3" t="s">
        <v>6</v>
      </c>
      <c r="C157" s="3" t="s">
        <v>10</v>
      </c>
      <c r="D157" s="3" t="s">
        <v>11</v>
      </c>
      <c r="E157" s="3" t="s">
        <v>10</v>
      </c>
      <c r="F157" s="3" t="s">
        <v>11</v>
      </c>
      <c r="G157" s="3" t="s">
        <v>10</v>
      </c>
      <c r="H157" s="3" t="s">
        <v>11</v>
      </c>
    </row>
    <row r="158" spans="1:8" hidden="1">
      <c r="A158" s="3" t="s">
        <v>12</v>
      </c>
      <c r="B158" s="3"/>
      <c r="C158" s="3"/>
      <c r="D158" s="3"/>
      <c r="E158" s="169" t="s">
        <v>78</v>
      </c>
      <c r="F158" s="171"/>
      <c r="G158" s="3"/>
      <c r="H158" s="3"/>
    </row>
    <row r="159" spans="1:8" hidden="1">
      <c r="A159" s="3" t="s">
        <v>15</v>
      </c>
      <c r="B159" s="28">
        <f>B142+7</f>
        <v>42533</v>
      </c>
      <c r="C159" s="3">
        <v>87</v>
      </c>
      <c r="D159" s="3">
        <v>1027</v>
      </c>
      <c r="E159" s="3">
        <v>50</v>
      </c>
      <c r="F159" s="3">
        <v>500</v>
      </c>
      <c r="G159" s="3"/>
      <c r="H159" s="3"/>
    </row>
    <row r="160" spans="1:8" hidden="1">
      <c r="A160" s="3" t="s">
        <v>14</v>
      </c>
      <c r="B160" s="28">
        <f>B143+7</f>
        <v>42531</v>
      </c>
      <c r="C160" s="3">
        <v>46</v>
      </c>
      <c r="D160" s="3">
        <v>527</v>
      </c>
      <c r="E160" s="3">
        <v>40</v>
      </c>
      <c r="F160" s="3">
        <v>400</v>
      </c>
      <c r="G160" s="3"/>
      <c r="H160" s="3"/>
    </row>
    <row r="161" spans="1:8" hidden="1">
      <c r="A161" s="3" t="s">
        <v>16</v>
      </c>
      <c r="B161" s="28"/>
      <c r="C161" s="3">
        <v>12</v>
      </c>
      <c r="D161" s="3">
        <v>143</v>
      </c>
      <c r="E161" s="3">
        <v>50</v>
      </c>
      <c r="F161" s="3">
        <v>500</v>
      </c>
      <c r="G161" s="3"/>
      <c r="H161" s="3"/>
    </row>
    <row r="162" spans="1:8" hidden="1">
      <c r="A162" s="3" t="s">
        <v>17</v>
      </c>
      <c r="B162" s="28" t="s">
        <v>15</v>
      </c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18</v>
      </c>
      <c r="B163" s="28" t="s">
        <v>14</v>
      </c>
      <c r="C163" s="3">
        <v>2</v>
      </c>
      <c r="D163" s="3">
        <v>56</v>
      </c>
      <c r="E163" s="3">
        <v>0</v>
      </c>
      <c r="F163" s="3">
        <v>0</v>
      </c>
      <c r="G163" s="3"/>
      <c r="H163" s="3"/>
    </row>
    <row r="164" spans="1:8" hidden="1">
      <c r="A164" s="3" t="s">
        <v>19</v>
      </c>
      <c r="B164" s="28" t="s">
        <v>15</v>
      </c>
      <c r="C164" s="3">
        <v>18</v>
      </c>
      <c r="D164" s="3">
        <v>202</v>
      </c>
      <c r="E164" s="3">
        <v>20</v>
      </c>
      <c r="F164" s="3">
        <v>200</v>
      </c>
      <c r="G164" s="3"/>
      <c r="H164" s="3"/>
    </row>
    <row r="165" spans="1:8" hidden="1">
      <c r="A165" s="3" t="s">
        <v>31</v>
      </c>
      <c r="B165" s="28"/>
      <c r="C165" s="3">
        <v>7</v>
      </c>
      <c r="D165" s="3">
        <v>133</v>
      </c>
      <c r="E165" s="3">
        <v>20</v>
      </c>
      <c r="F165" s="3">
        <v>200</v>
      </c>
      <c r="G165" s="3"/>
      <c r="H165" s="3"/>
    </row>
    <row r="166" spans="1:8" hidden="1">
      <c r="A166" s="3" t="s">
        <v>32</v>
      </c>
      <c r="B166" s="28">
        <f>B149+7</f>
        <v>42536</v>
      </c>
      <c r="C166" s="3">
        <v>65</v>
      </c>
      <c r="D166" s="3">
        <v>505</v>
      </c>
      <c r="E166" s="3">
        <v>70</v>
      </c>
      <c r="F166" s="3">
        <v>700</v>
      </c>
      <c r="G166" s="3"/>
      <c r="H166" s="3"/>
    </row>
    <row r="167" spans="1:8" hidden="1">
      <c r="A167" s="3" t="s">
        <v>34</v>
      </c>
      <c r="B167" s="3"/>
      <c r="C167" s="3">
        <v>8</v>
      </c>
      <c r="D167" s="3">
        <v>113</v>
      </c>
      <c r="E167" s="3">
        <v>0</v>
      </c>
      <c r="F167" s="3">
        <v>0</v>
      </c>
      <c r="G167" s="3"/>
      <c r="H167" s="3"/>
    </row>
    <row r="168" spans="1:8" hidden="1">
      <c r="A168" s="3" t="s">
        <v>24</v>
      </c>
      <c r="B168" s="3"/>
      <c r="C168" s="3"/>
      <c r="D168" s="3"/>
      <c r="E168" s="3"/>
      <c r="F168" s="3"/>
      <c r="G168" s="3"/>
      <c r="H168" s="3"/>
    </row>
    <row r="169" spans="1:8" hidden="1">
      <c r="A169" s="3" t="s">
        <v>79</v>
      </c>
      <c r="B169" s="3"/>
      <c r="C169" s="3">
        <f>SUM(C159:C168)</f>
        <v>245</v>
      </c>
      <c r="D169" s="3">
        <f>SUM(D159:D168)</f>
        <v>2706</v>
      </c>
      <c r="E169" s="3">
        <v>250</v>
      </c>
      <c r="F169" s="3">
        <v>2500</v>
      </c>
      <c r="G169" s="21">
        <f>C169-E169</f>
        <v>-5</v>
      </c>
      <c r="H169" s="21">
        <f>D169-F169</f>
        <v>206</v>
      </c>
    </row>
    <row r="170" spans="1:8" hidden="1"/>
    <row r="171" spans="1:8" hidden="1"/>
    <row r="172" spans="1:8">
      <c r="A172" s="179" t="s">
        <v>88</v>
      </c>
      <c r="B172" s="180"/>
      <c r="C172" s="180"/>
      <c r="D172" s="180"/>
      <c r="E172" s="180"/>
      <c r="F172" s="180"/>
      <c r="G172" s="180"/>
      <c r="H172" s="180"/>
    </row>
    <row r="173" spans="1:8">
      <c r="A173" s="3"/>
      <c r="B173" s="3"/>
      <c r="C173" s="169" t="s">
        <v>75</v>
      </c>
      <c r="D173" s="171"/>
      <c r="E173" s="169" t="s">
        <v>2</v>
      </c>
      <c r="F173" s="171"/>
      <c r="G173" s="169" t="s">
        <v>3</v>
      </c>
      <c r="H173" s="171"/>
    </row>
    <row r="174" spans="1:8">
      <c r="A174" s="3" t="s">
        <v>5</v>
      </c>
      <c r="B174" s="3" t="s">
        <v>6</v>
      </c>
      <c r="C174" s="3" t="s">
        <v>10</v>
      </c>
      <c r="D174" s="3" t="s">
        <v>11</v>
      </c>
      <c r="E174" s="3" t="s">
        <v>10</v>
      </c>
      <c r="F174" s="3" t="s">
        <v>11</v>
      </c>
      <c r="G174" s="3" t="s">
        <v>10</v>
      </c>
      <c r="H174" s="3" t="s">
        <v>11</v>
      </c>
    </row>
    <row r="175" spans="1:8">
      <c r="A175" s="3" t="s">
        <v>12</v>
      </c>
      <c r="B175" s="3"/>
      <c r="C175" s="3" t="s">
        <v>10</v>
      </c>
      <c r="D175" s="3" t="s">
        <v>11</v>
      </c>
      <c r="E175" s="169" t="s">
        <v>78</v>
      </c>
      <c r="F175" s="171"/>
      <c r="G175" s="3"/>
      <c r="H175" s="3"/>
    </row>
    <row r="176" spans="1:8">
      <c r="A176" s="3" t="s">
        <v>15</v>
      </c>
      <c r="B176" s="28">
        <f>B159+7</f>
        <v>42540</v>
      </c>
      <c r="C176" s="3">
        <v>66</v>
      </c>
      <c r="D176" s="3">
        <v>459</v>
      </c>
      <c r="E176" s="3">
        <v>50</v>
      </c>
      <c r="F176" s="3">
        <v>500</v>
      </c>
      <c r="G176" s="3"/>
      <c r="H176" s="3"/>
    </row>
    <row r="177" spans="1:8">
      <c r="A177" s="3" t="s">
        <v>14</v>
      </c>
      <c r="B177" s="28">
        <f>B160+7</f>
        <v>42538</v>
      </c>
      <c r="C177" s="3">
        <v>49</v>
      </c>
      <c r="D177" s="3">
        <v>526</v>
      </c>
      <c r="E177" s="3">
        <v>40</v>
      </c>
      <c r="F177" s="3">
        <v>400</v>
      </c>
      <c r="G177" s="3"/>
      <c r="H177" s="3"/>
    </row>
    <row r="178" spans="1:8">
      <c r="A178" s="3" t="s">
        <v>16</v>
      </c>
      <c r="B178" s="28"/>
      <c r="C178" s="3">
        <v>27</v>
      </c>
      <c r="D178" s="3">
        <v>450</v>
      </c>
      <c r="E178" s="3">
        <v>50</v>
      </c>
      <c r="F178" s="3">
        <v>500</v>
      </c>
      <c r="G178" s="3"/>
      <c r="H178" s="3"/>
    </row>
    <row r="179" spans="1:8">
      <c r="A179" s="3" t="s">
        <v>17</v>
      </c>
      <c r="B179" s="28" t="s">
        <v>15</v>
      </c>
      <c r="C179" s="3"/>
      <c r="D179" s="3"/>
      <c r="E179" s="3">
        <v>0</v>
      </c>
      <c r="F179" s="3">
        <v>0</v>
      </c>
      <c r="G179" s="3"/>
      <c r="H179" s="3"/>
    </row>
    <row r="180" spans="1:8">
      <c r="A180" s="3" t="s">
        <v>18</v>
      </c>
      <c r="B180" s="28" t="s">
        <v>14</v>
      </c>
      <c r="C180" s="3">
        <v>1</v>
      </c>
      <c r="D180" s="3">
        <v>28</v>
      </c>
      <c r="E180" s="3">
        <v>0</v>
      </c>
      <c r="F180" s="3">
        <v>0</v>
      </c>
      <c r="G180" s="3"/>
      <c r="H180" s="3"/>
    </row>
    <row r="181" spans="1:8">
      <c r="A181" s="3" t="s">
        <v>19</v>
      </c>
      <c r="B181" s="28" t="s">
        <v>15</v>
      </c>
      <c r="C181" s="3">
        <v>29</v>
      </c>
      <c r="D181" s="3">
        <v>398</v>
      </c>
      <c r="E181" s="3">
        <v>20</v>
      </c>
      <c r="F181" s="3">
        <v>200</v>
      </c>
      <c r="G181" s="3"/>
      <c r="H181" s="3"/>
    </row>
    <row r="182" spans="1:8">
      <c r="A182" s="3" t="s">
        <v>31</v>
      </c>
      <c r="B182" s="28"/>
      <c r="C182" s="3">
        <v>2</v>
      </c>
      <c r="D182" s="3">
        <v>32</v>
      </c>
      <c r="E182" s="3">
        <v>20</v>
      </c>
      <c r="F182" s="3">
        <v>200</v>
      </c>
      <c r="G182" s="3"/>
      <c r="H182" s="3"/>
    </row>
    <row r="183" spans="1:8">
      <c r="A183" s="3" t="s">
        <v>32</v>
      </c>
      <c r="B183" s="28">
        <f>B166+7</f>
        <v>42543</v>
      </c>
      <c r="C183" s="3">
        <v>116</v>
      </c>
      <c r="D183" s="3">
        <v>990</v>
      </c>
      <c r="E183" s="3">
        <v>70</v>
      </c>
      <c r="F183" s="3">
        <v>700</v>
      </c>
      <c r="G183" s="3"/>
      <c r="H183" s="3"/>
    </row>
    <row r="184" spans="1:8">
      <c r="A184" s="3" t="s">
        <v>34</v>
      </c>
      <c r="B184" s="3"/>
      <c r="C184" s="3"/>
      <c r="D184" s="3"/>
      <c r="E184" s="3">
        <v>0</v>
      </c>
      <c r="F184" s="3">
        <v>0</v>
      </c>
      <c r="G184" s="3"/>
      <c r="H184" s="3"/>
    </row>
    <row r="185" spans="1:8">
      <c r="A185" s="3" t="s">
        <v>24</v>
      </c>
      <c r="B185" s="3"/>
      <c r="C185" s="3"/>
      <c r="D185" s="3"/>
      <c r="E185" s="3"/>
      <c r="F185" s="3"/>
      <c r="G185" s="3"/>
      <c r="H185" s="3"/>
    </row>
    <row r="186" spans="1:8">
      <c r="A186" s="3" t="s">
        <v>79</v>
      </c>
      <c r="B186" s="3"/>
      <c r="C186" s="3">
        <f>SUM(C176:C185)</f>
        <v>290</v>
      </c>
      <c r="D186" s="3">
        <f>SUM(D176:D185)</f>
        <v>2883</v>
      </c>
      <c r="E186" s="3">
        <v>250</v>
      </c>
      <c r="F186" s="3">
        <v>2500</v>
      </c>
      <c r="G186" s="21">
        <f>C186-E186</f>
        <v>40</v>
      </c>
      <c r="H186" s="21">
        <f>D186-F186</f>
        <v>383</v>
      </c>
    </row>
    <row r="189" spans="1:8">
      <c r="A189" s="179" t="s">
        <v>89</v>
      </c>
      <c r="B189" s="180"/>
      <c r="C189" s="180"/>
      <c r="D189" s="180"/>
      <c r="E189" s="180"/>
      <c r="F189" s="180"/>
      <c r="G189" s="180"/>
      <c r="H189" s="180"/>
    </row>
    <row r="190" spans="1:8">
      <c r="A190" s="3"/>
      <c r="B190" s="3"/>
      <c r="C190" s="169" t="s">
        <v>75</v>
      </c>
      <c r="D190" s="171"/>
      <c r="E190" s="169" t="s">
        <v>2</v>
      </c>
      <c r="F190" s="171"/>
      <c r="G190" s="169" t="s">
        <v>3</v>
      </c>
      <c r="H190" s="171"/>
    </row>
    <row r="191" spans="1:8">
      <c r="A191" s="3" t="s">
        <v>5</v>
      </c>
      <c r="B191" s="3" t="s">
        <v>6</v>
      </c>
      <c r="C191" s="3" t="s">
        <v>10</v>
      </c>
      <c r="D191" s="3" t="s">
        <v>11</v>
      </c>
      <c r="E191" s="3" t="s">
        <v>10</v>
      </c>
      <c r="F191" s="3" t="s">
        <v>11</v>
      </c>
      <c r="G191" s="3" t="s">
        <v>10</v>
      </c>
      <c r="H191" s="3" t="s">
        <v>11</v>
      </c>
    </row>
    <row r="192" spans="1:8">
      <c r="A192" s="3" t="s">
        <v>12</v>
      </c>
      <c r="B192" s="3"/>
      <c r="C192" s="3" t="s">
        <v>10</v>
      </c>
      <c r="D192" s="3" t="s">
        <v>11</v>
      </c>
      <c r="E192" s="169" t="s">
        <v>78</v>
      </c>
      <c r="F192" s="171"/>
      <c r="G192" s="3"/>
      <c r="H192" s="3"/>
    </row>
    <row r="193" spans="1:8">
      <c r="A193" s="3" t="s">
        <v>15</v>
      </c>
      <c r="B193" s="28">
        <f>B176+7</f>
        <v>42547</v>
      </c>
      <c r="C193" s="3">
        <v>53</v>
      </c>
      <c r="D193" s="3">
        <v>713</v>
      </c>
      <c r="E193" s="3">
        <v>50</v>
      </c>
      <c r="F193" s="3">
        <v>500</v>
      </c>
      <c r="G193" s="3"/>
      <c r="H193" s="3"/>
    </row>
    <row r="194" spans="1:8">
      <c r="A194" s="3" t="s">
        <v>14</v>
      </c>
      <c r="B194" s="28">
        <f>B177+7</f>
        <v>42545</v>
      </c>
      <c r="C194" s="3">
        <v>34</v>
      </c>
      <c r="D194" s="3">
        <v>365</v>
      </c>
      <c r="E194" s="3">
        <v>40</v>
      </c>
      <c r="F194" s="3">
        <v>400</v>
      </c>
      <c r="G194" s="3"/>
      <c r="H194" s="3"/>
    </row>
    <row r="195" spans="1:8">
      <c r="A195" s="3" t="s">
        <v>16</v>
      </c>
      <c r="B195" s="28"/>
      <c r="C195" s="3">
        <v>4</v>
      </c>
      <c r="D195" s="3">
        <v>46</v>
      </c>
      <c r="E195" s="3">
        <v>50</v>
      </c>
      <c r="F195" s="3">
        <v>500</v>
      </c>
      <c r="G195" s="3"/>
      <c r="H195" s="3"/>
    </row>
    <row r="196" spans="1:8">
      <c r="A196" s="3" t="s">
        <v>17</v>
      </c>
      <c r="B196" s="28" t="s">
        <v>15</v>
      </c>
      <c r="C196" s="3">
        <v>4</v>
      </c>
      <c r="D196" s="3">
        <v>80</v>
      </c>
      <c r="E196" s="3">
        <v>0</v>
      </c>
      <c r="F196" s="3">
        <v>0</v>
      </c>
      <c r="G196" s="3"/>
      <c r="H196" s="3"/>
    </row>
    <row r="197" spans="1:8">
      <c r="A197" s="3" t="s">
        <v>18</v>
      </c>
      <c r="B197" s="28" t="s">
        <v>14</v>
      </c>
      <c r="C197" s="3"/>
      <c r="D197" s="3"/>
      <c r="E197" s="3">
        <v>0</v>
      </c>
      <c r="F197" s="3">
        <v>0</v>
      </c>
      <c r="G197" s="3"/>
      <c r="H197" s="3"/>
    </row>
    <row r="198" spans="1:8">
      <c r="A198" s="3" t="s">
        <v>19</v>
      </c>
      <c r="B198" s="28" t="s">
        <v>15</v>
      </c>
      <c r="C198" s="3">
        <v>44</v>
      </c>
      <c r="D198" s="3">
        <v>695</v>
      </c>
      <c r="E198" s="3">
        <v>20</v>
      </c>
      <c r="F198" s="3">
        <v>200</v>
      </c>
      <c r="G198" s="3"/>
      <c r="H198" s="3"/>
    </row>
    <row r="199" spans="1:8">
      <c r="A199" s="3" t="s">
        <v>31</v>
      </c>
      <c r="B199" s="28"/>
      <c r="C199" s="3">
        <v>5</v>
      </c>
      <c r="D199" s="3">
        <v>100</v>
      </c>
      <c r="E199" s="3">
        <v>20</v>
      </c>
      <c r="F199" s="3">
        <v>200</v>
      </c>
      <c r="G199" s="3"/>
      <c r="H199" s="3"/>
    </row>
    <row r="200" spans="1:8">
      <c r="A200" s="3" t="s">
        <v>32</v>
      </c>
      <c r="B200" s="28">
        <f>B183+7</f>
        <v>42550</v>
      </c>
      <c r="C200" s="3">
        <v>114</v>
      </c>
      <c r="D200" s="3">
        <v>904</v>
      </c>
      <c r="E200" s="3">
        <v>70</v>
      </c>
      <c r="F200" s="3">
        <v>700</v>
      </c>
      <c r="G200" s="3"/>
      <c r="H200" s="3"/>
    </row>
    <row r="201" spans="1:8">
      <c r="A201" s="3" t="s">
        <v>34</v>
      </c>
      <c r="B201" s="3"/>
      <c r="C201" s="3"/>
      <c r="D201" s="3"/>
      <c r="E201" s="3">
        <v>0</v>
      </c>
      <c r="F201" s="3">
        <v>0</v>
      </c>
      <c r="G201" s="3"/>
      <c r="H201" s="3"/>
    </row>
    <row r="202" spans="1:8">
      <c r="A202" s="3" t="s">
        <v>24</v>
      </c>
      <c r="B202" s="3"/>
      <c r="C202" s="3"/>
      <c r="D202" s="3"/>
      <c r="E202" s="3"/>
      <c r="F202" s="3"/>
      <c r="G202" s="3"/>
      <c r="H202" s="3"/>
    </row>
    <row r="203" spans="1:8">
      <c r="A203" s="3" t="s">
        <v>79</v>
      </c>
      <c r="B203" s="3"/>
      <c r="C203" s="3">
        <f>SUM(C193:C202)</f>
        <v>258</v>
      </c>
      <c r="D203" s="3">
        <f>SUM(D193:D202)</f>
        <v>2903</v>
      </c>
      <c r="E203" s="3">
        <v>250</v>
      </c>
      <c r="F203" s="3">
        <v>2500</v>
      </c>
      <c r="G203" s="21">
        <f>C203-E203</f>
        <v>8</v>
      </c>
      <c r="H203" s="21">
        <f>D203-F203</f>
        <v>403</v>
      </c>
    </row>
    <row r="206" spans="1:8">
      <c r="A206" s="179" t="s">
        <v>90</v>
      </c>
      <c r="B206" s="180"/>
      <c r="C206" s="180"/>
      <c r="D206" s="180"/>
      <c r="E206" s="180"/>
      <c r="F206" s="180"/>
      <c r="G206" s="180"/>
      <c r="H206" s="180"/>
    </row>
    <row r="207" spans="1:8">
      <c r="A207" s="3"/>
      <c r="B207" s="3"/>
      <c r="C207" s="169" t="s">
        <v>75</v>
      </c>
      <c r="D207" s="171"/>
      <c r="E207" s="169" t="s">
        <v>2</v>
      </c>
      <c r="F207" s="171"/>
      <c r="G207" s="169" t="s">
        <v>3</v>
      </c>
      <c r="H207" s="171"/>
    </row>
    <row r="208" spans="1:8">
      <c r="A208" s="3" t="s">
        <v>5</v>
      </c>
      <c r="B208" s="3" t="s">
        <v>6</v>
      </c>
      <c r="C208" s="3" t="s">
        <v>10</v>
      </c>
      <c r="D208" s="3" t="s">
        <v>11</v>
      </c>
      <c r="E208" s="3" t="s">
        <v>10</v>
      </c>
      <c r="F208" s="3" t="s">
        <v>11</v>
      </c>
      <c r="G208" s="3" t="s">
        <v>10</v>
      </c>
      <c r="H208" s="3" t="s">
        <v>11</v>
      </c>
    </row>
    <row r="209" spans="1:8">
      <c r="A209" s="3" t="s">
        <v>12</v>
      </c>
      <c r="B209" s="3"/>
      <c r="C209" s="3" t="s">
        <v>10</v>
      </c>
      <c r="D209" s="3" t="s">
        <v>11</v>
      </c>
      <c r="E209" s="169" t="s">
        <v>78</v>
      </c>
      <c r="F209" s="171"/>
      <c r="G209" s="3"/>
      <c r="H209" s="3"/>
    </row>
    <row r="210" spans="1:8">
      <c r="A210" s="3" t="s">
        <v>15</v>
      </c>
      <c r="B210" s="28">
        <f>B193+7</f>
        <v>42554</v>
      </c>
      <c r="C210" s="3">
        <v>58</v>
      </c>
      <c r="D210" s="3">
        <v>491</v>
      </c>
      <c r="E210" s="3">
        <v>50</v>
      </c>
      <c r="F210" s="3">
        <v>500</v>
      </c>
      <c r="G210" s="3"/>
      <c r="H210" s="3"/>
    </row>
    <row r="211" spans="1:8">
      <c r="A211" s="3" t="s">
        <v>14</v>
      </c>
      <c r="B211" s="28">
        <f>B194+7</f>
        <v>42552</v>
      </c>
      <c r="C211" s="3">
        <v>50</v>
      </c>
      <c r="D211" s="3">
        <v>452</v>
      </c>
      <c r="E211" s="3">
        <v>40</v>
      </c>
      <c r="F211" s="3">
        <v>400</v>
      </c>
      <c r="G211" s="3"/>
      <c r="H211" s="3"/>
    </row>
    <row r="212" spans="1:8">
      <c r="A212" s="3" t="s">
        <v>16</v>
      </c>
      <c r="B212" s="28"/>
      <c r="C212" s="3">
        <v>24</v>
      </c>
      <c r="D212" s="3">
        <v>355</v>
      </c>
      <c r="E212" s="3">
        <v>50</v>
      </c>
      <c r="F212" s="3">
        <v>500</v>
      </c>
      <c r="G212" s="3"/>
      <c r="H212" s="3"/>
    </row>
    <row r="213" spans="1:8">
      <c r="A213" s="3" t="s">
        <v>17</v>
      </c>
      <c r="B213" s="28" t="s">
        <v>15</v>
      </c>
      <c r="C213" s="3">
        <v>4</v>
      </c>
      <c r="D213" s="3">
        <v>81</v>
      </c>
      <c r="E213" s="3">
        <v>0</v>
      </c>
      <c r="F213" s="3">
        <v>0</v>
      </c>
      <c r="G213" s="3"/>
      <c r="H213" s="3"/>
    </row>
    <row r="214" spans="1:8">
      <c r="A214" s="3" t="s">
        <v>18</v>
      </c>
      <c r="B214" s="28" t="s">
        <v>14</v>
      </c>
      <c r="C214" s="3"/>
      <c r="D214" s="3"/>
      <c r="E214" s="3">
        <v>0</v>
      </c>
      <c r="F214" s="3">
        <v>0</v>
      </c>
      <c r="G214" s="3"/>
      <c r="H214" s="3"/>
    </row>
    <row r="215" spans="1:8">
      <c r="A215" s="3" t="s">
        <v>19</v>
      </c>
      <c r="B215" s="28" t="s">
        <v>15</v>
      </c>
      <c r="C215" s="3">
        <v>8</v>
      </c>
      <c r="D215" s="3">
        <v>105</v>
      </c>
      <c r="E215" s="3">
        <v>20</v>
      </c>
      <c r="F215" s="3">
        <v>200</v>
      </c>
      <c r="G215" s="3"/>
      <c r="H215" s="3"/>
    </row>
    <row r="216" spans="1:8">
      <c r="A216" s="3" t="s">
        <v>31</v>
      </c>
      <c r="B216" s="28"/>
      <c r="C216" s="3">
        <v>23</v>
      </c>
      <c r="D216" s="3">
        <v>326</v>
      </c>
      <c r="E216" s="3">
        <v>20</v>
      </c>
      <c r="F216" s="3">
        <v>200</v>
      </c>
      <c r="G216" s="3"/>
      <c r="H216" s="3"/>
    </row>
    <row r="217" spans="1:8">
      <c r="A217" s="3" t="s">
        <v>32</v>
      </c>
      <c r="B217" s="28">
        <f>B200+7</f>
        <v>42557</v>
      </c>
      <c r="C217" s="3">
        <v>64</v>
      </c>
      <c r="D217" s="3">
        <v>673</v>
      </c>
      <c r="E217" s="3">
        <v>70</v>
      </c>
      <c r="F217" s="3">
        <v>700</v>
      </c>
      <c r="G217" s="3"/>
      <c r="H217" s="3"/>
    </row>
    <row r="218" spans="1:8">
      <c r="A218" s="3" t="s">
        <v>34</v>
      </c>
      <c r="B218" s="3"/>
      <c r="C218" s="3">
        <v>3</v>
      </c>
      <c r="D218" s="3">
        <v>32</v>
      </c>
      <c r="E218" s="3">
        <v>0</v>
      </c>
      <c r="F218" s="3">
        <v>0</v>
      </c>
      <c r="G218" s="3"/>
      <c r="H218" s="3"/>
    </row>
    <row r="219" spans="1:8">
      <c r="A219" s="3" t="s">
        <v>24</v>
      </c>
      <c r="B219" s="3"/>
      <c r="C219" s="3"/>
      <c r="D219" s="3"/>
      <c r="E219" s="3"/>
      <c r="F219" s="3"/>
      <c r="G219" s="3"/>
      <c r="H219" s="3"/>
    </row>
    <row r="220" spans="1:8">
      <c r="A220" s="3" t="s">
        <v>79</v>
      </c>
      <c r="B220" s="3"/>
      <c r="C220" s="3">
        <f>SUM(C210:C219)</f>
        <v>234</v>
      </c>
      <c r="D220" s="3">
        <f>SUM(D210:D219)</f>
        <v>2515</v>
      </c>
      <c r="E220" s="3">
        <v>250</v>
      </c>
      <c r="F220" s="3">
        <v>2500</v>
      </c>
      <c r="G220" s="21">
        <f>C220-E220</f>
        <v>-16</v>
      </c>
      <c r="H220" s="21">
        <f>D220-F220</f>
        <v>15</v>
      </c>
    </row>
    <row r="223" spans="1:8">
      <c r="A223" s="179" t="s">
        <v>91</v>
      </c>
      <c r="B223" s="180"/>
      <c r="C223" s="180"/>
      <c r="D223" s="180"/>
      <c r="E223" s="180"/>
      <c r="F223" s="180"/>
      <c r="G223" s="180"/>
      <c r="H223" s="180"/>
    </row>
    <row r="224" spans="1:8">
      <c r="A224" s="3"/>
      <c r="B224" s="3"/>
      <c r="C224" s="169" t="s">
        <v>75</v>
      </c>
      <c r="D224" s="171"/>
      <c r="E224" s="169" t="s">
        <v>2</v>
      </c>
      <c r="F224" s="171"/>
      <c r="G224" s="169" t="s">
        <v>3</v>
      </c>
      <c r="H224" s="171"/>
    </row>
    <row r="225" spans="1:8">
      <c r="A225" s="3" t="s">
        <v>5</v>
      </c>
      <c r="B225" s="3" t="s">
        <v>6</v>
      </c>
      <c r="C225" s="3" t="s">
        <v>10</v>
      </c>
      <c r="D225" s="3" t="s">
        <v>11</v>
      </c>
      <c r="E225" s="3" t="s">
        <v>10</v>
      </c>
      <c r="F225" s="3" t="s">
        <v>11</v>
      </c>
      <c r="G225" s="3" t="s">
        <v>10</v>
      </c>
      <c r="H225" s="3" t="s">
        <v>11</v>
      </c>
    </row>
    <row r="226" spans="1:8">
      <c r="A226" s="3" t="s">
        <v>12</v>
      </c>
      <c r="B226" s="3"/>
      <c r="C226" s="3" t="s">
        <v>10</v>
      </c>
      <c r="D226" s="3" t="s">
        <v>11</v>
      </c>
      <c r="E226" s="169" t="s">
        <v>78</v>
      </c>
      <c r="F226" s="171"/>
      <c r="G226" s="3"/>
      <c r="H226" s="3"/>
    </row>
    <row r="227" spans="1:8">
      <c r="A227" s="3" t="s">
        <v>15</v>
      </c>
      <c r="B227" s="28">
        <f>B210+7</f>
        <v>42561</v>
      </c>
      <c r="C227" s="3">
        <v>56</v>
      </c>
      <c r="D227" s="3">
        <v>700</v>
      </c>
      <c r="E227" s="3">
        <v>40</v>
      </c>
      <c r="F227" s="3">
        <v>400</v>
      </c>
      <c r="G227" s="3"/>
      <c r="H227" s="3"/>
    </row>
    <row r="228" spans="1:8">
      <c r="A228" s="3" t="s">
        <v>14</v>
      </c>
      <c r="B228" s="28">
        <f>B211+7</f>
        <v>42559</v>
      </c>
      <c r="C228" s="3">
        <v>39</v>
      </c>
      <c r="D228" s="3">
        <v>407</v>
      </c>
      <c r="E228" s="3">
        <v>40</v>
      </c>
      <c r="F228" s="3">
        <v>400</v>
      </c>
      <c r="G228" s="3"/>
      <c r="H228" s="3"/>
    </row>
    <row r="229" spans="1:8">
      <c r="A229" s="3" t="s">
        <v>16</v>
      </c>
      <c r="B229" s="28"/>
      <c r="C229" s="3">
        <v>4</v>
      </c>
      <c r="D229" s="3">
        <v>56</v>
      </c>
      <c r="E229" s="3">
        <v>40</v>
      </c>
      <c r="F229" s="3">
        <v>400</v>
      </c>
      <c r="G229" s="3"/>
      <c r="H229" s="3"/>
    </row>
    <row r="230" spans="1:8">
      <c r="A230" s="3" t="s">
        <v>17</v>
      </c>
      <c r="B230" s="28" t="s">
        <v>15</v>
      </c>
      <c r="C230" s="3">
        <v>1</v>
      </c>
      <c r="D230" s="3">
        <v>21</v>
      </c>
      <c r="E230" s="3">
        <v>0</v>
      </c>
      <c r="F230" s="3">
        <v>0</v>
      </c>
      <c r="G230" s="3"/>
      <c r="H230" s="3"/>
    </row>
    <row r="231" spans="1:8">
      <c r="A231" s="3" t="s">
        <v>18</v>
      </c>
      <c r="B231" s="28" t="s">
        <v>14</v>
      </c>
      <c r="C231" s="3"/>
      <c r="D231" s="3"/>
      <c r="E231" s="3">
        <v>0</v>
      </c>
      <c r="F231" s="3">
        <v>0</v>
      </c>
      <c r="G231" s="3"/>
      <c r="H231" s="3"/>
    </row>
    <row r="232" spans="1:8">
      <c r="A232" s="3" t="s">
        <v>19</v>
      </c>
      <c r="B232" s="28" t="s">
        <v>15</v>
      </c>
      <c r="C232" s="3">
        <v>12</v>
      </c>
      <c r="D232" s="3">
        <v>58</v>
      </c>
      <c r="E232" s="3">
        <v>20</v>
      </c>
      <c r="F232" s="3">
        <v>200</v>
      </c>
      <c r="G232" s="3"/>
      <c r="H232" s="3"/>
    </row>
    <row r="233" spans="1:8">
      <c r="A233" s="3" t="s">
        <v>31</v>
      </c>
      <c r="B233" s="28">
        <v>42556</v>
      </c>
      <c r="C233" s="3">
        <v>16</v>
      </c>
      <c r="D233" s="3">
        <v>267</v>
      </c>
      <c r="E233" s="3">
        <v>10</v>
      </c>
      <c r="F233" s="3">
        <v>100</v>
      </c>
      <c r="G233" s="3"/>
      <c r="H233" s="3"/>
    </row>
    <row r="234" spans="1:8">
      <c r="A234" s="3" t="s">
        <v>32</v>
      </c>
      <c r="B234" s="28">
        <f>B217+7</f>
        <v>42564</v>
      </c>
      <c r="C234" s="3">
        <v>84</v>
      </c>
      <c r="D234" s="3">
        <v>732</v>
      </c>
      <c r="E234" s="3">
        <v>50</v>
      </c>
      <c r="F234" s="3">
        <v>500</v>
      </c>
      <c r="G234" s="3"/>
      <c r="H234" s="3"/>
    </row>
    <row r="235" spans="1:8">
      <c r="A235" s="3" t="s">
        <v>34</v>
      </c>
      <c r="B235" s="3"/>
      <c r="C235" s="3"/>
      <c r="D235" s="3"/>
      <c r="E235" s="3">
        <v>0</v>
      </c>
      <c r="F235" s="3">
        <v>0</v>
      </c>
      <c r="G235" s="3"/>
      <c r="H235" s="3"/>
    </row>
    <row r="236" spans="1:8">
      <c r="A236" s="3" t="s">
        <v>24</v>
      </c>
      <c r="B236" s="3"/>
      <c r="C236" s="3"/>
      <c r="D236" s="3"/>
      <c r="E236" s="3"/>
      <c r="F236" s="3"/>
      <c r="G236" s="3"/>
      <c r="H236" s="3"/>
    </row>
    <row r="237" spans="1:8">
      <c r="A237" s="3" t="s">
        <v>79</v>
      </c>
      <c r="B237" s="3"/>
      <c r="C237" s="3">
        <f t="shared" ref="C237:F237" si="0">SUM(C227:C236)</f>
        <v>212</v>
      </c>
      <c r="D237" s="3">
        <f t="shared" si="0"/>
        <v>2241</v>
      </c>
      <c r="E237" s="3">
        <f t="shared" si="0"/>
        <v>200</v>
      </c>
      <c r="F237" s="3">
        <f t="shared" si="0"/>
        <v>2000</v>
      </c>
      <c r="G237" s="21">
        <f>C237-E237</f>
        <v>12</v>
      </c>
      <c r="H237" s="21">
        <f>D237-F237</f>
        <v>241</v>
      </c>
    </row>
    <row r="238" spans="1:8">
      <c r="C238">
        <f>C237-150</f>
        <v>62</v>
      </c>
    </row>
    <row r="240" spans="1:8">
      <c r="A240" s="179" t="s">
        <v>92</v>
      </c>
      <c r="B240" s="180"/>
      <c r="C240" s="180"/>
      <c r="D240" s="180"/>
      <c r="E240" s="180"/>
      <c r="F240" s="180"/>
      <c r="G240" s="180"/>
      <c r="H240" s="180"/>
    </row>
    <row r="241" spans="1:8">
      <c r="A241" s="3"/>
      <c r="B241" s="3"/>
      <c r="C241" s="169" t="s">
        <v>75</v>
      </c>
      <c r="D241" s="171"/>
      <c r="E241" s="169" t="s">
        <v>2</v>
      </c>
      <c r="F241" s="171"/>
      <c r="G241" s="169" t="s">
        <v>3</v>
      </c>
      <c r="H241" s="171"/>
    </row>
    <row r="242" spans="1:8">
      <c r="A242" s="3" t="s">
        <v>5</v>
      </c>
      <c r="B242" s="3" t="s">
        <v>6</v>
      </c>
      <c r="C242" s="3" t="s">
        <v>10</v>
      </c>
      <c r="D242" s="3" t="s">
        <v>11</v>
      </c>
      <c r="E242" s="3" t="s">
        <v>10</v>
      </c>
      <c r="F242" s="3" t="s">
        <v>11</v>
      </c>
      <c r="G242" s="3" t="s">
        <v>10</v>
      </c>
      <c r="H242" s="3" t="s">
        <v>11</v>
      </c>
    </row>
    <row r="243" spans="1:8">
      <c r="A243" s="3" t="s">
        <v>12</v>
      </c>
      <c r="B243" s="3"/>
      <c r="C243" s="3" t="s">
        <v>10</v>
      </c>
      <c r="D243" s="3" t="s">
        <v>11</v>
      </c>
      <c r="E243" s="169" t="s">
        <v>93</v>
      </c>
      <c r="F243" s="171"/>
      <c r="G243" s="3"/>
      <c r="H243" s="3"/>
    </row>
    <row r="244" spans="1:8">
      <c r="A244" s="3" t="s">
        <v>15</v>
      </c>
      <c r="B244" s="28">
        <f>B227+7</f>
        <v>42568</v>
      </c>
      <c r="C244" s="3">
        <v>44</v>
      </c>
      <c r="D244" s="3">
        <v>515</v>
      </c>
      <c r="E244" s="3">
        <v>50</v>
      </c>
      <c r="F244" s="3">
        <v>500</v>
      </c>
      <c r="G244" s="3"/>
      <c r="H244" s="3"/>
    </row>
    <row r="245" spans="1:8">
      <c r="A245" s="3" t="s">
        <v>14</v>
      </c>
      <c r="B245" s="28">
        <f>B228+7</f>
        <v>42566</v>
      </c>
      <c r="C245" s="3">
        <v>32</v>
      </c>
      <c r="D245" s="3">
        <v>344</v>
      </c>
      <c r="E245" s="3">
        <v>40</v>
      </c>
      <c r="F245" s="3">
        <v>400</v>
      </c>
      <c r="G245" s="3"/>
      <c r="H245" s="3"/>
    </row>
    <row r="246" spans="1:8">
      <c r="A246" s="3" t="s">
        <v>16</v>
      </c>
      <c r="B246" s="28"/>
      <c r="C246" s="3">
        <v>13</v>
      </c>
      <c r="D246" s="3">
        <v>227</v>
      </c>
      <c r="E246" s="3">
        <v>20</v>
      </c>
      <c r="F246" s="3">
        <v>200</v>
      </c>
      <c r="G246" s="3"/>
      <c r="H246" s="3"/>
    </row>
    <row r="247" spans="1:8">
      <c r="A247" s="3" t="s">
        <v>17</v>
      </c>
      <c r="B247" s="28" t="s">
        <v>15</v>
      </c>
      <c r="C247" s="3">
        <v>3</v>
      </c>
      <c r="D247" s="3">
        <v>55</v>
      </c>
      <c r="E247" s="3">
        <v>0</v>
      </c>
      <c r="F247" s="3">
        <v>0</v>
      </c>
      <c r="G247" s="3"/>
      <c r="H247" s="3"/>
    </row>
    <row r="248" spans="1:8">
      <c r="A248" s="3" t="s">
        <v>18</v>
      </c>
      <c r="B248" s="28" t="s">
        <v>14</v>
      </c>
      <c r="C248" s="3"/>
      <c r="D248" s="3"/>
      <c r="E248" s="3">
        <v>0</v>
      </c>
      <c r="F248" s="3">
        <v>0</v>
      </c>
      <c r="G248" s="3"/>
      <c r="H248" s="3"/>
    </row>
    <row r="249" spans="1:8">
      <c r="A249" s="3" t="s">
        <v>19</v>
      </c>
      <c r="B249" s="28" t="s">
        <v>15</v>
      </c>
      <c r="C249" s="3">
        <v>41</v>
      </c>
      <c r="D249" s="3">
        <v>606</v>
      </c>
      <c r="E249" s="3">
        <v>20</v>
      </c>
      <c r="F249" s="3">
        <v>200</v>
      </c>
      <c r="G249" s="3"/>
      <c r="H249" s="3"/>
    </row>
    <row r="250" spans="1:8">
      <c r="A250" s="3" t="s">
        <v>31</v>
      </c>
      <c r="B250" s="28">
        <f>B233+7</f>
        <v>42563</v>
      </c>
      <c r="C250" s="3">
        <v>16</v>
      </c>
      <c r="D250" s="3">
        <v>293</v>
      </c>
      <c r="E250" s="3">
        <v>10</v>
      </c>
      <c r="F250" s="3">
        <v>100</v>
      </c>
      <c r="G250" s="3"/>
      <c r="H250" s="3"/>
    </row>
    <row r="251" spans="1:8">
      <c r="A251" s="3" t="s">
        <v>32</v>
      </c>
      <c r="B251" s="28">
        <f>B234+7</f>
        <v>42571</v>
      </c>
      <c r="C251" s="3">
        <v>85</v>
      </c>
      <c r="D251" s="3">
        <v>649</v>
      </c>
      <c r="E251" s="3">
        <v>60</v>
      </c>
      <c r="F251" s="3">
        <v>600</v>
      </c>
      <c r="G251" s="3"/>
      <c r="H251" s="3"/>
    </row>
    <row r="252" spans="1:8">
      <c r="A252" s="3" t="s">
        <v>34</v>
      </c>
      <c r="B252" s="3"/>
      <c r="C252" s="3"/>
      <c r="D252" s="3"/>
      <c r="E252" s="3">
        <v>0</v>
      </c>
      <c r="F252" s="3">
        <v>0</v>
      </c>
      <c r="G252" s="3"/>
      <c r="H252" s="3"/>
    </row>
    <row r="253" spans="1:8">
      <c r="A253" s="3" t="s">
        <v>24</v>
      </c>
      <c r="B253" s="3"/>
      <c r="C253" s="3"/>
      <c r="D253" s="3"/>
      <c r="E253" s="3"/>
      <c r="F253" s="3"/>
      <c r="G253" s="3"/>
      <c r="H253" s="3"/>
    </row>
    <row r="254" spans="1:8">
      <c r="A254" s="3" t="s">
        <v>79</v>
      </c>
      <c r="B254" s="3"/>
      <c r="C254" s="3">
        <f>SUM(C244:C253)</f>
        <v>234</v>
      </c>
      <c r="D254" s="3">
        <f>SUM(D244:D253)</f>
        <v>2689</v>
      </c>
      <c r="E254" s="3">
        <v>200</v>
      </c>
      <c r="F254" s="3">
        <v>2000</v>
      </c>
      <c r="G254" s="21">
        <f>C254-E254</f>
        <v>34</v>
      </c>
      <c r="H254" s="21">
        <f>D254-F254</f>
        <v>689</v>
      </c>
    </row>
    <row r="257" spans="1:8">
      <c r="A257" s="179" t="s">
        <v>94</v>
      </c>
      <c r="B257" s="180"/>
      <c r="C257" s="180"/>
      <c r="D257" s="180"/>
      <c r="E257" s="180"/>
      <c r="F257" s="180"/>
      <c r="G257" s="180"/>
      <c r="H257" s="180"/>
    </row>
    <row r="258" spans="1:8">
      <c r="A258" s="3"/>
      <c r="B258" s="3"/>
      <c r="C258" s="169" t="s">
        <v>75</v>
      </c>
      <c r="D258" s="171"/>
      <c r="E258" s="169" t="s">
        <v>2</v>
      </c>
      <c r="F258" s="171"/>
      <c r="G258" s="169" t="s">
        <v>3</v>
      </c>
      <c r="H258" s="171"/>
    </row>
    <row r="259" spans="1:8">
      <c r="A259" s="3" t="s">
        <v>5</v>
      </c>
      <c r="B259" s="3" t="s">
        <v>6</v>
      </c>
      <c r="C259" s="3" t="s">
        <v>10</v>
      </c>
      <c r="D259" s="3" t="s">
        <v>11</v>
      </c>
      <c r="E259" s="3" t="s">
        <v>10</v>
      </c>
      <c r="F259" s="3" t="s">
        <v>11</v>
      </c>
      <c r="G259" s="3" t="s">
        <v>10</v>
      </c>
      <c r="H259" s="3" t="s">
        <v>11</v>
      </c>
    </row>
    <row r="260" spans="1:8">
      <c r="A260" s="3" t="s">
        <v>12</v>
      </c>
      <c r="B260" s="3"/>
      <c r="C260" s="3" t="s">
        <v>10</v>
      </c>
      <c r="D260" s="3" t="s">
        <v>11</v>
      </c>
      <c r="E260" s="169" t="s">
        <v>93</v>
      </c>
      <c r="F260" s="171"/>
      <c r="G260" s="3"/>
      <c r="H260" s="3"/>
    </row>
    <row r="261" spans="1:8">
      <c r="A261" s="3" t="s">
        <v>15</v>
      </c>
      <c r="B261" s="28">
        <f>B244+7</f>
        <v>42575</v>
      </c>
      <c r="C261" s="3">
        <v>41</v>
      </c>
      <c r="D261" s="3">
        <v>639</v>
      </c>
      <c r="E261" s="3">
        <v>50</v>
      </c>
      <c r="F261" s="3">
        <v>500</v>
      </c>
      <c r="G261" s="3"/>
      <c r="H261" s="3"/>
    </row>
    <row r="262" spans="1:8">
      <c r="A262" s="3" t="s">
        <v>14</v>
      </c>
      <c r="B262" s="28">
        <f>B245+7</f>
        <v>42573</v>
      </c>
      <c r="C262" s="3">
        <v>27</v>
      </c>
      <c r="D262" s="3">
        <v>206</v>
      </c>
      <c r="E262" s="3">
        <v>40</v>
      </c>
      <c r="F262" s="3">
        <v>400</v>
      </c>
      <c r="G262" s="3"/>
      <c r="H262" s="3"/>
    </row>
    <row r="263" spans="1:8">
      <c r="A263" s="3" t="s">
        <v>16</v>
      </c>
      <c r="B263" s="28"/>
      <c r="C263" s="3">
        <v>8</v>
      </c>
      <c r="D263" s="3">
        <v>588</v>
      </c>
      <c r="E263" s="3">
        <v>20</v>
      </c>
      <c r="F263" s="3">
        <v>200</v>
      </c>
      <c r="G263" s="3"/>
      <c r="H263" s="3"/>
    </row>
    <row r="264" spans="1:8">
      <c r="A264" s="3" t="s">
        <v>17</v>
      </c>
      <c r="B264" s="28" t="s">
        <v>15</v>
      </c>
      <c r="C264" s="3">
        <v>1</v>
      </c>
      <c r="D264" s="3">
        <v>21</v>
      </c>
      <c r="E264" s="3">
        <v>0</v>
      </c>
      <c r="F264" s="3">
        <v>0</v>
      </c>
      <c r="G264" s="3"/>
      <c r="H264" s="3"/>
    </row>
    <row r="265" spans="1:8">
      <c r="A265" s="3" t="s">
        <v>18</v>
      </c>
      <c r="B265" s="28" t="s">
        <v>14</v>
      </c>
      <c r="C265" s="3"/>
      <c r="D265" s="3"/>
      <c r="E265" s="3">
        <v>0</v>
      </c>
      <c r="F265" s="3">
        <v>0</v>
      </c>
      <c r="G265" s="3"/>
      <c r="H265" s="3"/>
    </row>
    <row r="266" spans="1:8">
      <c r="A266" s="3" t="s">
        <v>19</v>
      </c>
      <c r="B266" s="28" t="s">
        <v>15</v>
      </c>
      <c r="C266" s="3">
        <v>8</v>
      </c>
      <c r="D266" s="3">
        <v>105</v>
      </c>
      <c r="E266" s="3">
        <v>20</v>
      </c>
      <c r="F266" s="3">
        <v>200</v>
      </c>
      <c r="G266" s="3"/>
      <c r="H266" s="3"/>
    </row>
    <row r="267" spans="1:8">
      <c r="A267" s="3" t="s">
        <v>31</v>
      </c>
      <c r="B267" s="28">
        <f>B250+7</f>
        <v>42570</v>
      </c>
      <c r="C267" s="3">
        <v>20</v>
      </c>
      <c r="D267" s="3">
        <v>316</v>
      </c>
      <c r="E267" s="3">
        <v>10</v>
      </c>
      <c r="F267" s="3">
        <v>100</v>
      </c>
      <c r="G267" s="3"/>
      <c r="H267" s="3"/>
    </row>
    <row r="268" spans="1:8">
      <c r="A268" s="3" t="s">
        <v>32</v>
      </c>
      <c r="B268" s="28">
        <f>B251+7</f>
        <v>42578</v>
      </c>
      <c r="C268" s="3">
        <v>55</v>
      </c>
      <c r="D268" s="3">
        <v>744</v>
      </c>
      <c r="E268" s="3">
        <v>60</v>
      </c>
      <c r="F268" s="3">
        <v>600</v>
      </c>
      <c r="G268" s="3"/>
      <c r="H268" s="3"/>
    </row>
    <row r="269" spans="1:8">
      <c r="A269" s="3" t="s">
        <v>34</v>
      </c>
      <c r="B269" s="3"/>
      <c r="C269" s="3"/>
      <c r="D269" s="3"/>
      <c r="E269" s="3">
        <v>0</v>
      </c>
      <c r="F269" s="3">
        <v>0</v>
      </c>
      <c r="G269" s="3"/>
      <c r="H269" s="3"/>
    </row>
    <row r="270" spans="1:8">
      <c r="A270" s="3" t="s">
        <v>24</v>
      </c>
      <c r="B270" s="3"/>
      <c r="C270" s="3"/>
      <c r="D270" s="3"/>
      <c r="E270" s="3"/>
      <c r="F270" s="3"/>
      <c r="G270" s="3"/>
      <c r="H270" s="3"/>
    </row>
    <row r="271" spans="1:8">
      <c r="A271" s="3" t="s">
        <v>79</v>
      </c>
      <c r="B271" s="3"/>
      <c r="C271" s="3">
        <f>SUM(C261:C270)</f>
        <v>160</v>
      </c>
      <c r="D271" s="3">
        <f>SUM(D261:D270)</f>
        <v>2619</v>
      </c>
      <c r="E271" s="3">
        <v>200</v>
      </c>
      <c r="F271" s="3">
        <v>2000</v>
      </c>
      <c r="G271" s="21">
        <f>C271-E271</f>
        <v>-40</v>
      </c>
      <c r="H271" s="21">
        <f>D271-F271</f>
        <v>619</v>
      </c>
    </row>
    <row r="274" spans="1:8">
      <c r="A274" s="179" t="s">
        <v>95</v>
      </c>
      <c r="B274" s="180"/>
      <c r="C274" s="180"/>
      <c r="D274" s="180"/>
      <c r="E274" s="180"/>
      <c r="F274" s="180"/>
      <c r="G274" s="180"/>
      <c r="H274" s="180"/>
    </row>
    <row r="275" spans="1:8">
      <c r="A275" s="3"/>
      <c r="B275" s="3"/>
      <c r="C275" s="169" t="s">
        <v>75</v>
      </c>
      <c r="D275" s="171"/>
      <c r="E275" s="169" t="s">
        <v>2</v>
      </c>
      <c r="F275" s="171"/>
      <c r="G275" s="169" t="s">
        <v>3</v>
      </c>
      <c r="H275" s="171"/>
    </row>
    <row r="276" spans="1:8">
      <c r="A276" s="3" t="s">
        <v>5</v>
      </c>
      <c r="B276" s="3" t="s">
        <v>6</v>
      </c>
      <c r="C276" s="3" t="s">
        <v>10</v>
      </c>
      <c r="D276" s="3" t="s">
        <v>11</v>
      </c>
      <c r="E276" s="3" t="s">
        <v>10</v>
      </c>
      <c r="F276" s="3" t="s">
        <v>11</v>
      </c>
      <c r="G276" s="3" t="s">
        <v>10</v>
      </c>
      <c r="H276" s="3" t="s">
        <v>11</v>
      </c>
    </row>
    <row r="277" spans="1:8">
      <c r="A277" s="3" t="s">
        <v>12</v>
      </c>
      <c r="B277" s="3"/>
      <c r="C277" s="3" t="s">
        <v>10</v>
      </c>
      <c r="D277" s="3" t="s">
        <v>11</v>
      </c>
      <c r="E277" s="169" t="s">
        <v>93</v>
      </c>
      <c r="F277" s="171"/>
      <c r="G277" s="3"/>
      <c r="H277" s="3"/>
    </row>
    <row r="278" spans="1:8">
      <c r="A278" s="3" t="s">
        <v>15</v>
      </c>
      <c r="B278" s="28">
        <f>B261+7</f>
        <v>42582</v>
      </c>
      <c r="C278" s="3">
        <v>55</v>
      </c>
      <c r="D278" s="3">
        <v>653</v>
      </c>
      <c r="E278" s="3">
        <v>50</v>
      </c>
      <c r="F278" s="3">
        <v>500</v>
      </c>
      <c r="G278" s="3"/>
      <c r="H278" s="3"/>
    </row>
    <row r="279" spans="1:8">
      <c r="A279" s="3" t="s">
        <v>14</v>
      </c>
      <c r="B279" s="28">
        <f>B262+7</f>
        <v>42580</v>
      </c>
      <c r="C279" s="3">
        <v>42</v>
      </c>
      <c r="D279" s="3">
        <v>463</v>
      </c>
      <c r="E279" s="3">
        <v>40</v>
      </c>
      <c r="F279" s="3">
        <v>400</v>
      </c>
      <c r="G279" s="3"/>
      <c r="H279" s="3"/>
    </row>
    <row r="280" spans="1:8">
      <c r="A280" s="3" t="s">
        <v>16</v>
      </c>
      <c r="B280" s="28"/>
      <c r="C280" s="3">
        <v>35</v>
      </c>
      <c r="D280" s="3">
        <v>536</v>
      </c>
      <c r="E280" s="3">
        <v>20</v>
      </c>
      <c r="F280" s="3">
        <v>200</v>
      </c>
      <c r="G280" s="3"/>
      <c r="H280" s="3"/>
    </row>
    <row r="281" spans="1:8">
      <c r="A281" s="3" t="s">
        <v>17</v>
      </c>
      <c r="B281" s="28" t="s">
        <v>15</v>
      </c>
      <c r="C281" s="3"/>
      <c r="D281" s="3"/>
      <c r="E281" s="3">
        <v>0</v>
      </c>
      <c r="F281" s="3">
        <v>0</v>
      </c>
      <c r="G281" s="3"/>
      <c r="H281" s="3"/>
    </row>
    <row r="282" spans="1:8">
      <c r="A282" s="3" t="s">
        <v>18</v>
      </c>
      <c r="B282" s="28" t="s">
        <v>14</v>
      </c>
      <c r="C282" s="3">
        <v>2</v>
      </c>
      <c r="D282" s="3">
        <v>29</v>
      </c>
      <c r="E282" s="3">
        <v>0</v>
      </c>
      <c r="F282" s="3">
        <v>0</v>
      </c>
      <c r="G282" s="3"/>
      <c r="H282" s="3"/>
    </row>
    <row r="283" spans="1:8">
      <c r="A283" s="3" t="s">
        <v>19</v>
      </c>
      <c r="B283" s="28" t="s">
        <v>15</v>
      </c>
      <c r="C283" s="3">
        <v>20</v>
      </c>
      <c r="D283" s="3">
        <v>234</v>
      </c>
      <c r="E283" s="3">
        <v>20</v>
      </c>
      <c r="F283" s="3">
        <v>200</v>
      </c>
      <c r="G283" s="3"/>
      <c r="H283" s="3"/>
    </row>
    <row r="284" spans="1:8">
      <c r="A284" s="3" t="s">
        <v>31</v>
      </c>
      <c r="B284" s="28">
        <f>B267+7</f>
        <v>42577</v>
      </c>
      <c r="C284" s="3">
        <v>17</v>
      </c>
      <c r="D284" s="3">
        <v>282</v>
      </c>
      <c r="E284" s="3">
        <v>10</v>
      </c>
      <c r="F284" s="3">
        <v>100</v>
      </c>
      <c r="G284" s="3"/>
      <c r="H284" s="3"/>
    </row>
    <row r="285" spans="1:8">
      <c r="A285" s="3" t="s">
        <v>32</v>
      </c>
      <c r="B285" s="28">
        <f>B268+7</f>
        <v>42585</v>
      </c>
      <c r="C285" s="3">
        <v>68</v>
      </c>
      <c r="D285" s="3">
        <v>578</v>
      </c>
      <c r="E285" s="3">
        <v>60</v>
      </c>
      <c r="F285" s="3">
        <v>600</v>
      </c>
      <c r="G285" s="3"/>
      <c r="H285" s="3"/>
    </row>
    <row r="286" spans="1:8">
      <c r="A286" s="3" t="s">
        <v>34</v>
      </c>
      <c r="B286" s="3"/>
      <c r="C286" s="3">
        <v>7</v>
      </c>
      <c r="D286" s="3">
        <v>103</v>
      </c>
      <c r="E286" s="3">
        <v>0</v>
      </c>
      <c r="F286" s="3">
        <v>0</v>
      </c>
      <c r="G286" s="3"/>
      <c r="H286" s="3"/>
    </row>
    <row r="287" spans="1:8">
      <c r="A287" s="3" t="s">
        <v>24</v>
      </c>
      <c r="B287" s="3"/>
      <c r="C287" s="3">
        <v>1</v>
      </c>
      <c r="D287" s="3">
        <v>29</v>
      </c>
      <c r="E287" s="3"/>
      <c r="F287" s="3"/>
      <c r="G287" s="3"/>
      <c r="H287" s="3"/>
    </row>
    <row r="288" spans="1:8">
      <c r="A288" s="3" t="s">
        <v>79</v>
      </c>
      <c r="B288" s="3"/>
      <c r="C288" s="3">
        <f>SUM(C278:C287)</f>
        <v>247</v>
      </c>
      <c r="D288" s="3">
        <f>SUM(D278:D287)</f>
        <v>2907</v>
      </c>
      <c r="E288" s="3">
        <v>200</v>
      </c>
      <c r="F288" s="3">
        <v>2000</v>
      </c>
      <c r="G288" s="21">
        <f>C288-E288</f>
        <v>47</v>
      </c>
      <c r="H288" s="21">
        <f>D288-F288</f>
        <v>907</v>
      </c>
    </row>
    <row r="291" spans="1:8">
      <c r="A291" s="179" t="s">
        <v>96</v>
      </c>
      <c r="B291" s="180"/>
      <c r="C291" s="180"/>
      <c r="D291" s="180"/>
      <c r="E291" s="180"/>
      <c r="F291" s="180"/>
      <c r="G291" s="180"/>
      <c r="H291" s="180"/>
    </row>
    <row r="292" spans="1:8">
      <c r="A292" s="3"/>
      <c r="B292" s="3"/>
      <c r="C292" s="169" t="s">
        <v>75</v>
      </c>
      <c r="D292" s="171"/>
      <c r="E292" s="169" t="s">
        <v>2</v>
      </c>
      <c r="F292" s="171"/>
      <c r="G292" s="169" t="s">
        <v>3</v>
      </c>
      <c r="H292" s="171"/>
    </row>
    <row r="293" spans="1:8">
      <c r="A293" s="3" t="s">
        <v>5</v>
      </c>
      <c r="B293" s="3" t="s">
        <v>6</v>
      </c>
      <c r="C293" s="3" t="s">
        <v>10</v>
      </c>
      <c r="D293" s="3" t="s">
        <v>11</v>
      </c>
      <c r="E293" s="3" t="s">
        <v>10</v>
      </c>
      <c r="F293" s="3" t="s">
        <v>11</v>
      </c>
      <c r="G293" s="3" t="s">
        <v>10</v>
      </c>
      <c r="H293" s="3" t="s">
        <v>11</v>
      </c>
    </row>
    <row r="294" spans="1:8">
      <c r="A294" s="3" t="s">
        <v>12</v>
      </c>
      <c r="B294" s="3"/>
      <c r="C294" s="3" t="s">
        <v>10</v>
      </c>
      <c r="D294" s="3" t="s">
        <v>11</v>
      </c>
      <c r="E294" s="169" t="s">
        <v>93</v>
      </c>
      <c r="F294" s="171"/>
      <c r="G294" s="3"/>
      <c r="H294" s="3"/>
    </row>
    <row r="295" spans="1:8">
      <c r="A295" s="3" t="s">
        <v>15</v>
      </c>
      <c r="B295" s="28">
        <f>B278+7</f>
        <v>42589</v>
      </c>
      <c r="C295" s="3">
        <v>11</v>
      </c>
      <c r="D295" s="3">
        <v>101</v>
      </c>
      <c r="E295" s="3">
        <v>50</v>
      </c>
      <c r="F295" s="3">
        <v>500</v>
      </c>
      <c r="G295" s="3"/>
      <c r="H295" s="3"/>
    </row>
    <row r="296" spans="1:8">
      <c r="A296" s="3" t="s">
        <v>14</v>
      </c>
      <c r="B296" s="28">
        <f>B279+7</f>
        <v>42587</v>
      </c>
      <c r="C296" s="3">
        <v>39</v>
      </c>
      <c r="D296" s="3">
        <v>362</v>
      </c>
      <c r="E296" s="3">
        <v>40</v>
      </c>
      <c r="F296" s="3">
        <v>400</v>
      </c>
      <c r="G296" s="3"/>
      <c r="H296" s="3"/>
    </row>
    <row r="297" spans="1:8">
      <c r="A297" s="3" t="s">
        <v>16</v>
      </c>
      <c r="B297" s="28"/>
      <c r="C297" s="3">
        <v>19</v>
      </c>
      <c r="D297" s="3">
        <v>217</v>
      </c>
      <c r="E297" s="3">
        <v>20</v>
      </c>
      <c r="F297" s="3">
        <v>200</v>
      </c>
      <c r="G297" s="3"/>
      <c r="H297" s="3"/>
    </row>
    <row r="298" spans="1:8">
      <c r="A298" s="3" t="s">
        <v>17</v>
      </c>
      <c r="B298" s="28" t="s">
        <v>15</v>
      </c>
      <c r="C298" s="3"/>
      <c r="D298" s="3"/>
      <c r="E298" s="3">
        <v>0</v>
      </c>
      <c r="F298" s="3">
        <v>0</v>
      </c>
      <c r="G298" s="3"/>
      <c r="H298" s="3"/>
    </row>
    <row r="299" spans="1:8">
      <c r="A299" s="3" t="s">
        <v>18</v>
      </c>
      <c r="B299" s="28" t="s">
        <v>14</v>
      </c>
      <c r="C299" s="3">
        <v>17</v>
      </c>
      <c r="D299" s="3">
        <v>162</v>
      </c>
      <c r="E299" s="3">
        <v>0</v>
      </c>
      <c r="F299" s="3">
        <v>0</v>
      </c>
      <c r="G299" s="3"/>
      <c r="H299" s="3"/>
    </row>
    <row r="300" spans="1:8">
      <c r="A300" s="3" t="s">
        <v>19</v>
      </c>
      <c r="B300" s="28" t="s">
        <v>15</v>
      </c>
      <c r="C300" s="3">
        <v>2</v>
      </c>
      <c r="D300" s="3">
        <v>8</v>
      </c>
      <c r="E300" s="3">
        <v>20</v>
      </c>
      <c r="F300" s="3">
        <v>200</v>
      </c>
      <c r="G300" s="3"/>
      <c r="H300" s="3"/>
    </row>
    <row r="301" spans="1:8">
      <c r="A301" s="3" t="s">
        <v>31</v>
      </c>
      <c r="B301" s="28">
        <f>B284+7</f>
        <v>42584</v>
      </c>
      <c r="C301" s="3">
        <v>10</v>
      </c>
      <c r="D301" s="3">
        <v>215</v>
      </c>
      <c r="E301" s="3">
        <v>10</v>
      </c>
      <c r="F301" s="3">
        <v>100</v>
      </c>
      <c r="G301" s="3"/>
      <c r="H301" s="3"/>
    </row>
    <row r="302" spans="1:8">
      <c r="A302" s="3" t="s">
        <v>32</v>
      </c>
      <c r="B302" s="28">
        <f>B285+7</f>
        <v>42592</v>
      </c>
      <c r="C302" s="3">
        <v>80</v>
      </c>
      <c r="D302" s="3">
        <v>676</v>
      </c>
      <c r="E302" s="3">
        <v>60</v>
      </c>
      <c r="F302" s="3">
        <v>600</v>
      </c>
      <c r="G302" s="3"/>
      <c r="H302" s="3"/>
    </row>
    <row r="303" spans="1:8">
      <c r="A303" s="3" t="s">
        <v>34</v>
      </c>
      <c r="B303" s="3"/>
      <c r="C303" s="3">
        <v>2</v>
      </c>
      <c r="D303" s="3">
        <v>16</v>
      </c>
      <c r="E303" s="3">
        <v>0</v>
      </c>
      <c r="F303" s="3">
        <v>0</v>
      </c>
      <c r="G303" s="3"/>
      <c r="H303" s="3"/>
    </row>
    <row r="304" spans="1:8">
      <c r="A304" s="3" t="s">
        <v>24</v>
      </c>
      <c r="B304" s="3"/>
      <c r="C304" s="3"/>
      <c r="D304" s="3"/>
      <c r="E304" s="3"/>
      <c r="F304" s="3"/>
      <c r="G304" s="3"/>
      <c r="H304" s="3"/>
    </row>
    <row r="305" spans="1:8">
      <c r="A305" s="3" t="s">
        <v>79</v>
      </c>
      <c r="B305" s="3"/>
      <c r="C305" s="3">
        <f>SUM(C295:C304)</f>
        <v>180</v>
      </c>
      <c r="D305" s="3">
        <f>SUM(D295:D304)</f>
        <v>1757</v>
      </c>
      <c r="E305" s="3">
        <v>200</v>
      </c>
      <c r="F305" s="3">
        <v>2000</v>
      </c>
      <c r="G305" s="21">
        <f>C305-E305</f>
        <v>-20</v>
      </c>
      <c r="H305" s="21">
        <f>D305-F305</f>
        <v>-243</v>
      </c>
    </row>
    <row r="308" spans="1:8">
      <c r="A308" s="179" t="s">
        <v>97</v>
      </c>
      <c r="B308" s="180"/>
      <c r="C308" s="180"/>
      <c r="D308" s="180"/>
      <c r="E308" s="180"/>
      <c r="F308" s="180"/>
      <c r="G308" s="180"/>
      <c r="H308" s="180"/>
    </row>
    <row r="309" spans="1:8">
      <c r="A309" s="3"/>
      <c r="B309" s="3"/>
      <c r="C309" s="169" t="s">
        <v>75</v>
      </c>
      <c r="D309" s="171"/>
      <c r="E309" s="169" t="s">
        <v>2</v>
      </c>
      <c r="F309" s="171"/>
      <c r="G309" s="169" t="s">
        <v>3</v>
      </c>
      <c r="H309" s="171"/>
    </row>
    <row r="310" spans="1:8">
      <c r="A310" s="3" t="s">
        <v>5</v>
      </c>
      <c r="B310" s="3" t="s">
        <v>6</v>
      </c>
      <c r="C310" s="3" t="s">
        <v>10</v>
      </c>
      <c r="D310" s="3" t="s">
        <v>11</v>
      </c>
      <c r="E310" s="3" t="s">
        <v>10</v>
      </c>
      <c r="F310" s="3" t="s">
        <v>11</v>
      </c>
      <c r="G310" s="3" t="s">
        <v>10</v>
      </c>
      <c r="H310" s="3" t="s">
        <v>11</v>
      </c>
    </row>
    <row r="311" spans="1:8">
      <c r="A311" s="3" t="s">
        <v>12</v>
      </c>
      <c r="B311" s="3"/>
      <c r="C311" s="3" t="s">
        <v>10</v>
      </c>
      <c r="D311" s="3" t="s">
        <v>11</v>
      </c>
      <c r="E311" s="169" t="s">
        <v>93</v>
      </c>
      <c r="F311" s="171"/>
      <c r="G311" s="3"/>
      <c r="H311" s="3"/>
    </row>
    <row r="312" spans="1:8">
      <c r="A312" s="3" t="s">
        <v>15</v>
      </c>
      <c r="B312" s="28">
        <f>B295+7</f>
        <v>42596</v>
      </c>
      <c r="C312" s="3">
        <v>60</v>
      </c>
      <c r="D312" s="3">
        <v>638</v>
      </c>
      <c r="E312" s="3">
        <v>50</v>
      </c>
      <c r="F312" s="3">
        <v>500</v>
      </c>
      <c r="G312" s="3"/>
      <c r="H312" s="3"/>
    </row>
    <row r="313" spans="1:8">
      <c r="A313" s="3" t="s">
        <v>14</v>
      </c>
      <c r="B313" s="28">
        <f>B296+7</f>
        <v>42594</v>
      </c>
      <c r="C313" s="3">
        <v>44</v>
      </c>
      <c r="D313" s="3">
        <v>479</v>
      </c>
      <c r="E313" s="3">
        <v>40</v>
      </c>
      <c r="F313" s="3">
        <v>400</v>
      </c>
      <c r="G313" s="3"/>
      <c r="H313" s="3"/>
    </row>
    <row r="314" spans="1:8">
      <c r="A314" s="3" t="s">
        <v>16</v>
      </c>
      <c r="B314" s="28"/>
      <c r="C314" s="3">
        <v>8</v>
      </c>
      <c r="D314" s="3">
        <v>91</v>
      </c>
      <c r="E314" s="3">
        <v>20</v>
      </c>
      <c r="F314" s="3">
        <v>200</v>
      </c>
      <c r="G314" s="3"/>
      <c r="H314" s="3"/>
    </row>
    <row r="315" spans="1:8">
      <c r="A315" s="3" t="s">
        <v>17</v>
      </c>
      <c r="B315" s="28" t="s">
        <v>15</v>
      </c>
      <c r="C315" s="3"/>
      <c r="D315" s="3"/>
      <c r="E315" s="3">
        <v>0</v>
      </c>
      <c r="F315" s="3">
        <v>0</v>
      </c>
      <c r="G315" s="3"/>
      <c r="H315" s="3"/>
    </row>
    <row r="316" spans="1:8">
      <c r="A316" s="3" t="s">
        <v>18</v>
      </c>
      <c r="B316" s="28" t="s">
        <v>14</v>
      </c>
      <c r="C316" s="3">
        <v>11</v>
      </c>
      <c r="D316" s="3">
        <v>157</v>
      </c>
      <c r="E316" s="3">
        <v>0</v>
      </c>
      <c r="F316" s="3">
        <v>0</v>
      </c>
      <c r="G316" s="3"/>
      <c r="H316" s="3"/>
    </row>
    <row r="317" spans="1:8">
      <c r="A317" s="3" t="s">
        <v>19</v>
      </c>
      <c r="B317" s="28" t="s">
        <v>15</v>
      </c>
      <c r="C317" s="3">
        <v>10</v>
      </c>
      <c r="D317" s="3">
        <v>131</v>
      </c>
      <c r="E317" s="3">
        <v>20</v>
      </c>
      <c r="F317" s="3">
        <v>200</v>
      </c>
      <c r="G317" s="3"/>
      <c r="H317" s="3"/>
    </row>
    <row r="318" spans="1:8">
      <c r="A318" s="3" t="s">
        <v>31</v>
      </c>
      <c r="B318" s="28">
        <f>B301+7</f>
        <v>42591</v>
      </c>
      <c r="C318" s="3">
        <v>12</v>
      </c>
      <c r="D318" s="3">
        <v>206</v>
      </c>
      <c r="E318" s="3">
        <v>10</v>
      </c>
      <c r="F318" s="3">
        <v>100</v>
      </c>
      <c r="G318" s="3"/>
      <c r="H318" s="3"/>
    </row>
    <row r="319" spans="1:8">
      <c r="A319" s="3" t="s">
        <v>32</v>
      </c>
      <c r="B319" s="28">
        <f>B302+7</f>
        <v>42599</v>
      </c>
      <c r="C319" s="3">
        <v>44</v>
      </c>
      <c r="D319" s="3">
        <v>293</v>
      </c>
      <c r="E319" s="3">
        <v>60</v>
      </c>
      <c r="F319" s="3">
        <v>600</v>
      </c>
      <c r="G319" s="3"/>
      <c r="H319" s="3"/>
    </row>
    <row r="320" spans="1:8">
      <c r="A320" s="3" t="s">
        <v>34</v>
      </c>
      <c r="B320" s="3"/>
      <c r="C320" s="3"/>
      <c r="D320" s="3"/>
      <c r="E320" s="3">
        <v>0</v>
      </c>
      <c r="F320" s="3">
        <v>0</v>
      </c>
      <c r="G320" s="3"/>
      <c r="H320" s="3"/>
    </row>
    <row r="321" spans="1:8">
      <c r="A321" s="3" t="s">
        <v>24</v>
      </c>
      <c r="B321" s="3"/>
      <c r="C321" s="3"/>
      <c r="D321" s="3"/>
      <c r="E321" s="3"/>
      <c r="F321" s="3"/>
      <c r="G321" s="3"/>
      <c r="H321" s="3"/>
    </row>
    <row r="322" spans="1:8">
      <c r="A322" s="3" t="s">
        <v>79</v>
      </c>
      <c r="B322" s="3"/>
      <c r="C322" s="3">
        <f>SUM(C312:C321)</f>
        <v>189</v>
      </c>
      <c r="D322" s="3">
        <f>SUM(D312:D321)</f>
        <v>1995</v>
      </c>
      <c r="E322" s="3">
        <v>200</v>
      </c>
      <c r="F322" s="3">
        <v>2000</v>
      </c>
      <c r="G322" s="21">
        <f>C322-E322</f>
        <v>-11</v>
      </c>
      <c r="H322" s="21">
        <f>D322-F322</f>
        <v>-5</v>
      </c>
    </row>
    <row r="325" spans="1:8">
      <c r="A325" s="179" t="s">
        <v>98</v>
      </c>
      <c r="B325" s="180"/>
      <c r="C325" s="180"/>
      <c r="D325" s="180"/>
      <c r="E325" s="180"/>
      <c r="F325" s="180"/>
      <c r="G325" s="180"/>
      <c r="H325" s="180"/>
    </row>
    <row r="326" spans="1:8">
      <c r="A326" s="3"/>
      <c r="B326" s="3"/>
      <c r="C326" s="169" t="s">
        <v>75</v>
      </c>
      <c r="D326" s="171"/>
      <c r="E326" s="169" t="s">
        <v>2</v>
      </c>
      <c r="F326" s="171"/>
      <c r="G326" s="169" t="s">
        <v>3</v>
      </c>
      <c r="H326" s="171"/>
    </row>
    <row r="327" spans="1:8">
      <c r="A327" s="3" t="s">
        <v>5</v>
      </c>
      <c r="B327" s="3" t="s">
        <v>6</v>
      </c>
      <c r="C327" s="3" t="s">
        <v>10</v>
      </c>
      <c r="D327" s="3" t="s">
        <v>11</v>
      </c>
      <c r="E327" s="3" t="s">
        <v>10</v>
      </c>
      <c r="F327" s="3" t="s">
        <v>11</v>
      </c>
      <c r="G327" s="3" t="s">
        <v>10</v>
      </c>
      <c r="H327" s="3" t="s">
        <v>11</v>
      </c>
    </row>
    <row r="328" spans="1:8">
      <c r="A328" s="3" t="s">
        <v>12</v>
      </c>
      <c r="B328" s="3"/>
      <c r="C328" s="3" t="s">
        <v>10</v>
      </c>
      <c r="D328" s="3" t="s">
        <v>11</v>
      </c>
      <c r="E328" s="169" t="s">
        <v>93</v>
      </c>
      <c r="F328" s="171"/>
      <c r="G328" s="3"/>
      <c r="H328" s="3"/>
    </row>
    <row r="329" spans="1:8">
      <c r="A329" s="3" t="s">
        <v>15</v>
      </c>
      <c r="B329" s="28">
        <f>B312+7</f>
        <v>42603</v>
      </c>
      <c r="C329" s="22">
        <v>25</v>
      </c>
      <c r="D329" s="3">
        <v>329</v>
      </c>
      <c r="E329" s="3">
        <v>50</v>
      </c>
      <c r="F329" s="3">
        <v>500</v>
      </c>
      <c r="G329" s="3"/>
      <c r="H329" s="3"/>
    </row>
    <row r="330" spans="1:8">
      <c r="A330" s="3" t="s">
        <v>14</v>
      </c>
      <c r="B330" s="28">
        <f>B313+7</f>
        <v>42601</v>
      </c>
      <c r="C330" s="22">
        <v>30</v>
      </c>
      <c r="D330" s="3">
        <v>276</v>
      </c>
      <c r="E330" s="3">
        <v>40</v>
      </c>
      <c r="F330" s="3">
        <v>400</v>
      </c>
      <c r="G330" s="3"/>
      <c r="H330" s="3"/>
    </row>
    <row r="331" spans="1:8">
      <c r="A331" s="3" t="s">
        <v>16</v>
      </c>
      <c r="B331" s="28"/>
      <c r="C331" s="22">
        <v>14</v>
      </c>
      <c r="D331" s="3">
        <v>120</v>
      </c>
      <c r="E331" s="3">
        <v>20</v>
      </c>
      <c r="F331" s="3">
        <v>200</v>
      </c>
      <c r="G331" s="3"/>
      <c r="H331" s="3"/>
    </row>
    <row r="332" spans="1:8">
      <c r="A332" s="3" t="s">
        <v>17</v>
      </c>
      <c r="B332" s="28" t="s">
        <v>15</v>
      </c>
      <c r="C332" s="3"/>
      <c r="D332" s="3"/>
      <c r="E332" s="3">
        <v>0</v>
      </c>
      <c r="F332" s="3">
        <v>0</v>
      </c>
      <c r="G332" s="3"/>
      <c r="H332" s="3"/>
    </row>
    <row r="333" spans="1:8">
      <c r="A333" s="3" t="s">
        <v>18</v>
      </c>
      <c r="B333" s="28" t="s">
        <v>14</v>
      </c>
      <c r="C333" s="22">
        <v>12</v>
      </c>
      <c r="D333" s="3">
        <v>172</v>
      </c>
      <c r="E333" s="3">
        <v>0</v>
      </c>
      <c r="F333" s="3">
        <v>0</v>
      </c>
      <c r="G333" s="3"/>
      <c r="H333" s="3"/>
    </row>
    <row r="334" spans="1:8">
      <c r="A334" s="3" t="s">
        <v>19</v>
      </c>
      <c r="B334" s="28" t="s">
        <v>15</v>
      </c>
      <c r="C334" s="22">
        <v>20</v>
      </c>
      <c r="D334" s="3">
        <v>121</v>
      </c>
      <c r="E334" s="3">
        <v>20</v>
      </c>
      <c r="F334" s="3">
        <v>200</v>
      </c>
      <c r="G334" s="3"/>
      <c r="H334" s="3"/>
    </row>
    <row r="335" spans="1:8">
      <c r="A335" s="3" t="s">
        <v>31</v>
      </c>
      <c r="B335" s="28">
        <f>B318+7</f>
        <v>42598</v>
      </c>
      <c r="C335" s="3">
        <v>11</v>
      </c>
      <c r="D335" s="3">
        <v>123</v>
      </c>
      <c r="E335" s="3">
        <v>10</v>
      </c>
      <c r="F335" s="3">
        <v>100</v>
      </c>
      <c r="G335" s="3"/>
      <c r="H335" s="3"/>
    </row>
    <row r="336" spans="1:8">
      <c r="A336" s="3" t="s">
        <v>32</v>
      </c>
      <c r="B336" s="28">
        <f>B319+7</f>
        <v>42606</v>
      </c>
      <c r="C336" s="3">
        <v>78</v>
      </c>
      <c r="D336" s="3">
        <v>566</v>
      </c>
      <c r="E336" s="3">
        <v>60</v>
      </c>
      <c r="F336" s="3">
        <v>600</v>
      </c>
      <c r="G336" s="3"/>
      <c r="H336" s="3"/>
    </row>
    <row r="337" spans="1:8">
      <c r="A337" s="3" t="s">
        <v>34</v>
      </c>
      <c r="B337" s="3"/>
      <c r="C337" s="3"/>
      <c r="D337" s="3"/>
      <c r="E337" s="3">
        <v>0</v>
      </c>
      <c r="F337" s="3">
        <v>0</v>
      </c>
      <c r="G337" s="3"/>
      <c r="H337" s="3"/>
    </row>
    <row r="338" spans="1:8">
      <c r="A338" s="3" t="s">
        <v>24</v>
      </c>
      <c r="B338" s="3"/>
      <c r="C338" s="3"/>
      <c r="D338" s="3"/>
      <c r="E338" s="3"/>
      <c r="F338" s="3"/>
      <c r="G338" s="3"/>
      <c r="H338" s="3"/>
    </row>
    <row r="339" spans="1:8">
      <c r="A339" s="3" t="s">
        <v>79</v>
      </c>
      <c r="B339" s="3"/>
      <c r="C339" s="3">
        <f>SUM(C329:C338)</f>
        <v>190</v>
      </c>
      <c r="D339" s="3">
        <f>SUM(D329:D338)</f>
        <v>1707</v>
      </c>
      <c r="E339" s="3">
        <v>200</v>
      </c>
      <c r="F339" s="3">
        <v>2000</v>
      </c>
      <c r="G339" s="21">
        <f>C339-E339</f>
        <v>-10</v>
      </c>
      <c r="H339" s="21">
        <f>D339-F339</f>
        <v>-293</v>
      </c>
    </row>
    <row r="342" spans="1:8">
      <c r="A342" s="27" t="s">
        <v>99</v>
      </c>
      <c r="B342" s="36"/>
      <c r="C342" s="36"/>
      <c r="D342" s="36"/>
      <c r="E342" s="36"/>
      <c r="F342" s="36"/>
      <c r="G342" s="36"/>
      <c r="H342" s="36"/>
    </row>
    <row r="343" spans="1:8">
      <c r="A343" s="3"/>
      <c r="B343" s="3"/>
      <c r="C343" s="24" t="s">
        <v>75</v>
      </c>
      <c r="D343" s="18"/>
      <c r="E343" s="24" t="s">
        <v>2</v>
      </c>
      <c r="F343" s="18"/>
      <c r="G343" s="24" t="s">
        <v>3</v>
      </c>
      <c r="H343" s="18"/>
    </row>
    <row r="344" spans="1:8">
      <c r="A344" s="3" t="s">
        <v>5</v>
      </c>
      <c r="B344" s="3" t="s">
        <v>6</v>
      </c>
      <c r="C344" s="3" t="s">
        <v>10</v>
      </c>
      <c r="D344" s="3" t="s">
        <v>11</v>
      </c>
      <c r="E344" s="3" t="s">
        <v>10</v>
      </c>
      <c r="F344" s="3" t="s">
        <v>11</v>
      </c>
      <c r="G344" s="3" t="s">
        <v>10</v>
      </c>
      <c r="H344" s="3" t="s">
        <v>11</v>
      </c>
    </row>
    <row r="345" spans="1:8">
      <c r="A345" s="3" t="s">
        <v>12</v>
      </c>
      <c r="B345" s="3"/>
      <c r="C345" s="3" t="s">
        <v>10</v>
      </c>
      <c r="D345" s="3" t="s">
        <v>11</v>
      </c>
      <c r="E345" s="24" t="s">
        <v>93</v>
      </c>
      <c r="F345" s="18"/>
      <c r="G345" s="3"/>
      <c r="H345" s="3"/>
    </row>
    <row r="346" spans="1:8">
      <c r="A346" s="3" t="s">
        <v>15</v>
      </c>
      <c r="B346" s="28">
        <f>B329+7</f>
        <v>42610</v>
      </c>
      <c r="C346" s="22">
        <v>55</v>
      </c>
      <c r="D346" s="22">
        <v>719</v>
      </c>
      <c r="E346" s="3">
        <v>50</v>
      </c>
      <c r="F346" s="3">
        <v>500</v>
      </c>
      <c r="G346" s="3"/>
      <c r="H346" s="3"/>
    </row>
    <row r="347" spans="1:8">
      <c r="A347" s="3" t="s">
        <v>14</v>
      </c>
      <c r="B347" s="28">
        <f>B330+7</f>
        <v>42608</v>
      </c>
      <c r="C347" s="22">
        <v>40</v>
      </c>
      <c r="D347" s="22">
        <v>450</v>
      </c>
      <c r="E347" s="3">
        <v>40</v>
      </c>
      <c r="F347" s="3">
        <v>400</v>
      </c>
      <c r="G347" s="3"/>
      <c r="H347" s="3"/>
    </row>
    <row r="348" spans="1:8">
      <c r="A348" s="3" t="s">
        <v>16</v>
      </c>
      <c r="B348" s="28"/>
      <c r="C348" s="22">
        <v>37</v>
      </c>
      <c r="D348" s="22">
        <v>450</v>
      </c>
      <c r="E348" s="3">
        <v>20</v>
      </c>
      <c r="F348" s="3">
        <v>200</v>
      </c>
      <c r="G348" s="3"/>
      <c r="H348" s="3"/>
    </row>
    <row r="349" spans="1:8">
      <c r="A349" s="3" t="s">
        <v>17</v>
      </c>
      <c r="B349" s="28" t="s">
        <v>15</v>
      </c>
      <c r="C349" s="22">
        <v>5</v>
      </c>
      <c r="D349" s="22">
        <v>99</v>
      </c>
      <c r="E349" s="3">
        <v>0</v>
      </c>
      <c r="F349" s="3">
        <v>0</v>
      </c>
      <c r="G349" s="3"/>
      <c r="H349" s="3"/>
    </row>
    <row r="350" spans="1:8">
      <c r="A350" s="3" t="s">
        <v>18</v>
      </c>
      <c r="B350" s="28" t="s">
        <v>14</v>
      </c>
      <c r="C350" s="3"/>
      <c r="D350" s="3"/>
      <c r="E350" s="3">
        <v>0</v>
      </c>
      <c r="F350" s="3">
        <v>0</v>
      </c>
      <c r="G350" s="3"/>
      <c r="H350" s="3"/>
    </row>
    <row r="351" spans="1:8">
      <c r="A351" s="3" t="s">
        <v>19</v>
      </c>
      <c r="B351" s="28" t="s">
        <v>15</v>
      </c>
      <c r="C351" s="22">
        <v>1</v>
      </c>
      <c r="D351" s="22">
        <v>11</v>
      </c>
      <c r="E351" s="3">
        <v>20</v>
      </c>
      <c r="F351" s="3">
        <v>200</v>
      </c>
      <c r="G351" s="3"/>
      <c r="H351" s="3"/>
    </row>
    <row r="352" spans="1:8">
      <c r="A352" s="3" t="s">
        <v>31</v>
      </c>
      <c r="B352" s="28">
        <f>B335+7</f>
        <v>42605</v>
      </c>
      <c r="C352" s="22">
        <v>14</v>
      </c>
      <c r="D352" s="22">
        <v>190</v>
      </c>
      <c r="E352" s="3">
        <v>10</v>
      </c>
      <c r="F352" s="3">
        <v>100</v>
      </c>
      <c r="G352" s="3"/>
      <c r="H352" s="3"/>
    </row>
    <row r="353" spans="1:8">
      <c r="A353" s="3" t="s">
        <v>32</v>
      </c>
      <c r="B353" s="28">
        <f>B336+7</f>
        <v>42613</v>
      </c>
      <c r="C353" s="3">
        <v>60</v>
      </c>
      <c r="D353" s="3">
        <v>600</v>
      </c>
      <c r="E353" s="3">
        <v>60</v>
      </c>
      <c r="F353" s="3">
        <v>600</v>
      </c>
      <c r="G353" s="3"/>
      <c r="H353" s="3"/>
    </row>
    <row r="354" spans="1:8">
      <c r="A354" s="3" t="s">
        <v>34</v>
      </c>
      <c r="B354" s="3"/>
      <c r="C354" s="3">
        <v>14</v>
      </c>
      <c r="D354" s="3"/>
      <c r="E354" s="3">
        <v>0</v>
      </c>
      <c r="F354" s="3">
        <v>0</v>
      </c>
      <c r="G354" s="3"/>
      <c r="H354" s="3"/>
    </row>
    <row r="355" spans="1:8">
      <c r="A355" s="3" t="s">
        <v>24</v>
      </c>
      <c r="B355" s="3"/>
      <c r="C355" s="3"/>
      <c r="D355" s="3"/>
      <c r="E355" s="3"/>
      <c r="F355" s="3"/>
      <c r="G355" s="3"/>
      <c r="H355" s="3"/>
    </row>
    <row r="356" spans="1:8">
      <c r="A356" s="3" t="s">
        <v>79</v>
      </c>
      <c r="B356" s="3"/>
      <c r="C356" s="3">
        <f>SUM(C346:C355)</f>
        <v>226</v>
      </c>
      <c r="D356" s="3">
        <f>SUM(D346:D355)</f>
        <v>2519</v>
      </c>
      <c r="E356" s="3">
        <v>200</v>
      </c>
      <c r="F356" s="3">
        <v>2000</v>
      </c>
      <c r="G356" s="21">
        <f>C356-E356</f>
        <v>26</v>
      </c>
      <c r="H356" s="21">
        <f>D356-F356</f>
        <v>519</v>
      </c>
    </row>
    <row r="359" spans="1:8">
      <c r="A359" s="27" t="s">
        <v>100</v>
      </c>
      <c r="B359" s="36"/>
      <c r="C359" s="36"/>
      <c r="D359" s="36"/>
      <c r="E359" s="36"/>
      <c r="F359" s="36"/>
      <c r="G359" s="36"/>
      <c r="H359" s="36"/>
    </row>
    <row r="360" spans="1:8">
      <c r="A360" s="3"/>
      <c r="B360" s="3"/>
      <c r="C360" s="24" t="s">
        <v>75</v>
      </c>
      <c r="D360" s="18"/>
      <c r="E360" s="24" t="s">
        <v>2</v>
      </c>
      <c r="F360" s="18"/>
      <c r="G360" s="24" t="s">
        <v>3</v>
      </c>
      <c r="H360" s="18"/>
    </row>
    <row r="361" spans="1:8">
      <c r="A361" s="3" t="s">
        <v>5</v>
      </c>
      <c r="B361" s="3" t="s">
        <v>6</v>
      </c>
      <c r="C361" s="3" t="s">
        <v>10</v>
      </c>
      <c r="D361" s="3" t="s">
        <v>11</v>
      </c>
      <c r="E361" s="3" t="s">
        <v>10</v>
      </c>
      <c r="F361" s="3" t="s">
        <v>11</v>
      </c>
      <c r="G361" s="3" t="s">
        <v>10</v>
      </c>
      <c r="H361" s="3" t="s">
        <v>11</v>
      </c>
    </row>
    <row r="362" spans="1:8">
      <c r="A362" s="3" t="s">
        <v>12</v>
      </c>
      <c r="B362" s="3"/>
      <c r="C362" s="3" t="s">
        <v>10</v>
      </c>
      <c r="D362" s="3" t="s">
        <v>11</v>
      </c>
      <c r="E362" s="24" t="s">
        <v>93</v>
      </c>
      <c r="F362" s="18"/>
      <c r="G362" s="3"/>
      <c r="H362" s="3"/>
    </row>
    <row r="363" spans="1:8">
      <c r="A363" s="3" t="s">
        <v>15</v>
      </c>
      <c r="B363" s="28">
        <f>B346+7</f>
        <v>42617</v>
      </c>
      <c r="C363" s="3">
        <v>83</v>
      </c>
      <c r="D363" s="3">
        <v>918</v>
      </c>
      <c r="E363" s="3">
        <v>70</v>
      </c>
      <c r="F363" s="3">
        <v>700</v>
      </c>
      <c r="G363" s="3"/>
      <c r="H363" s="3"/>
    </row>
    <row r="364" spans="1:8">
      <c r="A364" s="3" t="s">
        <v>14</v>
      </c>
      <c r="B364" s="28">
        <f>B347+7</f>
        <v>42615</v>
      </c>
      <c r="C364" s="3">
        <v>39</v>
      </c>
      <c r="D364" s="3">
        <v>487</v>
      </c>
      <c r="E364" s="3">
        <v>40</v>
      </c>
      <c r="F364" s="3">
        <v>400</v>
      </c>
      <c r="G364" s="3"/>
      <c r="H364" s="3"/>
    </row>
    <row r="365" spans="1:8">
      <c r="A365" s="3" t="s">
        <v>16</v>
      </c>
      <c r="B365" s="28"/>
      <c r="C365" s="3">
        <v>27</v>
      </c>
      <c r="D365" s="3">
        <v>413</v>
      </c>
      <c r="E365" s="3">
        <v>20</v>
      </c>
      <c r="F365" s="3">
        <v>200</v>
      </c>
      <c r="G365" s="3"/>
      <c r="H365" s="3"/>
    </row>
    <row r="366" spans="1:8">
      <c r="A366" s="3" t="s">
        <v>17</v>
      </c>
      <c r="B366" s="28" t="s">
        <v>15</v>
      </c>
      <c r="C366" s="3"/>
      <c r="D366" s="3"/>
      <c r="E366" s="3">
        <v>0</v>
      </c>
      <c r="F366" s="3">
        <v>0</v>
      </c>
      <c r="G366" s="3"/>
      <c r="H366" s="3"/>
    </row>
    <row r="367" spans="1:8">
      <c r="A367" s="3" t="s">
        <v>18</v>
      </c>
      <c r="B367" s="28" t="s">
        <v>14</v>
      </c>
      <c r="C367" s="3"/>
      <c r="D367" s="3"/>
      <c r="E367" s="3">
        <v>0</v>
      </c>
      <c r="F367" s="3">
        <v>0</v>
      </c>
      <c r="G367" s="3"/>
      <c r="H367" s="3"/>
    </row>
    <row r="368" spans="1:8">
      <c r="A368" s="3" t="s">
        <v>19</v>
      </c>
      <c r="B368" s="28" t="s">
        <v>15</v>
      </c>
      <c r="C368" s="3"/>
      <c r="D368" s="3"/>
      <c r="E368" s="3">
        <v>60</v>
      </c>
      <c r="F368" s="3">
        <v>600</v>
      </c>
      <c r="G368" s="3"/>
      <c r="H368" s="3"/>
    </row>
    <row r="369" spans="1:8">
      <c r="A369" s="3" t="s">
        <v>31</v>
      </c>
      <c r="B369" s="28">
        <f>B352+7</f>
        <v>42612</v>
      </c>
      <c r="C369" s="3">
        <v>18</v>
      </c>
      <c r="D369" s="3">
        <v>339</v>
      </c>
      <c r="E369" s="3">
        <v>10</v>
      </c>
      <c r="F369" s="3">
        <v>100</v>
      </c>
      <c r="G369" s="3"/>
      <c r="H369" s="3"/>
    </row>
    <row r="370" spans="1:8">
      <c r="A370" s="3" t="s">
        <v>32</v>
      </c>
      <c r="B370" s="28">
        <f>B353+7</f>
        <v>42620</v>
      </c>
      <c r="C370" s="3">
        <v>68</v>
      </c>
      <c r="D370" s="3">
        <v>632</v>
      </c>
      <c r="E370" s="3">
        <v>0</v>
      </c>
      <c r="F370" s="3">
        <v>0</v>
      </c>
      <c r="G370" s="3"/>
      <c r="H370" s="3"/>
    </row>
    <row r="371" spans="1:8">
      <c r="A371" s="3" t="s">
        <v>34</v>
      </c>
      <c r="B371" s="3"/>
      <c r="C371" s="3">
        <v>3</v>
      </c>
      <c r="D371" s="3">
        <v>84</v>
      </c>
      <c r="E371" s="3">
        <v>0</v>
      </c>
      <c r="F371" s="3">
        <v>0</v>
      </c>
      <c r="G371" s="3"/>
      <c r="H371" s="3"/>
    </row>
    <row r="372" spans="1:8">
      <c r="A372" s="3" t="s">
        <v>24</v>
      </c>
      <c r="B372" s="3"/>
      <c r="C372" s="3"/>
      <c r="D372" s="3"/>
      <c r="E372" s="3"/>
      <c r="F372" s="3"/>
      <c r="G372" s="3"/>
      <c r="H372" s="3"/>
    </row>
    <row r="373" spans="1:8">
      <c r="A373" s="3" t="s">
        <v>79</v>
      </c>
      <c r="B373" s="3"/>
      <c r="C373" s="3">
        <f t="shared" ref="C373:F373" si="1">SUM(C363:C372)</f>
        <v>238</v>
      </c>
      <c r="D373" s="3">
        <f t="shared" si="1"/>
        <v>2873</v>
      </c>
      <c r="E373" s="3">
        <f t="shared" si="1"/>
        <v>200</v>
      </c>
      <c r="F373" s="3">
        <f t="shared" si="1"/>
        <v>2000</v>
      </c>
      <c r="G373" s="21">
        <f>C373-E373</f>
        <v>38</v>
      </c>
      <c r="H373" s="21">
        <f>D373-F373</f>
        <v>873</v>
      </c>
    </row>
    <row r="376" spans="1:8">
      <c r="A376" s="27" t="s">
        <v>101</v>
      </c>
      <c r="B376" s="36"/>
      <c r="C376" s="36"/>
      <c r="D376" s="36"/>
      <c r="E376" s="36"/>
      <c r="F376" s="36"/>
      <c r="G376" s="36"/>
      <c r="H376" s="36"/>
    </row>
    <row r="377" spans="1:8">
      <c r="A377" s="3"/>
      <c r="B377" s="3"/>
      <c r="C377" s="24" t="s">
        <v>75</v>
      </c>
      <c r="D377" s="18"/>
      <c r="E377" s="24" t="s">
        <v>2</v>
      </c>
      <c r="F377" s="18"/>
      <c r="G377" s="24" t="s">
        <v>3</v>
      </c>
      <c r="H377" s="18"/>
    </row>
    <row r="378" spans="1:8">
      <c r="A378" s="3" t="s">
        <v>5</v>
      </c>
      <c r="B378" s="3" t="s">
        <v>6</v>
      </c>
      <c r="C378" s="3" t="s">
        <v>10</v>
      </c>
      <c r="D378" s="3" t="s">
        <v>11</v>
      </c>
      <c r="E378" s="3" t="s">
        <v>10</v>
      </c>
      <c r="F378" s="3" t="s">
        <v>11</v>
      </c>
      <c r="G378" s="3" t="s">
        <v>10</v>
      </c>
      <c r="H378" s="3" t="s">
        <v>11</v>
      </c>
    </row>
    <row r="379" spans="1:8">
      <c r="A379" s="3" t="s">
        <v>12</v>
      </c>
      <c r="B379" s="3"/>
      <c r="C379" s="3" t="s">
        <v>10</v>
      </c>
      <c r="D379" s="3" t="s">
        <v>11</v>
      </c>
      <c r="E379" s="24" t="s">
        <v>93</v>
      </c>
      <c r="F379" s="18"/>
      <c r="G379" s="3"/>
      <c r="H379" s="3"/>
    </row>
    <row r="380" spans="1:8">
      <c r="A380" s="3" t="s">
        <v>15</v>
      </c>
      <c r="B380" s="28">
        <f>B363+7</f>
        <v>42624</v>
      </c>
      <c r="C380" s="3">
        <v>92</v>
      </c>
      <c r="D380" s="3">
        <v>1005</v>
      </c>
      <c r="E380" s="3">
        <v>80</v>
      </c>
      <c r="F380" s="3">
        <v>800</v>
      </c>
      <c r="G380" s="3"/>
      <c r="H380" s="3"/>
    </row>
    <row r="381" spans="1:8">
      <c r="A381" s="3" t="s">
        <v>14</v>
      </c>
      <c r="B381" s="28">
        <f>B364+7</f>
        <v>42622</v>
      </c>
      <c r="C381" s="3">
        <v>22</v>
      </c>
      <c r="D381" s="3">
        <v>231</v>
      </c>
      <c r="E381" s="3">
        <v>40</v>
      </c>
      <c r="F381" s="3">
        <v>400</v>
      </c>
      <c r="G381" s="3"/>
      <c r="H381" s="3"/>
    </row>
    <row r="382" spans="1:8">
      <c r="A382" s="3" t="s">
        <v>16</v>
      </c>
      <c r="B382" s="28"/>
      <c r="C382" s="3">
        <f>64-8</f>
        <v>56</v>
      </c>
      <c r="D382" s="3">
        <v>865</v>
      </c>
      <c r="E382" s="3">
        <v>40</v>
      </c>
      <c r="F382" s="3">
        <v>400</v>
      </c>
      <c r="G382" s="3"/>
      <c r="H382" s="3"/>
    </row>
    <row r="383" spans="1:8">
      <c r="A383" s="3" t="s">
        <v>17</v>
      </c>
      <c r="B383" s="28" t="s">
        <v>15</v>
      </c>
      <c r="C383" s="3"/>
      <c r="D383" s="3"/>
      <c r="E383" s="3">
        <v>0</v>
      </c>
      <c r="F383" s="3">
        <v>0</v>
      </c>
      <c r="G383" s="3"/>
      <c r="H383" s="3"/>
    </row>
    <row r="384" spans="1:8">
      <c r="A384" s="3" t="s">
        <v>18</v>
      </c>
      <c r="B384" s="28" t="s">
        <v>14</v>
      </c>
      <c r="C384" s="3"/>
      <c r="D384" s="3"/>
      <c r="E384" s="3">
        <v>0</v>
      </c>
      <c r="F384" s="3">
        <v>0</v>
      </c>
      <c r="G384" s="3"/>
      <c r="H384" s="3"/>
    </row>
    <row r="385" spans="1:8">
      <c r="A385" s="3" t="s">
        <v>19</v>
      </c>
      <c r="B385" s="28" t="s">
        <v>15</v>
      </c>
      <c r="C385" s="3">
        <v>2</v>
      </c>
      <c r="D385" s="3">
        <v>26</v>
      </c>
      <c r="E385" s="3">
        <v>0</v>
      </c>
      <c r="F385" s="3">
        <v>0</v>
      </c>
      <c r="G385" s="3"/>
      <c r="H385" s="3"/>
    </row>
    <row r="386" spans="1:8">
      <c r="A386" s="3" t="s">
        <v>31</v>
      </c>
      <c r="B386" s="28">
        <f>B369+7</f>
        <v>42619</v>
      </c>
      <c r="C386" s="3">
        <v>12</v>
      </c>
      <c r="D386" s="3">
        <v>214</v>
      </c>
      <c r="E386" s="3">
        <v>20</v>
      </c>
      <c r="F386" s="3">
        <v>200</v>
      </c>
      <c r="G386" s="3"/>
      <c r="H386" s="3"/>
    </row>
    <row r="387" spans="1:8">
      <c r="A387" s="3" t="s">
        <v>32</v>
      </c>
      <c r="B387" s="28">
        <f>B370+7</f>
        <v>42627</v>
      </c>
      <c r="C387" s="3">
        <v>38</v>
      </c>
      <c r="D387" s="3">
        <v>385</v>
      </c>
      <c r="E387" s="3">
        <v>20</v>
      </c>
      <c r="F387" s="3">
        <v>200</v>
      </c>
      <c r="G387" s="3"/>
      <c r="H387" s="3"/>
    </row>
    <row r="388" spans="1:8">
      <c r="A388" s="3" t="s">
        <v>34</v>
      </c>
      <c r="B388" s="3"/>
      <c r="C388" s="3">
        <v>6</v>
      </c>
      <c r="D388" s="3">
        <v>63</v>
      </c>
      <c r="E388" s="3">
        <v>0</v>
      </c>
      <c r="F388" s="3">
        <v>0</v>
      </c>
      <c r="G388" s="3"/>
      <c r="H388" s="3"/>
    </row>
    <row r="389" spans="1:8">
      <c r="A389" s="3" t="s">
        <v>24</v>
      </c>
      <c r="B389" s="3"/>
      <c r="C389" s="3"/>
      <c r="D389" s="3"/>
      <c r="E389" s="3"/>
      <c r="F389" s="3"/>
      <c r="G389" s="3"/>
      <c r="H389" s="3"/>
    </row>
    <row r="390" spans="1:8">
      <c r="A390" s="3" t="s">
        <v>79</v>
      </c>
      <c r="B390" s="3"/>
      <c r="C390" s="3">
        <f t="shared" ref="C390:F390" si="2">SUM(C380:C389)</f>
        <v>228</v>
      </c>
      <c r="D390" s="3">
        <f t="shared" si="2"/>
        <v>2789</v>
      </c>
      <c r="E390" s="3">
        <f t="shared" si="2"/>
        <v>200</v>
      </c>
      <c r="F390" s="3">
        <f t="shared" si="2"/>
        <v>2000</v>
      </c>
      <c r="G390" s="21">
        <f>C390-E390</f>
        <v>28</v>
      </c>
      <c r="H390" s="21">
        <f>D390-F390</f>
        <v>789</v>
      </c>
    </row>
    <row r="393" spans="1:8">
      <c r="A393" s="27" t="s">
        <v>102</v>
      </c>
      <c r="B393" s="36"/>
      <c r="C393" s="36"/>
      <c r="D393" s="36"/>
      <c r="E393" s="36"/>
      <c r="F393" s="36"/>
      <c r="G393" s="36"/>
      <c r="H393" s="36"/>
    </row>
    <row r="394" spans="1:8">
      <c r="A394" s="3"/>
      <c r="B394" s="3"/>
      <c r="C394" s="24" t="s">
        <v>75</v>
      </c>
      <c r="D394" s="18"/>
      <c r="E394" s="24" t="s">
        <v>2</v>
      </c>
      <c r="F394" s="18"/>
      <c r="G394" s="24" t="s">
        <v>3</v>
      </c>
      <c r="H394" s="18"/>
    </row>
    <row r="395" spans="1:8">
      <c r="A395" s="3" t="s">
        <v>5</v>
      </c>
      <c r="B395" s="3" t="s">
        <v>6</v>
      </c>
      <c r="C395" s="3" t="s">
        <v>10</v>
      </c>
      <c r="D395" s="3" t="s">
        <v>11</v>
      </c>
      <c r="E395" s="3" t="s">
        <v>10</v>
      </c>
      <c r="F395" s="3" t="s">
        <v>11</v>
      </c>
      <c r="G395" s="3" t="s">
        <v>10</v>
      </c>
      <c r="H395" s="3" t="s">
        <v>11</v>
      </c>
    </row>
    <row r="396" spans="1:8">
      <c r="A396" s="3" t="s">
        <v>12</v>
      </c>
      <c r="B396" s="3"/>
      <c r="C396" s="3" t="s">
        <v>10</v>
      </c>
      <c r="D396" s="3" t="s">
        <v>11</v>
      </c>
      <c r="E396" s="24" t="s">
        <v>93</v>
      </c>
      <c r="F396" s="18"/>
      <c r="G396" s="3"/>
      <c r="H396" s="3"/>
    </row>
    <row r="397" spans="1:8">
      <c r="A397" s="3" t="s">
        <v>15</v>
      </c>
      <c r="B397" s="28">
        <f>B380+7</f>
        <v>42631</v>
      </c>
      <c r="C397" s="3">
        <v>56</v>
      </c>
      <c r="D397" s="3">
        <v>827</v>
      </c>
      <c r="E397" s="3">
        <v>80</v>
      </c>
      <c r="F397" s="3">
        <v>800</v>
      </c>
      <c r="G397" s="3"/>
      <c r="H397" s="3"/>
    </row>
    <row r="398" spans="1:8">
      <c r="A398" s="3" t="s">
        <v>14</v>
      </c>
      <c r="B398" s="28">
        <f>B381+7</f>
        <v>42629</v>
      </c>
      <c r="C398" s="3">
        <v>13</v>
      </c>
      <c r="D398" s="3">
        <v>132</v>
      </c>
      <c r="E398" s="3">
        <v>40</v>
      </c>
      <c r="F398" s="3">
        <v>400</v>
      </c>
      <c r="G398" s="3"/>
      <c r="H398" s="3"/>
    </row>
    <row r="399" spans="1:8">
      <c r="A399" s="3" t="s">
        <v>16</v>
      </c>
      <c r="B399" s="28"/>
      <c r="C399" s="3">
        <v>13</v>
      </c>
      <c r="D399" s="3">
        <v>76</v>
      </c>
      <c r="E399" s="3">
        <v>40</v>
      </c>
      <c r="F399" s="3">
        <v>400</v>
      </c>
      <c r="G399" s="3"/>
      <c r="H399" s="3"/>
    </row>
    <row r="400" spans="1:8">
      <c r="A400" s="3" t="s">
        <v>17</v>
      </c>
      <c r="B400" s="28" t="s">
        <v>15</v>
      </c>
      <c r="C400" s="3"/>
      <c r="D400" s="3"/>
      <c r="E400" s="3">
        <v>0</v>
      </c>
      <c r="F400" s="3">
        <v>0</v>
      </c>
      <c r="G400" s="3"/>
      <c r="H400" s="3"/>
    </row>
    <row r="401" spans="1:8">
      <c r="A401" s="3" t="s">
        <v>18</v>
      </c>
      <c r="B401" s="28" t="s">
        <v>14</v>
      </c>
      <c r="C401" s="3"/>
      <c r="D401" s="3"/>
      <c r="E401" s="3">
        <v>0</v>
      </c>
      <c r="F401" s="3">
        <v>0</v>
      </c>
      <c r="G401" s="3"/>
      <c r="H401" s="3"/>
    </row>
    <row r="402" spans="1:8">
      <c r="A402" s="3" t="s">
        <v>19</v>
      </c>
      <c r="B402" s="28" t="s">
        <v>15</v>
      </c>
      <c r="C402" s="3"/>
      <c r="D402" s="3"/>
      <c r="E402" s="3">
        <v>0</v>
      </c>
      <c r="F402" s="3">
        <v>0</v>
      </c>
      <c r="G402" s="3"/>
      <c r="H402" s="3"/>
    </row>
    <row r="403" spans="1:8">
      <c r="A403" s="3" t="s">
        <v>31</v>
      </c>
      <c r="B403" s="28">
        <f>B386+7</f>
        <v>42626</v>
      </c>
      <c r="C403" s="3">
        <v>8</v>
      </c>
      <c r="D403" s="3">
        <v>130</v>
      </c>
      <c r="E403" s="3">
        <v>20</v>
      </c>
      <c r="F403" s="3">
        <v>200</v>
      </c>
      <c r="G403" s="3"/>
      <c r="H403" s="3"/>
    </row>
    <row r="404" spans="1:8">
      <c r="A404" s="3" t="s">
        <v>32</v>
      </c>
      <c r="B404" s="28">
        <f>B387+7</f>
        <v>42634</v>
      </c>
      <c r="C404" s="3">
        <v>31</v>
      </c>
      <c r="D404" s="3">
        <v>344</v>
      </c>
      <c r="E404" s="3">
        <v>20</v>
      </c>
      <c r="F404" s="3">
        <v>200</v>
      </c>
      <c r="G404" s="3"/>
      <c r="H404" s="3"/>
    </row>
    <row r="405" spans="1:8">
      <c r="A405" s="3" t="s">
        <v>34</v>
      </c>
      <c r="B405" s="3"/>
      <c r="C405" s="3">
        <v>6</v>
      </c>
      <c r="D405" s="3">
        <v>63</v>
      </c>
      <c r="E405" s="3">
        <v>0</v>
      </c>
      <c r="F405" s="3">
        <v>0</v>
      </c>
      <c r="G405" s="3"/>
      <c r="H405" s="3"/>
    </row>
    <row r="406" spans="1:8">
      <c r="A406" s="3" t="s">
        <v>24</v>
      </c>
      <c r="B406" s="3"/>
      <c r="C406" s="3"/>
      <c r="D406" s="3"/>
      <c r="E406" s="3"/>
      <c r="F406" s="3"/>
      <c r="G406" s="3"/>
      <c r="H406" s="3"/>
    </row>
    <row r="407" spans="1:8">
      <c r="A407" s="3" t="s">
        <v>79</v>
      </c>
      <c r="B407" s="3"/>
      <c r="C407" s="3">
        <f t="shared" ref="C407:F407" si="3">SUM(C397:C406)</f>
        <v>127</v>
      </c>
      <c r="D407" s="3">
        <f t="shared" si="3"/>
        <v>1572</v>
      </c>
      <c r="E407" s="3">
        <f t="shared" si="3"/>
        <v>200</v>
      </c>
      <c r="F407" s="3">
        <f t="shared" si="3"/>
        <v>2000</v>
      </c>
      <c r="G407" s="21">
        <f>C407-E407</f>
        <v>-73</v>
      </c>
      <c r="H407" s="21">
        <f>D407-F407</f>
        <v>-428</v>
      </c>
    </row>
    <row r="410" spans="1:8">
      <c r="A410" s="27" t="s">
        <v>103</v>
      </c>
      <c r="B410" s="36"/>
      <c r="C410" s="36"/>
      <c r="D410" s="36"/>
      <c r="E410" s="36"/>
      <c r="F410" s="36"/>
      <c r="G410" s="36"/>
      <c r="H410" s="36"/>
    </row>
    <row r="411" spans="1:8">
      <c r="A411" s="3"/>
      <c r="B411" s="3"/>
      <c r="C411" s="24" t="s">
        <v>75</v>
      </c>
      <c r="D411" s="18"/>
      <c r="E411" s="24" t="s">
        <v>2</v>
      </c>
      <c r="F411" s="18"/>
      <c r="G411" s="24" t="s">
        <v>3</v>
      </c>
      <c r="H411" s="18"/>
    </row>
    <row r="412" spans="1:8">
      <c r="A412" s="3" t="s">
        <v>5</v>
      </c>
      <c r="B412" s="3" t="s">
        <v>6</v>
      </c>
      <c r="C412" s="3" t="s">
        <v>10</v>
      </c>
      <c r="D412" s="3" t="s">
        <v>11</v>
      </c>
      <c r="E412" s="3" t="s">
        <v>10</v>
      </c>
      <c r="F412" s="3" t="s">
        <v>11</v>
      </c>
      <c r="G412" s="3" t="s">
        <v>10</v>
      </c>
      <c r="H412" s="3" t="s">
        <v>11</v>
      </c>
    </row>
    <row r="413" spans="1:8">
      <c r="A413" s="3" t="s">
        <v>12</v>
      </c>
      <c r="B413" s="3"/>
      <c r="C413" s="3" t="s">
        <v>10</v>
      </c>
      <c r="D413" s="3" t="s">
        <v>11</v>
      </c>
      <c r="E413" s="24" t="s">
        <v>93</v>
      </c>
      <c r="F413" s="18"/>
      <c r="G413" s="3"/>
      <c r="H413" s="3"/>
    </row>
    <row r="414" spans="1:8">
      <c r="A414" s="3" t="s">
        <v>15</v>
      </c>
      <c r="B414" s="28">
        <f>B397+7</f>
        <v>42638</v>
      </c>
      <c r="C414" s="3">
        <v>91</v>
      </c>
      <c r="D414" s="3">
        <v>1445</v>
      </c>
      <c r="E414" s="3">
        <v>80</v>
      </c>
      <c r="F414" s="3">
        <v>800</v>
      </c>
      <c r="G414" s="3"/>
      <c r="H414" s="3"/>
    </row>
    <row r="415" spans="1:8">
      <c r="A415" s="3" t="s">
        <v>14</v>
      </c>
      <c r="B415" s="28">
        <f>B398+7</f>
        <v>42636</v>
      </c>
      <c r="C415" s="3">
        <v>30</v>
      </c>
      <c r="D415" s="3">
        <v>257</v>
      </c>
      <c r="E415" s="3">
        <v>40</v>
      </c>
      <c r="F415" s="3">
        <v>400</v>
      </c>
      <c r="G415" s="3"/>
      <c r="H415" s="3"/>
    </row>
    <row r="416" spans="1:8">
      <c r="A416" s="3" t="s">
        <v>16</v>
      </c>
      <c r="B416" s="28"/>
      <c r="C416" s="3">
        <v>8</v>
      </c>
      <c r="D416" s="3">
        <v>100</v>
      </c>
      <c r="E416" s="3">
        <v>40</v>
      </c>
      <c r="F416" s="3">
        <v>400</v>
      </c>
      <c r="G416" s="3"/>
      <c r="H416" s="3"/>
    </row>
    <row r="417" spans="1:8">
      <c r="A417" s="3" t="s">
        <v>17</v>
      </c>
      <c r="B417" s="28" t="s">
        <v>15</v>
      </c>
      <c r="C417" s="3"/>
      <c r="D417" s="3"/>
      <c r="E417" s="3">
        <v>0</v>
      </c>
      <c r="F417" s="3">
        <v>0</v>
      </c>
      <c r="G417" s="3"/>
      <c r="H417" s="3"/>
    </row>
    <row r="418" spans="1:8">
      <c r="A418" s="3" t="s">
        <v>18</v>
      </c>
      <c r="B418" s="28" t="s">
        <v>14</v>
      </c>
      <c r="C418" s="3"/>
      <c r="D418" s="3"/>
      <c r="E418" s="3">
        <v>0</v>
      </c>
      <c r="F418" s="3">
        <v>0</v>
      </c>
      <c r="G418" s="3"/>
      <c r="H418" s="3"/>
    </row>
    <row r="419" spans="1:8">
      <c r="A419" s="3" t="s">
        <v>19</v>
      </c>
      <c r="B419" s="28" t="s">
        <v>15</v>
      </c>
      <c r="C419" s="3">
        <v>3</v>
      </c>
      <c r="D419" s="3">
        <v>41</v>
      </c>
      <c r="E419" s="3">
        <v>0</v>
      </c>
      <c r="F419" s="3">
        <v>0</v>
      </c>
      <c r="G419" s="3"/>
      <c r="H419" s="3"/>
    </row>
    <row r="420" spans="1:8">
      <c r="A420" s="3" t="s">
        <v>31</v>
      </c>
      <c r="B420" s="28">
        <f>B403+7</f>
        <v>42633</v>
      </c>
      <c r="C420" s="3">
        <v>7</v>
      </c>
      <c r="D420" s="3">
        <v>139</v>
      </c>
      <c r="E420" s="3">
        <v>20</v>
      </c>
      <c r="F420" s="3">
        <v>200</v>
      </c>
      <c r="G420" s="3"/>
      <c r="H420" s="3"/>
    </row>
    <row r="421" spans="1:8">
      <c r="A421" s="3" t="s">
        <v>32</v>
      </c>
      <c r="B421" s="28">
        <f>B404+7</f>
        <v>42641</v>
      </c>
      <c r="C421" s="3">
        <v>43</v>
      </c>
      <c r="D421" s="3">
        <v>514</v>
      </c>
      <c r="E421" s="3">
        <v>20</v>
      </c>
      <c r="F421" s="3">
        <v>200</v>
      </c>
      <c r="G421" s="3"/>
      <c r="H421" s="3"/>
    </row>
    <row r="422" spans="1:8">
      <c r="A422" s="3" t="s">
        <v>34</v>
      </c>
      <c r="B422" s="3"/>
      <c r="C422" s="3">
        <v>2</v>
      </c>
      <c r="D422" s="3">
        <v>27</v>
      </c>
      <c r="E422" s="3">
        <v>0</v>
      </c>
      <c r="F422" s="3">
        <v>0</v>
      </c>
      <c r="G422" s="3"/>
      <c r="H422" s="3"/>
    </row>
    <row r="423" spans="1:8">
      <c r="A423" s="3" t="s">
        <v>24</v>
      </c>
      <c r="B423" s="3"/>
      <c r="C423" s="3"/>
      <c r="D423" s="3"/>
      <c r="E423" s="3"/>
      <c r="F423" s="3"/>
      <c r="G423" s="3"/>
      <c r="H423" s="3"/>
    </row>
    <row r="424" spans="1:8">
      <c r="A424" s="3" t="s">
        <v>79</v>
      </c>
      <c r="B424" s="3"/>
      <c r="C424" s="3">
        <f t="shared" ref="C424:F424" si="4">SUM(C414:C423)</f>
        <v>184</v>
      </c>
      <c r="D424" s="3">
        <f t="shared" si="4"/>
        <v>2523</v>
      </c>
      <c r="E424" s="3">
        <f t="shared" si="4"/>
        <v>200</v>
      </c>
      <c r="F424" s="3">
        <f t="shared" si="4"/>
        <v>2000</v>
      </c>
      <c r="G424" s="21">
        <f>C424-E424</f>
        <v>-16</v>
      </c>
      <c r="H424" s="21">
        <f>D424-F424</f>
        <v>523</v>
      </c>
    </row>
    <row r="427" spans="1:8">
      <c r="A427" s="27" t="s">
        <v>104</v>
      </c>
      <c r="B427" s="36"/>
      <c r="C427" s="36"/>
      <c r="D427" s="36"/>
      <c r="E427" s="36"/>
      <c r="F427" s="36"/>
      <c r="G427" s="36"/>
      <c r="H427" s="36"/>
    </row>
    <row r="428" spans="1:8">
      <c r="A428" s="3"/>
      <c r="B428" s="3"/>
      <c r="C428" s="24" t="s">
        <v>75</v>
      </c>
      <c r="D428" s="18"/>
      <c r="E428" s="24" t="s">
        <v>2</v>
      </c>
      <c r="F428" s="18"/>
      <c r="G428" s="24" t="s">
        <v>3</v>
      </c>
      <c r="H428" s="18"/>
    </row>
    <row r="429" spans="1:8">
      <c r="A429" s="3" t="s">
        <v>5</v>
      </c>
      <c r="B429" s="3" t="s">
        <v>6</v>
      </c>
      <c r="C429" s="3" t="s">
        <v>10</v>
      </c>
      <c r="D429" s="3" t="s">
        <v>11</v>
      </c>
      <c r="E429" s="3" t="s">
        <v>10</v>
      </c>
      <c r="F429" s="3" t="s">
        <v>11</v>
      </c>
      <c r="G429" s="3" t="s">
        <v>10</v>
      </c>
      <c r="H429" s="3" t="s">
        <v>11</v>
      </c>
    </row>
    <row r="430" spans="1:8">
      <c r="A430" s="3" t="s">
        <v>12</v>
      </c>
      <c r="B430" s="3"/>
      <c r="C430" s="3" t="s">
        <v>10</v>
      </c>
      <c r="D430" s="3" t="s">
        <v>11</v>
      </c>
      <c r="E430" s="24" t="s">
        <v>93</v>
      </c>
      <c r="F430" s="18"/>
      <c r="G430" s="3"/>
      <c r="H430" s="3"/>
    </row>
    <row r="431" spans="1:8">
      <c r="A431" s="3" t="s">
        <v>15</v>
      </c>
      <c r="B431" s="28">
        <f>B414+7</f>
        <v>42645</v>
      </c>
      <c r="C431" s="3">
        <v>91</v>
      </c>
      <c r="D431" s="3">
        <v>1250</v>
      </c>
      <c r="E431" s="3">
        <v>80</v>
      </c>
      <c r="F431" s="3">
        <v>800</v>
      </c>
      <c r="G431" s="3"/>
      <c r="H431" s="3"/>
    </row>
    <row r="432" spans="1:8">
      <c r="A432" s="3" t="s">
        <v>14</v>
      </c>
      <c r="B432" s="28">
        <f>B415+7</f>
        <v>42643</v>
      </c>
      <c r="C432" s="3">
        <v>46</v>
      </c>
      <c r="D432" s="3">
        <v>570</v>
      </c>
      <c r="E432" s="3">
        <v>40</v>
      </c>
      <c r="F432" s="3">
        <v>400</v>
      </c>
      <c r="G432" s="3"/>
      <c r="H432" s="3"/>
    </row>
    <row r="433" spans="1:8">
      <c r="A433" s="3" t="s">
        <v>16</v>
      </c>
      <c r="B433" s="28"/>
      <c r="C433" s="3">
        <v>7</v>
      </c>
      <c r="D433" s="3">
        <v>126</v>
      </c>
      <c r="E433" s="3">
        <v>40</v>
      </c>
      <c r="F433" s="3">
        <v>400</v>
      </c>
      <c r="G433" s="3"/>
      <c r="H433" s="3"/>
    </row>
    <row r="434" spans="1:8">
      <c r="A434" s="3" t="s">
        <v>17</v>
      </c>
      <c r="B434" s="28" t="s">
        <v>15</v>
      </c>
      <c r="C434" s="3"/>
      <c r="D434" s="3"/>
      <c r="E434" s="3">
        <v>0</v>
      </c>
      <c r="F434" s="3">
        <v>0</v>
      </c>
      <c r="G434" s="3"/>
      <c r="H434" s="3"/>
    </row>
    <row r="435" spans="1:8">
      <c r="A435" s="3" t="s">
        <v>18</v>
      </c>
      <c r="B435" s="28" t="s">
        <v>14</v>
      </c>
      <c r="C435" s="3"/>
      <c r="D435" s="3"/>
      <c r="E435" s="3">
        <v>0</v>
      </c>
      <c r="F435" s="3">
        <v>0</v>
      </c>
      <c r="G435" s="3"/>
      <c r="H435" s="3"/>
    </row>
    <row r="436" spans="1:8">
      <c r="A436" s="3" t="s">
        <v>19</v>
      </c>
      <c r="B436" s="28" t="s">
        <v>15</v>
      </c>
      <c r="C436" s="3">
        <v>1</v>
      </c>
      <c r="D436" s="3">
        <v>12</v>
      </c>
      <c r="E436" s="3">
        <v>0</v>
      </c>
      <c r="F436" s="3">
        <v>0</v>
      </c>
      <c r="G436" s="3"/>
      <c r="H436" s="3"/>
    </row>
    <row r="437" spans="1:8">
      <c r="A437" s="3" t="s">
        <v>31</v>
      </c>
      <c r="B437" s="28">
        <f>B420+7</f>
        <v>42640</v>
      </c>
      <c r="C437" s="3">
        <v>22</v>
      </c>
      <c r="D437" s="3">
        <v>420</v>
      </c>
      <c r="E437" s="3">
        <v>20</v>
      </c>
      <c r="F437" s="3">
        <v>200</v>
      </c>
      <c r="G437" s="3"/>
      <c r="H437" s="3"/>
    </row>
    <row r="438" spans="1:8">
      <c r="A438" s="3" t="s">
        <v>32</v>
      </c>
      <c r="B438" s="28">
        <f>B421+7</f>
        <v>42648</v>
      </c>
      <c r="C438" s="3">
        <v>30</v>
      </c>
      <c r="D438" s="3">
        <v>278</v>
      </c>
      <c r="E438" s="3">
        <v>20</v>
      </c>
      <c r="F438" s="3">
        <v>200</v>
      </c>
      <c r="G438" s="3"/>
      <c r="H438" s="3"/>
    </row>
    <row r="439" spans="1:8">
      <c r="A439" s="3" t="s">
        <v>34</v>
      </c>
      <c r="B439" s="3"/>
      <c r="C439" s="3">
        <v>3</v>
      </c>
      <c r="D439" s="3">
        <v>33</v>
      </c>
      <c r="E439" s="3">
        <v>0</v>
      </c>
      <c r="F439" s="3">
        <v>0</v>
      </c>
      <c r="G439" s="3"/>
      <c r="H439" s="3"/>
    </row>
    <row r="440" spans="1:8">
      <c r="A440" s="3" t="s">
        <v>24</v>
      </c>
      <c r="B440" s="3"/>
      <c r="C440" s="3"/>
      <c r="D440" s="3"/>
      <c r="E440" s="3"/>
      <c r="F440" s="3"/>
      <c r="G440" s="3"/>
      <c r="H440" s="3"/>
    </row>
    <row r="441" spans="1:8">
      <c r="A441" s="3" t="s">
        <v>79</v>
      </c>
      <c r="B441" s="3"/>
      <c r="C441" s="3">
        <f t="shared" ref="C441:F441" si="5">SUM(C431:C440)</f>
        <v>200</v>
      </c>
      <c r="D441" s="3">
        <f t="shared" si="5"/>
        <v>2689</v>
      </c>
      <c r="E441" s="3">
        <f t="shared" si="5"/>
        <v>200</v>
      </c>
      <c r="F441" s="3">
        <f t="shared" si="5"/>
        <v>2000</v>
      </c>
      <c r="G441" s="21">
        <f>C441-E441</f>
        <v>0</v>
      </c>
      <c r="H441" s="21">
        <f>D441-F441</f>
        <v>689</v>
      </c>
    </row>
    <row r="444" spans="1:8">
      <c r="A444" s="27" t="s">
        <v>105</v>
      </c>
      <c r="B444" s="36"/>
      <c r="C444" s="36"/>
      <c r="D444" s="36"/>
      <c r="E444" s="36"/>
      <c r="F444" s="36"/>
      <c r="G444" s="36"/>
      <c r="H444" s="36"/>
    </row>
    <row r="445" spans="1:8">
      <c r="A445" s="3"/>
      <c r="B445" s="3"/>
      <c r="C445" s="24" t="s">
        <v>75</v>
      </c>
      <c r="D445" s="18"/>
      <c r="E445" s="24" t="s">
        <v>2</v>
      </c>
      <c r="F445" s="18"/>
      <c r="G445" s="24" t="s">
        <v>3</v>
      </c>
      <c r="H445" s="18"/>
    </row>
    <row r="446" spans="1:8">
      <c r="A446" s="3" t="s">
        <v>5</v>
      </c>
      <c r="B446" s="3" t="s">
        <v>6</v>
      </c>
      <c r="C446" s="3" t="s">
        <v>10</v>
      </c>
      <c r="D446" s="3" t="s">
        <v>11</v>
      </c>
      <c r="E446" s="3" t="s">
        <v>10</v>
      </c>
      <c r="F446" s="3" t="s">
        <v>11</v>
      </c>
      <c r="G446" s="3" t="s">
        <v>10</v>
      </c>
      <c r="H446" s="3" t="s">
        <v>11</v>
      </c>
    </row>
    <row r="447" spans="1:8">
      <c r="A447" s="3" t="s">
        <v>12</v>
      </c>
      <c r="B447" s="3"/>
      <c r="C447" s="3" t="s">
        <v>10</v>
      </c>
      <c r="D447" s="3" t="s">
        <v>11</v>
      </c>
      <c r="E447" s="24" t="s">
        <v>93</v>
      </c>
      <c r="F447" s="18"/>
      <c r="G447" s="3"/>
      <c r="H447" s="3"/>
    </row>
    <row r="448" spans="1:8">
      <c r="A448" s="3" t="s">
        <v>15</v>
      </c>
      <c r="B448" s="28">
        <f>B431+7</f>
        <v>42652</v>
      </c>
      <c r="C448" s="3">
        <v>80</v>
      </c>
      <c r="D448" s="3">
        <v>1350</v>
      </c>
      <c r="E448" s="3">
        <v>80</v>
      </c>
      <c r="F448" s="3">
        <v>800</v>
      </c>
      <c r="G448" s="3"/>
      <c r="H448" s="3"/>
    </row>
    <row r="449" spans="1:8">
      <c r="A449" s="3" t="s">
        <v>14</v>
      </c>
      <c r="B449" s="28">
        <f>B432+7</f>
        <v>42650</v>
      </c>
      <c r="C449" s="3">
        <v>30</v>
      </c>
      <c r="D449" s="3">
        <v>126</v>
      </c>
      <c r="E449" s="3">
        <v>40</v>
      </c>
      <c r="F449" s="3">
        <v>400</v>
      </c>
      <c r="G449" s="3"/>
      <c r="H449" s="3"/>
    </row>
    <row r="450" spans="1:8">
      <c r="A450" s="3" t="s">
        <v>16</v>
      </c>
      <c r="B450" s="28"/>
      <c r="C450" s="3">
        <v>33</v>
      </c>
      <c r="D450" s="3">
        <v>506</v>
      </c>
      <c r="E450" s="3">
        <v>40</v>
      </c>
      <c r="F450" s="3">
        <v>400</v>
      </c>
      <c r="G450" s="3"/>
      <c r="H450" s="3"/>
    </row>
    <row r="451" spans="1:8">
      <c r="A451" s="3" t="s">
        <v>17</v>
      </c>
      <c r="B451" s="28" t="s">
        <v>15</v>
      </c>
      <c r="C451" s="3"/>
      <c r="D451" s="3"/>
      <c r="E451" s="3">
        <v>0</v>
      </c>
      <c r="F451" s="3">
        <v>0</v>
      </c>
      <c r="G451" s="3"/>
      <c r="H451" s="3"/>
    </row>
    <row r="452" spans="1:8">
      <c r="A452" s="3" t="s">
        <v>18</v>
      </c>
      <c r="B452" s="28" t="s">
        <v>14</v>
      </c>
      <c r="C452" s="3"/>
      <c r="D452" s="3"/>
      <c r="E452" s="3">
        <v>0</v>
      </c>
      <c r="F452" s="3">
        <v>0</v>
      </c>
      <c r="G452" s="3"/>
      <c r="H452" s="3"/>
    </row>
    <row r="453" spans="1:8">
      <c r="A453" s="3" t="s">
        <v>19</v>
      </c>
      <c r="B453" s="28" t="s">
        <v>15</v>
      </c>
      <c r="C453" s="3">
        <v>1</v>
      </c>
      <c r="D453" s="3">
        <v>12</v>
      </c>
      <c r="E453" s="3">
        <v>0</v>
      </c>
      <c r="F453" s="3">
        <v>0</v>
      </c>
      <c r="G453" s="3"/>
      <c r="H453" s="3"/>
    </row>
    <row r="454" spans="1:8">
      <c r="A454" s="3" t="s">
        <v>31</v>
      </c>
      <c r="B454" s="28">
        <f>B437+7</f>
        <v>42647</v>
      </c>
      <c r="C454" s="3">
        <v>2</v>
      </c>
      <c r="D454" s="3">
        <v>50</v>
      </c>
      <c r="E454" s="3">
        <v>20</v>
      </c>
      <c r="F454" s="3">
        <v>200</v>
      </c>
      <c r="G454" s="3"/>
      <c r="H454" s="3"/>
    </row>
    <row r="455" spans="1:8">
      <c r="A455" s="3" t="s">
        <v>32</v>
      </c>
      <c r="B455" s="28">
        <f>B438+7</f>
        <v>42655</v>
      </c>
      <c r="C455" s="3">
        <v>14</v>
      </c>
      <c r="D455" s="3">
        <v>149</v>
      </c>
      <c r="E455" s="3">
        <v>20</v>
      </c>
      <c r="F455" s="3">
        <v>200</v>
      </c>
      <c r="G455" s="3"/>
      <c r="H455" s="3"/>
    </row>
    <row r="456" spans="1:8">
      <c r="A456" s="3" t="s">
        <v>34</v>
      </c>
      <c r="B456" s="3"/>
      <c r="C456" s="3"/>
      <c r="D456" s="3"/>
      <c r="E456" s="3">
        <v>0</v>
      </c>
      <c r="F456" s="3">
        <v>0</v>
      </c>
      <c r="G456" s="3"/>
      <c r="H456" s="3"/>
    </row>
    <row r="457" spans="1:8">
      <c r="A457" s="3" t="s">
        <v>24</v>
      </c>
      <c r="B457" s="3"/>
      <c r="C457" s="3"/>
      <c r="D457" s="3"/>
      <c r="E457" s="3"/>
      <c r="F457" s="3"/>
      <c r="G457" s="3"/>
      <c r="H457" s="3"/>
    </row>
    <row r="458" spans="1:8">
      <c r="A458" s="3" t="s">
        <v>79</v>
      </c>
      <c r="B458" s="3"/>
      <c r="C458" s="3">
        <f t="shared" ref="C458:F458" si="6">SUM(C448:C457)</f>
        <v>160</v>
      </c>
      <c r="D458" s="3">
        <f t="shared" si="6"/>
        <v>2193</v>
      </c>
      <c r="E458" s="3">
        <f t="shared" si="6"/>
        <v>200</v>
      </c>
      <c r="F458" s="3">
        <f t="shared" si="6"/>
        <v>2000</v>
      </c>
      <c r="G458" s="21">
        <f>C458-E458</f>
        <v>-40</v>
      </c>
      <c r="H458" s="21">
        <f>D458-F458</f>
        <v>193</v>
      </c>
    </row>
    <row r="461" spans="1:8">
      <c r="A461" s="37" t="s">
        <v>26</v>
      </c>
      <c r="B461" s="36"/>
      <c r="C461" s="36"/>
      <c r="D461" s="36"/>
      <c r="E461" s="36"/>
      <c r="F461" s="36"/>
      <c r="G461" s="36"/>
      <c r="H461" s="36"/>
    </row>
    <row r="462" spans="1:8">
      <c r="A462" s="3"/>
      <c r="B462" s="3"/>
      <c r="C462" s="24" t="s">
        <v>75</v>
      </c>
      <c r="D462" s="18"/>
      <c r="E462" s="24" t="s">
        <v>2</v>
      </c>
      <c r="F462" s="18"/>
      <c r="G462" s="24" t="s">
        <v>3</v>
      </c>
      <c r="H462" s="18"/>
    </row>
    <row r="463" spans="1:8">
      <c r="A463" s="3" t="s">
        <v>5</v>
      </c>
      <c r="B463" s="3" t="s">
        <v>6</v>
      </c>
      <c r="C463" s="3" t="s">
        <v>10</v>
      </c>
      <c r="D463" s="3" t="s">
        <v>11</v>
      </c>
      <c r="E463" s="3" t="s">
        <v>10</v>
      </c>
      <c r="F463" s="3" t="s">
        <v>11</v>
      </c>
      <c r="G463" s="3" t="s">
        <v>10</v>
      </c>
      <c r="H463" s="3" t="s">
        <v>11</v>
      </c>
    </row>
    <row r="464" spans="1:8">
      <c r="A464" s="3" t="s">
        <v>12</v>
      </c>
      <c r="B464" s="3"/>
      <c r="C464" s="3" t="s">
        <v>10</v>
      </c>
      <c r="D464" s="3" t="s">
        <v>11</v>
      </c>
      <c r="E464" s="24" t="s">
        <v>93</v>
      </c>
      <c r="F464" s="18"/>
      <c r="G464" s="3"/>
      <c r="H464" s="3"/>
    </row>
    <row r="465" spans="1:8">
      <c r="A465" s="3" t="s">
        <v>15</v>
      </c>
      <c r="B465" s="28">
        <f>B448+7</f>
        <v>42659</v>
      </c>
      <c r="C465" s="3"/>
      <c r="D465" s="3"/>
      <c r="E465" s="3">
        <v>80</v>
      </c>
      <c r="F465" s="3">
        <v>800</v>
      </c>
      <c r="G465" s="3"/>
      <c r="H465" s="3"/>
    </row>
    <row r="466" spans="1:8">
      <c r="A466" s="3" t="s">
        <v>14</v>
      </c>
      <c r="B466" s="28">
        <f>B449+7</f>
        <v>42657</v>
      </c>
      <c r="C466" s="3"/>
      <c r="D466" s="3"/>
      <c r="E466" s="3">
        <v>40</v>
      </c>
      <c r="F466" s="3">
        <v>400</v>
      </c>
      <c r="G466" s="3"/>
      <c r="H466" s="3"/>
    </row>
    <row r="467" spans="1:8">
      <c r="A467" s="3" t="s">
        <v>16</v>
      </c>
      <c r="B467" s="28"/>
      <c r="C467" s="3"/>
      <c r="D467" s="3"/>
      <c r="E467" s="3">
        <v>40</v>
      </c>
      <c r="F467" s="3">
        <v>400</v>
      </c>
      <c r="G467" s="3"/>
      <c r="H467" s="3"/>
    </row>
    <row r="468" spans="1:8">
      <c r="A468" s="3" t="s">
        <v>17</v>
      </c>
      <c r="B468" s="28" t="s">
        <v>15</v>
      </c>
      <c r="C468" s="3"/>
      <c r="D468" s="3"/>
      <c r="E468" s="3">
        <v>0</v>
      </c>
      <c r="F468" s="3">
        <v>0</v>
      </c>
      <c r="G468" s="3"/>
      <c r="H468" s="3"/>
    </row>
    <row r="469" spans="1:8">
      <c r="A469" s="3" t="s">
        <v>18</v>
      </c>
      <c r="B469" s="28" t="s">
        <v>14</v>
      </c>
      <c r="C469" s="3"/>
      <c r="D469" s="3"/>
      <c r="E469" s="3">
        <v>0</v>
      </c>
      <c r="F469" s="3">
        <v>0</v>
      </c>
      <c r="G469" s="3"/>
      <c r="H469" s="3"/>
    </row>
    <row r="470" spans="1:8">
      <c r="A470" s="3" t="s">
        <v>19</v>
      </c>
      <c r="B470" s="28" t="s">
        <v>15</v>
      </c>
      <c r="C470" s="3"/>
      <c r="D470" s="3"/>
      <c r="E470" s="3">
        <v>0</v>
      </c>
      <c r="F470" s="3">
        <v>0</v>
      </c>
      <c r="G470" s="3"/>
      <c r="H470" s="3"/>
    </row>
    <row r="471" spans="1:8">
      <c r="A471" s="3" t="s">
        <v>31</v>
      </c>
      <c r="B471" s="28">
        <f>B454+7</f>
        <v>42654</v>
      </c>
      <c r="C471" s="3"/>
      <c r="D471" s="3"/>
      <c r="E471" s="3">
        <v>20</v>
      </c>
      <c r="F471" s="3">
        <v>200</v>
      </c>
      <c r="G471" s="3"/>
      <c r="H471" s="3"/>
    </row>
    <row r="472" spans="1:8">
      <c r="A472" s="3" t="s">
        <v>32</v>
      </c>
      <c r="B472" s="28">
        <f>B455+7</f>
        <v>42662</v>
      </c>
      <c r="C472" s="3"/>
      <c r="D472" s="3"/>
      <c r="E472" s="3">
        <v>20</v>
      </c>
      <c r="F472" s="3">
        <v>200</v>
      </c>
      <c r="G472" s="3"/>
      <c r="H472" s="3"/>
    </row>
    <row r="473" spans="1:8">
      <c r="A473" s="3" t="s">
        <v>34</v>
      </c>
      <c r="B473" s="3"/>
      <c r="C473" s="3"/>
      <c r="D473" s="3"/>
      <c r="E473" s="3">
        <v>0</v>
      </c>
      <c r="F473" s="3">
        <v>0</v>
      </c>
      <c r="G473" s="3"/>
      <c r="H473" s="3"/>
    </row>
    <row r="474" spans="1:8">
      <c r="A474" s="3" t="s">
        <v>24</v>
      </c>
      <c r="B474" s="3"/>
      <c r="C474" s="3"/>
      <c r="D474" s="3"/>
      <c r="E474" s="3"/>
      <c r="F474" s="3"/>
      <c r="G474" s="3"/>
      <c r="H474" s="3"/>
    </row>
    <row r="475" spans="1:8">
      <c r="A475" s="3" t="s">
        <v>79</v>
      </c>
      <c r="B475" s="3"/>
      <c r="C475" s="3">
        <f t="shared" ref="C475:F475" si="7">SUM(C465:C474)</f>
        <v>0</v>
      </c>
      <c r="D475" s="3">
        <f t="shared" si="7"/>
        <v>0</v>
      </c>
      <c r="E475" s="3">
        <f t="shared" si="7"/>
        <v>200</v>
      </c>
      <c r="F475" s="3">
        <f t="shared" si="7"/>
        <v>2000</v>
      </c>
      <c r="G475" s="21">
        <f>C475-E475</f>
        <v>-200</v>
      </c>
      <c r="H475" s="21">
        <f>D475-F475</f>
        <v>-2000</v>
      </c>
    </row>
    <row r="478" spans="1:8">
      <c r="A478" s="27" t="s">
        <v>106</v>
      </c>
      <c r="B478" s="36"/>
      <c r="C478" s="36"/>
      <c r="D478" s="36"/>
      <c r="E478" s="36"/>
      <c r="F478" s="36"/>
      <c r="G478" s="36"/>
      <c r="H478" s="36"/>
    </row>
    <row r="479" spans="1:8">
      <c r="A479" s="3"/>
      <c r="B479" s="3"/>
      <c r="C479" s="24" t="s">
        <v>75</v>
      </c>
      <c r="D479" s="18"/>
      <c r="E479" s="24" t="s">
        <v>2</v>
      </c>
      <c r="F479" s="18"/>
      <c r="G479" s="24" t="s">
        <v>3</v>
      </c>
      <c r="H479" s="18"/>
    </row>
    <row r="480" spans="1:8">
      <c r="A480" s="3" t="s">
        <v>5</v>
      </c>
      <c r="B480" s="3" t="s">
        <v>6</v>
      </c>
      <c r="C480" s="3" t="s">
        <v>10</v>
      </c>
      <c r="D480" s="3" t="s">
        <v>11</v>
      </c>
      <c r="E480" s="3" t="s">
        <v>10</v>
      </c>
      <c r="F480" s="3" t="s">
        <v>11</v>
      </c>
      <c r="G480" s="3" t="s">
        <v>10</v>
      </c>
      <c r="H480" s="3" t="s">
        <v>11</v>
      </c>
    </row>
    <row r="481" spans="1:8">
      <c r="A481" s="3" t="s">
        <v>12</v>
      </c>
      <c r="B481" s="3"/>
      <c r="C481" s="3" t="s">
        <v>10</v>
      </c>
      <c r="D481" s="3" t="s">
        <v>11</v>
      </c>
      <c r="E481" s="24" t="s">
        <v>93</v>
      </c>
      <c r="F481" s="18"/>
      <c r="G481" s="3"/>
      <c r="H481" s="3"/>
    </row>
    <row r="482" spans="1:8">
      <c r="A482" s="3" t="s">
        <v>15</v>
      </c>
      <c r="B482" s="28">
        <f>B465+7</f>
        <v>42666</v>
      </c>
      <c r="C482" s="3">
        <v>67</v>
      </c>
      <c r="D482" s="3">
        <v>755</v>
      </c>
      <c r="E482" s="3">
        <v>80</v>
      </c>
      <c r="F482" s="3">
        <v>800</v>
      </c>
      <c r="G482" s="3"/>
      <c r="H482" s="3"/>
    </row>
    <row r="483" spans="1:8">
      <c r="A483" s="3" t="s">
        <v>14</v>
      </c>
      <c r="B483" s="28">
        <f>B466+7</f>
        <v>42664</v>
      </c>
      <c r="C483" s="3">
        <v>37</v>
      </c>
      <c r="D483" s="3">
        <v>352</v>
      </c>
      <c r="E483" s="3">
        <v>40</v>
      </c>
      <c r="F483" s="3">
        <v>400</v>
      </c>
      <c r="G483" s="3"/>
      <c r="H483" s="3"/>
    </row>
    <row r="484" spans="1:8">
      <c r="A484" s="3" t="s">
        <v>16</v>
      </c>
      <c r="B484" s="28"/>
      <c r="C484" s="3">
        <v>38</v>
      </c>
      <c r="D484" s="3">
        <v>573</v>
      </c>
      <c r="E484" s="3">
        <v>40</v>
      </c>
      <c r="F484" s="3">
        <v>400</v>
      </c>
      <c r="G484" s="3"/>
      <c r="H484" s="3"/>
    </row>
    <row r="485" spans="1:8">
      <c r="A485" s="3" t="s">
        <v>17</v>
      </c>
      <c r="B485" s="28" t="s">
        <v>15</v>
      </c>
      <c r="C485" s="3"/>
      <c r="D485" s="3"/>
      <c r="E485" s="3">
        <v>0</v>
      </c>
      <c r="F485" s="3">
        <v>0</v>
      </c>
      <c r="G485" s="3"/>
      <c r="H485" s="3"/>
    </row>
    <row r="486" spans="1:8">
      <c r="A486" s="3" t="s">
        <v>18</v>
      </c>
      <c r="B486" s="28" t="s">
        <v>14</v>
      </c>
      <c r="C486" s="3"/>
      <c r="D486" s="3"/>
      <c r="E486" s="3">
        <v>0</v>
      </c>
      <c r="F486" s="3">
        <v>0</v>
      </c>
      <c r="G486" s="3"/>
      <c r="H486" s="3"/>
    </row>
    <row r="487" spans="1:8">
      <c r="A487" s="3" t="s">
        <v>19</v>
      </c>
      <c r="B487" s="28" t="s">
        <v>15</v>
      </c>
      <c r="C487" s="3">
        <v>0</v>
      </c>
      <c r="D487" s="3">
        <v>0</v>
      </c>
      <c r="E487" s="3">
        <v>0</v>
      </c>
      <c r="F487" s="3">
        <v>0</v>
      </c>
      <c r="G487" s="3"/>
      <c r="H487" s="3"/>
    </row>
    <row r="488" spans="1:8">
      <c r="A488" s="3" t="s">
        <v>31</v>
      </c>
      <c r="B488" s="28">
        <f>B471+7</f>
        <v>42661</v>
      </c>
      <c r="C488" s="3">
        <v>13</v>
      </c>
      <c r="D488" s="3">
        <v>161</v>
      </c>
      <c r="E488" s="3">
        <v>20</v>
      </c>
      <c r="F488" s="3">
        <v>200</v>
      </c>
      <c r="G488" s="3"/>
      <c r="H488" s="3"/>
    </row>
    <row r="489" spans="1:8">
      <c r="A489" s="3" t="s">
        <v>32</v>
      </c>
      <c r="B489" s="28">
        <f>B472+7</f>
        <v>42669</v>
      </c>
      <c r="C489" s="3">
        <v>34</v>
      </c>
      <c r="D489" s="3">
        <v>406</v>
      </c>
      <c r="E489" s="3">
        <v>20</v>
      </c>
      <c r="F489" s="3">
        <v>200</v>
      </c>
      <c r="G489" s="3"/>
      <c r="H489" s="3"/>
    </row>
    <row r="490" spans="1:8">
      <c r="A490" s="3" t="s">
        <v>34</v>
      </c>
      <c r="B490" s="3"/>
      <c r="C490" s="3"/>
      <c r="D490" s="3"/>
      <c r="E490" s="3">
        <v>0</v>
      </c>
      <c r="F490" s="3">
        <v>0</v>
      </c>
      <c r="G490" s="3"/>
      <c r="H490" s="3"/>
    </row>
    <row r="491" spans="1:8">
      <c r="A491" s="3" t="s">
        <v>24</v>
      </c>
      <c r="B491" s="3"/>
      <c r="C491" s="3"/>
      <c r="D491" s="3"/>
      <c r="E491" s="3"/>
      <c r="F491" s="3"/>
      <c r="G491" s="3"/>
      <c r="H491" s="3"/>
    </row>
    <row r="492" spans="1:8">
      <c r="A492" s="3" t="s">
        <v>79</v>
      </c>
      <c r="B492" s="3"/>
      <c r="C492" s="3">
        <f t="shared" ref="C492:F492" si="8">SUM(C482:C491)</f>
        <v>189</v>
      </c>
      <c r="D492" s="3">
        <f t="shared" si="8"/>
        <v>2247</v>
      </c>
      <c r="E492" s="3">
        <f t="shared" si="8"/>
        <v>200</v>
      </c>
      <c r="F492" s="3">
        <f t="shared" si="8"/>
        <v>2000</v>
      </c>
      <c r="G492" s="21">
        <f>C492-E492</f>
        <v>-11</v>
      </c>
      <c r="H492" s="21">
        <f>D492-F492</f>
        <v>247</v>
      </c>
    </row>
    <row r="495" spans="1:8">
      <c r="A495" s="27" t="s">
        <v>107</v>
      </c>
      <c r="B495" s="36"/>
      <c r="C495" s="36"/>
      <c r="D495" s="36"/>
      <c r="E495" s="36"/>
      <c r="F495" s="36"/>
      <c r="G495" s="36"/>
      <c r="H495" s="36"/>
    </row>
    <row r="496" spans="1:8">
      <c r="A496" s="3"/>
      <c r="B496" s="3"/>
      <c r="C496" s="24" t="s">
        <v>75</v>
      </c>
      <c r="D496" s="18"/>
      <c r="E496" s="24" t="s">
        <v>2</v>
      </c>
      <c r="F496" s="18"/>
      <c r="G496" s="24" t="s">
        <v>3</v>
      </c>
      <c r="H496" s="18"/>
    </row>
    <row r="497" spans="1:8">
      <c r="A497" s="3" t="s">
        <v>5</v>
      </c>
      <c r="B497" s="3" t="s">
        <v>6</v>
      </c>
      <c r="C497" s="3" t="s">
        <v>10</v>
      </c>
      <c r="D497" s="3" t="s">
        <v>11</v>
      </c>
      <c r="E497" s="3" t="s">
        <v>10</v>
      </c>
      <c r="F497" s="3" t="s">
        <v>11</v>
      </c>
      <c r="G497" s="3" t="s">
        <v>10</v>
      </c>
      <c r="H497" s="3" t="s">
        <v>11</v>
      </c>
    </row>
    <row r="498" spans="1:8">
      <c r="A498" s="3" t="s">
        <v>12</v>
      </c>
      <c r="B498" s="3"/>
      <c r="C498" s="3" t="s">
        <v>10</v>
      </c>
      <c r="D498" s="3" t="s">
        <v>11</v>
      </c>
      <c r="E498" s="24" t="s">
        <v>93</v>
      </c>
      <c r="F498" s="18"/>
      <c r="G498" s="3"/>
      <c r="H498" s="3"/>
    </row>
    <row r="499" spans="1:8">
      <c r="A499" s="3" t="s">
        <v>15</v>
      </c>
      <c r="B499" s="28">
        <f>B482+7</f>
        <v>42673</v>
      </c>
      <c r="C499" s="3">
        <v>67</v>
      </c>
      <c r="D499" s="3">
        <v>950</v>
      </c>
      <c r="E499" s="3">
        <v>80</v>
      </c>
      <c r="F499" s="3">
        <v>800</v>
      </c>
      <c r="G499" s="3"/>
      <c r="H499" s="3"/>
    </row>
    <row r="500" spans="1:8">
      <c r="A500" s="3" t="s">
        <v>14</v>
      </c>
      <c r="B500" s="28">
        <f>B483+7</f>
        <v>42671</v>
      </c>
      <c r="C500" s="3">
        <v>43</v>
      </c>
      <c r="D500" s="3">
        <v>475</v>
      </c>
      <c r="E500" s="3">
        <v>40</v>
      </c>
      <c r="F500" s="3">
        <v>400</v>
      </c>
      <c r="G500" s="3"/>
      <c r="H500" s="3"/>
    </row>
    <row r="501" spans="1:8">
      <c r="A501" s="3" t="s">
        <v>16</v>
      </c>
      <c r="B501" s="28"/>
      <c r="C501" s="3">
        <v>31</v>
      </c>
      <c r="D501" s="3">
        <v>450</v>
      </c>
      <c r="E501" s="3">
        <v>40</v>
      </c>
      <c r="F501" s="3">
        <v>400</v>
      </c>
      <c r="G501" s="3"/>
      <c r="H501" s="3"/>
    </row>
    <row r="502" spans="1:8">
      <c r="A502" s="3" t="s">
        <v>17</v>
      </c>
      <c r="B502" s="28" t="s">
        <v>15</v>
      </c>
      <c r="C502" s="3"/>
      <c r="D502" s="3"/>
      <c r="E502" s="3">
        <v>0</v>
      </c>
      <c r="F502" s="3">
        <v>0</v>
      </c>
      <c r="G502" s="3"/>
      <c r="H502" s="3"/>
    </row>
    <row r="503" spans="1:8">
      <c r="A503" s="3" t="s">
        <v>18</v>
      </c>
      <c r="B503" s="28" t="s">
        <v>14</v>
      </c>
      <c r="C503" s="3"/>
      <c r="D503" s="3"/>
      <c r="E503" s="3">
        <v>0</v>
      </c>
      <c r="F503" s="3">
        <v>0</v>
      </c>
      <c r="G503" s="3"/>
      <c r="H503" s="3"/>
    </row>
    <row r="504" spans="1:8">
      <c r="A504" s="3" t="s">
        <v>19</v>
      </c>
      <c r="B504" s="28" t="s">
        <v>15</v>
      </c>
      <c r="C504" s="3">
        <v>1</v>
      </c>
      <c r="D504" s="3">
        <v>13</v>
      </c>
      <c r="E504" s="3">
        <v>0</v>
      </c>
      <c r="F504" s="3">
        <v>0</v>
      </c>
      <c r="G504" s="3"/>
      <c r="H504" s="3"/>
    </row>
    <row r="505" spans="1:8">
      <c r="A505" s="3" t="s">
        <v>31</v>
      </c>
      <c r="B505" s="28">
        <f>B488+7</f>
        <v>42668</v>
      </c>
      <c r="C505" s="3">
        <v>18</v>
      </c>
      <c r="D505" s="3">
        <v>171</v>
      </c>
      <c r="E505" s="3">
        <v>20</v>
      </c>
      <c r="F505" s="3">
        <v>200</v>
      </c>
      <c r="G505" s="3"/>
      <c r="H505" s="3"/>
    </row>
    <row r="506" spans="1:8">
      <c r="A506" s="3" t="s">
        <v>32</v>
      </c>
      <c r="B506" s="28">
        <f>B489+7</f>
        <v>42676</v>
      </c>
      <c r="C506" s="3">
        <v>17</v>
      </c>
      <c r="D506" s="3">
        <v>173</v>
      </c>
      <c r="E506" s="3">
        <v>20</v>
      </c>
      <c r="F506" s="3">
        <v>200</v>
      </c>
      <c r="G506" s="3"/>
      <c r="H506" s="3"/>
    </row>
    <row r="507" spans="1:8">
      <c r="A507" s="3" t="s">
        <v>34</v>
      </c>
      <c r="B507" s="3"/>
      <c r="C507" s="3">
        <v>14</v>
      </c>
      <c r="D507" s="3">
        <v>161</v>
      </c>
      <c r="E507" s="3">
        <v>0</v>
      </c>
      <c r="F507" s="3">
        <v>0</v>
      </c>
      <c r="G507" s="3"/>
      <c r="H507" s="3"/>
    </row>
    <row r="508" spans="1:8">
      <c r="A508" s="3" t="s">
        <v>24</v>
      </c>
      <c r="B508" s="3"/>
      <c r="C508" s="3"/>
      <c r="D508" s="3"/>
      <c r="E508" s="3"/>
      <c r="F508" s="3"/>
      <c r="G508" s="3"/>
      <c r="H508" s="3"/>
    </row>
    <row r="509" spans="1:8">
      <c r="A509" s="3" t="s">
        <v>79</v>
      </c>
      <c r="B509" s="3"/>
      <c r="C509" s="3">
        <f t="shared" ref="C509:F509" si="9">SUM(C499:C508)</f>
        <v>191</v>
      </c>
      <c r="D509" s="3">
        <f t="shared" si="9"/>
        <v>2393</v>
      </c>
      <c r="E509" s="3">
        <f t="shared" si="9"/>
        <v>200</v>
      </c>
      <c r="F509" s="3">
        <f t="shared" si="9"/>
        <v>2000</v>
      </c>
      <c r="G509" s="21">
        <f>C509-E509</f>
        <v>-9</v>
      </c>
      <c r="H509" s="21">
        <f>D509-F509</f>
        <v>393</v>
      </c>
    </row>
    <row r="512" spans="1:8">
      <c r="A512" s="27" t="s">
        <v>108</v>
      </c>
      <c r="B512" s="36"/>
      <c r="C512" s="36"/>
      <c r="D512" s="36"/>
      <c r="E512" s="36"/>
      <c r="F512" s="36"/>
      <c r="G512" s="36"/>
      <c r="H512" s="36"/>
    </row>
    <row r="513" spans="1:8">
      <c r="A513" s="3"/>
      <c r="B513" s="3"/>
      <c r="C513" s="24" t="s">
        <v>75</v>
      </c>
      <c r="D513" s="18"/>
      <c r="E513" s="24" t="s">
        <v>2</v>
      </c>
      <c r="F513" s="18"/>
      <c r="G513" s="24" t="s">
        <v>3</v>
      </c>
      <c r="H513" s="18"/>
    </row>
    <row r="514" spans="1:8">
      <c r="A514" s="3" t="s">
        <v>5</v>
      </c>
      <c r="B514" s="3" t="s">
        <v>6</v>
      </c>
      <c r="C514" s="3" t="s">
        <v>10</v>
      </c>
      <c r="D514" s="3" t="s">
        <v>11</v>
      </c>
      <c r="E514" s="3" t="s">
        <v>10</v>
      </c>
      <c r="F514" s="3" t="s">
        <v>11</v>
      </c>
      <c r="G514" s="3" t="s">
        <v>10</v>
      </c>
      <c r="H514" s="3" t="s">
        <v>11</v>
      </c>
    </row>
    <row r="515" spans="1:8">
      <c r="A515" s="3" t="s">
        <v>12</v>
      </c>
      <c r="B515" s="3"/>
      <c r="C515" s="3" t="s">
        <v>10</v>
      </c>
      <c r="D515" s="3" t="s">
        <v>11</v>
      </c>
      <c r="E515" s="24" t="s">
        <v>93</v>
      </c>
      <c r="F515" s="18"/>
      <c r="G515" s="3"/>
      <c r="H515" s="3"/>
    </row>
    <row r="516" spans="1:8">
      <c r="A516" s="3" t="s">
        <v>15</v>
      </c>
      <c r="B516" s="28">
        <f>B499+7</f>
        <v>42680</v>
      </c>
      <c r="C516" s="3">
        <v>94</v>
      </c>
      <c r="D516" s="3">
        <v>1090</v>
      </c>
      <c r="E516" s="3">
        <v>80</v>
      </c>
      <c r="F516" s="3">
        <v>800</v>
      </c>
      <c r="G516" s="3"/>
      <c r="H516" s="3"/>
    </row>
    <row r="517" spans="1:8">
      <c r="A517" s="3" t="s">
        <v>14</v>
      </c>
      <c r="B517" s="28">
        <f>B500+7</f>
        <v>42678</v>
      </c>
      <c r="C517" s="3">
        <v>43</v>
      </c>
      <c r="D517" s="3">
        <v>470</v>
      </c>
      <c r="E517" s="3">
        <v>40</v>
      </c>
      <c r="F517" s="3">
        <v>400</v>
      </c>
      <c r="G517" s="3"/>
      <c r="H517" s="3"/>
    </row>
    <row r="518" spans="1:8">
      <c r="A518" s="3" t="s">
        <v>16</v>
      </c>
      <c r="B518" s="28"/>
      <c r="C518" s="3">
        <v>11</v>
      </c>
      <c r="D518" s="3">
        <v>256</v>
      </c>
      <c r="E518" s="3">
        <v>40</v>
      </c>
      <c r="F518" s="3">
        <v>400</v>
      </c>
      <c r="G518" s="3"/>
      <c r="H518" s="3"/>
    </row>
    <row r="519" spans="1:8">
      <c r="A519" s="3" t="s">
        <v>17</v>
      </c>
      <c r="B519" s="28" t="s">
        <v>15</v>
      </c>
      <c r="C519" s="3"/>
      <c r="D519" s="3"/>
      <c r="E519" s="3">
        <v>0</v>
      </c>
      <c r="F519" s="3">
        <v>0</v>
      </c>
      <c r="G519" s="3"/>
      <c r="H519" s="3"/>
    </row>
    <row r="520" spans="1:8">
      <c r="A520" s="3" t="s">
        <v>18</v>
      </c>
      <c r="B520" s="28" t="s">
        <v>14</v>
      </c>
      <c r="C520" s="3">
        <v>2</v>
      </c>
      <c r="D520" s="3">
        <v>30</v>
      </c>
      <c r="E520" s="3">
        <v>0</v>
      </c>
      <c r="F520" s="3">
        <v>0</v>
      </c>
      <c r="G520" s="3"/>
      <c r="H520" s="3"/>
    </row>
    <row r="521" spans="1:8">
      <c r="A521" s="3" t="s">
        <v>19</v>
      </c>
      <c r="B521" s="28" t="s">
        <v>15</v>
      </c>
      <c r="C521" s="3"/>
      <c r="D521" s="3"/>
      <c r="E521" s="3">
        <v>0</v>
      </c>
      <c r="F521" s="3">
        <v>0</v>
      </c>
      <c r="G521" s="3"/>
      <c r="H521" s="3"/>
    </row>
    <row r="522" spans="1:8">
      <c r="A522" s="3" t="s">
        <v>31</v>
      </c>
      <c r="B522" s="28">
        <f>B505+7</f>
        <v>42675</v>
      </c>
      <c r="C522" s="3">
        <v>20</v>
      </c>
      <c r="D522" s="3">
        <v>344</v>
      </c>
      <c r="E522" s="3">
        <v>20</v>
      </c>
      <c r="F522" s="3">
        <v>200</v>
      </c>
      <c r="G522" s="3"/>
      <c r="H522" s="3"/>
    </row>
    <row r="523" spans="1:8">
      <c r="A523" s="3" t="s">
        <v>32</v>
      </c>
      <c r="B523" s="28">
        <f>B506+7</f>
        <v>42683</v>
      </c>
      <c r="C523" s="3">
        <v>20</v>
      </c>
      <c r="D523" s="3">
        <v>292</v>
      </c>
      <c r="E523" s="3">
        <v>20</v>
      </c>
      <c r="F523" s="3">
        <v>200</v>
      </c>
      <c r="G523" s="3"/>
      <c r="H523" s="3"/>
    </row>
    <row r="524" spans="1:8">
      <c r="A524" s="3" t="s">
        <v>34</v>
      </c>
      <c r="B524" s="3"/>
      <c r="C524" s="3">
        <v>6</v>
      </c>
      <c r="D524" s="3">
        <v>83</v>
      </c>
      <c r="E524" s="3">
        <v>0</v>
      </c>
      <c r="F524" s="3">
        <v>0</v>
      </c>
      <c r="G524" s="3"/>
      <c r="H524" s="3"/>
    </row>
    <row r="525" spans="1:8">
      <c r="A525" s="3" t="s">
        <v>24</v>
      </c>
      <c r="B525" s="3"/>
      <c r="C525" s="3"/>
      <c r="D525" s="3"/>
      <c r="E525" s="3"/>
      <c r="F525" s="3"/>
      <c r="G525" s="3"/>
      <c r="H525" s="3"/>
    </row>
    <row r="526" spans="1:8">
      <c r="A526" s="3" t="s">
        <v>79</v>
      </c>
      <c r="B526" s="3"/>
      <c r="C526" s="3">
        <f t="shared" ref="C526:F526" si="10">SUM(C516:C525)</f>
        <v>196</v>
      </c>
      <c r="D526" s="3">
        <f t="shared" si="10"/>
        <v>2565</v>
      </c>
      <c r="E526" s="3">
        <f t="shared" si="10"/>
        <v>200</v>
      </c>
      <c r="F526" s="3">
        <f t="shared" si="10"/>
        <v>2000</v>
      </c>
      <c r="G526" s="21">
        <f>C526-E526</f>
        <v>-4</v>
      </c>
      <c r="H526" s="21">
        <f>D526-F526</f>
        <v>565</v>
      </c>
    </row>
    <row r="529" spans="1:8">
      <c r="A529" s="27" t="s">
        <v>109</v>
      </c>
      <c r="B529" s="36"/>
      <c r="C529" s="36"/>
      <c r="D529" s="36"/>
      <c r="E529" s="36"/>
      <c r="F529" s="36"/>
      <c r="G529" s="36"/>
      <c r="H529" s="36"/>
    </row>
    <row r="530" spans="1:8">
      <c r="A530" s="3"/>
      <c r="B530" s="3"/>
      <c r="C530" s="24" t="s">
        <v>75</v>
      </c>
      <c r="D530" s="18"/>
      <c r="E530" s="24" t="s">
        <v>2</v>
      </c>
      <c r="F530" s="18"/>
      <c r="G530" s="24" t="s">
        <v>3</v>
      </c>
      <c r="H530" s="18"/>
    </row>
    <row r="531" spans="1:8">
      <c r="A531" s="3" t="s">
        <v>5</v>
      </c>
      <c r="B531" s="3" t="s">
        <v>6</v>
      </c>
      <c r="C531" s="3" t="s">
        <v>10</v>
      </c>
      <c r="D531" s="3" t="s">
        <v>11</v>
      </c>
      <c r="E531" s="3" t="s">
        <v>10</v>
      </c>
      <c r="F531" s="3" t="s">
        <v>11</v>
      </c>
      <c r="G531" s="3" t="s">
        <v>10</v>
      </c>
      <c r="H531" s="3" t="s">
        <v>11</v>
      </c>
    </row>
    <row r="532" spans="1:8">
      <c r="A532" s="3" t="s">
        <v>12</v>
      </c>
      <c r="B532" s="3"/>
      <c r="C532" s="3" t="s">
        <v>10</v>
      </c>
      <c r="D532" s="3" t="s">
        <v>11</v>
      </c>
      <c r="E532" s="24" t="s">
        <v>93</v>
      </c>
      <c r="F532" s="18"/>
      <c r="G532" s="3"/>
      <c r="H532" s="3"/>
    </row>
    <row r="533" spans="1:8">
      <c r="A533" s="3" t="s">
        <v>15</v>
      </c>
      <c r="B533" s="28">
        <f>B516+7</f>
        <v>42687</v>
      </c>
      <c r="C533" s="3"/>
      <c r="D533" s="3"/>
      <c r="E533" s="3">
        <v>80</v>
      </c>
      <c r="F533" s="3">
        <v>800</v>
      </c>
      <c r="G533" s="3"/>
      <c r="H533" s="3"/>
    </row>
    <row r="534" spans="1:8">
      <c r="A534" s="3" t="s">
        <v>14</v>
      </c>
      <c r="B534" s="28">
        <f>B517+7</f>
        <v>42685</v>
      </c>
      <c r="C534" s="3"/>
      <c r="D534" s="3"/>
      <c r="E534" s="3">
        <v>40</v>
      </c>
      <c r="F534" s="3">
        <v>400</v>
      </c>
      <c r="G534" s="3"/>
      <c r="H534" s="3"/>
    </row>
    <row r="535" spans="1:8">
      <c r="A535" s="3" t="s">
        <v>16</v>
      </c>
      <c r="B535" s="28"/>
      <c r="C535" s="3"/>
      <c r="D535" s="3"/>
      <c r="E535" s="3">
        <v>40</v>
      </c>
      <c r="F535" s="3">
        <v>400</v>
      </c>
      <c r="G535" s="3"/>
      <c r="H535" s="3"/>
    </row>
    <row r="536" spans="1:8">
      <c r="A536" s="3" t="s">
        <v>17</v>
      </c>
      <c r="B536" s="28" t="s">
        <v>15</v>
      </c>
      <c r="C536" s="3"/>
      <c r="D536" s="3"/>
      <c r="E536" s="3">
        <v>0</v>
      </c>
      <c r="F536" s="3">
        <v>0</v>
      </c>
      <c r="G536" s="3"/>
      <c r="H536" s="3"/>
    </row>
    <row r="537" spans="1:8">
      <c r="A537" s="3" t="s">
        <v>18</v>
      </c>
      <c r="B537" s="28" t="s">
        <v>14</v>
      </c>
      <c r="C537" s="3"/>
      <c r="D537" s="3"/>
      <c r="E537" s="3">
        <v>0</v>
      </c>
      <c r="F537" s="3">
        <v>0</v>
      </c>
      <c r="G537" s="3"/>
      <c r="H537" s="3"/>
    </row>
    <row r="538" spans="1:8">
      <c r="A538" s="3" t="s">
        <v>19</v>
      </c>
      <c r="B538" s="28" t="s">
        <v>15</v>
      </c>
      <c r="C538" s="3"/>
      <c r="D538" s="3"/>
      <c r="E538" s="3">
        <v>0</v>
      </c>
      <c r="F538" s="3">
        <v>0</v>
      </c>
      <c r="G538" s="3"/>
      <c r="H538" s="3"/>
    </row>
    <row r="539" spans="1:8">
      <c r="A539" s="3" t="s">
        <v>31</v>
      </c>
      <c r="B539" s="28">
        <f>B522+7</f>
        <v>42682</v>
      </c>
      <c r="C539" s="3"/>
      <c r="D539" s="3"/>
      <c r="E539" s="3">
        <v>20</v>
      </c>
      <c r="F539" s="3">
        <v>200</v>
      </c>
      <c r="G539" s="3"/>
      <c r="H539" s="3"/>
    </row>
    <row r="540" spans="1:8">
      <c r="A540" s="3" t="s">
        <v>32</v>
      </c>
      <c r="B540" s="28">
        <f>B523+7</f>
        <v>42690</v>
      </c>
      <c r="C540" s="3"/>
      <c r="D540" s="3"/>
      <c r="E540" s="3">
        <v>20</v>
      </c>
      <c r="F540" s="3">
        <v>200</v>
      </c>
      <c r="G540" s="3"/>
      <c r="H540" s="3"/>
    </row>
    <row r="541" spans="1:8">
      <c r="A541" s="3" t="s">
        <v>34</v>
      </c>
      <c r="B541" s="3"/>
      <c r="C541" s="3"/>
      <c r="D541" s="3"/>
      <c r="E541" s="3">
        <v>0</v>
      </c>
      <c r="F541" s="3">
        <v>0</v>
      </c>
      <c r="G541" s="3"/>
      <c r="H541" s="3"/>
    </row>
    <row r="542" spans="1:8">
      <c r="A542" s="3" t="s">
        <v>24</v>
      </c>
      <c r="B542" s="3"/>
      <c r="C542" s="3"/>
      <c r="D542" s="3"/>
      <c r="E542" s="3"/>
      <c r="F542" s="3"/>
      <c r="G542" s="3"/>
      <c r="H542" s="3"/>
    </row>
    <row r="543" spans="1:8">
      <c r="A543" s="3" t="s">
        <v>79</v>
      </c>
      <c r="B543" s="3"/>
      <c r="C543" s="3">
        <f t="shared" ref="C543:F543" si="11">SUM(C533:C542)</f>
        <v>0</v>
      </c>
      <c r="D543" s="3">
        <f t="shared" si="11"/>
        <v>0</v>
      </c>
      <c r="E543" s="3">
        <f t="shared" si="11"/>
        <v>200</v>
      </c>
      <c r="F543" s="3">
        <f t="shared" si="11"/>
        <v>2000</v>
      </c>
      <c r="G543" s="21">
        <f>C543-E543</f>
        <v>-200</v>
      </c>
      <c r="H543" s="21">
        <f>D543-F543</f>
        <v>-2000</v>
      </c>
    </row>
    <row r="546" spans="1:8">
      <c r="A546" s="27" t="s">
        <v>110</v>
      </c>
      <c r="B546" s="36"/>
      <c r="C546" s="36"/>
      <c r="D546" s="36"/>
      <c r="E546" s="36"/>
      <c r="F546" s="36"/>
      <c r="G546" s="36"/>
      <c r="H546" s="36"/>
    </row>
    <row r="547" spans="1:8">
      <c r="A547" s="3"/>
      <c r="B547" s="3"/>
      <c r="C547" s="24" t="s">
        <v>75</v>
      </c>
      <c r="D547" s="18"/>
      <c r="E547" s="24" t="s">
        <v>2</v>
      </c>
      <c r="F547" s="18"/>
      <c r="G547" s="24" t="s">
        <v>3</v>
      </c>
      <c r="H547" s="18"/>
    </row>
    <row r="548" spans="1:8">
      <c r="A548" s="3" t="s">
        <v>5</v>
      </c>
      <c r="B548" s="3" t="s">
        <v>6</v>
      </c>
      <c r="C548" s="3" t="s">
        <v>10</v>
      </c>
      <c r="D548" s="3" t="s">
        <v>11</v>
      </c>
      <c r="E548" s="3" t="s">
        <v>10</v>
      </c>
      <c r="F548" s="3" t="s">
        <v>11</v>
      </c>
      <c r="G548" s="3" t="s">
        <v>10</v>
      </c>
      <c r="H548" s="3" t="s">
        <v>11</v>
      </c>
    </row>
    <row r="549" spans="1:8">
      <c r="A549" s="3" t="s">
        <v>12</v>
      </c>
      <c r="B549" s="3"/>
      <c r="C549" s="3" t="s">
        <v>10</v>
      </c>
      <c r="D549" s="3" t="s">
        <v>11</v>
      </c>
      <c r="E549" s="24" t="s">
        <v>93</v>
      </c>
      <c r="F549" s="18"/>
      <c r="G549" s="3"/>
      <c r="H549" s="3"/>
    </row>
    <row r="550" spans="1:8">
      <c r="A550" s="3" t="s">
        <v>15</v>
      </c>
      <c r="B550" s="28">
        <f>B533+7</f>
        <v>42694</v>
      </c>
      <c r="C550" s="3">
        <v>38</v>
      </c>
      <c r="D550" s="3">
        <v>345</v>
      </c>
      <c r="E550" s="3">
        <v>80</v>
      </c>
      <c r="F550" s="3">
        <v>800</v>
      </c>
      <c r="G550" s="3"/>
      <c r="H550" s="3"/>
    </row>
    <row r="551" spans="1:8">
      <c r="A551" s="3" t="s">
        <v>14</v>
      </c>
      <c r="B551" s="28">
        <f>B534+7</f>
        <v>42692</v>
      </c>
      <c r="C551" s="3">
        <v>57</v>
      </c>
      <c r="D551" s="3">
        <v>659</v>
      </c>
      <c r="E551" s="3">
        <v>40</v>
      </c>
      <c r="F551" s="3">
        <v>400</v>
      </c>
      <c r="G551" s="3"/>
      <c r="H551" s="3"/>
    </row>
    <row r="552" spans="1:8">
      <c r="A552" s="3" t="s">
        <v>16</v>
      </c>
      <c r="B552" s="28"/>
      <c r="C552" s="3">
        <v>31</v>
      </c>
      <c r="D552" s="3">
        <v>532</v>
      </c>
      <c r="E552" s="3">
        <v>40</v>
      </c>
      <c r="F552" s="3">
        <v>400</v>
      </c>
      <c r="G552" s="3"/>
      <c r="H552" s="3"/>
    </row>
    <row r="553" spans="1:8">
      <c r="A553" s="3" t="s">
        <v>17</v>
      </c>
      <c r="B553" s="28" t="s">
        <v>15</v>
      </c>
      <c r="C553" s="3"/>
      <c r="D553" s="3"/>
      <c r="E553" s="3">
        <v>0</v>
      </c>
      <c r="F553" s="3">
        <v>0</v>
      </c>
      <c r="G553" s="3"/>
      <c r="H553" s="3"/>
    </row>
    <row r="554" spans="1:8">
      <c r="A554" s="3" t="s">
        <v>18</v>
      </c>
      <c r="B554" s="28" t="s">
        <v>14</v>
      </c>
      <c r="C554" s="3">
        <v>2</v>
      </c>
      <c r="D554" s="3">
        <v>16</v>
      </c>
      <c r="E554" s="3">
        <v>0</v>
      </c>
      <c r="F554" s="3">
        <v>0</v>
      </c>
      <c r="G554" s="3"/>
      <c r="H554" s="3"/>
    </row>
    <row r="555" spans="1:8">
      <c r="A555" s="3" t="s">
        <v>19</v>
      </c>
      <c r="B555" s="28" t="s">
        <v>15</v>
      </c>
      <c r="C555" s="3"/>
      <c r="D555" s="3"/>
      <c r="E555" s="3">
        <v>0</v>
      </c>
      <c r="F555" s="3">
        <v>0</v>
      </c>
      <c r="G555" s="3"/>
      <c r="H555" s="3"/>
    </row>
    <row r="556" spans="1:8">
      <c r="A556" s="3" t="s">
        <v>31</v>
      </c>
      <c r="B556" s="28">
        <f>B539+7</f>
        <v>42689</v>
      </c>
      <c r="C556" s="3">
        <v>5</v>
      </c>
      <c r="D556" s="3">
        <v>38</v>
      </c>
      <c r="E556" s="3">
        <v>20</v>
      </c>
      <c r="F556" s="3">
        <v>200</v>
      </c>
      <c r="G556" s="3"/>
      <c r="H556" s="3"/>
    </row>
    <row r="557" spans="1:8">
      <c r="A557" s="3" t="s">
        <v>32</v>
      </c>
      <c r="B557" s="28">
        <f>B540+7</f>
        <v>42697</v>
      </c>
      <c r="C557" s="3">
        <v>18</v>
      </c>
      <c r="D557" s="3">
        <v>261</v>
      </c>
      <c r="E557" s="3">
        <v>20</v>
      </c>
      <c r="F557" s="3">
        <v>200</v>
      </c>
      <c r="G557" s="3"/>
      <c r="H557" s="3"/>
    </row>
    <row r="558" spans="1:8">
      <c r="A558" s="3" t="s">
        <v>34</v>
      </c>
      <c r="B558" s="3"/>
      <c r="C558" s="3">
        <v>16</v>
      </c>
      <c r="D558" s="3">
        <v>174</v>
      </c>
      <c r="E558" s="3">
        <v>0</v>
      </c>
      <c r="F558" s="3">
        <v>0</v>
      </c>
      <c r="G558" s="3"/>
      <c r="H558" s="3"/>
    </row>
    <row r="559" spans="1:8">
      <c r="A559" s="3" t="s">
        <v>24</v>
      </c>
      <c r="B559" s="3"/>
      <c r="C559" s="3"/>
      <c r="D559" s="3"/>
      <c r="E559" s="3"/>
      <c r="F559" s="3"/>
      <c r="G559" s="3"/>
      <c r="H559" s="3"/>
    </row>
    <row r="560" spans="1:8">
      <c r="A560" s="3" t="s">
        <v>79</v>
      </c>
      <c r="B560" s="3"/>
      <c r="C560" s="3">
        <f t="shared" ref="C560:F560" si="12">SUM(C550:C559)</f>
        <v>167</v>
      </c>
      <c r="D560" s="3">
        <f t="shared" si="12"/>
        <v>2025</v>
      </c>
      <c r="E560" s="3">
        <f t="shared" si="12"/>
        <v>200</v>
      </c>
      <c r="F560" s="3">
        <f t="shared" si="12"/>
        <v>2000</v>
      </c>
      <c r="G560" s="21">
        <f>C560-E560</f>
        <v>-33</v>
      </c>
      <c r="H560" s="21">
        <f>D560-F560</f>
        <v>25</v>
      </c>
    </row>
    <row r="563" spans="1:8">
      <c r="A563" s="27" t="s">
        <v>111</v>
      </c>
      <c r="B563" s="36"/>
      <c r="C563" s="36"/>
      <c r="D563" s="36"/>
      <c r="E563" s="36"/>
      <c r="F563" s="36"/>
      <c r="G563" s="36"/>
      <c r="H563" s="36"/>
    </row>
    <row r="564" spans="1:8">
      <c r="A564" s="3"/>
      <c r="B564" s="3"/>
      <c r="C564" s="24" t="s">
        <v>75</v>
      </c>
      <c r="D564" s="18"/>
      <c r="E564" s="24" t="s">
        <v>2</v>
      </c>
      <c r="F564" s="18"/>
      <c r="G564" s="24" t="s">
        <v>3</v>
      </c>
      <c r="H564" s="18"/>
    </row>
    <row r="565" spans="1:8">
      <c r="A565" s="3" t="s">
        <v>5</v>
      </c>
      <c r="B565" s="3" t="s">
        <v>6</v>
      </c>
      <c r="C565" s="3" t="s">
        <v>10</v>
      </c>
      <c r="D565" s="3" t="s">
        <v>11</v>
      </c>
      <c r="E565" s="3" t="s">
        <v>10</v>
      </c>
      <c r="F565" s="3" t="s">
        <v>11</v>
      </c>
      <c r="G565" s="3" t="s">
        <v>10</v>
      </c>
      <c r="H565" s="3" t="s">
        <v>11</v>
      </c>
    </row>
    <row r="566" spans="1:8">
      <c r="A566" s="3" t="s">
        <v>12</v>
      </c>
      <c r="B566" s="3"/>
      <c r="C566" s="3" t="s">
        <v>10</v>
      </c>
      <c r="D566" s="3" t="s">
        <v>11</v>
      </c>
      <c r="E566" s="24" t="s">
        <v>93</v>
      </c>
      <c r="F566" s="18"/>
      <c r="G566" s="3"/>
      <c r="H566" s="3"/>
    </row>
    <row r="567" spans="1:8">
      <c r="A567" s="3" t="s">
        <v>15</v>
      </c>
      <c r="B567" s="28">
        <f>B550+7</f>
        <v>42701</v>
      </c>
      <c r="C567" s="3">
        <v>87</v>
      </c>
      <c r="D567" s="3">
        <v>865</v>
      </c>
      <c r="E567" s="3">
        <v>80</v>
      </c>
      <c r="F567" s="3">
        <v>800</v>
      </c>
      <c r="G567" s="3"/>
      <c r="H567" s="3"/>
    </row>
    <row r="568" spans="1:8">
      <c r="A568" s="3" t="s">
        <v>14</v>
      </c>
      <c r="B568" s="28">
        <f>B551+7</f>
        <v>42699</v>
      </c>
      <c r="C568" s="3">
        <v>41</v>
      </c>
      <c r="D568" s="3">
        <v>432</v>
      </c>
      <c r="E568" s="3">
        <v>40</v>
      </c>
      <c r="F568" s="3">
        <v>400</v>
      </c>
      <c r="G568" s="3"/>
      <c r="H568" s="3"/>
    </row>
    <row r="569" spans="1:8">
      <c r="A569" s="3" t="s">
        <v>16</v>
      </c>
      <c r="B569" s="28"/>
      <c r="C569" s="3">
        <v>34</v>
      </c>
      <c r="D569" s="3">
        <v>515</v>
      </c>
      <c r="E569" s="3">
        <v>40</v>
      </c>
      <c r="F569" s="3">
        <v>400</v>
      </c>
      <c r="G569" s="3"/>
      <c r="H569" s="3"/>
    </row>
    <row r="570" spans="1:8">
      <c r="A570" s="3" t="s">
        <v>17</v>
      </c>
      <c r="B570" s="28" t="s">
        <v>15</v>
      </c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18</v>
      </c>
      <c r="B571" s="28" t="s">
        <v>14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19</v>
      </c>
      <c r="B572" s="28" t="s">
        <v>15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31</v>
      </c>
      <c r="B573" s="28">
        <f>B556+7</f>
        <v>42696</v>
      </c>
      <c r="C573" s="3">
        <v>0</v>
      </c>
      <c r="D573" s="3">
        <v>0</v>
      </c>
      <c r="E573" s="3">
        <v>20</v>
      </c>
      <c r="F573" s="3">
        <v>200</v>
      </c>
      <c r="G573" s="3"/>
      <c r="H573" s="3"/>
    </row>
    <row r="574" spans="1:8">
      <c r="A574" s="3" t="s">
        <v>32</v>
      </c>
      <c r="B574" s="28">
        <f>B557+7</f>
        <v>42704</v>
      </c>
      <c r="C574" s="3">
        <v>25</v>
      </c>
      <c r="D574" s="3">
        <v>274</v>
      </c>
      <c r="E574" s="3">
        <v>20</v>
      </c>
      <c r="F574" s="3">
        <v>200</v>
      </c>
      <c r="G574" s="3"/>
      <c r="H574" s="3"/>
    </row>
    <row r="575" spans="1:8">
      <c r="A575" s="3" t="s">
        <v>34</v>
      </c>
      <c r="B575" s="3"/>
      <c r="C575" s="3">
        <v>8</v>
      </c>
      <c r="D575" s="3">
        <v>67</v>
      </c>
      <c r="E575" s="3">
        <v>0</v>
      </c>
      <c r="F575" s="3">
        <v>0</v>
      </c>
      <c r="G575" s="3"/>
      <c r="H575" s="3"/>
    </row>
    <row r="576" spans="1:8">
      <c r="A576" s="3" t="s">
        <v>24</v>
      </c>
      <c r="B576" s="3"/>
      <c r="C576" s="3"/>
      <c r="D576" s="3"/>
      <c r="E576" s="3"/>
      <c r="F576" s="3"/>
      <c r="G576" s="3"/>
      <c r="H576" s="3"/>
    </row>
    <row r="577" spans="1:8">
      <c r="A577" s="3" t="s">
        <v>79</v>
      </c>
      <c r="B577" s="3"/>
      <c r="C577" s="3">
        <f t="shared" ref="C577:F577" si="13">SUM(C567:C576)</f>
        <v>195</v>
      </c>
      <c r="D577" s="3">
        <f t="shared" si="13"/>
        <v>2153</v>
      </c>
      <c r="E577" s="3">
        <f t="shared" si="13"/>
        <v>200</v>
      </c>
      <c r="F577" s="3">
        <f t="shared" si="13"/>
        <v>2000</v>
      </c>
      <c r="G577" s="21">
        <f>C577-E577</f>
        <v>-5</v>
      </c>
      <c r="H577" s="21">
        <f>D577-F577</f>
        <v>153</v>
      </c>
    </row>
    <row r="580" spans="1:8">
      <c r="A580" s="27" t="s">
        <v>112</v>
      </c>
      <c r="B580" s="36"/>
      <c r="C580" s="36"/>
      <c r="D580" s="36"/>
      <c r="E580" s="36"/>
      <c r="F580" s="36"/>
      <c r="G580" s="36"/>
      <c r="H580" s="36"/>
    </row>
    <row r="581" spans="1:8">
      <c r="A581" s="3"/>
      <c r="B581" s="3"/>
      <c r="C581" s="24" t="s">
        <v>75</v>
      </c>
      <c r="D581" s="18"/>
      <c r="E581" s="24" t="s">
        <v>2</v>
      </c>
      <c r="F581" s="18"/>
      <c r="G581" s="24" t="s">
        <v>3</v>
      </c>
      <c r="H581" s="18"/>
    </row>
    <row r="582" spans="1:8">
      <c r="A582" s="3" t="s">
        <v>5</v>
      </c>
      <c r="B582" s="3" t="s">
        <v>6</v>
      </c>
      <c r="C582" s="3" t="s">
        <v>10</v>
      </c>
      <c r="D582" s="3" t="s">
        <v>11</v>
      </c>
      <c r="E582" s="3" t="s">
        <v>10</v>
      </c>
      <c r="F582" s="3" t="s">
        <v>11</v>
      </c>
      <c r="G582" s="3" t="s">
        <v>10</v>
      </c>
      <c r="H582" s="3" t="s">
        <v>11</v>
      </c>
    </row>
    <row r="583" spans="1:8">
      <c r="A583" s="3" t="s">
        <v>12</v>
      </c>
      <c r="B583" s="3"/>
      <c r="C583" s="3" t="s">
        <v>10</v>
      </c>
      <c r="D583" s="3" t="s">
        <v>11</v>
      </c>
      <c r="E583" s="24" t="s">
        <v>93</v>
      </c>
      <c r="F583" s="18"/>
      <c r="G583" s="3"/>
      <c r="H583" s="3"/>
    </row>
    <row r="584" spans="1:8">
      <c r="A584" s="3" t="s">
        <v>15</v>
      </c>
      <c r="B584" s="28">
        <f>B567+7</f>
        <v>42708</v>
      </c>
      <c r="C584" s="3">
        <v>86</v>
      </c>
      <c r="D584" s="3">
        <v>1340</v>
      </c>
      <c r="E584" s="3">
        <v>80</v>
      </c>
      <c r="F584" s="3">
        <v>800</v>
      </c>
      <c r="G584" s="3"/>
      <c r="H584" s="3"/>
    </row>
    <row r="585" spans="1:8">
      <c r="A585" s="3" t="s">
        <v>14</v>
      </c>
      <c r="B585" s="28">
        <f>B568+7</f>
        <v>42706</v>
      </c>
      <c r="C585" s="3">
        <v>25</v>
      </c>
      <c r="D585" s="3">
        <v>251</v>
      </c>
      <c r="E585" s="3">
        <v>40</v>
      </c>
      <c r="F585" s="3">
        <v>400</v>
      </c>
      <c r="G585" s="3"/>
      <c r="H585" s="3"/>
    </row>
    <row r="586" spans="1:8">
      <c r="A586" s="3" t="s">
        <v>16</v>
      </c>
      <c r="B586" s="28"/>
      <c r="C586" s="3">
        <v>34</v>
      </c>
      <c r="D586" s="3">
        <v>447</v>
      </c>
      <c r="E586" s="3">
        <v>40</v>
      </c>
      <c r="F586" s="3">
        <v>400</v>
      </c>
      <c r="G586" s="3"/>
      <c r="H586" s="3"/>
    </row>
    <row r="587" spans="1:8">
      <c r="A587" s="3" t="s">
        <v>17</v>
      </c>
      <c r="B587" s="28" t="s">
        <v>15</v>
      </c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18</v>
      </c>
      <c r="B588" s="28" t="s">
        <v>14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19</v>
      </c>
      <c r="B589" s="28" t="s">
        <v>15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31</v>
      </c>
      <c r="B590" s="28">
        <f>B573+7</f>
        <v>42703</v>
      </c>
      <c r="C590" s="3">
        <v>18</v>
      </c>
      <c r="D590" s="3">
        <v>261</v>
      </c>
      <c r="E590" s="3">
        <v>20</v>
      </c>
      <c r="F590" s="3">
        <v>200</v>
      </c>
      <c r="G590" s="3"/>
      <c r="H590" s="3"/>
    </row>
    <row r="591" spans="1:8">
      <c r="A591" s="3" t="s">
        <v>32</v>
      </c>
      <c r="B591" s="28">
        <f>B574+7</f>
        <v>42711</v>
      </c>
      <c r="C591" s="3">
        <v>33</v>
      </c>
      <c r="D591" s="3">
        <v>391</v>
      </c>
      <c r="E591" s="3">
        <v>20</v>
      </c>
      <c r="F591" s="3">
        <v>200</v>
      </c>
      <c r="G591" s="3"/>
      <c r="H591" s="3"/>
    </row>
    <row r="592" spans="1:8">
      <c r="A592" s="3" t="s">
        <v>34</v>
      </c>
      <c r="B592" s="3"/>
      <c r="C592" s="3">
        <v>15</v>
      </c>
      <c r="D592" s="3">
        <v>172</v>
      </c>
      <c r="E592" s="3">
        <v>0</v>
      </c>
      <c r="F592" s="3">
        <v>0</v>
      </c>
      <c r="G592" s="3"/>
      <c r="H592" s="3"/>
    </row>
    <row r="593" spans="1:12">
      <c r="A593" s="3" t="s">
        <v>24</v>
      </c>
      <c r="B593" s="3"/>
      <c r="C593" s="3"/>
      <c r="D593" s="3"/>
      <c r="E593" s="3"/>
      <c r="F593" s="3"/>
      <c r="G593" s="3"/>
      <c r="H593" s="3"/>
    </row>
    <row r="594" spans="1:12">
      <c r="A594" s="3" t="s">
        <v>79</v>
      </c>
      <c r="B594" s="3"/>
      <c r="C594" s="3">
        <f t="shared" ref="C594:F594" si="14">SUM(C584:C593)</f>
        <v>211</v>
      </c>
      <c r="D594" s="3">
        <f t="shared" si="14"/>
        <v>2862</v>
      </c>
      <c r="E594" s="3">
        <f t="shared" si="14"/>
        <v>200</v>
      </c>
      <c r="F594" s="3">
        <f t="shared" si="14"/>
        <v>2000</v>
      </c>
      <c r="G594" s="21">
        <f>C594-E594</f>
        <v>11</v>
      </c>
      <c r="H594" s="21">
        <f>D594-F594</f>
        <v>862</v>
      </c>
    </row>
    <row r="597" spans="1:12">
      <c r="A597" s="27" t="s">
        <v>113</v>
      </c>
      <c r="B597" s="36"/>
      <c r="C597" s="36"/>
      <c r="D597" s="36"/>
      <c r="E597" s="36"/>
      <c r="F597" s="36"/>
      <c r="G597" s="36"/>
      <c r="H597" s="36"/>
    </row>
    <row r="598" spans="1:12" ht="16.5" customHeight="1">
      <c r="A598" s="3"/>
      <c r="B598" s="3"/>
      <c r="C598" s="24" t="s">
        <v>75</v>
      </c>
      <c r="D598" s="18"/>
      <c r="E598" s="24" t="s">
        <v>2</v>
      </c>
      <c r="F598" s="18"/>
      <c r="G598" s="24" t="s">
        <v>3</v>
      </c>
      <c r="H598" s="18"/>
      <c r="J598" s="38">
        <v>49</v>
      </c>
      <c r="K598" s="177" t="s">
        <v>114</v>
      </c>
      <c r="L598" s="178"/>
    </row>
    <row r="599" spans="1:12" ht="16.5">
      <c r="A599" s="3" t="s">
        <v>5</v>
      </c>
      <c r="B599" s="3" t="s">
        <v>6</v>
      </c>
      <c r="C599" s="3" t="s">
        <v>10</v>
      </c>
      <c r="D599" s="3" t="s">
        <v>11</v>
      </c>
      <c r="E599" s="3" t="s">
        <v>10</v>
      </c>
      <c r="F599" s="3" t="s">
        <v>11</v>
      </c>
      <c r="G599" s="3" t="s">
        <v>10</v>
      </c>
      <c r="H599" s="3" t="s">
        <v>11</v>
      </c>
      <c r="J599" s="39" t="s">
        <v>20</v>
      </c>
      <c r="K599" s="40">
        <v>374</v>
      </c>
      <c r="L599" s="40">
        <v>6413</v>
      </c>
    </row>
    <row r="600" spans="1:12" ht="16.5">
      <c r="A600" s="3" t="s">
        <v>12</v>
      </c>
      <c r="B600" s="3"/>
      <c r="C600" s="3" t="s">
        <v>10</v>
      </c>
      <c r="D600" s="3" t="s">
        <v>11</v>
      </c>
      <c r="E600" s="24" t="s">
        <v>93</v>
      </c>
      <c r="F600" s="18"/>
      <c r="G600" s="3"/>
      <c r="H600" s="3"/>
      <c r="J600" s="39" t="s">
        <v>14</v>
      </c>
      <c r="K600" s="40">
        <v>157</v>
      </c>
      <c r="L600" s="40">
        <v>2048</v>
      </c>
    </row>
    <row r="601" spans="1:12" ht="16.5">
      <c r="A601" s="3" t="s">
        <v>15</v>
      </c>
      <c r="B601" s="28">
        <f>B584+7</f>
        <v>42715</v>
      </c>
      <c r="C601" s="3">
        <v>123</v>
      </c>
      <c r="D601" s="3">
        <v>1324</v>
      </c>
      <c r="E601" s="3">
        <v>80</v>
      </c>
      <c r="F601" s="3">
        <v>800</v>
      </c>
      <c r="G601" s="3"/>
      <c r="H601" s="3"/>
      <c r="J601" s="39" t="s">
        <v>15</v>
      </c>
      <c r="K601" s="40">
        <v>940</v>
      </c>
      <c r="L601" s="40">
        <v>12515</v>
      </c>
    </row>
    <row r="602" spans="1:12" ht="16.5">
      <c r="A602" s="3" t="s">
        <v>14</v>
      </c>
      <c r="B602" s="28">
        <f>B585+7</f>
        <v>42713</v>
      </c>
      <c r="C602" s="3">
        <v>40</v>
      </c>
      <c r="D602" s="3">
        <v>400</v>
      </c>
      <c r="E602" s="3">
        <v>40</v>
      </c>
      <c r="F602" s="3">
        <v>400</v>
      </c>
      <c r="G602" s="3"/>
      <c r="H602" s="3"/>
      <c r="J602" s="39" t="s">
        <v>23</v>
      </c>
      <c r="K602" s="40">
        <v>196</v>
      </c>
      <c r="L602" s="40">
        <v>2790</v>
      </c>
    </row>
    <row r="603" spans="1:12" ht="16.5">
      <c r="A603" s="3" t="s">
        <v>16</v>
      </c>
      <c r="B603" s="28"/>
      <c r="C603" s="3">
        <v>71</v>
      </c>
      <c r="D603" s="3">
        <v>1044</v>
      </c>
      <c r="E603" s="3">
        <v>40</v>
      </c>
      <c r="F603" s="3">
        <v>400</v>
      </c>
      <c r="G603" s="3"/>
      <c r="H603" s="3"/>
      <c r="J603" s="39" t="s">
        <v>30</v>
      </c>
      <c r="K603" s="41"/>
      <c r="L603" s="41"/>
    </row>
    <row r="604" spans="1:12" ht="16.5">
      <c r="A604" s="3" t="s">
        <v>17</v>
      </c>
      <c r="B604" s="28" t="s">
        <v>15</v>
      </c>
      <c r="C604" s="3"/>
      <c r="D604" s="3"/>
      <c r="E604" s="3">
        <v>0</v>
      </c>
      <c r="F604" s="3">
        <v>0</v>
      </c>
      <c r="G604" s="3"/>
      <c r="H604" s="3"/>
      <c r="J604" s="42"/>
      <c r="K604" s="43">
        <v>1667</v>
      </c>
      <c r="L604" s="43">
        <v>23766</v>
      </c>
    </row>
    <row r="605" spans="1:12">
      <c r="A605" s="3" t="s">
        <v>18</v>
      </c>
      <c r="B605" s="28" t="s">
        <v>14</v>
      </c>
      <c r="C605" s="3"/>
      <c r="D605" s="3"/>
      <c r="E605" s="3">
        <v>0</v>
      </c>
      <c r="F605" s="3">
        <v>0</v>
      </c>
      <c r="G605" s="3"/>
      <c r="H605" s="3"/>
    </row>
    <row r="606" spans="1:12">
      <c r="A606" s="3" t="s">
        <v>19</v>
      </c>
      <c r="B606" s="28" t="s">
        <v>15</v>
      </c>
      <c r="C606" s="3"/>
      <c r="D606" s="3"/>
      <c r="E606" s="3">
        <v>0</v>
      </c>
      <c r="F606" s="3">
        <v>0</v>
      </c>
      <c r="G606" s="3"/>
      <c r="H606" s="3"/>
    </row>
    <row r="607" spans="1:12">
      <c r="A607" s="3" t="s">
        <v>31</v>
      </c>
      <c r="B607" s="28">
        <f>B590+7</f>
        <v>42710</v>
      </c>
      <c r="C607" s="3">
        <v>8</v>
      </c>
      <c r="D607" s="3">
        <v>158</v>
      </c>
      <c r="E607" s="3">
        <v>20</v>
      </c>
      <c r="F607" s="3">
        <v>200</v>
      </c>
      <c r="G607" s="3"/>
      <c r="H607" s="3"/>
    </row>
    <row r="608" spans="1:12">
      <c r="A608" s="3" t="s">
        <v>32</v>
      </c>
      <c r="B608" s="28">
        <f>B591+7</f>
        <v>42718</v>
      </c>
      <c r="C608" s="3">
        <v>20</v>
      </c>
      <c r="D608" s="3">
        <v>339</v>
      </c>
      <c r="E608" s="3">
        <v>20</v>
      </c>
      <c r="F608" s="3">
        <v>200</v>
      </c>
      <c r="G608" s="3"/>
      <c r="H608" s="3"/>
    </row>
    <row r="609" spans="1:8">
      <c r="A609" s="3" t="s">
        <v>34</v>
      </c>
      <c r="B609" s="3"/>
      <c r="C609" s="3"/>
      <c r="D609" s="3"/>
      <c r="E609" s="3">
        <v>0</v>
      </c>
      <c r="F609" s="3">
        <v>0</v>
      </c>
      <c r="G609" s="3"/>
      <c r="H609" s="3"/>
    </row>
    <row r="610" spans="1:8">
      <c r="A610" s="3" t="s">
        <v>24</v>
      </c>
      <c r="B610" s="3"/>
      <c r="C610" s="3"/>
      <c r="D610" s="3"/>
      <c r="E610" s="3"/>
      <c r="F610" s="3"/>
      <c r="G610" s="3"/>
      <c r="H610" s="3"/>
    </row>
    <row r="611" spans="1:8">
      <c r="A611" s="3" t="s">
        <v>79</v>
      </c>
      <c r="B611" s="3"/>
      <c r="C611" s="3">
        <f t="shared" ref="C611:F611" si="15">SUM(C601:C610)</f>
        <v>262</v>
      </c>
      <c r="D611" s="3">
        <f t="shared" si="15"/>
        <v>3265</v>
      </c>
      <c r="E611" s="3">
        <f t="shared" si="15"/>
        <v>200</v>
      </c>
      <c r="F611" s="3">
        <f t="shared" si="15"/>
        <v>2000</v>
      </c>
      <c r="G611" s="21">
        <f>C611-E611</f>
        <v>62</v>
      </c>
      <c r="H611" s="21">
        <f>D611-F611</f>
        <v>1265</v>
      </c>
    </row>
    <row r="614" spans="1:8">
      <c r="A614" s="27" t="s">
        <v>115</v>
      </c>
      <c r="B614" s="36"/>
      <c r="C614" s="36"/>
      <c r="D614" s="36"/>
      <c r="E614" s="36"/>
      <c r="F614" s="36"/>
      <c r="G614" s="36"/>
      <c r="H614" s="36"/>
    </row>
    <row r="615" spans="1:8">
      <c r="A615" s="3"/>
      <c r="B615" s="3"/>
      <c r="C615" s="24" t="s">
        <v>75</v>
      </c>
      <c r="D615" s="18"/>
      <c r="E615" s="24" t="s">
        <v>2</v>
      </c>
      <c r="F615" s="18"/>
      <c r="G615" s="24" t="s">
        <v>3</v>
      </c>
      <c r="H615" s="18"/>
    </row>
    <row r="616" spans="1:8">
      <c r="A616" s="3" t="s">
        <v>5</v>
      </c>
      <c r="B616" s="3" t="s">
        <v>6</v>
      </c>
      <c r="C616" s="3" t="s">
        <v>10</v>
      </c>
      <c r="D616" s="3" t="s">
        <v>11</v>
      </c>
      <c r="E616" s="3" t="s">
        <v>10</v>
      </c>
      <c r="F616" s="3" t="s">
        <v>11</v>
      </c>
      <c r="G616" s="3" t="s">
        <v>10</v>
      </c>
      <c r="H616" s="3" t="s">
        <v>11</v>
      </c>
    </row>
    <row r="617" spans="1:8">
      <c r="A617" s="3" t="s">
        <v>12</v>
      </c>
      <c r="B617" s="3"/>
      <c r="C617" s="3" t="s">
        <v>10</v>
      </c>
      <c r="D617" s="3" t="s">
        <v>11</v>
      </c>
      <c r="E617" s="24" t="s">
        <v>93</v>
      </c>
      <c r="F617" s="18"/>
      <c r="G617" s="3"/>
      <c r="H617" s="3"/>
    </row>
    <row r="618" spans="1:8">
      <c r="A618" s="3" t="s">
        <v>15</v>
      </c>
      <c r="B618" s="28">
        <f>B601+7</f>
        <v>42722</v>
      </c>
      <c r="C618" s="3">
        <v>80</v>
      </c>
      <c r="D618" s="3">
        <v>830</v>
      </c>
      <c r="E618" s="3">
        <v>80</v>
      </c>
      <c r="F618" s="3">
        <v>800</v>
      </c>
      <c r="G618" s="3"/>
      <c r="H618" s="3"/>
    </row>
    <row r="619" spans="1:8">
      <c r="A619" s="3" t="s">
        <v>14</v>
      </c>
      <c r="B619" s="28">
        <f>B602+7</f>
        <v>42720</v>
      </c>
      <c r="C619" s="3">
        <v>44</v>
      </c>
      <c r="D619" s="3">
        <v>566</v>
      </c>
      <c r="E619" s="3">
        <v>40</v>
      </c>
      <c r="F619" s="3">
        <v>400</v>
      </c>
      <c r="G619" s="3"/>
      <c r="H619" s="3"/>
    </row>
    <row r="620" spans="1:8">
      <c r="A620" s="3" t="s">
        <v>16</v>
      </c>
      <c r="B620" s="28"/>
      <c r="C620" s="3">
        <v>32</v>
      </c>
      <c r="D620" s="3">
        <v>480</v>
      </c>
      <c r="E620" s="3">
        <v>40</v>
      </c>
      <c r="F620" s="3">
        <v>400</v>
      </c>
      <c r="G620" s="3"/>
      <c r="H620" s="3"/>
    </row>
    <row r="621" spans="1:8">
      <c r="A621" s="3" t="s">
        <v>17</v>
      </c>
      <c r="B621" s="28" t="s">
        <v>15</v>
      </c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18</v>
      </c>
      <c r="B622" s="28" t="s">
        <v>14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19</v>
      </c>
      <c r="B623" s="28" t="s">
        <v>15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31</v>
      </c>
      <c r="B624" s="28">
        <f>B607+7</f>
        <v>42717</v>
      </c>
      <c r="C624" s="3">
        <v>8</v>
      </c>
      <c r="D624" s="3">
        <v>114</v>
      </c>
      <c r="E624" s="3">
        <v>20</v>
      </c>
      <c r="F624" s="3">
        <v>200</v>
      </c>
      <c r="G624" s="3"/>
      <c r="H624" s="3"/>
    </row>
    <row r="625" spans="1:8">
      <c r="A625" s="3" t="s">
        <v>32</v>
      </c>
      <c r="B625" s="28">
        <f>B608+7</f>
        <v>42725</v>
      </c>
      <c r="C625" s="3">
        <v>20</v>
      </c>
      <c r="D625" s="3">
        <v>350</v>
      </c>
      <c r="E625" s="3">
        <v>20</v>
      </c>
      <c r="F625" s="3">
        <v>200</v>
      </c>
      <c r="G625" s="3"/>
      <c r="H625" s="3"/>
    </row>
    <row r="626" spans="1:8">
      <c r="A626" s="3" t="s">
        <v>34</v>
      </c>
      <c r="B626" s="3"/>
      <c r="C626" s="3"/>
      <c r="D626" s="3"/>
      <c r="E626" s="3">
        <v>0</v>
      </c>
      <c r="F626" s="3">
        <v>0</v>
      </c>
      <c r="G626" s="3"/>
      <c r="H626" s="3"/>
    </row>
    <row r="627" spans="1:8">
      <c r="A627" s="3" t="s">
        <v>24</v>
      </c>
      <c r="B627" s="3"/>
      <c r="C627" s="3"/>
      <c r="D627" s="3"/>
      <c r="E627" s="3"/>
      <c r="F627" s="3"/>
      <c r="G627" s="3"/>
      <c r="H627" s="3"/>
    </row>
    <row r="628" spans="1:8">
      <c r="A628" s="3" t="s">
        <v>79</v>
      </c>
      <c r="B628" s="3"/>
      <c r="C628" s="3">
        <f t="shared" ref="C628:F628" si="16">SUM(C618:C627)</f>
        <v>184</v>
      </c>
      <c r="D628" s="3">
        <f t="shared" si="16"/>
        <v>2340</v>
      </c>
      <c r="E628" s="3">
        <f t="shared" si="16"/>
        <v>200</v>
      </c>
      <c r="F628" s="3">
        <f t="shared" si="16"/>
        <v>2000</v>
      </c>
      <c r="G628" s="21">
        <f>C628-E628</f>
        <v>-16</v>
      </c>
      <c r="H628" s="21">
        <f>D628-F628</f>
        <v>340</v>
      </c>
    </row>
    <row r="631" spans="1:8">
      <c r="A631" s="27" t="s">
        <v>116</v>
      </c>
      <c r="B631" s="36"/>
      <c r="C631" s="36"/>
      <c r="D631" s="36"/>
      <c r="E631" s="36"/>
      <c r="F631" s="36"/>
      <c r="G631" s="36"/>
      <c r="H631" s="36"/>
    </row>
    <row r="632" spans="1:8">
      <c r="A632" s="3"/>
      <c r="B632" s="3"/>
      <c r="C632" s="24" t="s">
        <v>75</v>
      </c>
      <c r="D632" s="18"/>
      <c r="E632" s="24" t="s">
        <v>2</v>
      </c>
      <c r="F632" s="18"/>
      <c r="G632" s="24" t="s">
        <v>3</v>
      </c>
      <c r="H632" s="18"/>
    </row>
    <row r="633" spans="1:8">
      <c r="A633" s="3" t="s">
        <v>5</v>
      </c>
      <c r="B633" s="3" t="s">
        <v>6</v>
      </c>
      <c r="C633" s="3" t="s">
        <v>10</v>
      </c>
      <c r="D633" s="3" t="s">
        <v>11</v>
      </c>
      <c r="E633" s="3" t="s">
        <v>10</v>
      </c>
      <c r="F633" s="3" t="s">
        <v>11</v>
      </c>
      <c r="G633" s="3" t="s">
        <v>10</v>
      </c>
      <c r="H633" s="3" t="s">
        <v>11</v>
      </c>
    </row>
    <row r="634" spans="1:8">
      <c r="A634" s="3" t="s">
        <v>12</v>
      </c>
      <c r="B634" s="3"/>
      <c r="C634" s="3" t="s">
        <v>10</v>
      </c>
      <c r="D634" s="3" t="s">
        <v>11</v>
      </c>
      <c r="E634" s="24" t="s">
        <v>93</v>
      </c>
      <c r="F634" s="18"/>
      <c r="G634" s="3"/>
      <c r="H634" s="3"/>
    </row>
    <row r="635" spans="1:8">
      <c r="A635" s="3" t="s">
        <v>15</v>
      </c>
      <c r="B635" s="28">
        <f>B618+7</f>
        <v>42729</v>
      </c>
      <c r="C635" s="3"/>
      <c r="D635" s="3"/>
      <c r="E635" s="3">
        <v>80</v>
      </c>
      <c r="F635" s="3">
        <v>800</v>
      </c>
      <c r="G635" s="3"/>
      <c r="H635" s="3"/>
    </row>
    <row r="636" spans="1:8">
      <c r="A636" s="3" t="s">
        <v>14</v>
      </c>
      <c r="B636" s="28">
        <f>B619+7</f>
        <v>42727</v>
      </c>
      <c r="C636" s="3"/>
      <c r="D636" s="3"/>
      <c r="E636" s="3">
        <v>40</v>
      </c>
      <c r="F636" s="3">
        <v>400</v>
      </c>
      <c r="G636" s="3"/>
      <c r="H636" s="3"/>
    </row>
    <row r="637" spans="1:8">
      <c r="A637" s="3" t="s">
        <v>16</v>
      </c>
      <c r="B637" s="28"/>
      <c r="C637" s="3"/>
      <c r="D637" s="3"/>
      <c r="E637" s="3">
        <v>40</v>
      </c>
      <c r="F637" s="3">
        <v>400</v>
      </c>
      <c r="G637" s="3"/>
      <c r="H637" s="3"/>
    </row>
    <row r="638" spans="1:8">
      <c r="A638" s="3" t="s">
        <v>17</v>
      </c>
      <c r="B638" s="28" t="s">
        <v>15</v>
      </c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18</v>
      </c>
      <c r="B639" s="28" t="s">
        <v>14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19</v>
      </c>
      <c r="B640" s="28" t="s">
        <v>15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31</v>
      </c>
      <c r="B641" s="28">
        <f>B624+7</f>
        <v>42724</v>
      </c>
      <c r="C641" s="3">
        <v>9</v>
      </c>
      <c r="D641" s="3">
        <v>223</v>
      </c>
      <c r="E641" s="3">
        <v>20</v>
      </c>
      <c r="F641" s="3">
        <v>200</v>
      </c>
      <c r="G641" s="3"/>
      <c r="H641" s="3"/>
    </row>
    <row r="642" spans="1:8">
      <c r="A642" s="3" t="s">
        <v>32</v>
      </c>
      <c r="B642" s="28">
        <f>B625+7</f>
        <v>42732</v>
      </c>
      <c r="C642" s="3"/>
      <c r="D642" s="3"/>
      <c r="E642" s="3">
        <v>20</v>
      </c>
      <c r="F642" s="3">
        <v>200</v>
      </c>
      <c r="G642" s="3"/>
      <c r="H642" s="3"/>
    </row>
    <row r="643" spans="1:8">
      <c r="A643" s="3" t="s">
        <v>34</v>
      </c>
      <c r="B643" s="3"/>
      <c r="C643" s="3"/>
      <c r="D643" s="3"/>
      <c r="E643" s="3">
        <v>0</v>
      </c>
      <c r="F643" s="3">
        <v>0</v>
      </c>
      <c r="G643" s="3"/>
      <c r="H643" s="3"/>
    </row>
    <row r="644" spans="1:8">
      <c r="A644" s="3" t="s">
        <v>24</v>
      </c>
      <c r="B644" s="3"/>
      <c r="C644" s="3"/>
      <c r="D644" s="3"/>
      <c r="E644" s="3"/>
      <c r="F644" s="3"/>
      <c r="G644" s="3"/>
      <c r="H644" s="3"/>
    </row>
    <row r="645" spans="1:8">
      <c r="A645" s="3" t="s">
        <v>79</v>
      </c>
      <c r="B645" s="3"/>
      <c r="C645" s="3">
        <f t="shared" ref="C645:F645" si="17">SUM(C635:C644)</f>
        <v>9</v>
      </c>
      <c r="D645" s="3">
        <f t="shared" si="17"/>
        <v>223</v>
      </c>
      <c r="E645" s="3">
        <f t="shared" si="17"/>
        <v>200</v>
      </c>
      <c r="F645" s="3">
        <f t="shared" si="17"/>
        <v>2000</v>
      </c>
      <c r="G645" s="21">
        <f>C645-E645</f>
        <v>-191</v>
      </c>
      <c r="H645" s="21">
        <f>D645-F645</f>
        <v>-1777</v>
      </c>
    </row>
    <row r="648" spans="1:8">
      <c r="A648" s="27" t="s">
        <v>117</v>
      </c>
      <c r="B648" s="36"/>
      <c r="C648" s="36"/>
      <c r="D648" s="36"/>
      <c r="E648" s="36"/>
      <c r="F648" s="36"/>
      <c r="G648" s="36"/>
      <c r="H648" s="36"/>
    </row>
    <row r="649" spans="1:8">
      <c r="A649" s="3"/>
      <c r="B649" s="3"/>
      <c r="C649" s="24" t="s">
        <v>75</v>
      </c>
      <c r="D649" s="18"/>
      <c r="E649" s="24" t="s">
        <v>2</v>
      </c>
      <c r="F649" s="18"/>
      <c r="G649" s="24" t="s">
        <v>3</v>
      </c>
      <c r="H649" s="18"/>
    </row>
    <row r="650" spans="1:8">
      <c r="A650" s="3" t="s">
        <v>5</v>
      </c>
      <c r="B650" s="3" t="s">
        <v>6</v>
      </c>
      <c r="C650" s="3" t="s">
        <v>10</v>
      </c>
      <c r="D650" s="3" t="s">
        <v>11</v>
      </c>
      <c r="E650" s="3" t="s">
        <v>10</v>
      </c>
      <c r="F650" s="3" t="s">
        <v>11</v>
      </c>
      <c r="G650" s="3" t="s">
        <v>10</v>
      </c>
      <c r="H650" s="3" t="s">
        <v>11</v>
      </c>
    </row>
    <row r="651" spans="1:8">
      <c r="A651" s="3" t="s">
        <v>12</v>
      </c>
      <c r="B651" s="3"/>
      <c r="C651" s="3" t="s">
        <v>10</v>
      </c>
      <c r="D651" s="3" t="s">
        <v>11</v>
      </c>
      <c r="E651" s="24" t="s">
        <v>93</v>
      </c>
      <c r="F651" s="18"/>
      <c r="G651" s="3"/>
      <c r="H651" s="3"/>
    </row>
    <row r="652" spans="1:8">
      <c r="A652" s="3" t="s">
        <v>15</v>
      </c>
      <c r="B652" s="28">
        <f>B635+7</f>
        <v>42736</v>
      </c>
      <c r="C652" s="3">
        <v>95</v>
      </c>
      <c r="D652" s="3">
        <v>1234</v>
      </c>
      <c r="E652" s="3">
        <v>80</v>
      </c>
      <c r="F652" s="3">
        <v>800</v>
      </c>
      <c r="G652" s="3"/>
      <c r="H652" s="3"/>
    </row>
    <row r="653" spans="1:8">
      <c r="A653" s="3" t="s">
        <v>14</v>
      </c>
      <c r="B653" s="28">
        <f>B636+7</f>
        <v>42734</v>
      </c>
      <c r="C653" s="3">
        <v>37</v>
      </c>
      <c r="D653" s="3">
        <v>432</v>
      </c>
      <c r="E653" s="3">
        <v>40</v>
      </c>
      <c r="F653" s="3">
        <v>400</v>
      </c>
      <c r="G653" s="3"/>
      <c r="H653" s="3"/>
    </row>
    <row r="654" spans="1:8">
      <c r="A654" s="3" t="s">
        <v>16</v>
      </c>
      <c r="B654" s="28"/>
      <c r="C654" s="3">
        <v>29</v>
      </c>
      <c r="D654" s="3">
        <v>388</v>
      </c>
      <c r="E654" s="3">
        <v>40</v>
      </c>
      <c r="F654" s="3">
        <v>400</v>
      </c>
      <c r="G654" s="3"/>
      <c r="H654" s="3"/>
    </row>
    <row r="655" spans="1:8">
      <c r="A655" s="3" t="s">
        <v>17</v>
      </c>
      <c r="B655" s="28" t="s">
        <v>15</v>
      </c>
      <c r="C655" s="3"/>
      <c r="D655" s="3"/>
      <c r="E655" s="3">
        <v>0</v>
      </c>
      <c r="F655" s="3">
        <v>0</v>
      </c>
      <c r="G655" s="3"/>
      <c r="H655" s="3"/>
    </row>
    <row r="656" spans="1:8">
      <c r="A656" s="3" t="s">
        <v>18</v>
      </c>
      <c r="B656" s="28" t="s">
        <v>14</v>
      </c>
      <c r="C656" s="3"/>
      <c r="D656" s="3"/>
      <c r="E656" s="3">
        <v>0</v>
      </c>
      <c r="F656" s="3">
        <v>0</v>
      </c>
      <c r="G656" s="3"/>
      <c r="H656" s="3"/>
    </row>
    <row r="657" spans="1:8">
      <c r="A657" s="3" t="s">
        <v>19</v>
      </c>
      <c r="B657" s="28" t="s">
        <v>15</v>
      </c>
      <c r="C657" s="3"/>
      <c r="D657" s="3"/>
      <c r="E657" s="3">
        <v>0</v>
      </c>
      <c r="F657" s="3">
        <v>0</v>
      </c>
      <c r="G657" s="3"/>
      <c r="H657" s="3"/>
    </row>
    <row r="658" spans="1:8">
      <c r="A658" s="3" t="s">
        <v>31</v>
      </c>
      <c r="B658" s="28">
        <f>B641+7</f>
        <v>42731</v>
      </c>
      <c r="C658" s="3">
        <v>14</v>
      </c>
      <c r="D658" s="3">
        <v>274</v>
      </c>
      <c r="E658" s="3">
        <v>20</v>
      </c>
      <c r="F658" s="3">
        <v>200</v>
      </c>
      <c r="G658" s="3"/>
      <c r="H658" s="3"/>
    </row>
    <row r="659" spans="1:8">
      <c r="A659" s="3" t="s">
        <v>32</v>
      </c>
      <c r="B659" s="28">
        <f>B642+7</f>
        <v>42739</v>
      </c>
      <c r="C659" s="3">
        <v>27</v>
      </c>
      <c r="D659" s="3">
        <v>264</v>
      </c>
      <c r="E659" s="3">
        <v>20</v>
      </c>
      <c r="F659" s="3">
        <v>200</v>
      </c>
      <c r="G659" s="3"/>
      <c r="H659" s="3"/>
    </row>
    <row r="660" spans="1:8">
      <c r="A660" s="3" t="s">
        <v>34</v>
      </c>
      <c r="B660" s="3"/>
      <c r="C660" s="3">
        <v>2</v>
      </c>
      <c r="D660" s="3">
        <v>29</v>
      </c>
      <c r="E660" s="3">
        <v>0</v>
      </c>
      <c r="F660" s="3">
        <v>0</v>
      </c>
      <c r="G660" s="3"/>
      <c r="H660" s="3"/>
    </row>
    <row r="661" spans="1:8">
      <c r="A661" s="3" t="s">
        <v>24</v>
      </c>
      <c r="B661" s="3"/>
      <c r="C661" s="3"/>
      <c r="D661" s="3"/>
      <c r="E661" s="3"/>
      <c r="F661" s="3"/>
      <c r="G661" s="3"/>
      <c r="H661" s="3"/>
    </row>
    <row r="662" spans="1:8">
      <c r="A662" s="3" t="s">
        <v>79</v>
      </c>
      <c r="B662" s="3"/>
      <c r="C662" s="3">
        <f t="shared" ref="C662:F662" si="18">SUM(C652:C661)</f>
        <v>204</v>
      </c>
      <c r="D662" s="3">
        <f t="shared" si="18"/>
        <v>2621</v>
      </c>
      <c r="E662" s="3">
        <f t="shared" si="18"/>
        <v>200</v>
      </c>
      <c r="F662" s="3">
        <f t="shared" si="18"/>
        <v>2000</v>
      </c>
      <c r="G662" s="21">
        <f>C662-E662</f>
        <v>4</v>
      </c>
      <c r="H662" s="21">
        <f>D662-F662</f>
        <v>621</v>
      </c>
    </row>
    <row r="665" spans="1:8">
      <c r="A665" s="27" t="s">
        <v>118</v>
      </c>
      <c r="B665" s="36"/>
      <c r="C665" s="36"/>
      <c r="D665" s="36"/>
      <c r="E665" s="36"/>
      <c r="F665" s="36"/>
      <c r="G665" s="36"/>
      <c r="H665" s="36"/>
    </row>
    <row r="666" spans="1:8">
      <c r="A666" s="3"/>
      <c r="B666" s="3"/>
      <c r="C666" s="24" t="s">
        <v>75</v>
      </c>
      <c r="D666" s="18"/>
      <c r="E666" s="24" t="s">
        <v>2</v>
      </c>
      <c r="F666" s="18"/>
      <c r="G666" s="24" t="s">
        <v>3</v>
      </c>
      <c r="H666" s="18"/>
    </row>
    <row r="667" spans="1:8">
      <c r="A667" s="3" t="s">
        <v>5</v>
      </c>
      <c r="B667" s="3" t="s">
        <v>6</v>
      </c>
      <c r="C667" s="3" t="s">
        <v>10</v>
      </c>
      <c r="D667" s="3" t="s">
        <v>11</v>
      </c>
      <c r="E667" s="3" t="s">
        <v>10</v>
      </c>
      <c r="F667" s="3" t="s">
        <v>11</v>
      </c>
      <c r="G667" s="3" t="s">
        <v>10</v>
      </c>
      <c r="H667" s="3" t="s">
        <v>11</v>
      </c>
    </row>
    <row r="668" spans="1:8">
      <c r="A668" s="3" t="s">
        <v>12</v>
      </c>
      <c r="B668" s="3"/>
      <c r="C668" s="3" t="s">
        <v>10</v>
      </c>
      <c r="D668" s="3" t="s">
        <v>11</v>
      </c>
      <c r="E668" s="24" t="s">
        <v>93</v>
      </c>
      <c r="F668" s="18"/>
      <c r="G668" s="3"/>
      <c r="H668" s="3"/>
    </row>
    <row r="669" spans="1:8">
      <c r="A669" s="3" t="s">
        <v>15</v>
      </c>
      <c r="B669" s="28">
        <f>B652+7</f>
        <v>42743</v>
      </c>
      <c r="C669" s="3">
        <v>84</v>
      </c>
      <c r="D669" s="3">
        <v>856</v>
      </c>
      <c r="E669" s="3">
        <v>80</v>
      </c>
      <c r="F669" s="3">
        <v>800</v>
      </c>
      <c r="G669" s="3"/>
      <c r="H669" s="3"/>
    </row>
    <row r="670" spans="1:8">
      <c r="A670" s="3" t="s">
        <v>14</v>
      </c>
      <c r="B670" s="28">
        <f>B653+7</f>
        <v>42741</v>
      </c>
      <c r="C670" s="3">
        <v>41</v>
      </c>
      <c r="D670" s="3">
        <v>542</v>
      </c>
      <c r="E670" s="3">
        <v>40</v>
      </c>
      <c r="F670" s="3">
        <v>400</v>
      </c>
      <c r="G670" s="3"/>
      <c r="H670" s="3"/>
    </row>
    <row r="671" spans="1:8">
      <c r="A671" s="3" t="s">
        <v>16</v>
      </c>
      <c r="B671" s="28"/>
      <c r="C671" s="3">
        <v>35</v>
      </c>
      <c r="D671" s="3">
        <v>523</v>
      </c>
      <c r="E671" s="3">
        <v>40</v>
      </c>
      <c r="F671" s="3">
        <v>400</v>
      </c>
      <c r="G671" s="3"/>
      <c r="H671" s="3"/>
    </row>
    <row r="672" spans="1:8">
      <c r="A672" s="3" t="s">
        <v>17</v>
      </c>
      <c r="B672" s="28" t="s">
        <v>15</v>
      </c>
      <c r="C672" s="3"/>
      <c r="D672" s="3"/>
      <c r="E672" s="3">
        <v>0</v>
      </c>
      <c r="F672" s="3">
        <v>0</v>
      </c>
      <c r="G672" s="3"/>
      <c r="H672" s="3"/>
    </row>
    <row r="673" spans="1:8">
      <c r="A673" s="3" t="s">
        <v>18</v>
      </c>
      <c r="B673" s="28" t="s">
        <v>14</v>
      </c>
      <c r="C673" s="3"/>
      <c r="D673" s="3"/>
      <c r="E673" s="3">
        <v>0</v>
      </c>
      <c r="F673" s="3">
        <v>0</v>
      </c>
      <c r="G673" s="3"/>
      <c r="H673" s="3"/>
    </row>
    <row r="674" spans="1:8">
      <c r="A674" s="3" t="s">
        <v>19</v>
      </c>
      <c r="B674" s="28" t="s">
        <v>15</v>
      </c>
      <c r="C674" s="3"/>
      <c r="D674" s="3"/>
      <c r="E674" s="3">
        <v>0</v>
      </c>
      <c r="F674" s="3">
        <v>0</v>
      </c>
      <c r="G674" s="3"/>
      <c r="H674" s="3"/>
    </row>
    <row r="675" spans="1:8">
      <c r="A675" s="3" t="s">
        <v>31</v>
      </c>
      <c r="B675" s="28">
        <f>B658+7</f>
        <v>42738</v>
      </c>
      <c r="C675" s="3">
        <v>9</v>
      </c>
      <c r="D675" s="3">
        <v>167</v>
      </c>
      <c r="E675" s="3">
        <v>20</v>
      </c>
      <c r="F675" s="3">
        <v>200</v>
      </c>
      <c r="G675" s="3"/>
      <c r="H675" s="3"/>
    </row>
    <row r="676" spans="1:8">
      <c r="A676" s="3" t="s">
        <v>32</v>
      </c>
      <c r="B676" s="28">
        <f>B659+7</f>
        <v>42746</v>
      </c>
      <c r="C676" s="3">
        <v>21</v>
      </c>
      <c r="D676" s="3">
        <v>244</v>
      </c>
      <c r="E676" s="3">
        <v>20</v>
      </c>
      <c r="F676" s="3">
        <v>200</v>
      </c>
      <c r="G676" s="3"/>
      <c r="H676" s="3"/>
    </row>
    <row r="677" spans="1:8">
      <c r="A677" s="3" t="s">
        <v>34</v>
      </c>
      <c r="B677" s="3"/>
      <c r="C677" s="3"/>
      <c r="D677" s="3"/>
      <c r="E677" s="3">
        <v>0</v>
      </c>
      <c r="F677" s="3">
        <v>0</v>
      </c>
      <c r="G677" s="3"/>
      <c r="H677" s="3"/>
    </row>
    <row r="678" spans="1:8">
      <c r="A678" s="3" t="s">
        <v>24</v>
      </c>
      <c r="B678" s="3"/>
      <c r="C678" s="3"/>
      <c r="D678" s="3"/>
      <c r="E678" s="3"/>
      <c r="F678" s="3"/>
      <c r="G678" s="3"/>
      <c r="H678" s="3"/>
    </row>
    <row r="679" spans="1:8">
      <c r="A679" s="3" t="s">
        <v>79</v>
      </c>
      <c r="B679" s="3"/>
      <c r="C679" s="3">
        <f t="shared" ref="C679:F679" si="19">SUM(C669:C678)</f>
        <v>190</v>
      </c>
      <c r="D679" s="3">
        <f t="shared" si="19"/>
        <v>2332</v>
      </c>
      <c r="E679" s="3">
        <f t="shared" si="19"/>
        <v>200</v>
      </c>
      <c r="F679" s="3">
        <f t="shared" si="19"/>
        <v>2000</v>
      </c>
      <c r="G679" s="21">
        <f>C679-E679</f>
        <v>-10</v>
      </c>
      <c r="H679" s="21">
        <f>D679-F679</f>
        <v>332</v>
      </c>
    </row>
    <row r="682" spans="1:8">
      <c r="A682" s="27" t="s">
        <v>119</v>
      </c>
      <c r="B682" s="36"/>
      <c r="C682" s="36"/>
      <c r="D682" s="36"/>
      <c r="E682" s="36"/>
      <c r="F682" s="36"/>
      <c r="G682" s="36"/>
      <c r="H682" s="36"/>
    </row>
    <row r="683" spans="1:8">
      <c r="A683" s="3"/>
      <c r="B683" s="3"/>
      <c r="C683" s="24" t="s">
        <v>75</v>
      </c>
      <c r="D683" s="18"/>
      <c r="E683" s="24" t="s">
        <v>2</v>
      </c>
      <c r="F683" s="18"/>
      <c r="G683" s="24" t="s">
        <v>3</v>
      </c>
      <c r="H683" s="18"/>
    </row>
    <row r="684" spans="1:8">
      <c r="A684" s="3" t="s">
        <v>5</v>
      </c>
      <c r="B684" s="3" t="s">
        <v>6</v>
      </c>
      <c r="C684" s="3" t="s">
        <v>10</v>
      </c>
      <c r="D684" s="3" t="s">
        <v>11</v>
      </c>
      <c r="E684" s="3" t="s">
        <v>10</v>
      </c>
      <c r="F684" s="3" t="s">
        <v>11</v>
      </c>
      <c r="G684" s="3" t="s">
        <v>10</v>
      </c>
      <c r="H684" s="3" t="s">
        <v>11</v>
      </c>
    </row>
    <row r="685" spans="1:8">
      <c r="A685" s="3" t="s">
        <v>12</v>
      </c>
      <c r="B685" s="3"/>
      <c r="C685" s="3" t="s">
        <v>10</v>
      </c>
      <c r="D685" s="3" t="s">
        <v>11</v>
      </c>
      <c r="E685" s="24" t="s">
        <v>93</v>
      </c>
      <c r="F685" s="18"/>
      <c r="G685" s="3"/>
      <c r="H685" s="3"/>
    </row>
    <row r="686" spans="1:8">
      <c r="A686" s="3" t="s">
        <v>15</v>
      </c>
      <c r="B686" s="28">
        <f>B669+7</f>
        <v>42750</v>
      </c>
      <c r="C686" s="3">
        <v>75</v>
      </c>
      <c r="D686" s="3">
        <v>835</v>
      </c>
      <c r="E686" s="3">
        <v>80</v>
      </c>
      <c r="F686" s="3">
        <v>800</v>
      </c>
      <c r="G686" s="3"/>
      <c r="H686" s="3"/>
    </row>
    <row r="687" spans="1:8">
      <c r="A687" s="3" t="s">
        <v>14</v>
      </c>
      <c r="B687" s="28">
        <f>B670+7</f>
        <v>42748</v>
      </c>
      <c r="C687" s="3">
        <v>51</v>
      </c>
      <c r="D687" s="3">
        <v>620</v>
      </c>
      <c r="E687" s="3">
        <v>40</v>
      </c>
      <c r="F687" s="3">
        <v>400</v>
      </c>
      <c r="G687" s="3"/>
      <c r="H687" s="3"/>
    </row>
    <row r="688" spans="1:8">
      <c r="A688" s="3" t="s">
        <v>16</v>
      </c>
      <c r="B688" s="28"/>
      <c r="C688" s="3">
        <v>3</v>
      </c>
      <c r="D688" s="3">
        <v>29</v>
      </c>
      <c r="E688" s="3">
        <v>40</v>
      </c>
      <c r="F688" s="3">
        <v>400</v>
      </c>
      <c r="G688" s="3"/>
      <c r="H688" s="3"/>
    </row>
    <row r="689" spans="1:8">
      <c r="A689" s="3" t="s">
        <v>17</v>
      </c>
      <c r="B689" s="28" t="s">
        <v>15</v>
      </c>
      <c r="C689" s="3"/>
      <c r="D689" s="3"/>
      <c r="E689" s="3">
        <v>0</v>
      </c>
      <c r="F689" s="3">
        <v>0</v>
      </c>
      <c r="G689" s="3"/>
      <c r="H689" s="3"/>
    </row>
    <row r="690" spans="1:8">
      <c r="A690" s="3" t="s">
        <v>18</v>
      </c>
      <c r="B690" s="28" t="s">
        <v>14</v>
      </c>
      <c r="C690" s="3"/>
      <c r="D690" s="3"/>
      <c r="E690" s="3">
        <v>0</v>
      </c>
      <c r="F690" s="3">
        <v>0</v>
      </c>
      <c r="G690" s="3"/>
      <c r="H690" s="3"/>
    </row>
    <row r="691" spans="1:8">
      <c r="A691" s="3" t="s">
        <v>19</v>
      </c>
      <c r="B691" s="28" t="s">
        <v>15</v>
      </c>
      <c r="C691" s="3"/>
      <c r="D691" s="3"/>
      <c r="E691" s="3">
        <v>0</v>
      </c>
      <c r="F691" s="3">
        <v>0</v>
      </c>
      <c r="G691" s="3"/>
      <c r="H691" s="3"/>
    </row>
    <row r="692" spans="1:8">
      <c r="A692" s="3" t="s">
        <v>31</v>
      </c>
      <c r="B692" s="28">
        <f>B675+7</f>
        <v>42745</v>
      </c>
      <c r="C692" s="3">
        <v>13</v>
      </c>
      <c r="D692" s="3">
        <v>201</v>
      </c>
      <c r="E692" s="3">
        <v>20</v>
      </c>
      <c r="F692" s="3">
        <v>200</v>
      </c>
      <c r="G692" s="3"/>
      <c r="H692" s="3"/>
    </row>
    <row r="693" spans="1:8">
      <c r="A693" s="3" t="s">
        <v>32</v>
      </c>
      <c r="B693" s="28">
        <f>B676+7</f>
        <v>42753</v>
      </c>
      <c r="C693" s="3">
        <v>39</v>
      </c>
      <c r="D693" s="3">
        <v>387</v>
      </c>
      <c r="E693" s="3">
        <v>20</v>
      </c>
      <c r="F693" s="3">
        <v>200</v>
      </c>
      <c r="G693" s="3"/>
      <c r="H693" s="3"/>
    </row>
    <row r="694" spans="1:8">
      <c r="A694" s="3" t="s">
        <v>34</v>
      </c>
      <c r="B694" s="3"/>
      <c r="C694" s="3"/>
      <c r="D694" s="3"/>
      <c r="E694" s="3">
        <v>0</v>
      </c>
      <c r="F694" s="3">
        <v>0</v>
      </c>
      <c r="G694" s="3"/>
      <c r="H694" s="3"/>
    </row>
    <row r="695" spans="1:8">
      <c r="A695" s="3" t="s">
        <v>24</v>
      </c>
      <c r="B695" s="3"/>
      <c r="C695" s="3"/>
      <c r="D695" s="3"/>
      <c r="E695" s="3"/>
      <c r="F695" s="3"/>
      <c r="G695" s="3"/>
      <c r="H695" s="3"/>
    </row>
    <row r="696" spans="1:8">
      <c r="A696" s="3" t="s">
        <v>79</v>
      </c>
      <c r="B696" s="3"/>
      <c r="C696" s="3">
        <f t="shared" ref="C696:F696" si="20">SUM(C686:C695)</f>
        <v>181</v>
      </c>
      <c r="D696" s="3">
        <f t="shared" si="20"/>
        <v>2072</v>
      </c>
      <c r="E696" s="3">
        <f t="shared" si="20"/>
        <v>200</v>
      </c>
      <c r="F696" s="3">
        <f t="shared" si="20"/>
        <v>2000</v>
      </c>
      <c r="G696" s="21">
        <f>C696-E696</f>
        <v>-19</v>
      </c>
      <c r="H696" s="21">
        <f>D696-F696</f>
        <v>72</v>
      </c>
    </row>
    <row r="699" spans="1:8">
      <c r="A699" s="27" t="s">
        <v>120</v>
      </c>
      <c r="B699" s="36"/>
      <c r="C699" s="36"/>
      <c r="D699" s="36"/>
      <c r="E699" s="36"/>
      <c r="F699" s="36"/>
      <c r="G699" s="36"/>
      <c r="H699" s="36"/>
    </row>
    <row r="700" spans="1:8">
      <c r="A700" s="3"/>
      <c r="B700" s="3"/>
      <c r="C700" s="24" t="s">
        <v>75</v>
      </c>
      <c r="D700" s="18"/>
      <c r="E700" s="24" t="s">
        <v>2</v>
      </c>
      <c r="F700" s="18"/>
      <c r="G700" s="24" t="s">
        <v>3</v>
      </c>
      <c r="H700" s="18"/>
    </row>
    <row r="701" spans="1:8">
      <c r="A701" s="3" t="s">
        <v>5</v>
      </c>
      <c r="B701" s="3" t="s">
        <v>6</v>
      </c>
      <c r="C701" s="3" t="s">
        <v>10</v>
      </c>
      <c r="D701" s="3" t="s">
        <v>11</v>
      </c>
      <c r="E701" s="3" t="s">
        <v>10</v>
      </c>
      <c r="F701" s="3" t="s">
        <v>11</v>
      </c>
      <c r="G701" s="3" t="s">
        <v>10</v>
      </c>
      <c r="H701" s="3" t="s">
        <v>11</v>
      </c>
    </row>
    <row r="702" spans="1:8">
      <c r="A702" s="3" t="s">
        <v>12</v>
      </c>
      <c r="B702" s="3"/>
      <c r="C702" s="3" t="s">
        <v>10</v>
      </c>
      <c r="D702" s="3" t="s">
        <v>11</v>
      </c>
      <c r="E702" s="24" t="s">
        <v>93</v>
      </c>
      <c r="F702" s="18"/>
      <c r="G702" s="3"/>
      <c r="H702" s="3"/>
    </row>
    <row r="703" spans="1:8">
      <c r="A703" s="3" t="s">
        <v>15</v>
      </c>
      <c r="B703" s="28">
        <f>B686+7</f>
        <v>42757</v>
      </c>
      <c r="C703" s="3">
        <v>95</v>
      </c>
      <c r="D703" s="3">
        <v>1010</v>
      </c>
      <c r="E703" s="3">
        <v>80</v>
      </c>
      <c r="F703" s="3">
        <v>800</v>
      </c>
      <c r="G703" s="3"/>
      <c r="H703" s="3"/>
    </row>
    <row r="704" spans="1:8">
      <c r="A704" s="3" t="s">
        <v>14</v>
      </c>
      <c r="B704" s="28">
        <f>B687+7</f>
        <v>42755</v>
      </c>
      <c r="C704" s="3">
        <v>68</v>
      </c>
      <c r="D704" s="3">
        <v>800</v>
      </c>
      <c r="E704" s="3">
        <v>40</v>
      </c>
      <c r="F704" s="3">
        <v>400</v>
      </c>
      <c r="G704" s="3"/>
      <c r="H704" s="3"/>
    </row>
    <row r="705" spans="1:8">
      <c r="A705" s="3" t="s">
        <v>16</v>
      </c>
      <c r="B705" s="28"/>
      <c r="C705" s="3">
        <v>9</v>
      </c>
      <c r="D705" s="3">
        <v>155</v>
      </c>
      <c r="E705" s="3">
        <v>40</v>
      </c>
      <c r="F705" s="3">
        <v>400</v>
      </c>
      <c r="G705" s="3"/>
      <c r="H705" s="3"/>
    </row>
    <row r="706" spans="1:8">
      <c r="A706" s="3" t="s">
        <v>17</v>
      </c>
      <c r="B706" s="28" t="s">
        <v>15</v>
      </c>
      <c r="C706" s="3"/>
      <c r="D706" s="3"/>
      <c r="E706" s="3">
        <v>0</v>
      </c>
      <c r="F706" s="3">
        <v>0</v>
      </c>
      <c r="G706" s="3"/>
      <c r="H706" s="3"/>
    </row>
    <row r="707" spans="1:8">
      <c r="A707" s="3" t="s">
        <v>18</v>
      </c>
      <c r="B707" s="28" t="s">
        <v>14</v>
      </c>
      <c r="C707" s="3"/>
      <c r="D707" s="3"/>
      <c r="E707" s="3">
        <v>0</v>
      </c>
      <c r="F707" s="3">
        <v>0</v>
      </c>
      <c r="G707" s="3"/>
      <c r="H707" s="3"/>
    </row>
    <row r="708" spans="1:8">
      <c r="A708" s="3" t="s">
        <v>19</v>
      </c>
      <c r="B708" s="28" t="s">
        <v>15</v>
      </c>
      <c r="C708" s="3"/>
      <c r="D708" s="3"/>
      <c r="E708" s="3">
        <v>0</v>
      </c>
      <c r="F708" s="3">
        <v>0</v>
      </c>
      <c r="G708" s="3"/>
      <c r="H708" s="3"/>
    </row>
    <row r="709" spans="1:8">
      <c r="A709" s="3" t="s">
        <v>31</v>
      </c>
      <c r="B709" s="28">
        <f>B692+7</f>
        <v>42752</v>
      </c>
      <c r="C709" s="3">
        <v>23</v>
      </c>
      <c r="D709" s="3">
        <v>350</v>
      </c>
      <c r="E709" s="3">
        <v>20</v>
      </c>
      <c r="F709" s="3">
        <v>200</v>
      </c>
      <c r="G709" s="3"/>
      <c r="H709" s="3"/>
    </row>
    <row r="710" spans="1:8">
      <c r="A710" s="3" t="s">
        <v>32</v>
      </c>
      <c r="B710" s="28">
        <f>B693+7</f>
        <v>42760</v>
      </c>
      <c r="C710" s="3">
        <v>31</v>
      </c>
      <c r="D710" s="3">
        <v>387</v>
      </c>
      <c r="E710" s="3">
        <v>20</v>
      </c>
      <c r="F710" s="3">
        <v>200</v>
      </c>
      <c r="G710" s="3"/>
      <c r="H710" s="3"/>
    </row>
    <row r="711" spans="1:8">
      <c r="A711" s="3" t="s">
        <v>34</v>
      </c>
      <c r="B711" s="3"/>
      <c r="C711" s="3"/>
      <c r="D711" s="3"/>
      <c r="E711" s="3">
        <v>0</v>
      </c>
      <c r="F711" s="3">
        <v>0</v>
      </c>
      <c r="G711" s="3"/>
      <c r="H711" s="3"/>
    </row>
    <row r="712" spans="1:8">
      <c r="A712" s="3" t="s">
        <v>24</v>
      </c>
      <c r="B712" s="3"/>
      <c r="C712" s="3"/>
      <c r="D712" s="3"/>
      <c r="E712" s="3"/>
      <c r="F712" s="3"/>
      <c r="G712" s="3"/>
      <c r="H712" s="3"/>
    </row>
    <row r="713" spans="1:8">
      <c r="A713" s="3" t="s">
        <v>79</v>
      </c>
      <c r="B713" s="3"/>
      <c r="C713" s="3">
        <f t="shared" ref="C713:F713" si="21">SUM(C703:C712)</f>
        <v>226</v>
      </c>
      <c r="D713" s="3">
        <f t="shared" si="21"/>
        <v>2702</v>
      </c>
      <c r="E713" s="3">
        <f t="shared" si="21"/>
        <v>200</v>
      </c>
      <c r="F713" s="3">
        <f t="shared" si="21"/>
        <v>2000</v>
      </c>
      <c r="G713" s="21">
        <f>C713-E713</f>
        <v>26</v>
      </c>
      <c r="H713" s="21">
        <f>D713-F713</f>
        <v>702</v>
      </c>
    </row>
    <row r="716" spans="1:8">
      <c r="A716" s="27" t="s">
        <v>121</v>
      </c>
      <c r="B716" s="36"/>
      <c r="C716" s="36"/>
      <c r="D716" s="36"/>
      <c r="E716" s="36"/>
      <c r="F716" s="36"/>
      <c r="G716" s="36"/>
      <c r="H716" s="36"/>
    </row>
    <row r="717" spans="1:8">
      <c r="A717" s="3"/>
      <c r="B717" s="3"/>
      <c r="C717" s="24" t="s">
        <v>75</v>
      </c>
      <c r="D717" s="18"/>
      <c r="E717" s="24" t="s">
        <v>2</v>
      </c>
      <c r="F717" s="18"/>
      <c r="G717" s="24" t="s">
        <v>3</v>
      </c>
      <c r="H717" s="18"/>
    </row>
    <row r="718" spans="1:8">
      <c r="A718" s="3" t="s">
        <v>5</v>
      </c>
      <c r="B718" s="3" t="s">
        <v>6</v>
      </c>
      <c r="C718" s="3" t="s">
        <v>10</v>
      </c>
      <c r="D718" s="3" t="s">
        <v>11</v>
      </c>
      <c r="E718" s="3" t="s">
        <v>10</v>
      </c>
      <c r="F718" s="3" t="s">
        <v>11</v>
      </c>
      <c r="G718" s="3" t="s">
        <v>10</v>
      </c>
      <c r="H718" s="3" t="s">
        <v>11</v>
      </c>
    </row>
    <row r="719" spans="1:8">
      <c r="A719" s="3" t="s">
        <v>12</v>
      </c>
      <c r="B719" s="3"/>
      <c r="C719" s="3" t="s">
        <v>10</v>
      </c>
      <c r="D719" s="3" t="s">
        <v>11</v>
      </c>
      <c r="E719" s="24" t="s">
        <v>93</v>
      </c>
      <c r="F719" s="18"/>
      <c r="G719" s="3"/>
      <c r="H719" s="3"/>
    </row>
    <row r="720" spans="1:8">
      <c r="A720" s="3" t="s">
        <v>15</v>
      </c>
      <c r="B720" s="28">
        <f>B703+7</f>
        <v>42764</v>
      </c>
      <c r="C720" s="3">
        <v>133</v>
      </c>
      <c r="D720" s="3">
        <v>1692</v>
      </c>
      <c r="E720" s="3">
        <v>80</v>
      </c>
      <c r="F720" s="3">
        <v>800</v>
      </c>
      <c r="G720" s="3"/>
      <c r="H720" s="3"/>
    </row>
    <row r="721" spans="1:8">
      <c r="A721" s="3" t="s">
        <v>14</v>
      </c>
      <c r="B721" s="28">
        <f>B704+7</f>
        <v>42762</v>
      </c>
      <c r="C721" s="3">
        <v>71</v>
      </c>
      <c r="D721" s="3">
        <v>695</v>
      </c>
      <c r="E721" s="3">
        <v>40</v>
      </c>
      <c r="F721" s="3">
        <v>400</v>
      </c>
      <c r="G721" s="3"/>
      <c r="H721" s="3"/>
    </row>
    <row r="722" spans="1:8">
      <c r="A722" s="3" t="s">
        <v>16</v>
      </c>
      <c r="B722" s="28"/>
      <c r="C722" s="3">
        <v>19</v>
      </c>
      <c r="D722" s="3">
        <v>125</v>
      </c>
      <c r="E722" s="3">
        <v>40</v>
      </c>
      <c r="F722" s="3">
        <v>400</v>
      </c>
      <c r="G722" s="3"/>
      <c r="H722" s="3"/>
    </row>
    <row r="723" spans="1:8">
      <c r="A723" s="3" t="s">
        <v>17</v>
      </c>
      <c r="B723" s="28" t="s">
        <v>15</v>
      </c>
      <c r="C723" s="3"/>
      <c r="D723" s="3"/>
      <c r="E723" s="3">
        <v>0</v>
      </c>
      <c r="F723" s="3">
        <v>0</v>
      </c>
      <c r="G723" s="3"/>
      <c r="H723" s="3"/>
    </row>
    <row r="724" spans="1:8">
      <c r="A724" s="3" t="s">
        <v>18</v>
      </c>
      <c r="B724" s="28" t="s">
        <v>14</v>
      </c>
      <c r="C724" s="3"/>
      <c r="D724" s="3"/>
      <c r="E724" s="3">
        <v>0</v>
      </c>
      <c r="F724" s="3">
        <v>0</v>
      </c>
      <c r="G724" s="3"/>
      <c r="H724" s="3"/>
    </row>
    <row r="725" spans="1:8">
      <c r="A725" s="3" t="s">
        <v>19</v>
      </c>
      <c r="B725" s="28" t="s">
        <v>15</v>
      </c>
      <c r="C725" s="3"/>
      <c r="D725" s="3"/>
      <c r="E725" s="3">
        <v>0</v>
      </c>
      <c r="F725" s="3">
        <v>0</v>
      </c>
      <c r="G725" s="3"/>
      <c r="H725" s="3"/>
    </row>
    <row r="726" spans="1:8">
      <c r="A726" s="3" t="s">
        <v>31</v>
      </c>
      <c r="B726" s="28">
        <f>B709+7</f>
        <v>42759</v>
      </c>
      <c r="C726" s="3"/>
      <c r="D726" s="3"/>
      <c r="E726" s="3">
        <v>20</v>
      </c>
      <c r="F726" s="3">
        <v>200</v>
      </c>
      <c r="G726" s="3"/>
      <c r="H726" s="3"/>
    </row>
    <row r="727" spans="1:8">
      <c r="A727" s="3" t="s">
        <v>32</v>
      </c>
      <c r="B727" s="28">
        <f>B710+7</f>
        <v>42767</v>
      </c>
      <c r="C727" s="3">
        <v>14</v>
      </c>
      <c r="D727" s="3">
        <v>108</v>
      </c>
      <c r="E727" s="3">
        <v>20</v>
      </c>
      <c r="F727" s="3">
        <v>200</v>
      </c>
      <c r="G727" s="3"/>
      <c r="H727" s="3"/>
    </row>
    <row r="728" spans="1:8">
      <c r="A728" s="3" t="s">
        <v>34</v>
      </c>
      <c r="B728" s="3"/>
      <c r="C728" s="3"/>
      <c r="D728" s="3"/>
      <c r="E728" s="3">
        <v>0</v>
      </c>
      <c r="F728" s="3">
        <v>0</v>
      </c>
      <c r="G728" s="3"/>
      <c r="H728" s="3"/>
    </row>
    <row r="729" spans="1:8">
      <c r="A729" s="3" t="s">
        <v>24</v>
      </c>
      <c r="B729" s="3"/>
      <c r="C729" s="3"/>
      <c r="D729" s="3"/>
      <c r="E729" s="3"/>
      <c r="F729" s="3"/>
      <c r="G729" s="3"/>
      <c r="H729" s="3"/>
    </row>
    <row r="730" spans="1:8">
      <c r="A730" s="3" t="s">
        <v>79</v>
      </c>
      <c r="B730" s="3"/>
      <c r="C730" s="3">
        <f t="shared" ref="C730:F730" si="22">SUM(C720:C729)</f>
        <v>237</v>
      </c>
      <c r="D730" s="3">
        <f t="shared" si="22"/>
        <v>2620</v>
      </c>
      <c r="E730" s="3">
        <f t="shared" si="22"/>
        <v>200</v>
      </c>
      <c r="F730" s="3">
        <f t="shared" si="22"/>
        <v>2000</v>
      </c>
      <c r="G730" s="21">
        <f>C730-E730</f>
        <v>37</v>
      </c>
      <c r="H730" s="21">
        <f>D730-F730</f>
        <v>620</v>
      </c>
    </row>
    <row r="733" spans="1:8">
      <c r="A733" s="27" t="s">
        <v>122</v>
      </c>
      <c r="B733" s="36"/>
      <c r="C733" s="36"/>
      <c r="D733" s="36"/>
      <c r="E733" s="36"/>
      <c r="F733" s="36"/>
      <c r="G733" s="36"/>
      <c r="H733" s="36"/>
    </row>
    <row r="734" spans="1:8">
      <c r="A734" s="3"/>
      <c r="B734" s="3"/>
      <c r="C734" s="24" t="s">
        <v>75</v>
      </c>
      <c r="D734" s="18"/>
      <c r="E734" s="24" t="s">
        <v>2</v>
      </c>
      <c r="F734" s="18"/>
      <c r="G734" s="24" t="s">
        <v>3</v>
      </c>
      <c r="H734" s="18"/>
    </row>
    <row r="735" spans="1:8">
      <c r="A735" s="3" t="s">
        <v>5</v>
      </c>
      <c r="B735" s="3" t="s">
        <v>6</v>
      </c>
      <c r="C735" s="3" t="s">
        <v>10</v>
      </c>
      <c r="D735" s="3" t="s">
        <v>11</v>
      </c>
      <c r="E735" s="3" t="s">
        <v>10</v>
      </c>
      <c r="F735" s="3" t="s">
        <v>11</v>
      </c>
      <c r="G735" s="3" t="s">
        <v>10</v>
      </c>
      <c r="H735" s="3" t="s">
        <v>11</v>
      </c>
    </row>
    <row r="736" spans="1:8">
      <c r="A736" s="3" t="s">
        <v>12</v>
      </c>
      <c r="B736" s="3"/>
      <c r="C736" s="3" t="s">
        <v>10</v>
      </c>
      <c r="D736" s="3" t="s">
        <v>11</v>
      </c>
      <c r="E736" s="24" t="s">
        <v>93</v>
      </c>
      <c r="F736" s="18"/>
      <c r="G736" s="3"/>
      <c r="H736" s="3"/>
    </row>
    <row r="737" spans="1:8">
      <c r="A737" s="3" t="s">
        <v>15</v>
      </c>
      <c r="B737" s="28">
        <f>B720+7</f>
        <v>42771</v>
      </c>
      <c r="C737" s="3">
        <v>42</v>
      </c>
      <c r="D737" s="3">
        <v>280</v>
      </c>
      <c r="E737" s="3">
        <v>80</v>
      </c>
      <c r="F737" s="3">
        <v>800</v>
      </c>
      <c r="G737" s="3"/>
      <c r="H737" s="3"/>
    </row>
    <row r="738" spans="1:8">
      <c r="A738" s="3" t="s">
        <v>14</v>
      </c>
      <c r="B738" s="28">
        <f>B721+7</f>
        <v>42769</v>
      </c>
      <c r="C738" s="3">
        <v>2</v>
      </c>
      <c r="D738" s="3">
        <v>29</v>
      </c>
      <c r="E738" s="3">
        <v>40</v>
      </c>
      <c r="F738" s="3">
        <v>400</v>
      </c>
      <c r="G738" s="3"/>
      <c r="H738" s="3"/>
    </row>
    <row r="739" spans="1:8">
      <c r="A739" s="3" t="s">
        <v>16</v>
      </c>
      <c r="B739" s="28"/>
      <c r="C739" s="3">
        <v>40</v>
      </c>
      <c r="D739" s="3">
        <v>544</v>
      </c>
      <c r="E739" s="3">
        <v>40</v>
      </c>
      <c r="F739" s="3">
        <v>400</v>
      </c>
      <c r="G739" s="3"/>
      <c r="H739" s="3"/>
    </row>
    <row r="740" spans="1:8">
      <c r="A740" s="3" t="s">
        <v>17</v>
      </c>
      <c r="B740" s="28" t="s">
        <v>15</v>
      </c>
      <c r="C740" s="3"/>
      <c r="D740" s="3"/>
      <c r="E740" s="3">
        <v>0</v>
      </c>
      <c r="F740" s="3">
        <v>0</v>
      </c>
      <c r="G740" s="3"/>
      <c r="H740" s="3"/>
    </row>
    <row r="741" spans="1:8">
      <c r="A741" s="3" t="s">
        <v>18</v>
      </c>
      <c r="B741" s="28" t="s">
        <v>14</v>
      </c>
      <c r="C741" s="3"/>
      <c r="D741" s="3"/>
      <c r="E741" s="3">
        <v>0</v>
      </c>
      <c r="F741" s="3">
        <v>0</v>
      </c>
      <c r="G741" s="3"/>
      <c r="H741" s="3"/>
    </row>
    <row r="742" spans="1:8">
      <c r="A742" s="3" t="s">
        <v>19</v>
      </c>
      <c r="B742" s="28" t="s">
        <v>15</v>
      </c>
      <c r="C742" s="3"/>
      <c r="D742" s="3"/>
      <c r="E742" s="3">
        <v>0</v>
      </c>
      <c r="F742" s="3">
        <v>0</v>
      </c>
      <c r="G742" s="3"/>
      <c r="H742" s="3"/>
    </row>
    <row r="743" spans="1:8">
      <c r="A743" s="3" t="s">
        <v>31</v>
      </c>
      <c r="B743" s="28">
        <f>B726+7</f>
        <v>42766</v>
      </c>
      <c r="C743" s="3">
        <v>20</v>
      </c>
      <c r="D743" s="3">
        <v>235</v>
      </c>
      <c r="E743" s="3">
        <v>20</v>
      </c>
      <c r="F743" s="3">
        <v>200</v>
      </c>
      <c r="G743" s="3"/>
      <c r="H743" s="3"/>
    </row>
    <row r="744" spans="1:8">
      <c r="A744" s="3" t="s">
        <v>32</v>
      </c>
      <c r="B744" s="28">
        <f>B727+7</f>
        <v>42774</v>
      </c>
      <c r="C744" s="3"/>
      <c r="D744" s="3"/>
      <c r="E744" s="3">
        <v>20</v>
      </c>
      <c r="F744" s="3">
        <v>200</v>
      </c>
      <c r="G744" s="3"/>
      <c r="H744" s="3"/>
    </row>
    <row r="745" spans="1:8">
      <c r="A745" s="3" t="s">
        <v>34</v>
      </c>
      <c r="B745" s="3"/>
      <c r="C745" s="3"/>
      <c r="D745" s="3"/>
      <c r="E745" s="3">
        <v>0</v>
      </c>
      <c r="F745" s="3">
        <v>0</v>
      </c>
      <c r="G745" s="3"/>
      <c r="H745" s="3"/>
    </row>
    <row r="746" spans="1:8">
      <c r="A746" s="3" t="s">
        <v>24</v>
      </c>
      <c r="B746" s="3"/>
      <c r="C746" s="3"/>
      <c r="D746" s="3"/>
      <c r="E746" s="3"/>
      <c r="F746" s="3"/>
      <c r="G746" s="3"/>
      <c r="H746" s="3"/>
    </row>
    <row r="747" spans="1:8">
      <c r="A747" s="3" t="s">
        <v>79</v>
      </c>
      <c r="B747" s="3"/>
      <c r="C747" s="3">
        <f t="shared" ref="C747:F747" si="23">SUM(C737:C746)</f>
        <v>104</v>
      </c>
      <c r="D747" s="3">
        <f t="shared" si="23"/>
        <v>1088</v>
      </c>
      <c r="E747" s="3">
        <f t="shared" si="23"/>
        <v>200</v>
      </c>
      <c r="F747" s="3">
        <f t="shared" si="23"/>
        <v>2000</v>
      </c>
      <c r="G747" s="21">
        <f>C747-E747</f>
        <v>-96</v>
      </c>
      <c r="H747" s="21">
        <f>D747-F747</f>
        <v>-912</v>
      </c>
    </row>
    <row r="750" spans="1:8">
      <c r="A750" s="37" t="s">
        <v>26</v>
      </c>
      <c r="B750" s="36"/>
      <c r="C750" s="36"/>
      <c r="D750" s="36"/>
      <c r="E750" s="36"/>
      <c r="F750" s="36"/>
      <c r="G750" s="36"/>
      <c r="H750" s="36"/>
    </row>
    <row r="751" spans="1:8">
      <c r="A751" s="3"/>
      <c r="B751" s="3"/>
      <c r="C751" s="24" t="s">
        <v>75</v>
      </c>
      <c r="D751" s="18"/>
      <c r="E751" s="24" t="s">
        <v>2</v>
      </c>
      <c r="F751" s="18"/>
      <c r="G751" s="24" t="s">
        <v>3</v>
      </c>
      <c r="H751" s="18"/>
    </row>
    <row r="752" spans="1:8">
      <c r="A752" s="3" t="s">
        <v>5</v>
      </c>
      <c r="B752" s="3" t="s">
        <v>6</v>
      </c>
      <c r="C752" s="3" t="s">
        <v>10</v>
      </c>
      <c r="D752" s="3" t="s">
        <v>11</v>
      </c>
      <c r="E752" s="3" t="s">
        <v>10</v>
      </c>
      <c r="F752" s="3" t="s">
        <v>11</v>
      </c>
      <c r="G752" s="3" t="s">
        <v>10</v>
      </c>
      <c r="H752" s="3" t="s">
        <v>11</v>
      </c>
    </row>
    <row r="753" spans="1:8">
      <c r="A753" s="3" t="s">
        <v>12</v>
      </c>
      <c r="B753" s="3"/>
      <c r="C753" s="3" t="s">
        <v>10</v>
      </c>
      <c r="D753" s="3" t="s">
        <v>11</v>
      </c>
      <c r="E753" s="24" t="s">
        <v>93</v>
      </c>
      <c r="F753" s="18"/>
      <c r="G753" s="3"/>
      <c r="H753" s="3"/>
    </row>
    <row r="754" spans="1:8">
      <c r="A754" s="3" t="s">
        <v>15</v>
      </c>
      <c r="B754" s="28">
        <f>B737+7</f>
        <v>42778</v>
      </c>
      <c r="C754" s="3">
        <v>87</v>
      </c>
      <c r="D754" s="3">
        <v>866</v>
      </c>
      <c r="E754" s="3">
        <v>80</v>
      </c>
      <c r="F754" s="3">
        <v>800</v>
      </c>
      <c r="G754" s="3"/>
      <c r="H754" s="3"/>
    </row>
    <row r="755" spans="1:8">
      <c r="A755" s="3" t="s">
        <v>14</v>
      </c>
      <c r="B755" s="28">
        <f>B738+7</f>
        <v>42776</v>
      </c>
      <c r="C755" s="3">
        <v>76</v>
      </c>
      <c r="D755" s="3">
        <v>853</v>
      </c>
      <c r="E755" s="3">
        <v>40</v>
      </c>
      <c r="F755" s="3">
        <v>400</v>
      </c>
      <c r="G755" s="3"/>
      <c r="H755" s="3"/>
    </row>
    <row r="756" spans="1:8">
      <c r="A756" s="3" t="s">
        <v>16</v>
      </c>
      <c r="B756" s="28"/>
      <c r="C756" s="3">
        <v>35</v>
      </c>
      <c r="D756" s="3">
        <v>547</v>
      </c>
      <c r="E756" s="3">
        <v>40</v>
      </c>
      <c r="F756" s="3">
        <v>400</v>
      </c>
      <c r="G756" s="3"/>
      <c r="H756" s="3"/>
    </row>
    <row r="757" spans="1:8">
      <c r="A757" s="3" t="s">
        <v>17</v>
      </c>
      <c r="B757" s="28" t="s">
        <v>15</v>
      </c>
      <c r="C757" s="3"/>
      <c r="D757" s="3"/>
      <c r="E757" s="3">
        <v>0</v>
      </c>
      <c r="F757" s="3">
        <v>0</v>
      </c>
      <c r="G757" s="3"/>
      <c r="H757" s="3"/>
    </row>
    <row r="758" spans="1:8">
      <c r="A758" s="3" t="s">
        <v>18</v>
      </c>
      <c r="B758" s="28" t="s">
        <v>14</v>
      </c>
      <c r="C758" s="3"/>
      <c r="D758" s="3"/>
      <c r="E758" s="3">
        <v>0</v>
      </c>
      <c r="F758" s="3">
        <v>0</v>
      </c>
      <c r="G758" s="3"/>
      <c r="H758" s="3"/>
    </row>
    <row r="759" spans="1:8">
      <c r="A759" s="3" t="s">
        <v>19</v>
      </c>
      <c r="B759" s="28" t="s">
        <v>15</v>
      </c>
      <c r="C759" s="3"/>
      <c r="D759" s="3"/>
      <c r="E759" s="3">
        <v>0</v>
      </c>
      <c r="F759" s="3">
        <v>0</v>
      </c>
      <c r="G759" s="3"/>
      <c r="H759" s="3"/>
    </row>
    <row r="760" spans="1:8">
      <c r="A760" s="3" t="s">
        <v>31</v>
      </c>
      <c r="B760" s="28">
        <f>B743+7</f>
        <v>42773</v>
      </c>
      <c r="C760" s="3">
        <v>25</v>
      </c>
      <c r="D760" s="3">
        <v>369</v>
      </c>
      <c r="E760" s="3">
        <v>20</v>
      </c>
      <c r="F760" s="3">
        <v>200</v>
      </c>
      <c r="G760" s="3"/>
      <c r="H760" s="3"/>
    </row>
    <row r="761" spans="1:8">
      <c r="A761" s="3" t="s">
        <v>32</v>
      </c>
      <c r="B761" s="28">
        <f>B744+7</f>
        <v>42781</v>
      </c>
      <c r="C761" s="3">
        <v>22</v>
      </c>
      <c r="D761" s="3">
        <v>234</v>
      </c>
      <c r="E761" s="3">
        <v>20</v>
      </c>
      <c r="F761" s="3">
        <v>200</v>
      </c>
      <c r="G761" s="3"/>
      <c r="H761" s="3"/>
    </row>
    <row r="762" spans="1:8">
      <c r="A762" s="3" t="s">
        <v>34</v>
      </c>
      <c r="B762" s="3"/>
      <c r="C762" s="3"/>
      <c r="D762" s="3"/>
      <c r="E762" s="3">
        <v>0</v>
      </c>
      <c r="F762" s="3">
        <v>0</v>
      </c>
      <c r="G762" s="3"/>
      <c r="H762" s="3"/>
    </row>
    <row r="763" spans="1:8">
      <c r="A763" s="3" t="s">
        <v>24</v>
      </c>
      <c r="B763" s="3"/>
      <c r="C763" s="3"/>
      <c r="D763" s="3"/>
      <c r="E763" s="3"/>
      <c r="F763" s="3"/>
      <c r="G763" s="3"/>
      <c r="H763" s="3"/>
    </row>
    <row r="764" spans="1:8">
      <c r="A764" s="3" t="s">
        <v>79</v>
      </c>
      <c r="B764" s="3"/>
      <c r="C764" s="3">
        <f t="shared" ref="C764:F764" si="24">SUM(C754:C763)</f>
        <v>245</v>
      </c>
      <c r="D764" s="3">
        <f t="shared" si="24"/>
        <v>2869</v>
      </c>
      <c r="E764" s="3">
        <f t="shared" si="24"/>
        <v>200</v>
      </c>
      <c r="F764" s="3">
        <f t="shared" si="24"/>
        <v>2000</v>
      </c>
      <c r="G764" s="21">
        <f>C764-E764</f>
        <v>45</v>
      </c>
      <c r="H764" s="21">
        <f>D764-F764</f>
        <v>869</v>
      </c>
    </row>
    <row r="767" spans="1:8">
      <c r="A767" s="37"/>
      <c r="B767" s="58"/>
      <c r="C767" s="58"/>
      <c r="D767" s="58"/>
      <c r="E767" s="58"/>
      <c r="F767" s="58"/>
      <c r="G767" s="58"/>
      <c r="H767" s="58"/>
    </row>
    <row r="768" spans="1:8">
      <c r="A768" s="59"/>
      <c r="B768" s="59"/>
      <c r="C768" s="56" t="s">
        <v>75</v>
      </c>
      <c r="D768" s="57"/>
      <c r="E768" s="56" t="s">
        <v>2</v>
      </c>
      <c r="F768" s="57"/>
      <c r="G768" s="56" t="s">
        <v>3</v>
      </c>
      <c r="H768" s="57"/>
    </row>
    <row r="769" spans="1:8">
      <c r="A769" s="59" t="s">
        <v>5</v>
      </c>
      <c r="B769" s="59" t="s">
        <v>6</v>
      </c>
      <c r="C769" s="59" t="s">
        <v>10</v>
      </c>
      <c r="D769" s="59" t="s">
        <v>11</v>
      </c>
      <c r="E769" s="59" t="s">
        <v>10</v>
      </c>
      <c r="F769" s="59" t="s">
        <v>11</v>
      </c>
      <c r="G769" s="59" t="s">
        <v>10</v>
      </c>
      <c r="H769" s="59" t="s">
        <v>11</v>
      </c>
    </row>
    <row r="770" spans="1:8">
      <c r="A770" s="59" t="s">
        <v>12</v>
      </c>
      <c r="B770" s="59"/>
      <c r="C770" s="59" t="s">
        <v>10</v>
      </c>
      <c r="D770" s="59" t="s">
        <v>11</v>
      </c>
      <c r="E770" s="56" t="s">
        <v>93</v>
      </c>
      <c r="F770" s="57"/>
      <c r="G770" s="59"/>
      <c r="H770" s="59"/>
    </row>
    <row r="771" spans="1:8">
      <c r="A771" s="59" t="s">
        <v>15</v>
      </c>
      <c r="B771" s="28">
        <f>B754+7</f>
        <v>42785</v>
      </c>
      <c r="C771" s="59">
        <v>87</v>
      </c>
      <c r="D771" s="59">
        <v>866</v>
      </c>
      <c r="E771" s="59">
        <v>80</v>
      </c>
      <c r="F771" s="59">
        <v>800</v>
      </c>
      <c r="G771" s="59"/>
      <c r="H771" s="59"/>
    </row>
    <row r="772" spans="1:8">
      <c r="A772" s="59" t="s">
        <v>14</v>
      </c>
      <c r="B772" s="28">
        <f>B755+7</f>
        <v>42783</v>
      </c>
      <c r="C772" s="59">
        <v>76</v>
      </c>
      <c r="D772" s="59">
        <v>853</v>
      </c>
      <c r="E772" s="59">
        <v>40</v>
      </c>
      <c r="F772" s="59">
        <v>400</v>
      </c>
      <c r="G772" s="59"/>
      <c r="H772" s="59"/>
    </row>
    <row r="773" spans="1:8">
      <c r="A773" s="59" t="s">
        <v>16</v>
      </c>
      <c r="B773" s="28"/>
      <c r="C773" s="59">
        <v>35</v>
      </c>
      <c r="D773" s="59">
        <v>547</v>
      </c>
      <c r="E773" s="59">
        <v>40</v>
      </c>
      <c r="F773" s="59">
        <v>400</v>
      </c>
      <c r="G773" s="59"/>
      <c r="H773" s="59"/>
    </row>
    <row r="774" spans="1:8">
      <c r="A774" s="59" t="s">
        <v>17</v>
      </c>
      <c r="B774" s="28" t="s">
        <v>15</v>
      </c>
      <c r="C774" s="59"/>
      <c r="D774" s="59"/>
      <c r="E774" s="59">
        <v>0</v>
      </c>
      <c r="F774" s="59">
        <v>0</v>
      </c>
      <c r="G774" s="59"/>
      <c r="H774" s="59"/>
    </row>
    <row r="775" spans="1:8">
      <c r="A775" s="59" t="s">
        <v>18</v>
      </c>
      <c r="B775" s="28" t="s">
        <v>14</v>
      </c>
      <c r="C775" s="59"/>
      <c r="D775" s="59"/>
      <c r="E775" s="59">
        <v>0</v>
      </c>
      <c r="F775" s="59">
        <v>0</v>
      </c>
      <c r="G775" s="59"/>
      <c r="H775" s="59"/>
    </row>
    <row r="776" spans="1:8">
      <c r="A776" s="59" t="s">
        <v>19</v>
      </c>
      <c r="B776" s="28" t="s">
        <v>15</v>
      </c>
      <c r="C776" s="59"/>
      <c r="D776" s="59"/>
      <c r="E776" s="59">
        <v>0</v>
      </c>
      <c r="F776" s="59">
        <v>0</v>
      </c>
      <c r="G776" s="59"/>
      <c r="H776" s="59"/>
    </row>
    <row r="777" spans="1:8">
      <c r="A777" s="59" t="s">
        <v>31</v>
      </c>
      <c r="B777" s="28">
        <f>B760+7</f>
        <v>42780</v>
      </c>
      <c r="C777" s="59">
        <v>25</v>
      </c>
      <c r="D777" s="59">
        <v>369</v>
      </c>
      <c r="E777" s="59">
        <v>20</v>
      </c>
      <c r="F777" s="59">
        <v>200</v>
      </c>
      <c r="G777" s="59"/>
      <c r="H777" s="59"/>
    </row>
    <row r="778" spans="1:8">
      <c r="A778" s="59" t="s">
        <v>32</v>
      </c>
      <c r="B778" s="28">
        <f>B761+7</f>
        <v>42788</v>
      </c>
      <c r="C778" s="59">
        <v>22</v>
      </c>
      <c r="D778" s="59">
        <v>234</v>
      </c>
      <c r="E778" s="59">
        <v>20</v>
      </c>
      <c r="F778" s="59">
        <v>200</v>
      </c>
      <c r="G778" s="59"/>
      <c r="H778" s="59"/>
    </row>
    <row r="779" spans="1:8">
      <c r="A779" s="59" t="s">
        <v>34</v>
      </c>
      <c r="B779" s="59"/>
      <c r="C779" s="59"/>
      <c r="D779" s="59"/>
      <c r="E779" s="59">
        <v>0</v>
      </c>
      <c r="F779" s="59">
        <v>0</v>
      </c>
      <c r="G779" s="59"/>
      <c r="H779" s="59"/>
    </row>
    <row r="780" spans="1:8">
      <c r="A780" s="59" t="s">
        <v>24</v>
      </c>
      <c r="B780" s="59"/>
      <c r="C780" s="59"/>
      <c r="D780" s="59"/>
      <c r="E780" s="59"/>
      <c r="F780" s="59"/>
      <c r="G780" s="59"/>
      <c r="H780" s="59"/>
    </row>
    <row r="781" spans="1:8">
      <c r="A781" s="59" t="s">
        <v>79</v>
      </c>
      <c r="B781" s="59"/>
      <c r="C781" s="59">
        <f t="shared" ref="C781:F781" si="25">SUM(C771:C780)</f>
        <v>245</v>
      </c>
      <c r="D781" s="59">
        <f t="shared" si="25"/>
        <v>2869</v>
      </c>
      <c r="E781" s="59">
        <f t="shared" si="25"/>
        <v>200</v>
      </c>
      <c r="F781" s="59">
        <f t="shared" si="25"/>
        <v>2000</v>
      </c>
      <c r="G781" s="21">
        <f>C781-E781</f>
        <v>45</v>
      </c>
      <c r="H781" s="21">
        <f>D781-F781</f>
        <v>869</v>
      </c>
    </row>
    <row r="784" spans="1:8">
      <c r="A784" s="37"/>
      <c r="B784" s="58"/>
      <c r="C784" s="58"/>
      <c r="D784" s="58"/>
      <c r="E784" s="58"/>
      <c r="F784" s="58"/>
      <c r="G784" s="58"/>
      <c r="H784" s="58"/>
    </row>
    <row r="785" spans="1:8">
      <c r="A785" s="59"/>
      <c r="B785" s="59"/>
      <c r="C785" s="56" t="s">
        <v>75</v>
      </c>
      <c r="D785" s="57"/>
      <c r="E785" s="56" t="s">
        <v>2</v>
      </c>
      <c r="F785" s="57"/>
      <c r="G785" s="56" t="s">
        <v>3</v>
      </c>
      <c r="H785" s="57"/>
    </row>
    <row r="786" spans="1:8">
      <c r="A786" s="59" t="s">
        <v>5</v>
      </c>
      <c r="B786" s="59" t="s">
        <v>6</v>
      </c>
      <c r="C786" s="59" t="s">
        <v>10</v>
      </c>
      <c r="D786" s="59" t="s">
        <v>11</v>
      </c>
      <c r="E786" s="59" t="s">
        <v>10</v>
      </c>
      <c r="F786" s="59" t="s">
        <v>11</v>
      </c>
      <c r="G786" s="59" t="s">
        <v>10</v>
      </c>
      <c r="H786" s="59" t="s">
        <v>11</v>
      </c>
    </row>
    <row r="787" spans="1:8">
      <c r="A787" s="59" t="s">
        <v>12</v>
      </c>
      <c r="B787" s="59"/>
      <c r="C787" s="59" t="s">
        <v>10</v>
      </c>
      <c r="D787" s="59" t="s">
        <v>11</v>
      </c>
      <c r="E787" s="56" t="s">
        <v>93</v>
      </c>
      <c r="F787" s="57"/>
      <c r="G787" s="59"/>
      <c r="H787" s="59"/>
    </row>
    <row r="788" spans="1:8">
      <c r="A788" s="59" t="s">
        <v>15</v>
      </c>
      <c r="B788" s="28">
        <f>B771+7</f>
        <v>42792</v>
      </c>
      <c r="C788" s="59">
        <v>87</v>
      </c>
      <c r="D788" s="59">
        <v>866</v>
      </c>
      <c r="E788" s="59">
        <v>80</v>
      </c>
      <c r="F788" s="59">
        <v>800</v>
      </c>
      <c r="G788" s="59"/>
      <c r="H788" s="59"/>
    </row>
    <row r="789" spans="1:8">
      <c r="A789" s="59" t="s">
        <v>14</v>
      </c>
      <c r="B789" s="28">
        <f>B772+7</f>
        <v>42790</v>
      </c>
      <c r="C789" s="59">
        <v>76</v>
      </c>
      <c r="D789" s="59">
        <v>853</v>
      </c>
      <c r="E789" s="59">
        <v>40</v>
      </c>
      <c r="F789" s="59">
        <v>400</v>
      </c>
      <c r="G789" s="59"/>
      <c r="H789" s="59"/>
    </row>
    <row r="790" spans="1:8">
      <c r="A790" s="59" t="s">
        <v>16</v>
      </c>
      <c r="B790" s="28"/>
      <c r="C790" s="59">
        <v>35</v>
      </c>
      <c r="D790" s="59">
        <v>547</v>
      </c>
      <c r="E790" s="59">
        <v>40</v>
      </c>
      <c r="F790" s="59">
        <v>400</v>
      </c>
      <c r="G790" s="59"/>
      <c r="H790" s="59"/>
    </row>
    <row r="791" spans="1:8">
      <c r="A791" s="59" t="s">
        <v>17</v>
      </c>
      <c r="B791" s="28" t="s">
        <v>15</v>
      </c>
      <c r="C791" s="59"/>
      <c r="D791" s="59"/>
      <c r="E791" s="59">
        <v>0</v>
      </c>
      <c r="F791" s="59">
        <v>0</v>
      </c>
      <c r="G791" s="59"/>
      <c r="H791" s="59"/>
    </row>
    <row r="792" spans="1:8">
      <c r="A792" s="59" t="s">
        <v>18</v>
      </c>
      <c r="B792" s="28" t="s">
        <v>14</v>
      </c>
      <c r="C792" s="59"/>
      <c r="D792" s="59"/>
      <c r="E792" s="59">
        <v>0</v>
      </c>
      <c r="F792" s="59">
        <v>0</v>
      </c>
      <c r="G792" s="59"/>
      <c r="H792" s="59"/>
    </row>
    <row r="793" spans="1:8">
      <c r="A793" s="59" t="s">
        <v>19</v>
      </c>
      <c r="B793" s="28" t="s">
        <v>15</v>
      </c>
      <c r="C793" s="59"/>
      <c r="D793" s="59"/>
      <c r="E793" s="59">
        <v>0</v>
      </c>
      <c r="F793" s="59">
        <v>0</v>
      </c>
      <c r="G793" s="59"/>
      <c r="H793" s="59"/>
    </row>
    <row r="794" spans="1:8">
      <c r="A794" s="59" t="s">
        <v>31</v>
      </c>
      <c r="B794" s="28">
        <f>B777+7</f>
        <v>42787</v>
      </c>
      <c r="C794" s="59">
        <v>25</v>
      </c>
      <c r="D794" s="59">
        <v>369</v>
      </c>
      <c r="E794" s="59">
        <v>20</v>
      </c>
      <c r="F794" s="59">
        <v>200</v>
      </c>
      <c r="G794" s="59"/>
      <c r="H794" s="59"/>
    </row>
    <row r="795" spans="1:8">
      <c r="A795" s="59" t="s">
        <v>32</v>
      </c>
      <c r="B795" s="28">
        <f>B778+7</f>
        <v>42795</v>
      </c>
      <c r="C795" s="59">
        <v>22</v>
      </c>
      <c r="D795" s="59">
        <v>234</v>
      </c>
      <c r="E795" s="59">
        <v>20</v>
      </c>
      <c r="F795" s="59">
        <v>200</v>
      </c>
      <c r="G795" s="59"/>
      <c r="H795" s="59"/>
    </row>
    <row r="796" spans="1:8">
      <c r="A796" s="59" t="s">
        <v>34</v>
      </c>
      <c r="B796" s="59"/>
      <c r="C796" s="59"/>
      <c r="D796" s="59"/>
      <c r="E796" s="59">
        <v>0</v>
      </c>
      <c r="F796" s="59">
        <v>0</v>
      </c>
      <c r="G796" s="59"/>
      <c r="H796" s="59"/>
    </row>
    <row r="797" spans="1:8">
      <c r="A797" s="59" t="s">
        <v>24</v>
      </c>
      <c r="B797" s="59"/>
      <c r="C797" s="59"/>
      <c r="D797" s="59"/>
      <c r="E797" s="59"/>
      <c r="F797" s="59"/>
      <c r="G797" s="59"/>
      <c r="H797" s="59"/>
    </row>
    <row r="798" spans="1:8">
      <c r="A798" s="59" t="s">
        <v>79</v>
      </c>
      <c r="B798" s="59"/>
      <c r="C798" s="59">
        <f t="shared" ref="C798:F798" si="26">SUM(C788:C797)</f>
        <v>245</v>
      </c>
      <c r="D798" s="59">
        <f t="shared" si="26"/>
        <v>2869</v>
      </c>
      <c r="E798" s="59">
        <f t="shared" si="26"/>
        <v>200</v>
      </c>
      <c r="F798" s="59">
        <f t="shared" si="26"/>
        <v>2000</v>
      </c>
      <c r="G798" s="21">
        <f>C798-E798</f>
        <v>45</v>
      </c>
      <c r="H798" s="21">
        <f>D798-F798</f>
        <v>869</v>
      </c>
    </row>
    <row r="801" spans="1:8">
      <c r="A801" s="37"/>
      <c r="B801" s="58"/>
      <c r="C801" s="58"/>
      <c r="D801" s="58"/>
      <c r="E801" s="58"/>
      <c r="F801" s="58"/>
      <c r="G801" s="58"/>
      <c r="H801" s="58"/>
    </row>
    <row r="802" spans="1:8">
      <c r="A802" s="59"/>
      <c r="B802" s="59"/>
      <c r="C802" s="56" t="s">
        <v>75</v>
      </c>
      <c r="D802" s="57"/>
      <c r="E802" s="56" t="s">
        <v>2</v>
      </c>
      <c r="F802" s="57"/>
      <c r="G802" s="56" t="s">
        <v>3</v>
      </c>
      <c r="H802" s="57"/>
    </row>
    <row r="803" spans="1:8">
      <c r="A803" s="59" t="s">
        <v>5</v>
      </c>
      <c r="B803" s="59" t="s">
        <v>6</v>
      </c>
      <c r="C803" s="59" t="s">
        <v>10</v>
      </c>
      <c r="D803" s="59" t="s">
        <v>11</v>
      </c>
      <c r="E803" s="59" t="s">
        <v>10</v>
      </c>
      <c r="F803" s="59" t="s">
        <v>11</v>
      </c>
      <c r="G803" s="59" t="s">
        <v>10</v>
      </c>
      <c r="H803" s="59" t="s">
        <v>11</v>
      </c>
    </row>
    <row r="804" spans="1:8">
      <c r="A804" s="59" t="s">
        <v>12</v>
      </c>
      <c r="B804" s="59"/>
      <c r="C804" s="59" t="s">
        <v>10</v>
      </c>
      <c r="D804" s="59" t="s">
        <v>11</v>
      </c>
      <c r="E804" s="56" t="s">
        <v>93</v>
      </c>
      <c r="F804" s="57"/>
      <c r="G804" s="59"/>
      <c r="H804" s="59"/>
    </row>
    <row r="805" spans="1:8">
      <c r="A805" s="59" t="s">
        <v>15</v>
      </c>
      <c r="B805" s="28">
        <f>B788+7</f>
        <v>42799</v>
      </c>
      <c r="C805" s="59">
        <v>87</v>
      </c>
      <c r="D805" s="59">
        <v>866</v>
      </c>
      <c r="E805" s="59">
        <v>80</v>
      </c>
      <c r="F805" s="59">
        <v>800</v>
      </c>
      <c r="G805" s="59"/>
      <c r="H805" s="59"/>
    </row>
    <row r="806" spans="1:8">
      <c r="A806" s="59" t="s">
        <v>14</v>
      </c>
      <c r="B806" s="28">
        <f>B789+7</f>
        <v>42797</v>
      </c>
      <c r="C806" s="59">
        <v>76</v>
      </c>
      <c r="D806" s="59">
        <v>853</v>
      </c>
      <c r="E806" s="59">
        <v>40</v>
      </c>
      <c r="F806" s="59">
        <v>400</v>
      </c>
      <c r="G806" s="59"/>
      <c r="H806" s="59"/>
    </row>
    <row r="807" spans="1:8">
      <c r="A807" s="59" t="s">
        <v>16</v>
      </c>
      <c r="B807" s="28"/>
      <c r="C807" s="59">
        <v>35</v>
      </c>
      <c r="D807" s="59">
        <v>547</v>
      </c>
      <c r="E807" s="59">
        <v>40</v>
      </c>
      <c r="F807" s="59">
        <v>400</v>
      </c>
      <c r="G807" s="59"/>
      <c r="H807" s="59"/>
    </row>
    <row r="808" spans="1:8">
      <c r="A808" s="59" t="s">
        <v>17</v>
      </c>
      <c r="B808" s="28" t="s">
        <v>15</v>
      </c>
      <c r="C808" s="59"/>
      <c r="D808" s="59"/>
      <c r="E808" s="59">
        <v>0</v>
      </c>
      <c r="F808" s="59">
        <v>0</v>
      </c>
      <c r="G808" s="59"/>
      <c r="H808" s="59"/>
    </row>
    <row r="809" spans="1:8">
      <c r="A809" s="59" t="s">
        <v>18</v>
      </c>
      <c r="B809" s="28" t="s">
        <v>14</v>
      </c>
      <c r="C809" s="59"/>
      <c r="D809" s="59"/>
      <c r="E809" s="59">
        <v>0</v>
      </c>
      <c r="F809" s="59">
        <v>0</v>
      </c>
      <c r="G809" s="59"/>
      <c r="H809" s="59"/>
    </row>
    <row r="810" spans="1:8">
      <c r="A810" s="59" t="s">
        <v>19</v>
      </c>
      <c r="B810" s="28" t="s">
        <v>15</v>
      </c>
      <c r="C810" s="59"/>
      <c r="D810" s="59"/>
      <c r="E810" s="59">
        <v>0</v>
      </c>
      <c r="F810" s="59">
        <v>0</v>
      </c>
      <c r="G810" s="59"/>
      <c r="H810" s="59"/>
    </row>
    <row r="811" spans="1:8">
      <c r="A811" s="59" t="s">
        <v>31</v>
      </c>
      <c r="B811" s="28">
        <f>B794+7</f>
        <v>42794</v>
      </c>
      <c r="C811" s="59">
        <v>25</v>
      </c>
      <c r="D811" s="59">
        <v>369</v>
      </c>
      <c r="E811" s="59">
        <v>20</v>
      </c>
      <c r="F811" s="59">
        <v>200</v>
      </c>
      <c r="G811" s="59"/>
      <c r="H811" s="59"/>
    </row>
    <row r="812" spans="1:8">
      <c r="A812" s="59" t="s">
        <v>32</v>
      </c>
      <c r="B812" s="28">
        <f>B795+7</f>
        <v>42802</v>
      </c>
      <c r="C812" s="59">
        <v>22</v>
      </c>
      <c r="D812" s="59">
        <v>234</v>
      </c>
      <c r="E812" s="59">
        <v>20</v>
      </c>
      <c r="F812" s="59">
        <v>200</v>
      </c>
      <c r="G812" s="59"/>
      <c r="H812" s="59"/>
    </row>
    <row r="813" spans="1:8">
      <c r="A813" s="59" t="s">
        <v>34</v>
      </c>
      <c r="B813" s="59"/>
      <c r="C813" s="59"/>
      <c r="D813" s="59"/>
      <c r="E813" s="59">
        <v>0</v>
      </c>
      <c r="F813" s="59">
        <v>0</v>
      </c>
      <c r="G813" s="59"/>
      <c r="H813" s="59"/>
    </row>
    <row r="814" spans="1:8">
      <c r="A814" s="59" t="s">
        <v>24</v>
      </c>
      <c r="B814" s="59"/>
      <c r="C814" s="59"/>
      <c r="D814" s="59"/>
      <c r="E814" s="59"/>
      <c r="F814" s="59"/>
      <c r="G814" s="59"/>
      <c r="H814" s="59"/>
    </row>
    <row r="815" spans="1:8">
      <c r="A815" s="59" t="s">
        <v>79</v>
      </c>
      <c r="B815" s="59"/>
      <c r="C815" s="59">
        <f t="shared" ref="C815:F815" si="27">SUM(C805:C814)</f>
        <v>245</v>
      </c>
      <c r="D815" s="59">
        <f t="shared" si="27"/>
        <v>2869</v>
      </c>
      <c r="E815" s="59">
        <f t="shared" si="27"/>
        <v>200</v>
      </c>
      <c r="F815" s="59">
        <f t="shared" si="27"/>
        <v>2000</v>
      </c>
      <c r="G815" s="21">
        <f>C815-E815</f>
        <v>45</v>
      </c>
      <c r="H815" s="21">
        <f>D815-F815</f>
        <v>869</v>
      </c>
    </row>
    <row r="818" spans="1:8">
      <c r="A818" s="37"/>
      <c r="B818" s="58"/>
      <c r="C818" s="58"/>
      <c r="D818" s="58"/>
      <c r="E818" s="58"/>
      <c r="F818" s="58"/>
      <c r="G818" s="58"/>
      <c r="H818" s="58"/>
    </row>
    <row r="819" spans="1:8">
      <c r="A819" s="59"/>
      <c r="B819" s="59"/>
      <c r="C819" s="56" t="s">
        <v>75</v>
      </c>
      <c r="D819" s="57"/>
      <c r="E819" s="56" t="s">
        <v>2</v>
      </c>
      <c r="F819" s="57"/>
      <c r="G819" s="56" t="s">
        <v>3</v>
      </c>
      <c r="H819" s="57"/>
    </row>
    <row r="820" spans="1:8">
      <c r="A820" s="59" t="s">
        <v>5</v>
      </c>
      <c r="B820" s="59" t="s">
        <v>6</v>
      </c>
      <c r="C820" s="59" t="s">
        <v>10</v>
      </c>
      <c r="D820" s="59" t="s">
        <v>11</v>
      </c>
      <c r="E820" s="59" t="s">
        <v>10</v>
      </c>
      <c r="F820" s="59" t="s">
        <v>11</v>
      </c>
      <c r="G820" s="59" t="s">
        <v>10</v>
      </c>
      <c r="H820" s="59" t="s">
        <v>11</v>
      </c>
    </row>
    <row r="821" spans="1:8">
      <c r="A821" s="59" t="s">
        <v>12</v>
      </c>
      <c r="B821" s="59"/>
      <c r="C821" s="59" t="s">
        <v>10</v>
      </c>
      <c r="D821" s="59" t="s">
        <v>11</v>
      </c>
      <c r="E821" s="56" t="s">
        <v>93</v>
      </c>
      <c r="F821" s="57"/>
      <c r="G821" s="59"/>
      <c r="H821" s="59"/>
    </row>
    <row r="822" spans="1:8">
      <c r="A822" s="59" t="s">
        <v>15</v>
      </c>
      <c r="B822" s="28">
        <f>B805+7</f>
        <v>42806</v>
      </c>
      <c r="C822" s="59">
        <v>87</v>
      </c>
      <c r="D822" s="59">
        <v>866</v>
      </c>
      <c r="E822" s="59">
        <v>80</v>
      </c>
      <c r="F822" s="59">
        <v>800</v>
      </c>
      <c r="G822" s="59"/>
      <c r="H822" s="59"/>
    </row>
    <row r="823" spans="1:8">
      <c r="A823" s="59" t="s">
        <v>14</v>
      </c>
      <c r="B823" s="28">
        <f>B806+7</f>
        <v>42804</v>
      </c>
      <c r="C823" s="59">
        <v>76</v>
      </c>
      <c r="D823" s="59">
        <v>853</v>
      </c>
      <c r="E823" s="59">
        <v>40</v>
      </c>
      <c r="F823" s="59">
        <v>400</v>
      </c>
      <c r="G823" s="59"/>
      <c r="H823" s="59"/>
    </row>
    <row r="824" spans="1:8">
      <c r="A824" s="59" t="s">
        <v>16</v>
      </c>
      <c r="B824" s="28"/>
      <c r="C824" s="59">
        <v>35</v>
      </c>
      <c r="D824" s="59">
        <v>547</v>
      </c>
      <c r="E824" s="59">
        <v>40</v>
      </c>
      <c r="F824" s="59">
        <v>400</v>
      </c>
      <c r="G824" s="59"/>
      <c r="H824" s="59"/>
    </row>
    <row r="825" spans="1:8">
      <c r="A825" s="59" t="s">
        <v>17</v>
      </c>
      <c r="B825" s="28" t="s">
        <v>15</v>
      </c>
      <c r="C825" s="59"/>
      <c r="D825" s="59"/>
      <c r="E825" s="59">
        <v>0</v>
      </c>
      <c r="F825" s="59">
        <v>0</v>
      </c>
      <c r="G825" s="59"/>
      <c r="H825" s="59"/>
    </row>
    <row r="826" spans="1:8">
      <c r="A826" s="59" t="s">
        <v>18</v>
      </c>
      <c r="B826" s="28" t="s">
        <v>14</v>
      </c>
      <c r="C826" s="59"/>
      <c r="D826" s="59"/>
      <c r="E826" s="59">
        <v>0</v>
      </c>
      <c r="F826" s="59">
        <v>0</v>
      </c>
      <c r="G826" s="59"/>
      <c r="H826" s="59"/>
    </row>
    <row r="827" spans="1:8">
      <c r="A827" s="59" t="s">
        <v>19</v>
      </c>
      <c r="B827" s="28" t="s">
        <v>15</v>
      </c>
      <c r="C827" s="59"/>
      <c r="D827" s="59"/>
      <c r="E827" s="59">
        <v>0</v>
      </c>
      <c r="F827" s="59">
        <v>0</v>
      </c>
      <c r="G827" s="59"/>
      <c r="H827" s="59"/>
    </row>
    <row r="828" spans="1:8">
      <c r="A828" s="59" t="s">
        <v>31</v>
      </c>
      <c r="B828" s="28">
        <f>B811+7</f>
        <v>42801</v>
      </c>
      <c r="C828" s="59">
        <v>25</v>
      </c>
      <c r="D828" s="59">
        <v>369</v>
      </c>
      <c r="E828" s="59">
        <v>20</v>
      </c>
      <c r="F828" s="59">
        <v>200</v>
      </c>
      <c r="G828" s="59"/>
      <c r="H828" s="59"/>
    </row>
    <row r="829" spans="1:8">
      <c r="A829" s="59" t="s">
        <v>32</v>
      </c>
      <c r="B829" s="28">
        <f>B812+7</f>
        <v>42809</v>
      </c>
      <c r="C829" s="59">
        <v>22</v>
      </c>
      <c r="D829" s="59">
        <v>234</v>
      </c>
      <c r="E829" s="59">
        <v>20</v>
      </c>
      <c r="F829" s="59">
        <v>200</v>
      </c>
      <c r="G829" s="59"/>
      <c r="H829" s="59"/>
    </row>
    <row r="830" spans="1:8">
      <c r="A830" s="59" t="s">
        <v>34</v>
      </c>
      <c r="B830" s="59"/>
      <c r="C830" s="59"/>
      <c r="D830" s="59"/>
      <c r="E830" s="59">
        <v>0</v>
      </c>
      <c r="F830" s="59">
        <v>0</v>
      </c>
      <c r="G830" s="59"/>
      <c r="H830" s="59"/>
    </row>
    <row r="831" spans="1:8">
      <c r="A831" s="59" t="s">
        <v>24</v>
      </c>
      <c r="B831" s="59"/>
      <c r="C831" s="59"/>
      <c r="D831" s="59"/>
      <c r="E831" s="59"/>
      <c r="F831" s="59"/>
      <c r="G831" s="59"/>
      <c r="H831" s="59"/>
    </row>
    <row r="832" spans="1:8">
      <c r="A832" s="59" t="s">
        <v>79</v>
      </c>
      <c r="B832" s="59"/>
      <c r="C832" s="59">
        <f t="shared" ref="C832:F832" si="28">SUM(C822:C831)</f>
        <v>245</v>
      </c>
      <c r="D832" s="59">
        <f t="shared" si="28"/>
        <v>2869</v>
      </c>
      <c r="E832" s="59">
        <f t="shared" si="28"/>
        <v>200</v>
      </c>
      <c r="F832" s="59">
        <f t="shared" si="28"/>
        <v>2000</v>
      </c>
      <c r="G832" s="21">
        <f>C832-E832</f>
        <v>45</v>
      </c>
      <c r="H832" s="21">
        <f>D832-F832</f>
        <v>869</v>
      </c>
    </row>
    <row r="835" spans="1:8">
      <c r="A835" s="37"/>
      <c r="B835" s="58"/>
      <c r="C835" s="58"/>
      <c r="D835" s="58"/>
      <c r="E835" s="58"/>
      <c r="F835" s="58"/>
      <c r="G835" s="58"/>
      <c r="H835" s="58"/>
    </row>
    <row r="836" spans="1:8">
      <c r="A836" s="59"/>
      <c r="B836" s="59"/>
      <c r="C836" s="56" t="s">
        <v>75</v>
      </c>
      <c r="D836" s="57"/>
      <c r="E836" s="56" t="s">
        <v>2</v>
      </c>
      <c r="F836" s="57"/>
      <c r="G836" s="56" t="s">
        <v>3</v>
      </c>
      <c r="H836" s="57"/>
    </row>
    <row r="837" spans="1:8">
      <c r="A837" s="59" t="s">
        <v>5</v>
      </c>
      <c r="B837" s="59" t="s">
        <v>6</v>
      </c>
      <c r="C837" s="59" t="s">
        <v>10</v>
      </c>
      <c r="D837" s="59" t="s">
        <v>11</v>
      </c>
      <c r="E837" s="59" t="s">
        <v>10</v>
      </c>
      <c r="F837" s="59" t="s">
        <v>11</v>
      </c>
      <c r="G837" s="59" t="s">
        <v>10</v>
      </c>
      <c r="H837" s="59" t="s">
        <v>11</v>
      </c>
    </row>
    <row r="838" spans="1:8">
      <c r="A838" s="59" t="s">
        <v>12</v>
      </c>
      <c r="B838" s="59"/>
      <c r="C838" s="59" t="s">
        <v>10</v>
      </c>
      <c r="D838" s="59" t="s">
        <v>11</v>
      </c>
      <c r="E838" s="56" t="s">
        <v>93</v>
      </c>
      <c r="F838" s="57"/>
      <c r="G838" s="59"/>
      <c r="H838" s="59"/>
    </row>
    <row r="839" spans="1:8">
      <c r="A839" s="59" t="s">
        <v>15</v>
      </c>
      <c r="B839" s="28">
        <f>B822+7</f>
        <v>42813</v>
      </c>
      <c r="C839" s="59">
        <v>90</v>
      </c>
      <c r="D839" s="59">
        <v>948</v>
      </c>
      <c r="E839" s="59">
        <v>80</v>
      </c>
      <c r="F839" s="59">
        <v>800</v>
      </c>
      <c r="G839" s="59"/>
      <c r="H839" s="59"/>
    </row>
    <row r="840" spans="1:8">
      <c r="A840" s="59" t="s">
        <v>14</v>
      </c>
      <c r="B840" s="28">
        <f>B823+7</f>
        <v>42811</v>
      </c>
      <c r="C840" s="59">
        <v>32</v>
      </c>
      <c r="D840" s="59">
        <v>381</v>
      </c>
      <c r="E840" s="59">
        <v>40</v>
      </c>
      <c r="F840" s="59">
        <v>400</v>
      </c>
      <c r="G840" s="59"/>
      <c r="H840" s="59"/>
    </row>
    <row r="841" spans="1:8">
      <c r="A841" s="59" t="s">
        <v>16</v>
      </c>
      <c r="B841" s="28"/>
      <c r="C841" s="59">
        <v>15</v>
      </c>
      <c r="D841" s="59">
        <v>341</v>
      </c>
      <c r="E841" s="59">
        <v>40</v>
      </c>
      <c r="F841" s="59">
        <v>400</v>
      </c>
      <c r="G841" s="59"/>
      <c r="H841" s="59"/>
    </row>
    <row r="842" spans="1:8">
      <c r="A842" s="59" t="s">
        <v>17</v>
      </c>
      <c r="B842" s="28" t="s">
        <v>15</v>
      </c>
      <c r="C842" s="59"/>
      <c r="D842" s="59"/>
      <c r="E842" s="59">
        <v>0</v>
      </c>
      <c r="F842" s="59">
        <v>0</v>
      </c>
      <c r="G842" s="59"/>
      <c r="H842" s="59"/>
    </row>
    <row r="843" spans="1:8">
      <c r="A843" s="59" t="s">
        <v>18</v>
      </c>
      <c r="B843" s="28" t="s">
        <v>14</v>
      </c>
      <c r="C843" s="59"/>
      <c r="D843" s="59"/>
      <c r="E843" s="59">
        <v>0</v>
      </c>
      <c r="F843" s="59">
        <v>0</v>
      </c>
      <c r="G843" s="59"/>
      <c r="H843" s="59"/>
    </row>
    <row r="844" spans="1:8">
      <c r="A844" s="59" t="s">
        <v>19</v>
      </c>
      <c r="B844" s="28" t="s">
        <v>15</v>
      </c>
      <c r="C844" s="59"/>
      <c r="D844" s="59"/>
      <c r="E844" s="59">
        <v>0</v>
      </c>
      <c r="F844" s="59">
        <v>0</v>
      </c>
      <c r="G844" s="59"/>
      <c r="H844" s="59"/>
    </row>
    <row r="845" spans="1:8">
      <c r="A845" s="59" t="s">
        <v>31</v>
      </c>
      <c r="B845" s="28">
        <f>B828+7</f>
        <v>42808</v>
      </c>
      <c r="C845" s="59">
        <v>19</v>
      </c>
      <c r="D845" s="59">
        <v>151</v>
      </c>
      <c r="E845" s="59">
        <v>20</v>
      </c>
      <c r="F845" s="59">
        <v>200</v>
      </c>
      <c r="G845" s="59"/>
      <c r="H845" s="59"/>
    </row>
    <row r="846" spans="1:8">
      <c r="A846" s="59" t="s">
        <v>32</v>
      </c>
      <c r="B846" s="28">
        <f>B829+7</f>
        <v>42816</v>
      </c>
      <c r="C846" s="59">
        <v>40</v>
      </c>
      <c r="D846" s="59">
        <v>344</v>
      </c>
      <c r="E846" s="59">
        <v>20</v>
      </c>
      <c r="F846" s="59">
        <v>200</v>
      </c>
      <c r="G846" s="59"/>
      <c r="H846" s="59"/>
    </row>
    <row r="847" spans="1:8">
      <c r="A847" s="59" t="s">
        <v>34</v>
      </c>
      <c r="B847" s="59"/>
      <c r="C847" s="59"/>
      <c r="D847" s="59"/>
      <c r="E847" s="59">
        <v>0</v>
      </c>
      <c r="F847" s="59">
        <v>0</v>
      </c>
      <c r="G847" s="59"/>
      <c r="H847" s="59"/>
    </row>
    <row r="848" spans="1:8">
      <c r="A848" s="59" t="s">
        <v>24</v>
      </c>
      <c r="B848" s="59"/>
      <c r="C848" s="59"/>
      <c r="D848" s="59"/>
      <c r="E848" s="59"/>
      <c r="F848" s="59"/>
      <c r="G848" s="59"/>
      <c r="H848" s="59"/>
    </row>
    <row r="849" spans="1:8">
      <c r="A849" s="59" t="s">
        <v>79</v>
      </c>
      <c r="B849" s="59"/>
      <c r="C849" s="59">
        <f t="shared" ref="C849:F849" si="29">SUM(C839:C848)</f>
        <v>196</v>
      </c>
      <c r="D849" s="59">
        <f t="shared" si="29"/>
        <v>2165</v>
      </c>
      <c r="E849" s="59">
        <f t="shared" si="29"/>
        <v>200</v>
      </c>
      <c r="F849" s="59">
        <f t="shared" si="29"/>
        <v>2000</v>
      </c>
      <c r="G849" s="21">
        <f>C849-E849</f>
        <v>-4</v>
      </c>
      <c r="H849" s="21">
        <f>D849-F849</f>
        <v>165</v>
      </c>
    </row>
    <row r="853" spans="1:8">
      <c r="A853" s="59"/>
      <c r="B853" s="59"/>
      <c r="C853" s="56" t="s">
        <v>75</v>
      </c>
      <c r="D853" s="57"/>
      <c r="E853" s="56" t="s">
        <v>2</v>
      </c>
      <c r="F853" s="57"/>
      <c r="G853" s="56" t="s">
        <v>3</v>
      </c>
      <c r="H853" s="57"/>
    </row>
    <row r="854" spans="1:8">
      <c r="A854" s="59" t="s">
        <v>5</v>
      </c>
      <c r="B854" s="59" t="s">
        <v>6</v>
      </c>
      <c r="C854" s="59" t="s">
        <v>10</v>
      </c>
      <c r="D854" s="59" t="s">
        <v>11</v>
      </c>
      <c r="E854" s="59" t="s">
        <v>10</v>
      </c>
      <c r="F854" s="59" t="s">
        <v>11</v>
      </c>
      <c r="G854" s="59" t="s">
        <v>10</v>
      </c>
      <c r="H854" s="59" t="s">
        <v>11</v>
      </c>
    </row>
    <row r="855" spans="1:8">
      <c r="A855" s="59" t="s">
        <v>12</v>
      </c>
      <c r="B855" s="59"/>
      <c r="C855" s="59" t="s">
        <v>10</v>
      </c>
      <c r="D855" s="59" t="s">
        <v>11</v>
      </c>
      <c r="E855" s="56" t="s">
        <v>93</v>
      </c>
      <c r="F855" s="57"/>
      <c r="G855" s="59"/>
      <c r="H855" s="59"/>
    </row>
    <row r="856" spans="1:8">
      <c r="A856" s="59" t="s">
        <v>15</v>
      </c>
      <c r="B856" s="28">
        <f>B839+7</f>
        <v>42820</v>
      </c>
      <c r="C856" s="59"/>
      <c r="D856" s="59"/>
      <c r="E856" s="59">
        <v>80</v>
      </c>
      <c r="F856" s="59">
        <v>800</v>
      </c>
      <c r="G856" s="59"/>
      <c r="H856" s="59"/>
    </row>
    <row r="857" spans="1:8">
      <c r="A857" s="59" t="s">
        <v>14</v>
      </c>
      <c r="B857" s="28">
        <f>B840+7</f>
        <v>42818</v>
      </c>
      <c r="C857" s="59"/>
      <c r="D857" s="59"/>
      <c r="E857" s="59">
        <v>40</v>
      </c>
      <c r="F857" s="59">
        <v>400</v>
      </c>
      <c r="G857" s="59"/>
      <c r="H857" s="59"/>
    </row>
    <row r="858" spans="1:8">
      <c r="A858" s="59" t="s">
        <v>16</v>
      </c>
      <c r="B858" s="28"/>
      <c r="C858" s="59"/>
      <c r="D858" s="59"/>
      <c r="E858" s="59">
        <v>40</v>
      </c>
      <c r="F858" s="59">
        <v>400</v>
      </c>
      <c r="G858" s="59"/>
      <c r="H858" s="59"/>
    </row>
    <row r="859" spans="1:8">
      <c r="A859" s="59" t="s">
        <v>17</v>
      </c>
      <c r="B859" s="28" t="s">
        <v>15</v>
      </c>
      <c r="C859" s="59"/>
      <c r="D859" s="59"/>
      <c r="E859" s="59">
        <v>0</v>
      </c>
      <c r="F859" s="59">
        <v>0</v>
      </c>
      <c r="G859" s="59"/>
      <c r="H859" s="59"/>
    </row>
    <row r="860" spans="1:8">
      <c r="A860" s="59" t="s">
        <v>18</v>
      </c>
      <c r="B860" s="28" t="s">
        <v>14</v>
      </c>
      <c r="C860" s="59"/>
      <c r="D860" s="59"/>
      <c r="E860" s="59">
        <v>0</v>
      </c>
      <c r="F860" s="59">
        <v>0</v>
      </c>
      <c r="G860" s="59"/>
      <c r="H860" s="59"/>
    </row>
    <row r="861" spans="1:8">
      <c r="A861" s="59" t="s">
        <v>19</v>
      </c>
      <c r="B861" s="28" t="s">
        <v>15</v>
      </c>
      <c r="C861" s="59"/>
      <c r="D861" s="59"/>
      <c r="E861" s="59">
        <v>0</v>
      </c>
      <c r="F861" s="59">
        <v>0</v>
      </c>
      <c r="G861" s="59"/>
      <c r="H861" s="59"/>
    </row>
    <row r="862" spans="1:8">
      <c r="A862" s="59" t="s">
        <v>31</v>
      </c>
      <c r="B862" s="28">
        <f>B845+7</f>
        <v>42815</v>
      </c>
      <c r="C862" s="59"/>
      <c r="D862" s="59"/>
      <c r="E862" s="59">
        <v>20</v>
      </c>
      <c r="F862" s="59">
        <v>200</v>
      </c>
      <c r="G862" s="59"/>
      <c r="H862" s="59"/>
    </row>
    <row r="863" spans="1:8">
      <c r="A863" s="59" t="s">
        <v>32</v>
      </c>
      <c r="B863" s="28">
        <f>B846+7</f>
        <v>42823</v>
      </c>
      <c r="C863" s="59"/>
      <c r="D863" s="59"/>
      <c r="E863" s="59">
        <v>20</v>
      </c>
      <c r="F863" s="59">
        <v>200</v>
      </c>
      <c r="G863" s="59"/>
      <c r="H863" s="59"/>
    </row>
    <row r="864" spans="1:8">
      <c r="A864" s="59" t="s">
        <v>34</v>
      </c>
      <c r="B864" s="59"/>
      <c r="C864" s="59"/>
      <c r="D864" s="59"/>
      <c r="E864" s="59">
        <v>0</v>
      </c>
      <c r="F864" s="59">
        <v>0</v>
      </c>
      <c r="G864" s="59"/>
      <c r="H864" s="59"/>
    </row>
    <row r="865" spans="1:8">
      <c r="A865" s="59" t="s">
        <v>24</v>
      </c>
      <c r="B865" s="59"/>
      <c r="C865" s="59"/>
      <c r="D865" s="59"/>
      <c r="E865" s="59"/>
      <c r="F865" s="59"/>
      <c r="G865" s="59"/>
      <c r="H865" s="59"/>
    </row>
    <row r="866" spans="1:8">
      <c r="A866" s="59" t="s">
        <v>79</v>
      </c>
      <c r="B866" s="59"/>
      <c r="C866" s="59">
        <f t="shared" ref="C866:F866" si="30">SUM(C856:C865)</f>
        <v>0</v>
      </c>
      <c r="D866" s="59">
        <f t="shared" si="30"/>
        <v>0</v>
      </c>
      <c r="E866" s="59">
        <f t="shared" si="30"/>
        <v>200</v>
      </c>
      <c r="F866" s="59">
        <f t="shared" si="30"/>
        <v>2000</v>
      </c>
      <c r="G866" s="21">
        <f>C866-E866</f>
        <v>-200</v>
      </c>
      <c r="H866" s="21">
        <f>D866-F866</f>
        <v>-2000</v>
      </c>
    </row>
    <row r="870" spans="1:8">
      <c r="A870" s="75"/>
      <c r="B870" s="75"/>
      <c r="C870" s="73" t="s">
        <v>75</v>
      </c>
      <c r="D870" s="74"/>
      <c r="E870" s="73" t="s">
        <v>2</v>
      </c>
      <c r="F870" s="74"/>
      <c r="G870" s="73" t="s">
        <v>3</v>
      </c>
      <c r="H870" s="74"/>
    </row>
    <row r="871" spans="1:8">
      <c r="A871" s="75" t="s">
        <v>5</v>
      </c>
      <c r="B871" s="75" t="s">
        <v>6</v>
      </c>
      <c r="C871" s="75" t="s">
        <v>10</v>
      </c>
      <c r="D871" s="75" t="s">
        <v>11</v>
      </c>
      <c r="E871" s="75" t="s">
        <v>10</v>
      </c>
      <c r="F871" s="75" t="s">
        <v>11</v>
      </c>
      <c r="G871" s="75" t="s">
        <v>10</v>
      </c>
      <c r="H871" s="75" t="s">
        <v>11</v>
      </c>
    </row>
    <row r="872" spans="1:8">
      <c r="A872" s="75" t="s">
        <v>12</v>
      </c>
      <c r="B872" s="75"/>
      <c r="C872" s="75" t="s">
        <v>10</v>
      </c>
      <c r="D872" s="75" t="s">
        <v>11</v>
      </c>
      <c r="E872" s="73" t="s">
        <v>93</v>
      </c>
      <c r="F872" s="74"/>
      <c r="G872" s="75"/>
      <c r="H872" s="75"/>
    </row>
    <row r="873" spans="1:8">
      <c r="A873" s="75" t="s">
        <v>15</v>
      </c>
      <c r="B873" s="28">
        <f>B856+7</f>
        <v>42827</v>
      </c>
      <c r="C873" s="75">
        <v>56</v>
      </c>
      <c r="D873" s="75">
        <v>539</v>
      </c>
      <c r="E873" s="75">
        <v>80</v>
      </c>
      <c r="F873" s="75">
        <v>800</v>
      </c>
      <c r="G873" s="75"/>
      <c r="H873" s="75"/>
    </row>
    <row r="874" spans="1:8">
      <c r="A874" s="75" t="s">
        <v>14</v>
      </c>
      <c r="B874" s="28">
        <f>B857+7</f>
        <v>42825</v>
      </c>
      <c r="C874" s="75">
        <v>36</v>
      </c>
      <c r="D874" s="75">
        <v>399</v>
      </c>
      <c r="E874" s="75">
        <v>40</v>
      </c>
      <c r="F874" s="75">
        <v>400</v>
      </c>
      <c r="G874" s="75"/>
      <c r="H874" s="75"/>
    </row>
    <row r="875" spans="1:8">
      <c r="A875" s="75" t="s">
        <v>16</v>
      </c>
      <c r="B875" s="28"/>
      <c r="C875" s="75">
        <v>6</v>
      </c>
      <c r="D875" s="75">
        <v>74</v>
      </c>
      <c r="E875" s="75">
        <v>40</v>
      </c>
      <c r="F875" s="75">
        <v>400</v>
      </c>
      <c r="G875" s="75"/>
      <c r="H875" s="75"/>
    </row>
    <row r="876" spans="1:8">
      <c r="A876" s="75" t="s">
        <v>17</v>
      </c>
      <c r="B876" s="28" t="s">
        <v>15</v>
      </c>
      <c r="C876" s="75"/>
      <c r="D876" s="75"/>
      <c r="E876" s="75">
        <v>0</v>
      </c>
      <c r="F876" s="75">
        <v>0</v>
      </c>
      <c r="G876" s="75"/>
      <c r="H876" s="75"/>
    </row>
    <row r="877" spans="1:8">
      <c r="A877" s="75" t="s">
        <v>18</v>
      </c>
      <c r="B877" s="28" t="s">
        <v>14</v>
      </c>
      <c r="C877" s="75"/>
      <c r="D877" s="75"/>
      <c r="E877" s="75">
        <v>0</v>
      </c>
      <c r="F877" s="75">
        <v>0</v>
      </c>
      <c r="G877" s="75"/>
      <c r="H877" s="75"/>
    </row>
    <row r="878" spans="1:8">
      <c r="A878" s="75" t="s">
        <v>19</v>
      </c>
      <c r="B878" s="28" t="s">
        <v>15</v>
      </c>
      <c r="C878" s="75"/>
      <c r="D878" s="75"/>
      <c r="E878" s="75">
        <v>0</v>
      </c>
      <c r="F878" s="75">
        <v>0</v>
      </c>
      <c r="G878" s="75"/>
      <c r="H878" s="75"/>
    </row>
    <row r="879" spans="1:8">
      <c r="A879" s="75" t="s">
        <v>31</v>
      </c>
      <c r="B879" s="28">
        <f>B862+7</f>
        <v>42822</v>
      </c>
      <c r="C879" s="75">
        <v>16</v>
      </c>
      <c r="D879" s="75">
        <v>195</v>
      </c>
      <c r="E879" s="75">
        <v>20</v>
      </c>
      <c r="F879" s="75">
        <v>200</v>
      </c>
      <c r="G879" s="75"/>
      <c r="H879" s="75"/>
    </row>
    <row r="880" spans="1:8">
      <c r="A880" s="75" t="s">
        <v>32</v>
      </c>
      <c r="B880" s="28">
        <f>B863+7</f>
        <v>42830</v>
      </c>
      <c r="C880" s="75">
        <v>40</v>
      </c>
      <c r="D880" s="75">
        <v>500</v>
      </c>
      <c r="E880" s="75">
        <v>20</v>
      </c>
      <c r="F880" s="75">
        <v>200</v>
      </c>
      <c r="G880" s="75"/>
      <c r="H880" s="75"/>
    </row>
    <row r="881" spans="1:8">
      <c r="A881" s="75" t="s">
        <v>34</v>
      </c>
      <c r="B881" s="75"/>
      <c r="C881" s="75"/>
      <c r="D881" s="75"/>
      <c r="E881" s="75">
        <v>0</v>
      </c>
      <c r="F881" s="75">
        <v>0</v>
      </c>
      <c r="G881" s="75"/>
      <c r="H881" s="75"/>
    </row>
    <row r="882" spans="1:8">
      <c r="A882" s="75" t="s">
        <v>24</v>
      </c>
      <c r="B882" s="75"/>
      <c r="C882" s="75"/>
      <c r="D882" s="75"/>
      <c r="E882" s="75"/>
      <c r="F882" s="75"/>
      <c r="G882" s="75"/>
      <c r="H882" s="75"/>
    </row>
    <row r="883" spans="1:8">
      <c r="A883" s="75" t="s">
        <v>79</v>
      </c>
      <c r="B883" s="75"/>
      <c r="C883" s="75">
        <f t="shared" ref="C883:F883" si="31">SUM(C873:C882)</f>
        <v>154</v>
      </c>
      <c r="D883" s="75">
        <f t="shared" si="31"/>
        <v>1707</v>
      </c>
      <c r="E883" s="75">
        <f t="shared" si="31"/>
        <v>200</v>
      </c>
      <c r="F883" s="75">
        <f t="shared" si="31"/>
        <v>2000</v>
      </c>
      <c r="G883" s="21">
        <f>C883-E883</f>
        <v>-46</v>
      </c>
      <c r="H883" s="21">
        <f>D883-F883</f>
        <v>-293</v>
      </c>
    </row>
  </sheetData>
  <mergeCells count="101">
    <mergeCell ref="A2:H2"/>
    <mergeCell ref="C3:D3"/>
    <mergeCell ref="E3:F3"/>
    <mergeCell ref="G3:H3"/>
    <mergeCell ref="E5:F5"/>
    <mergeCell ref="A19:H19"/>
    <mergeCell ref="C20:D20"/>
    <mergeCell ref="E20:F20"/>
    <mergeCell ref="G20:H20"/>
    <mergeCell ref="E22:F22"/>
    <mergeCell ref="A36:H36"/>
    <mergeCell ref="C37:D37"/>
    <mergeCell ref="E37:F37"/>
    <mergeCell ref="G37:H37"/>
    <mergeCell ref="E39:F39"/>
    <mergeCell ref="A53:H53"/>
    <mergeCell ref="C54:D54"/>
    <mergeCell ref="E54:F54"/>
    <mergeCell ref="G54:H54"/>
    <mergeCell ref="E56:F56"/>
    <mergeCell ref="A70:H70"/>
    <mergeCell ref="C71:D71"/>
    <mergeCell ref="E71:F71"/>
    <mergeCell ref="G71:H71"/>
    <mergeCell ref="E73:F73"/>
    <mergeCell ref="A87:H87"/>
    <mergeCell ref="C88:D88"/>
    <mergeCell ref="E88:F88"/>
    <mergeCell ref="G88:H88"/>
    <mergeCell ref="E90:F90"/>
    <mergeCell ref="A104:H104"/>
    <mergeCell ref="C105:D105"/>
    <mergeCell ref="E105:F105"/>
    <mergeCell ref="G105:H105"/>
    <mergeCell ref="E107:F107"/>
    <mergeCell ref="A121:H121"/>
    <mergeCell ref="C122:D122"/>
    <mergeCell ref="E122:F122"/>
    <mergeCell ref="G122:H122"/>
    <mergeCell ref="E124:F124"/>
    <mergeCell ref="A138:H138"/>
    <mergeCell ref="C139:D139"/>
    <mergeCell ref="E139:F139"/>
    <mergeCell ref="G139:H139"/>
    <mergeCell ref="E141:F141"/>
    <mergeCell ref="A155:H155"/>
    <mergeCell ref="C156:D156"/>
    <mergeCell ref="E156:F156"/>
    <mergeCell ref="G156:H156"/>
    <mergeCell ref="E158:F158"/>
    <mergeCell ref="A172:H172"/>
    <mergeCell ref="C173:D173"/>
    <mergeCell ref="E173:F173"/>
    <mergeCell ref="G173:H173"/>
    <mergeCell ref="E175:F175"/>
    <mergeCell ref="A189:H189"/>
    <mergeCell ref="C190:D190"/>
    <mergeCell ref="E190:F190"/>
    <mergeCell ref="G190:H190"/>
    <mergeCell ref="E192:F192"/>
    <mergeCell ref="A206:H206"/>
    <mergeCell ref="C207:D207"/>
    <mergeCell ref="E207:F207"/>
    <mergeCell ref="G207:H207"/>
    <mergeCell ref="E209:F209"/>
    <mergeCell ref="A223:H223"/>
    <mergeCell ref="C224:D224"/>
    <mergeCell ref="E224:F224"/>
    <mergeCell ref="G224:H224"/>
    <mergeCell ref="E226:F226"/>
    <mergeCell ref="A240:H240"/>
    <mergeCell ref="C241:D241"/>
    <mergeCell ref="E241:F241"/>
    <mergeCell ref="G241:H241"/>
    <mergeCell ref="E243:F243"/>
    <mergeCell ref="A257:H257"/>
    <mergeCell ref="C258:D258"/>
    <mergeCell ref="E258:F258"/>
    <mergeCell ref="G258:H258"/>
    <mergeCell ref="E260:F260"/>
    <mergeCell ref="A274:H274"/>
    <mergeCell ref="C275:D275"/>
    <mergeCell ref="E275:F275"/>
    <mergeCell ref="G275:H275"/>
    <mergeCell ref="E277:F277"/>
    <mergeCell ref="A291:H291"/>
    <mergeCell ref="C292:D292"/>
    <mergeCell ref="E292:F292"/>
    <mergeCell ref="G292:H292"/>
    <mergeCell ref="E328:F328"/>
    <mergeCell ref="K598:L598"/>
    <mergeCell ref="E294:F294"/>
    <mergeCell ref="A308:H308"/>
    <mergeCell ref="C309:D309"/>
    <mergeCell ref="E309:F309"/>
    <mergeCell ref="G309:H309"/>
    <mergeCell ref="E311:F311"/>
    <mergeCell ref="A325:H325"/>
    <mergeCell ref="C326:D326"/>
    <mergeCell ref="E326:F326"/>
    <mergeCell ref="G326:H326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6"/>
  <sheetViews>
    <sheetView topLeftCell="A609" workbookViewId="0">
      <selection activeCell="A632" sqref="A632:H646"/>
    </sheetView>
  </sheetViews>
  <sheetFormatPr defaultColWidth="9" defaultRowHeight="13.5"/>
  <sheetData>
    <row r="2" spans="1:8" hidden="1"/>
    <row r="3" spans="1:8" hidden="1">
      <c r="A3" s="181" t="s">
        <v>123</v>
      </c>
      <c r="B3" s="182"/>
      <c r="C3" s="182"/>
      <c r="D3" s="182"/>
      <c r="E3" s="182"/>
      <c r="F3" s="182"/>
      <c r="G3" s="182"/>
      <c r="H3" s="182"/>
    </row>
    <row r="4" spans="1:8" hidden="1">
      <c r="A4" s="3"/>
      <c r="B4" s="3"/>
      <c r="C4" s="169" t="s">
        <v>75</v>
      </c>
      <c r="D4" s="171"/>
      <c r="E4" s="169" t="s">
        <v>2</v>
      </c>
      <c r="F4" s="171"/>
      <c r="G4" s="169" t="s">
        <v>3</v>
      </c>
      <c r="H4" s="171"/>
    </row>
    <row r="5" spans="1:8" hidden="1">
      <c r="A5" s="3" t="s">
        <v>5</v>
      </c>
      <c r="B5" s="3" t="s">
        <v>6</v>
      </c>
      <c r="C5" s="3" t="s">
        <v>10</v>
      </c>
      <c r="D5" s="3" t="s">
        <v>11</v>
      </c>
      <c r="E5" s="3" t="s">
        <v>10</v>
      </c>
      <c r="F5" s="3" t="s">
        <v>11</v>
      </c>
      <c r="G5" s="3" t="s">
        <v>10</v>
      </c>
      <c r="H5" s="3" t="s">
        <v>11</v>
      </c>
    </row>
    <row r="6" spans="1:8" hidden="1">
      <c r="A6" s="3" t="s">
        <v>12</v>
      </c>
      <c r="B6" s="3"/>
      <c r="C6" s="3" t="s">
        <v>10</v>
      </c>
      <c r="D6" s="3" t="s">
        <v>11</v>
      </c>
      <c r="E6" s="169" t="s">
        <v>78</v>
      </c>
      <c r="F6" s="171"/>
      <c r="G6" s="3"/>
      <c r="H6" s="3"/>
    </row>
    <row r="7" spans="1:8" hidden="1">
      <c r="A7" s="3" t="s">
        <v>15</v>
      </c>
      <c r="B7" s="28">
        <v>42520</v>
      </c>
      <c r="C7" s="3">
        <v>36</v>
      </c>
      <c r="D7" s="3">
        <v>347</v>
      </c>
      <c r="E7" s="3">
        <v>30</v>
      </c>
      <c r="F7" s="3">
        <v>330</v>
      </c>
      <c r="G7" s="3"/>
      <c r="H7" s="3"/>
    </row>
    <row r="8" spans="1:8" hidden="1">
      <c r="A8" s="3" t="s">
        <v>14</v>
      </c>
      <c r="B8" s="28">
        <v>42522</v>
      </c>
      <c r="C8" s="3">
        <v>1</v>
      </c>
      <c r="D8" s="3">
        <v>10</v>
      </c>
      <c r="E8" s="3">
        <v>0</v>
      </c>
      <c r="F8" s="3">
        <v>0</v>
      </c>
      <c r="G8" s="3"/>
      <c r="H8" s="3"/>
    </row>
    <row r="9" spans="1:8" hidden="1">
      <c r="A9" s="3" t="s">
        <v>16</v>
      </c>
      <c r="B9" s="28"/>
      <c r="C9" s="3"/>
      <c r="D9" s="3"/>
      <c r="E9" s="3">
        <v>0</v>
      </c>
      <c r="F9" s="3">
        <v>0</v>
      </c>
      <c r="G9" s="3"/>
      <c r="H9" s="3"/>
    </row>
    <row r="10" spans="1:8" hidden="1">
      <c r="A10" s="3" t="s">
        <v>17</v>
      </c>
      <c r="B10" s="28" t="s">
        <v>15</v>
      </c>
      <c r="C10" s="3"/>
      <c r="D10" s="3"/>
      <c r="E10" s="3">
        <v>0</v>
      </c>
      <c r="F10" s="3">
        <v>0</v>
      </c>
      <c r="G10" s="3"/>
      <c r="H10" s="3"/>
    </row>
    <row r="11" spans="1:8" hidden="1">
      <c r="A11" s="3" t="s">
        <v>18</v>
      </c>
      <c r="B11" s="28" t="s">
        <v>14</v>
      </c>
      <c r="C11" s="3"/>
      <c r="D11" s="3"/>
      <c r="E11" s="3">
        <v>0</v>
      </c>
      <c r="F11" s="3">
        <v>0</v>
      </c>
      <c r="G11" s="3"/>
      <c r="H11" s="3"/>
    </row>
    <row r="12" spans="1:8" hidden="1">
      <c r="A12" s="3" t="s">
        <v>19</v>
      </c>
      <c r="B12" s="28" t="s">
        <v>15</v>
      </c>
      <c r="C12" s="3"/>
      <c r="D12" s="3"/>
      <c r="E12" s="3">
        <v>0</v>
      </c>
      <c r="F12" s="3">
        <v>0</v>
      </c>
      <c r="G12" s="3"/>
      <c r="H12" s="3"/>
    </row>
    <row r="13" spans="1:8" hidden="1">
      <c r="A13" s="3" t="s">
        <v>31</v>
      </c>
      <c r="B13" s="28"/>
      <c r="C13" s="3"/>
      <c r="D13" s="3"/>
      <c r="E13" s="3">
        <v>0</v>
      </c>
      <c r="F13" s="3">
        <v>0</v>
      </c>
      <c r="G13" s="3"/>
      <c r="H13" s="3"/>
    </row>
    <row r="14" spans="1:8" hidden="1">
      <c r="A14" s="3" t="s">
        <v>32</v>
      </c>
      <c r="B14" s="28">
        <v>42525</v>
      </c>
      <c r="C14" s="3">
        <v>20</v>
      </c>
      <c r="D14" s="3">
        <v>220</v>
      </c>
      <c r="E14" s="3">
        <v>20</v>
      </c>
      <c r="F14" s="3">
        <v>220</v>
      </c>
      <c r="G14" s="3"/>
      <c r="H14" s="3"/>
    </row>
    <row r="15" spans="1:8" hidden="1">
      <c r="A15" s="3" t="s">
        <v>34</v>
      </c>
      <c r="B15" s="3"/>
      <c r="C15" s="3"/>
      <c r="D15" s="3"/>
      <c r="E15" s="3">
        <v>0</v>
      </c>
      <c r="F15" s="3">
        <v>0</v>
      </c>
      <c r="G15" s="3"/>
      <c r="H15" s="3"/>
    </row>
    <row r="16" spans="1:8" hidden="1">
      <c r="A16" s="3" t="s">
        <v>24</v>
      </c>
      <c r="B16" s="3"/>
      <c r="C16" s="3"/>
      <c r="D16" s="3"/>
      <c r="E16" s="3"/>
      <c r="F16" s="3"/>
      <c r="G16" s="3"/>
      <c r="H16" s="3"/>
    </row>
    <row r="17" spans="1:8" hidden="1">
      <c r="A17" s="3" t="s">
        <v>79</v>
      </c>
      <c r="B17" s="3"/>
      <c r="C17" s="3">
        <f>SUM(C7:C16)</f>
        <v>57</v>
      </c>
      <c r="D17" s="3">
        <f>SUM(D7:D16)</f>
        <v>577</v>
      </c>
      <c r="E17" s="3">
        <v>50</v>
      </c>
      <c r="F17" s="3">
        <v>550</v>
      </c>
      <c r="G17" s="21">
        <f>C17-E17</f>
        <v>7</v>
      </c>
      <c r="H17" s="21">
        <f>D17-F17</f>
        <v>27</v>
      </c>
    </row>
    <row r="18" spans="1:8" hidden="1"/>
    <row r="19" spans="1:8" hidden="1"/>
    <row r="20" spans="1:8" s="34" customFormat="1" hidden="1">
      <c r="A20" s="181" t="s">
        <v>124</v>
      </c>
      <c r="B20" s="182"/>
      <c r="C20" s="182"/>
      <c r="D20" s="182"/>
      <c r="E20" s="182"/>
      <c r="F20" s="182"/>
      <c r="G20" s="182"/>
      <c r="H20" s="182"/>
    </row>
    <row r="21" spans="1:8" hidden="1">
      <c r="A21" s="3"/>
      <c r="B21" s="3"/>
      <c r="C21" s="169" t="s">
        <v>75</v>
      </c>
      <c r="D21" s="171"/>
      <c r="E21" s="169" t="s">
        <v>2</v>
      </c>
      <c r="F21" s="171"/>
      <c r="G21" s="169" t="s">
        <v>3</v>
      </c>
      <c r="H21" s="171"/>
    </row>
    <row r="22" spans="1:8" hidden="1">
      <c r="A22" s="3" t="s">
        <v>5</v>
      </c>
      <c r="B22" s="3" t="s">
        <v>6</v>
      </c>
      <c r="C22" s="3" t="s">
        <v>10</v>
      </c>
      <c r="D22" s="3" t="s">
        <v>11</v>
      </c>
      <c r="E22" s="3" t="s">
        <v>10</v>
      </c>
      <c r="F22" s="3" t="s">
        <v>11</v>
      </c>
      <c r="G22" s="3" t="s">
        <v>10</v>
      </c>
      <c r="H22" s="3" t="s">
        <v>11</v>
      </c>
    </row>
    <row r="23" spans="1:8" hidden="1">
      <c r="A23" s="3" t="s">
        <v>12</v>
      </c>
      <c r="B23" s="3"/>
      <c r="C23" s="3" t="s">
        <v>10</v>
      </c>
      <c r="D23" s="3" t="s">
        <v>11</v>
      </c>
      <c r="E23" s="169" t="s">
        <v>78</v>
      </c>
      <c r="F23" s="171"/>
      <c r="G23" s="3"/>
      <c r="H23" s="3"/>
    </row>
    <row r="24" spans="1:8" hidden="1">
      <c r="A24" s="3" t="s">
        <v>15</v>
      </c>
      <c r="B24" s="28">
        <f>B7+7</f>
        <v>42527</v>
      </c>
      <c r="C24" s="3">
        <v>30</v>
      </c>
      <c r="D24" s="3">
        <v>207</v>
      </c>
      <c r="E24" s="3">
        <v>30</v>
      </c>
      <c r="F24" s="3">
        <v>330</v>
      </c>
      <c r="G24" s="3"/>
      <c r="H24" s="3"/>
    </row>
    <row r="25" spans="1:8" hidden="1">
      <c r="A25" s="3" t="s">
        <v>14</v>
      </c>
      <c r="B25" s="28">
        <f>B8+7</f>
        <v>42529</v>
      </c>
      <c r="C25" s="3"/>
      <c r="D25" s="3"/>
      <c r="E25" s="3">
        <v>0</v>
      </c>
      <c r="F25" s="3">
        <v>0</v>
      </c>
      <c r="G25" s="3"/>
      <c r="H25" s="3"/>
    </row>
    <row r="26" spans="1:8" hidden="1">
      <c r="A26" s="3" t="s">
        <v>16</v>
      </c>
      <c r="B26" s="28"/>
      <c r="C26" s="3">
        <v>1</v>
      </c>
      <c r="D26" s="3">
        <v>8</v>
      </c>
      <c r="E26" s="3">
        <v>0</v>
      </c>
      <c r="F26" s="3">
        <v>0</v>
      </c>
      <c r="G26" s="3"/>
      <c r="H26" s="3"/>
    </row>
    <row r="27" spans="1:8" hidden="1">
      <c r="A27" s="3" t="s">
        <v>17</v>
      </c>
      <c r="B27" s="28" t="s">
        <v>15</v>
      </c>
      <c r="C27" s="3"/>
      <c r="D27" s="3"/>
      <c r="E27" s="3">
        <v>0</v>
      </c>
      <c r="F27" s="3">
        <v>0</v>
      </c>
      <c r="G27" s="3"/>
      <c r="H27" s="3"/>
    </row>
    <row r="28" spans="1:8" hidden="1">
      <c r="A28" s="3" t="s">
        <v>18</v>
      </c>
      <c r="B28" s="28" t="s">
        <v>14</v>
      </c>
      <c r="C28" s="3">
        <v>2</v>
      </c>
      <c r="D28" s="3">
        <v>53</v>
      </c>
      <c r="E28" s="3">
        <v>0</v>
      </c>
      <c r="F28" s="3">
        <v>0</v>
      </c>
      <c r="G28" s="3"/>
      <c r="H28" s="3"/>
    </row>
    <row r="29" spans="1:8" hidden="1">
      <c r="A29" s="3" t="s">
        <v>19</v>
      </c>
      <c r="B29" s="28" t="s">
        <v>15</v>
      </c>
      <c r="C29" s="3"/>
      <c r="D29" s="3"/>
      <c r="E29" s="3">
        <v>0</v>
      </c>
      <c r="F29" s="3">
        <v>0</v>
      </c>
      <c r="G29" s="3"/>
      <c r="H29" s="3"/>
    </row>
    <row r="30" spans="1:8" hidden="1">
      <c r="A30" s="3" t="s">
        <v>31</v>
      </c>
      <c r="B30" s="28"/>
      <c r="C30" s="3"/>
      <c r="D30" s="3"/>
      <c r="E30" s="3">
        <v>0</v>
      </c>
      <c r="F30" s="3">
        <v>0</v>
      </c>
      <c r="G30" s="3"/>
      <c r="H30" s="3"/>
    </row>
    <row r="31" spans="1:8" hidden="1">
      <c r="A31" s="3" t="s">
        <v>32</v>
      </c>
      <c r="B31" s="28">
        <f>B14+7</f>
        <v>42532</v>
      </c>
      <c r="C31" s="3">
        <v>14</v>
      </c>
      <c r="D31" s="3">
        <v>127</v>
      </c>
      <c r="E31" s="3">
        <v>20</v>
      </c>
      <c r="F31" s="3">
        <v>220</v>
      </c>
      <c r="G31" s="3"/>
      <c r="H31" s="3"/>
    </row>
    <row r="32" spans="1:8" hidden="1">
      <c r="A32" s="3" t="s">
        <v>34</v>
      </c>
      <c r="B32" s="3"/>
      <c r="C32" s="3"/>
      <c r="D32" s="3"/>
      <c r="E32" s="3">
        <v>0</v>
      </c>
      <c r="F32" s="3">
        <v>0</v>
      </c>
      <c r="G32" s="3"/>
      <c r="H32" s="3"/>
    </row>
    <row r="33" spans="1:8" hidden="1">
      <c r="A33" s="3" t="s">
        <v>24</v>
      </c>
      <c r="B33" s="3"/>
      <c r="C33" s="3"/>
      <c r="D33" s="3"/>
      <c r="E33" s="3"/>
      <c r="F33" s="3"/>
      <c r="G33" s="3"/>
      <c r="H33" s="3"/>
    </row>
    <row r="34" spans="1:8" hidden="1">
      <c r="A34" s="3" t="s">
        <v>79</v>
      </c>
      <c r="B34" s="3"/>
      <c r="C34" s="3">
        <f>SUM(C24:C33)</f>
        <v>47</v>
      </c>
      <c r="D34" s="3">
        <f>SUM(D24:D33)</f>
        <v>395</v>
      </c>
      <c r="E34" s="3">
        <v>50</v>
      </c>
      <c r="F34" s="3">
        <v>550</v>
      </c>
      <c r="G34" s="21">
        <f>C34-E34</f>
        <v>-3</v>
      </c>
      <c r="H34" s="21">
        <f>D34-F34</f>
        <v>-155</v>
      </c>
    </row>
    <row r="35" spans="1:8" hidden="1"/>
    <row r="36" spans="1:8" hidden="1"/>
    <row r="37" spans="1:8" s="34" customFormat="1" hidden="1">
      <c r="A37" s="185" t="s">
        <v>26</v>
      </c>
      <c r="B37" s="186"/>
      <c r="C37" s="186"/>
      <c r="D37" s="186"/>
      <c r="E37" s="186"/>
      <c r="F37" s="186"/>
      <c r="G37" s="186"/>
      <c r="H37" s="186"/>
    </row>
    <row r="38" spans="1:8" hidden="1">
      <c r="A38" s="3"/>
      <c r="B38" s="3"/>
      <c r="C38" s="169" t="s">
        <v>75</v>
      </c>
      <c r="D38" s="171"/>
      <c r="E38" s="169" t="s">
        <v>2</v>
      </c>
      <c r="F38" s="171"/>
      <c r="G38" s="169" t="s">
        <v>3</v>
      </c>
      <c r="H38" s="171"/>
    </row>
    <row r="39" spans="1:8" hidden="1">
      <c r="A39" s="3" t="s">
        <v>5</v>
      </c>
      <c r="B39" s="3" t="s">
        <v>6</v>
      </c>
      <c r="C39" s="3" t="s">
        <v>10</v>
      </c>
      <c r="D39" s="3" t="s">
        <v>11</v>
      </c>
      <c r="E39" s="3" t="s">
        <v>10</v>
      </c>
      <c r="F39" s="3" t="s">
        <v>11</v>
      </c>
      <c r="G39" s="3" t="s">
        <v>10</v>
      </c>
      <c r="H39" s="3" t="s">
        <v>11</v>
      </c>
    </row>
    <row r="40" spans="1:8" hidden="1">
      <c r="A40" s="3" t="s">
        <v>12</v>
      </c>
      <c r="B40" s="3"/>
      <c r="C40" s="3" t="s">
        <v>10</v>
      </c>
      <c r="D40" s="3" t="s">
        <v>11</v>
      </c>
      <c r="E40" s="169" t="s">
        <v>78</v>
      </c>
      <c r="F40" s="171"/>
      <c r="G40" s="3"/>
      <c r="H40" s="3"/>
    </row>
    <row r="41" spans="1:8" hidden="1">
      <c r="A41" s="3" t="s">
        <v>15</v>
      </c>
      <c r="B41" s="28">
        <f>B24+7</f>
        <v>42534</v>
      </c>
      <c r="C41" s="3"/>
      <c r="D41" s="3"/>
      <c r="E41" s="3">
        <v>30</v>
      </c>
      <c r="F41" s="3">
        <v>330</v>
      </c>
      <c r="G41" s="3"/>
      <c r="H41" s="3"/>
    </row>
    <row r="42" spans="1:8" hidden="1">
      <c r="A42" s="3" t="s">
        <v>14</v>
      </c>
      <c r="B42" s="28">
        <f>B25+7</f>
        <v>42536</v>
      </c>
      <c r="C42" s="3"/>
      <c r="D42" s="3"/>
      <c r="E42" s="3">
        <v>0</v>
      </c>
      <c r="F42" s="3">
        <v>0</v>
      </c>
      <c r="G42" s="3"/>
      <c r="H42" s="3"/>
    </row>
    <row r="43" spans="1:8" hidden="1">
      <c r="A43" s="3" t="s">
        <v>16</v>
      </c>
      <c r="B43" s="28"/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17</v>
      </c>
      <c r="B44" s="28" t="s">
        <v>15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18</v>
      </c>
      <c r="B45" s="28" t="s">
        <v>14</v>
      </c>
      <c r="C45" s="3"/>
      <c r="D45" s="3"/>
      <c r="E45" s="3">
        <v>0</v>
      </c>
      <c r="F45" s="3">
        <v>0</v>
      </c>
      <c r="G45" s="3"/>
      <c r="H45" s="3"/>
    </row>
    <row r="46" spans="1:8" hidden="1">
      <c r="A46" s="3" t="s">
        <v>19</v>
      </c>
      <c r="B46" s="28" t="s">
        <v>15</v>
      </c>
      <c r="C46" s="3"/>
      <c r="D46" s="3"/>
      <c r="E46" s="3">
        <v>0</v>
      </c>
      <c r="F46" s="3">
        <v>0</v>
      </c>
      <c r="G46" s="3"/>
      <c r="H46" s="3"/>
    </row>
    <row r="47" spans="1:8" hidden="1">
      <c r="A47" s="3" t="s">
        <v>31</v>
      </c>
      <c r="B47" s="28"/>
      <c r="C47" s="3"/>
      <c r="D47" s="3"/>
      <c r="E47" s="3">
        <v>0</v>
      </c>
      <c r="F47" s="3">
        <v>0</v>
      </c>
      <c r="G47" s="3"/>
      <c r="H47" s="3"/>
    </row>
    <row r="48" spans="1:8" hidden="1">
      <c r="A48" s="3" t="s">
        <v>32</v>
      </c>
      <c r="B48" s="28">
        <f>B31+7</f>
        <v>42539</v>
      </c>
      <c r="C48" s="3"/>
      <c r="D48" s="3"/>
      <c r="E48" s="3">
        <v>20</v>
      </c>
      <c r="F48" s="3">
        <v>220</v>
      </c>
      <c r="G48" s="3"/>
      <c r="H48" s="3"/>
    </row>
    <row r="49" spans="1:8" hidden="1">
      <c r="A49" s="3" t="s">
        <v>34</v>
      </c>
      <c r="B49" s="3"/>
      <c r="C49" s="3"/>
      <c r="D49" s="3"/>
      <c r="E49" s="3">
        <v>0</v>
      </c>
      <c r="F49" s="3">
        <v>0</v>
      </c>
      <c r="G49" s="3"/>
      <c r="H49" s="3"/>
    </row>
    <row r="50" spans="1:8" hidden="1">
      <c r="A50" s="3" t="s">
        <v>24</v>
      </c>
      <c r="B50" s="3"/>
      <c r="C50" s="3"/>
      <c r="D50" s="3"/>
      <c r="E50" s="3"/>
      <c r="F50" s="3"/>
      <c r="G50" s="3"/>
      <c r="H50" s="3"/>
    </row>
    <row r="51" spans="1:8" hidden="1">
      <c r="A51" s="3" t="s">
        <v>79</v>
      </c>
      <c r="B51" s="3"/>
      <c r="C51" s="3">
        <f>SUM(C41:C50)</f>
        <v>0</v>
      </c>
      <c r="D51" s="3">
        <f>SUM(D41:D50)</f>
        <v>0</v>
      </c>
      <c r="E51" s="3">
        <v>50</v>
      </c>
      <c r="F51" s="3">
        <v>550</v>
      </c>
      <c r="G51" s="21">
        <f>C51-E51</f>
        <v>-50</v>
      </c>
      <c r="H51" s="21">
        <f>D51-F51</f>
        <v>-550</v>
      </c>
    </row>
    <row r="52" spans="1:8" hidden="1"/>
    <row r="53" spans="1:8" hidden="1"/>
    <row r="54" spans="1:8" hidden="1">
      <c r="A54" s="185" t="s">
        <v>125</v>
      </c>
      <c r="B54" s="186"/>
      <c r="C54" s="186"/>
      <c r="D54" s="186"/>
      <c r="E54" s="186"/>
      <c r="F54" s="186"/>
      <c r="G54" s="186"/>
      <c r="H54" s="186"/>
    </row>
    <row r="55" spans="1:8" hidden="1">
      <c r="A55" s="3"/>
      <c r="B55" s="3"/>
      <c r="C55" s="169" t="s">
        <v>75</v>
      </c>
      <c r="D55" s="171"/>
      <c r="E55" s="169" t="s">
        <v>2</v>
      </c>
      <c r="F55" s="171"/>
      <c r="G55" s="169" t="s">
        <v>3</v>
      </c>
      <c r="H55" s="171"/>
    </row>
    <row r="56" spans="1:8" hidden="1">
      <c r="A56" s="3" t="s">
        <v>5</v>
      </c>
      <c r="B56" s="3" t="s">
        <v>6</v>
      </c>
      <c r="C56" s="3" t="s">
        <v>10</v>
      </c>
      <c r="D56" s="3" t="s">
        <v>11</v>
      </c>
      <c r="E56" s="3" t="s">
        <v>10</v>
      </c>
      <c r="F56" s="3" t="s">
        <v>11</v>
      </c>
      <c r="G56" s="3" t="s">
        <v>10</v>
      </c>
      <c r="H56" s="3" t="s">
        <v>11</v>
      </c>
    </row>
    <row r="57" spans="1:8" hidden="1">
      <c r="A57" s="3" t="s">
        <v>12</v>
      </c>
      <c r="B57" s="3"/>
      <c r="C57" s="3" t="s">
        <v>10</v>
      </c>
      <c r="D57" s="3" t="s">
        <v>11</v>
      </c>
      <c r="E57" s="169" t="s">
        <v>78</v>
      </c>
      <c r="F57" s="171"/>
      <c r="G57" s="3"/>
      <c r="H57" s="3"/>
    </row>
    <row r="58" spans="1:8" hidden="1">
      <c r="A58" s="3" t="s">
        <v>15</v>
      </c>
      <c r="B58" s="28">
        <f>B41+7</f>
        <v>42541</v>
      </c>
      <c r="C58" s="3">
        <v>35</v>
      </c>
      <c r="D58" s="3">
        <v>547</v>
      </c>
      <c r="E58" s="3">
        <v>30</v>
      </c>
      <c r="F58" s="3">
        <v>330</v>
      </c>
      <c r="G58" s="3"/>
      <c r="H58" s="3"/>
    </row>
    <row r="59" spans="1:8" hidden="1">
      <c r="A59" s="3" t="s">
        <v>14</v>
      </c>
      <c r="B59" s="28">
        <f>B42+7</f>
        <v>42543</v>
      </c>
      <c r="C59" s="3"/>
      <c r="D59" s="3"/>
      <c r="E59" s="3">
        <v>0</v>
      </c>
      <c r="F59" s="3">
        <v>0</v>
      </c>
      <c r="G59" s="3"/>
      <c r="H59" s="3"/>
    </row>
    <row r="60" spans="1:8" hidden="1">
      <c r="A60" s="3" t="s">
        <v>16</v>
      </c>
      <c r="B60" s="28"/>
      <c r="C60" s="3"/>
      <c r="D60" s="3"/>
      <c r="E60" s="3">
        <v>0</v>
      </c>
      <c r="F60" s="3">
        <v>0</v>
      </c>
      <c r="G60" s="3"/>
      <c r="H60" s="3"/>
    </row>
    <row r="61" spans="1:8" hidden="1">
      <c r="A61" s="3" t="s">
        <v>17</v>
      </c>
      <c r="B61" s="28" t="s">
        <v>15</v>
      </c>
      <c r="C61" s="3"/>
      <c r="D61" s="3"/>
      <c r="E61" s="3">
        <v>0</v>
      </c>
      <c r="F61" s="3">
        <v>0</v>
      </c>
      <c r="G61" s="3"/>
      <c r="H61" s="3"/>
    </row>
    <row r="62" spans="1:8" hidden="1">
      <c r="A62" s="3" t="s">
        <v>18</v>
      </c>
      <c r="B62" s="28" t="s">
        <v>14</v>
      </c>
      <c r="C62" s="3"/>
      <c r="D62" s="3"/>
      <c r="E62" s="3">
        <v>0</v>
      </c>
      <c r="F62" s="3">
        <v>0</v>
      </c>
      <c r="G62" s="3"/>
      <c r="H62" s="3"/>
    </row>
    <row r="63" spans="1:8" hidden="1">
      <c r="A63" s="3" t="s">
        <v>19</v>
      </c>
      <c r="B63" s="28" t="s">
        <v>15</v>
      </c>
      <c r="C63" s="3"/>
      <c r="D63" s="3"/>
      <c r="E63" s="3">
        <v>0</v>
      </c>
      <c r="F63" s="3">
        <v>0</v>
      </c>
      <c r="G63" s="3"/>
      <c r="H63" s="3"/>
    </row>
    <row r="64" spans="1:8" hidden="1">
      <c r="A64" s="3" t="s">
        <v>31</v>
      </c>
      <c r="B64" s="28"/>
      <c r="C64" s="3"/>
      <c r="D64" s="3"/>
      <c r="E64" s="3">
        <v>0</v>
      </c>
      <c r="F64" s="3">
        <v>0</v>
      </c>
      <c r="G64" s="3"/>
      <c r="H64" s="3"/>
    </row>
    <row r="65" spans="1:8" hidden="1">
      <c r="A65" s="3" t="s">
        <v>32</v>
      </c>
      <c r="B65" s="28">
        <f>B48+7</f>
        <v>42546</v>
      </c>
      <c r="C65" s="3">
        <v>28</v>
      </c>
      <c r="D65" s="3">
        <v>180</v>
      </c>
      <c r="E65" s="3">
        <v>20</v>
      </c>
      <c r="F65" s="3">
        <v>220</v>
      </c>
      <c r="G65" s="3"/>
      <c r="H65" s="3"/>
    </row>
    <row r="66" spans="1:8" hidden="1">
      <c r="A66" s="3" t="s">
        <v>34</v>
      </c>
      <c r="B66" s="3"/>
      <c r="C66" s="3"/>
      <c r="D66" s="3"/>
      <c r="E66" s="3">
        <v>0</v>
      </c>
      <c r="F66" s="3">
        <v>0</v>
      </c>
      <c r="G66" s="3"/>
      <c r="H66" s="3"/>
    </row>
    <row r="67" spans="1:8" hidden="1">
      <c r="A67" s="3" t="s">
        <v>24</v>
      </c>
      <c r="B67" s="3"/>
      <c r="C67" s="3"/>
      <c r="D67" s="3"/>
      <c r="E67" s="3"/>
      <c r="F67" s="3"/>
      <c r="G67" s="3"/>
      <c r="H67" s="3"/>
    </row>
    <row r="68" spans="1:8" hidden="1">
      <c r="A68" s="3" t="s">
        <v>79</v>
      </c>
      <c r="B68" s="3"/>
      <c r="C68" s="3">
        <f>SUM(C58:C67)</f>
        <v>63</v>
      </c>
      <c r="D68" s="3">
        <f>SUM(D58:D67)</f>
        <v>727</v>
      </c>
      <c r="E68" s="3">
        <v>50</v>
      </c>
      <c r="F68" s="3">
        <v>550</v>
      </c>
      <c r="G68" s="21">
        <f>C68-E68</f>
        <v>13</v>
      </c>
      <c r="H68" s="21">
        <f>D68-F68</f>
        <v>177</v>
      </c>
    </row>
    <row r="69" spans="1:8" hidden="1"/>
    <row r="70" spans="1:8" hidden="1"/>
    <row r="71" spans="1:8" hidden="1">
      <c r="A71" s="185" t="s">
        <v>126</v>
      </c>
      <c r="B71" s="186"/>
      <c r="C71" s="186"/>
      <c r="D71" s="186"/>
      <c r="E71" s="186"/>
      <c r="F71" s="186"/>
      <c r="G71" s="186"/>
      <c r="H71" s="186"/>
    </row>
    <row r="72" spans="1:8" hidden="1">
      <c r="A72" s="3"/>
      <c r="B72" s="3"/>
      <c r="C72" s="169" t="s">
        <v>75</v>
      </c>
      <c r="D72" s="171"/>
      <c r="E72" s="169" t="s">
        <v>2</v>
      </c>
      <c r="F72" s="171"/>
      <c r="G72" s="169" t="s">
        <v>3</v>
      </c>
      <c r="H72" s="171"/>
    </row>
    <row r="73" spans="1:8" hidden="1">
      <c r="A73" s="3" t="s">
        <v>5</v>
      </c>
      <c r="B73" s="3" t="s">
        <v>6</v>
      </c>
      <c r="C73" s="3" t="s">
        <v>10</v>
      </c>
      <c r="D73" s="3" t="s">
        <v>11</v>
      </c>
      <c r="E73" s="3" t="s">
        <v>10</v>
      </c>
      <c r="F73" s="3" t="s">
        <v>11</v>
      </c>
      <c r="G73" s="3" t="s">
        <v>10</v>
      </c>
      <c r="H73" s="3" t="s">
        <v>11</v>
      </c>
    </row>
    <row r="74" spans="1:8" hidden="1">
      <c r="A74" s="3" t="s">
        <v>12</v>
      </c>
      <c r="B74" s="3"/>
      <c r="C74" s="3" t="s">
        <v>10</v>
      </c>
      <c r="D74" s="3" t="s">
        <v>11</v>
      </c>
      <c r="E74" s="169" t="s">
        <v>78</v>
      </c>
      <c r="F74" s="171"/>
      <c r="G74" s="3"/>
      <c r="H74" s="3"/>
    </row>
    <row r="75" spans="1:8" hidden="1">
      <c r="A75" s="3" t="s">
        <v>15</v>
      </c>
      <c r="B75" s="28">
        <f>B58+7</f>
        <v>42548</v>
      </c>
      <c r="C75" s="3">
        <v>29</v>
      </c>
      <c r="D75" s="3">
        <v>296</v>
      </c>
      <c r="E75" s="3">
        <v>30</v>
      </c>
      <c r="F75" s="3">
        <v>330</v>
      </c>
      <c r="G75" s="3"/>
      <c r="H75" s="3"/>
    </row>
    <row r="76" spans="1:8" hidden="1">
      <c r="A76" s="3" t="s">
        <v>14</v>
      </c>
      <c r="B76" s="28">
        <f>B59+7</f>
        <v>42550</v>
      </c>
      <c r="C76" s="3">
        <v>10</v>
      </c>
      <c r="D76" s="3">
        <v>45</v>
      </c>
      <c r="E76" s="3">
        <v>0</v>
      </c>
      <c r="F76" s="3">
        <v>0</v>
      </c>
      <c r="G76" s="3"/>
      <c r="H76" s="3"/>
    </row>
    <row r="77" spans="1:8" hidden="1">
      <c r="A77" s="3" t="s">
        <v>16</v>
      </c>
      <c r="B77" s="28"/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17</v>
      </c>
      <c r="B78" s="28" t="s">
        <v>15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18</v>
      </c>
      <c r="B79" s="28" t="s">
        <v>14</v>
      </c>
      <c r="C79" s="3"/>
      <c r="D79" s="3"/>
      <c r="E79" s="3">
        <v>0</v>
      </c>
      <c r="F79" s="3">
        <v>0</v>
      </c>
      <c r="G79" s="3"/>
      <c r="H79" s="3"/>
    </row>
    <row r="80" spans="1:8" hidden="1">
      <c r="A80" s="3" t="s">
        <v>19</v>
      </c>
      <c r="B80" s="28" t="s">
        <v>15</v>
      </c>
      <c r="C80" s="3"/>
      <c r="D80" s="3"/>
      <c r="E80" s="3">
        <v>0</v>
      </c>
      <c r="F80" s="3">
        <v>0</v>
      </c>
      <c r="G80" s="3"/>
      <c r="H80" s="3"/>
    </row>
    <row r="81" spans="1:8" hidden="1">
      <c r="A81" s="3" t="s">
        <v>31</v>
      </c>
      <c r="B81" s="28"/>
      <c r="C81" s="3"/>
      <c r="D81" s="3"/>
      <c r="E81" s="3">
        <v>0</v>
      </c>
      <c r="F81" s="3">
        <v>0</v>
      </c>
      <c r="G81" s="3"/>
      <c r="H81" s="3"/>
    </row>
    <row r="82" spans="1:8" hidden="1">
      <c r="A82" s="3" t="s">
        <v>32</v>
      </c>
      <c r="B82" s="28">
        <f>B65+7</f>
        <v>42553</v>
      </c>
      <c r="C82" s="3">
        <v>20</v>
      </c>
      <c r="D82" s="3">
        <v>193</v>
      </c>
      <c r="E82" s="3">
        <v>20</v>
      </c>
      <c r="F82" s="3">
        <v>220</v>
      </c>
      <c r="G82" s="3"/>
      <c r="H82" s="3"/>
    </row>
    <row r="83" spans="1:8" hidden="1">
      <c r="A83" s="3" t="s">
        <v>34</v>
      </c>
      <c r="B83" s="3"/>
      <c r="C83" s="3"/>
      <c r="D83" s="3"/>
      <c r="E83" s="3">
        <v>0</v>
      </c>
      <c r="F83" s="3">
        <v>0</v>
      </c>
      <c r="G83" s="3"/>
      <c r="H83" s="3"/>
    </row>
    <row r="84" spans="1:8" hidden="1">
      <c r="A84" s="3" t="s">
        <v>24</v>
      </c>
      <c r="B84" s="3"/>
      <c r="C84" s="3"/>
      <c r="D84" s="3"/>
      <c r="E84" s="3"/>
      <c r="F84" s="3"/>
      <c r="G84" s="3"/>
      <c r="H84" s="3"/>
    </row>
    <row r="85" spans="1:8" hidden="1">
      <c r="A85" s="3" t="s">
        <v>79</v>
      </c>
      <c r="B85" s="3"/>
      <c r="C85" s="3">
        <f>SUM(C75:C84)</f>
        <v>59</v>
      </c>
      <c r="D85" s="3">
        <f>SUM(D75:D84)</f>
        <v>534</v>
      </c>
      <c r="E85" s="3">
        <v>50</v>
      </c>
      <c r="F85" s="3">
        <v>550</v>
      </c>
      <c r="G85" s="21">
        <f>C85-E85</f>
        <v>9</v>
      </c>
      <c r="H85" s="21">
        <f>D85-F85</f>
        <v>-16</v>
      </c>
    </row>
    <row r="86" spans="1:8" hidden="1"/>
    <row r="87" spans="1:8" hidden="1"/>
    <row r="88" spans="1:8" hidden="1">
      <c r="A88" s="185" t="s">
        <v>127</v>
      </c>
      <c r="B88" s="186"/>
      <c r="C88" s="186"/>
      <c r="D88" s="186"/>
      <c r="E88" s="186"/>
      <c r="F88" s="186"/>
      <c r="G88" s="186"/>
      <c r="H88" s="186"/>
    </row>
    <row r="89" spans="1:8" hidden="1">
      <c r="A89" s="3"/>
      <c r="B89" s="3"/>
      <c r="C89" s="169" t="s">
        <v>75</v>
      </c>
      <c r="D89" s="171"/>
      <c r="E89" s="169" t="s">
        <v>2</v>
      </c>
      <c r="F89" s="171"/>
      <c r="G89" s="169" t="s">
        <v>3</v>
      </c>
      <c r="H89" s="171"/>
    </row>
    <row r="90" spans="1:8" hidden="1">
      <c r="A90" s="3" t="s">
        <v>5</v>
      </c>
      <c r="B90" s="3" t="s">
        <v>6</v>
      </c>
      <c r="C90" s="3" t="s">
        <v>10</v>
      </c>
      <c r="D90" s="3" t="s">
        <v>11</v>
      </c>
      <c r="E90" s="3" t="s">
        <v>10</v>
      </c>
      <c r="F90" s="3" t="s">
        <v>11</v>
      </c>
      <c r="G90" s="3" t="s">
        <v>10</v>
      </c>
      <c r="H90" s="3" t="s">
        <v>11</v>
      </c>
    </row>
    <row r="91" spans="1:8" hidden="1">
      <c r="A91" s="3" t="s">
        <v>12</v>
      </c>
      <c r="B91" s="3"/>
      <c r="C91" s="3" t="s">
        <v>10</v>
      </c>
      <c r="D91" s="3" t="s">
        <v>11</v>
      </c>
      <c r="E91" s="169" t="s">
        <v>78</v>
      </c>
      <c r="F91" s="171"/>
      <c r="G91" s="3"/>
      <c r="H91" s="3"/>
    </row>
    <row r="92" spans="1:8" hidden="1">
      <c r="A92" s="3" t="s">
        <v>15</v>
      </c>
      <c r="B92" s="28">
        <f>B75+7</f>
        <v>42555</v>
      </c>
      <c r="C92" s="3">
        <v>17</v>
      </c>
      <c r="D92" s="3">
        <v>129</v>
      </c>
      <c r="E92" s="3">
        <v>30</v>
      </c>
      <c r="F92" s="3">
        <v>330</v>
      </c>
      <c r="G92" s="3"/>
      <c r="H92" s="3"/>
    </row>
    <row r="93" spans="1:8" hidden="1">
      <c r="A93" s="3" t="s">
        <v>14</v>
      </c>
      <c r="B93" s="28">
        <f>B76+7</f>
        <v>42557</v>
      </c>
      <c r="C93" s="3"/>
      <c r="D93" s="3"/>
      <c r="E93" s="3">
        <v>0</v>
      </c>
      <c r="F93" s="3">
        <v>0</v>
      </c>
      <c r="G93" s="3"/>
      <c r="H93" s="3"/>
    </row>
    <row r="94" spans="1:8" hidden="1">
      <c r="A94" s="3" t="s">
        <v>16</v>
      </c>
      <c r="B94" s="28"/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17</v>
      </c>
      <c r="B95" s="28" t="s">
        <v>15</v>
      </c>
      <c r="C95" s="3"/>
      <c r="D95" s="3"/>
      <c r="E95" s="3">
        <v>0</v>
      </c>
      <c r="F95" s="3">
        <v>0</v>
      </c>
      <c r="G95" s="3"/>
      <c r="H95" s="3"/>
    </row>
    <row r="96" spans="1:8" hidden="1">
      <c r="A96" s="3" t="s">
        <v>18</v>
      </c>
      <c r="B96" s="28" t="s">
        <v>14</v>
      </c>
      <c r="C96" s="3"/>
      <c r="D96" s="3"/>
      <c r="E96" s="3">
        <v>0</v>
      </c>
      <c r="F96" s="3">
        <v>0</v>
      </c>
      <c r="G96" s="3"/>
      <c r="H96" s="3"/>
    </row>
    <row r="97" spans="1:8" hidden="1">
      <c r="A97" s="3" t="s">
        <v>19</v>
      </c>
      <c r="B97" s="28" t="s">
        <v>15</v>
      </c>
      <c r="C97" s="3"/>
      <c r="D97" s="3"/>
      <c r="E97" s="3">
        <v>0</v>
      </c>
      <c r="F97" s="3">
        <v>0</v>
      </c>
      <c r="G97" s="3"/>
      <c r="H97" s="3"/>
    </row>
    <row r="98" spans="1:8" hidden="1">
      <c r="A98" s="3" t="s">
        <v>31</v>
      </c>
      <c r="B98" s="28"/>
      <c r="C98" s="3"/>
      <c r="D98" s="3"/>
      <c r="E98" s="3">
        <v>0</v>
      </c>
      <c r="F98" s="3">
        <v>0</v>
      </c>
      <c r="G98" s="3"/>
      <c r="H98" s="3"/>
    </row>
    <row r="99" spans="1:8" hidden="1">
      <c r="A99" s="3" t="s">
        <v>32</v>
      </c>
      <c r="B99" s="28">
        <f>B82+7</f>
        <v>42560</v>
      </c>
      <c r="C99" s="3">
        <v>21</v>
      </c>
      <c r="D99" s="3">
        <v>235</v>
      </c>
      <c r="E99" s="3">
        <v>20</v>
      </c>
      <c r="F99" s="3">
        <v>220</v>
      </c>
      <c r="G99" s="3"/>
      <c r="H99" s="3"/>
    </row>
    <row r="100" spans="1:8" hidden="1">
      <c r="A100" s="3" t="s">
        <v>34</v>
      </c>
      <c r="B100" s="3"/>
      <c r="C100" s="3"/>
      <c r="D100" s="3"/>
      <c r="E100" s="3">
        <v>0</v>
      </c>
      <c r="F100" s="3">
        <v>0</v>
      </c>
      <c r="G100" s="3"/>
      <c r="H100" s="3"/>
    </row>
    <row r="101" spans="1:8" hidden="1">
      <c r="A101" s="3" t="s">
        <v>24</v>
      </c>
      <c r="B101" s="3"/>
      <c r="C101" s="3"/>
      <c r="D101" s="3"/>
      <c r="E101" s="3"/>
      <c r="F101" s="3"/>
      <c r="G101" s="3"/>
      <c r="H101" s="3"/>
    </row>
    <row r="102" spans="1:8" hidden="1">
      <c r="A102" s="3" t="s">
        <v>79</v>
      </c>
      <c r="B102" s="3"/>
      <c r="C102" s="3">
        <f>SUM(C92:C101)</f>
        <v>38</v>
      </c>
      <c r="D102" s="3">
        <f>SUM(D92:D101)</f>
        <v>364</v>
      </c>
      <c r="E102" s="3">
        <v>50</v>
      </c>
      <c r="F102" s="3">
        <v>550</v>
      </c>
      <c r="G102" s="21">
        <f>C102-E102</f>
        <v>-12</v>
      </c>
      <c r="H102" s="21">
        <f>D102-F102</f>
        <v>-186</v>
      </c>
    </row>
    <row r="103" spans="1:8" hidden="1"/>
    <row r="104" spans="1:8" hidden="1"/>
    <row r="105" spans="1:8" hidden="1">
      <c r="A105" s="185" t="s">
        <v>128</v>
      </c>
      <c r="B105" s="186"/>
      <c r="C105" s="186"/>
      <c r="D105" s="186"/>
      <c r="E105" s="186"/>
      <c r="F105" s="186"/>
      <c r="G105" s="186"/>
      <c r="H105" s="186"/>
    </row>
    <row r="106" spans="1:8" hidden="1">
      <c r="A106" s="3"/>
      <c r="B106" s="3"/>
      <c r="C106" s="169" t="s">
        <v>75</v>
      </c>
      <c r="D106" s="171"/>
      <c r="E106" s="169" t="s">
        <v>2</v>
      </c>
      <c r="F106" s="171"/>
      <c r="G106" s="169" t="s">
        <v>3</v>
      </c>
      <c r="H106" s="171"/>
    </row>
    <row r="107" spans="1:8" hidden="1">
      <c r="A107" s="3" t="s">
        <v>5</v>
      </c>
      <c r="B107" s="3" t="s">
        <v>6</v>
      </c>
      <c r="C107" s="3" t="s">
        <v>10</v>
      </c>
      <c r="D107" s="3" t="s">
        <v>11</v>
      </c>
      <c r="E107" s="3" t="s">
        <v>10</v>
      </c>
      <c r="F107" s="3" t="s">
        <v>11</v>
      </c>
      <c r="G107" s="3" t="s">
        <v>10</v>
      </c>
      <c r="H107" s="3" t="s">
        <v>11</v>
      </c>
    </row>
    <row r="108" spans="1:8" hidden="1">
      <c r="A108" s="3" t="s">
        <v>12</v>
      </c>
      <c r="B108" s="3"/>
      <c r="C108" s="3" t="s">
        <v>10</v>
      </c>
      <c r="D108" s="3" t="s">
        <v>11</v>
      </c>
      <c r="E108" s="169" t="s">
        <v>78</v>
      </c>
      <c r="F108" s="171"/>
      <c r="G108" s="3"/>
      <c r="H108" s="3"/>
    </row>
    <row r="109" spans="1:8" hidden="1">
      <c r="A109" s="3" t="s">
        <v>15</v>
      </c>
      <c r="B109" s="28">
        <f>B92+7</f>
        <v>42562</v>
      </c>
      <c r="C109" s="3"/>
      <c r="D109" s="3"/>
      <c r="E109" s="3">
        <v>30</v>
      </c>
      <c r="F109" s="3">
        <v>330</v>
      </c>
      <c r="G109" s="3"/>
      <c r="H109" s="3"/>
    </row>
    <row r="110" spans="1:8" hidden="1">
      <c r="A110" s="3" t="s">
        <v>14</v>
      </c>
      <c r="B110" s="28">
        <f>B93+7</f>
        <v>42564</v>
      </c>
      <c r="C110" s="3"/>
      <c r="D110" s="3"/>
      <c r="E110" s="3">
        <v>0</v>
      </c>
      <c r="F110" s="3">
        <v>0</v>
      </c>
      <c r="G110" s="3"/>
      <c r="H110" s="3"/>
    </row>
    <row r="111" spans="1:8" hidden="1">
      <c r="A111" s="3" t="s">
        <v>16</v>
      </c>
      <c r="B111" s="28"/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17</v>
      </c>
      <c r="B112" s="28" t="s">
        <v>15</v>
      </c>
      <c r="C112" s="3"/>
      <c r="D112" s="3"/>
      <c r="E112" s="3">
        <v>0</v>
      </c>
      <c r="F112" s="3">
        <v>0</v>
      </c>
      <c r="G112" s="3"/>
      <c r="H112" s="3"/>
    </row>
    <row r="113" spans="1:8" hidden="1">
      <c r="A113" s="3" t="s">
        <v>18</v>
      </c>
      <c r="B113" s="28" t="s">
        <v>14</v>
      </c>
      <c r="C113" s="3"/>
      <c r="D113" s="3"/>
      <c r="E113" s="3">
        <v>0</v>
      </c>
      <c r="F113" s="3">
        <v>0</v>
      </c>
      <c r="G113" s="3"/>
      <c r="H113" s="3"/>
    </row>
    <row r="114" spans="1:8" hidden="1">
      <c r="A114" s="3" t="s">
        <v>19</v>
      </c>
      <c r="B114" s="28" t="s">
        <v>15</v>
      </c>
      <c r="C114" s="3"/>
      <c r="D114" s="3"/>
      <c r="E114" s="3">
        <v>0</v>
      </c>
      <c r="F114" s="3">
        <v>0</v>
      </c>
      <c r="G114" s="3"/>
      <c r="H114" s="3"/>
    </row>
    <row r="115" spans="1:8" hidden="1">
      <c r="A115" s="3" t="s">
        <v>31</v>
      </c>
      <c r="B115" s="28"/>
      <c r="C115" s="3"/>
      <c r="D115" s="3"/>
      <c r="E115" s="3">
        <v>0</v>
      </c>
      <c r="F115" s="3">
        <v>0</v>
      </c>
      <c r="G115" s="3"/>
      <c r="H115" s="3"/>
    </row>
    <row r="116" spans="1:8" hidden="1">
      <c r="A116" s="3" t="s">
        <v>32</v>
      </c>
      <c r="B116" s="28">
        <f>B99+7</f>
        <v>42567</v>
      </c>
      <c r="C116" s="3"/>
      <c r="D116" s="3"/>
      <c r="E116" s="3">
        <v>20</v>
      </c>
      <c r="F116" s="3">
        <v>220</v>
      </c>
      <c r="G116" s="3"/>
      <c r="H116" s="3"/>
    </row>
    <row r="117" spans="1:8" hidden="1">
      <c r="A117" s="3" t="s">
        <v>34</v>
      </c>
      <c r="B117" s="3"/>
      <c r="C117" s="3"/>
      <c r="D117" s="3"/>
      <c r="E117" s="3">
        <v>0</v>
      </c>
      <c r="F117" s="3">
        <v>0</v>
      </c>
      <c r="G117" s="3"/>
      <c r="H117" s="3"/>
    </row>
    <row r="118" spans="1:8" hidden="1">
      <c r="A118" s="3" t="s">
        <v>24</v>
      </c>
      <c r="B118" s="3"/>
      <c r="C118" s="3"/>
      <c r="D118" s="3"/>
      <c r="E118" s="3"/>
      <c r="F118" s="3"/>
      <c r="G118" s="3"/>
      <c r="H118" s="3"/>
    </row>
    <row r="119" spans="1:8" hidden="1">
      <c r="A119" s="3" t="s">
        <v>79</v>
      </c>
      <c r="B119" s="3"/>
      <c r="C119" s="3">
        <f>SUM(C109:C118)</f>
        <v>0</v>
      </c>
      <c r="D119" s="3">
        <f>SUM(D109:D118)</f>
        <v>0</v>
      </c>
      <c r="E119" s="3">
        <v>50</v>
      </c>
      <c r="F119" s="3">
        <v>550</v>
      </c>
      <c r="G119" s="21">
        <f>C119-E119</f>
        <v>-50</v>
      </c>
      <c r="H119" s="21">
        <f>D119-F119</f>
        <v>-550</v>
      </c>
    </row>
    <row r="120" spans="1:8" hidden="1"/>
    <row r="121" spans="1:8" hidden="1"/>
    <row r="122" spans="1:8" hidden="1">
      <c r="A122" s="185" t="s">
        <v>129</v>
      </c>
      <c r="B122" s="186"/>
      <c r="C122" s="186"/>
      <c r="D122" s="186"/>
      <c r="E122" s="186"/>
      <c r="F122" s="186"/>
      <c r="G122" s="186"/>
      <c r="H122" s="186"/>
    </row>
    <row r="123" spans="1:8" hidden="1">
      <c r="A123" s="3"/>
      <c r="B123" s="3"/>
      <c r="C123" s="169" t="s">
        <v>75</v>
      </c>
      <c r="D123" s="171"/>
      <c r="E123" s="169" t="s">
        <v>2</v>
      </c>
      <c r="F123" s="171"/>
      <c r="G123" s="169" t="s">
        <v>3</v>
      </c>
      <c r="H123" s="171"/>
    </row>
    <row r="124" spans="1:8" hidden="1">
      <c r="A124" s="3" t="s">
        <v>5</v>
      </c>
      <c r="B124" s="3" t="s">
        <v>6</v>
      </c>
      <c r="C124" s="3" t="s">
        <v>10</v>
      </c>
      <c r="D124" s="3" t="s">
        <v>11</v>
      </c>
      <c r="E124" s="3" t="s">
        <v>10</v>
      </c>
      <c r="F124" s="3" t="s">
        <v>11</v>
      </c>
      <c r="G124" s="3" t="s">
        <v>10</v>
      </c>
      <c r="H124" s="3" t="s">
        <v>11</v>
      </c>
    </row>
    <row r="125" spans="1:8" hidden="1">
      <c r="A125" s="3" t="s">
        <v>12</v>
      </c>
      <c r="B125" s="3"/>
      <c r="C125" s="3" t="s">
        <v>10</v>
      </c>
      <c r="D125" s="3" t="s">
        <v>11</v>
      </c>
      <c r="E125" s="169" t="s">
        <v>78</v>
      </c>
      <c r="F125" s="171"/>
      <c r="G125" s="3"/>
      <c r="H125" s="3"/>
    </row>
    <row r="126" spans="1:8" hidden="1">
      <c r="A126" s="3" t="s">
        <v>15</v>
      </c>
      <c r="B126" s="28">
        <f>B109+7</f>
        <v>42569</v>
      </c>
      <c r="C126" s="3">
        <v>29</v>
      </c>
      <c r="D126" s="3">
        <v>256</v>
      </c>
      <c r="E126" s="3">
        <v>30</v>
      </c>
      <c r="F126" s="3">
        <v>330</v>
      </c>
      <c r="G126" s="3"/>
      <c r="H126" s="3"/>
    </row>
    <row r="127" spans="1:8" hidden="1">
      <c r="A127" s="3" t="s">
        <v>14</v>
      </c>
      <c r="B127" s="28">
        <f>B110+7</f>
        <v>42571</v>
      </c>
      <c r="C127" s="3"/>
      <c r="D127" s="3"/>
      <c r="E127" s="3">
        <v>0</v>
      </c>
      <c r="F127" s="3">
        <v>0</v>
      </c>
      <c r="G127" s="3"/>
      <c r="H127" s="3"/>
    </row>
    <row r="128" spans="1:8" hidden="1">
      <c r="A128" s="3" t="s">
        <v>16</v>
      </c>
      <c r="B128" s="28"/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17</v>
      </c>
      <c r="B129" s="28" t="s">
        <v>15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18</v>
      </c>
      <c r="B130" s="28" t="s">
        <v>14</v>
      </c>
      <c r="C130" s="3"/>
      <c r="D130" s="3"/>
      <c r="E130" s="3">
        <v>0</v>
      </c>
      <c r="F130" s="3">
        <v>0</v>
      </c>
      <c r="G130" s="3"/>
      <c r="H130" s="3"/>
    </row>
    <row r="131" spans="1:8" hidden="1">
      <c r="A131" s="3" t="s">
        <v>19</v>
      </c>
      <c r="B131" s="28" t="s">
        <v>15</v>
      </c>
      <c r="C131" s="3"/>
      <c r="D131" s="3"/>
      <c r="E131" s="3">
        <v>0</v>
      </c>
      <c r="F131" s="3">
        <v>0</v>
      </c>
      <c r="G131" s="3"/>
      <c r="H131" s="3"/>
    </row>
    <row r="132" spans="1:8" hidden="1">
      <c r="A132" s="3" t="s">
        <v>31</v>
      </c>
      <c r="B132" s="28"/>
      <c r="C132" s="3"/>
      <c r="D132" s="3"/>
      <c r="E132" s="3">
        <v>0</v>
      </c>
      <c r="F132" s="3">
        <v>0</v>
      </c>
      <c r="G132" s="3"/>
      <c r="H132" s="3"/>
    </row>
    <row r="133" spans="1:8" hidden="1">
      <c r="A133" s="3" t="s">
        <v>32</v>
      </c>
      <c r="B133" s="28">
        <f>B116+7</f>
        <v>42574</v>
      </c>
      <c r="C133" s="3">
        <v>24</v>
      </c>
      <c r="D133" s="3">
        <v>235</v>
      </c>
      <c r="E133" s="3">
        <v>20</v>
      </c>
      <c r="F133" s="3">
        <v>220</v>
      </c>
      <c r="G133" s="3"/>
      <c r="H133" s="3"/>
    </row>
    <row r="134" spans="1:8" hidden="1">
      <c r="A134" s="3" t="s">
        <v>34</v>
      </c>
      <c r="B134" s="3"/>
      <c r="C134" s="3"/>
      <c r="D134" s="3"/>
      <c r="E134" s="3">
        <v>0</v>
      </c>
      <c r="F134" s="3">
        <v>0</v>
      </c>
      <c r="G134" s="3"/>
      <c r="H134" s="3"/>
    </row>
    <row r="135" spans="1:8" hidden="1">
      <c r="A135" s="3" t="s">
        <v>24</v>
      </c>
      <c r="B135" s="3"/>
      <c r="C135" s="3"/>
      <c r="D135" s="3"/>
      <c r="E135" s="3"/>
      <c r="F135" s="3"/>
      <c r="G135" s="3"/>
      <c r="H135" s="3"/>
    </row>
    <row r="136" spans="1:8" hidden="1">
      <c r="A136" s="3" t="s">
        <v>79</v>
      </c>
      <c r="B136" s="3"/>
      <c r="C136" s="3">
        <f>SUM(C126:C135)</f>
        <v>53</v>
      </c>
      <c r="D136" s="3">
        <f>SUM(D126:D135)</f>
        <v>491</v>
      </c>
      <c r="E136" s="3">
        <v>50</v>
      </c>
      <c r="F136" s="3">
        <v>550</v>
      </c>
      <c r="G136" s="21">
        <f>C136-E136</f>
        <v>3</v>
      </c>
      <c r="H136" s="21">
        <f>D136-F136</f>
        <v>-59</v>
      </c>
    </row>
    <row r="137" spans="1:8" hidden="1"/>
    <row r="138" spans="1:8" hidden="1"/>
    <row r="139" spans="1:8" hidden="1">
      <c r="A139" s="185" t="s">
        <v>130</v>
      </c>
      <c r="B139" s="186"/>
      <c r="C139" s="186"/>
      <c r="D139" s="186"/>
      <c r="E139" s="186"/>
      <c r="F139" s="186"/>
      <c r="G139" s="186"/>
      <c r="H139" s="186"/>
    </row>
    <row r="140" spans="1:8" hidden="1">
      <c r="A140" s="3"/>
      <c r="B140" s="3"/>
      <c r="C140" s="169" t="s">
        <v>75</v>
      </c>
      <c r="D140" s="171"/>
      <c r="E140" s="169" t="s">
        <v>2</v>
      </c>
      <c r="F140" s="171"/>
      <c r="G140" s="169" t="s">
        <v>3</v>
      </c>
      <c r="H140" s="171"/>
    </row>
    <row r="141" spans="1:8" hidden="1">
      <c r="A141" s="3" t="s">
        <v>5</v>
      </c>
      <c r="B141" s="3" t="s">
        <v>6</v>
      </c>
      <c r="C141" s="3" t="s">
        <v>10</v>
      </c>
      <c r="D141" s="3" t="s">
        <v>11</v>
      </c>
      <c r="E141" s="3" t="s">
        <v>10</v>
      </c>
      <c r="F141" s="3" t="s">
        <v>11</v>
      </c>
      <c r="G141" s="3" t="s">
        <v>10</v>
      </c>
      <c r="H141" s="3" t="s">
        <v>11</v>
      </c>
    </row>
    <row r="142" spans="1:8" hidden="1">
      <c r="A142" s="3" t="s">
        <v>12</v>
      </c>
      <c r="B142" s="3"/>
      <c r="C142" s="3" t="s">
        <v>10</v>
      </c>
      <c r="D142" s="3" t="s">
        <v>11</v>
      </c>
      <c r="E142" s="169" t="s">
        <v>78</v>
      </c>
      <c r="F142" s="171"/>
      <c r="G142" s="3"/>
      <c r="H142" s="3"/>
    </row>
    <row r="143" spans="1:8" hidden="1">
      <c r="A143" s="3" t="s">
        <v>15</v>
      </c>
      <c r="B143" s="28">
        <f>B126+7</f>
        <v>42576</v>
      </c>
      <c r="C143" s="3">
        <v>30</v>
      </c>
      <c r="D143" s="3">
        <v>245</v>
      </c>
      <c r="E143" s="3">
        <v>30</v>
      </c>
      <c r="F143" s="3">
        <v>330</v>
      </c>
      <c r="G143" s="3"/>
      <c r="H143" s="3"/>
    </row>
    <row r="144" spans="1:8" hidden="1">
      <c r="A144" s="3" t="s">
        <v>14</v>
      </c>
      <c r="B144" s="28">
        <f>B127+7</f>
        <v>42578</v>
      </c>
      <c r="C144" s="3"/>
      <c r="D144" s="3"/>
      <c r="E144" s="3">
        <v>0</v>
      </c>
      <c r="F144" s="3">
        <v>0</v>
      </c>
      <c r="G144" s="3"/>
      <c r="H144" s="3"/>
    </row>
    <row r="145" spans="1:8" hidden="1">
      <c r="A145" s="3" t="s">
        <v>16</v>
      </c>
      <c r="B145" s="28"/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17</v>
      </c>
      <c r="B146" s="28" t="s">
        <v>15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18</v>
      </c>
      <c r="B147" s="28" t="s">
        <v>14</v>
      </c>
      <c r="C147" s="3"/>
      <c r="D147" s="3"/>
      <c r="E147" s="3">
        <v>0</v>
      </c>
      <c r="F147" s="3">
        <v>0</v>
      </c>
      <c r="G147" s="3"/>
      <c r="H147" s="3"/>
    </row>
    <row r="148" spans="1:8" hidden="1">
      <c r="A148" s="3" t="s">
        <v>19</v>
      </c>
      <c r="B148" s="28" t="s">
        <v>15</v>
      </c>
      <c r="C148" s="3"/>
      <c r="D148" s="3"/>
      <c r="E148" s="3">
        <v>0</v>
      </c>
      <c r="F148" s="3">
        <v>0</v>
      </c>
      <c r="G148" s="3"/>
      <c r="H148" s="3"/>
    </row>
    <row r="149" spans="1:8" hidden="1">
      <c r="A149" s="3" t="s">
        <v>31</v>
      </c>
      <c r="B149" s="28"/>
      <c r="C149" s="3"/>
      <c r="D149" s="3"/>
      <c r="E149" s="3">
        <v>0</v>
      </c>
      <c r="F149" s="3">
        <v>0</v>
      </c>
      <c r="G149" s="3"/>
      <c r="H149" s="3"/>
    </row>
    <row r="150" spans="1:8" hidden="1">
      <c r="A150" s="3" t="s">
        <v>32</v>
      </c>
      <c r="B150" s="28">
        <f>B133+7</f>
        <v>42581</v>
      </c>
      <c r="C150" s="3">
        <v>27</v>
      </c>
      <c r="D150" s="3">
        <v>241</v>
      </c>
      <c r="E150" s="3">
        <v>20</v>
      </c>
      <c r="F150" s="3">
        <v>220</v>
      </c>
      <c r="G150" s="3"/>
      <c r="H150" s="3"/>
    </row>
    <row r="151" spans="1:8" hidden="1">
      <c r="A151" s="3" t="s">
        <v>34</v>
      </c>
      <c r="B151" s="3"/>
      <c r="C151" s="3"/>
      <c r="D151" s="3"/>
      <c r="E151" s="3">
        <v>0</v>
      </c>
      <c r="F151" s="3">
        <v>0</v>
      </c>
      <c r="G151" s="3"/>
      <c r="H151" s="3"/>
    </row>
    <row r="152" spans="1:8" hidden="1">
      <c r="A152" s="3" t="s">
        <v>24</v>
      </c>
      <c r="B152" s="3"/>
      <c r="C152" s="3"/>
      <c r="D152" s="3"/>
      <c r="E152" s="3"/>
      <c r="F152" s="3"/>
      <c r="G152" s="3"/>
      <c r="H152" s="3"/>
    </row>
    <row r="153" spans="1:8" hidden="1">
      <c r="A153" s="3" t="s">
        <v>79</v>
      </c>
      <c r="B153" s="3"/>
      <c r="C153" s="3">
        <f>SUM(C143:C152)</f>
        <v>57</v>
      </c>
      <c r="D153" s="3">
        <f>SUM(D143:D152)</f>
        <v>486</v>
      </c>
      <c r="E153" s="3">
        <v>50</v>
      </c>
      <c r="F153" s="3">
        <v>550</v>
      </c>
      <c r="G153" s="21">
        <f>C153-E153</f>
        <v>7</v>
      </c>
      <c r="H153" s="21">
        <f>D153-F153</f>
        <v>-64</v>
      </c>
    </row>
    <row r="154" spans="1:8" hidden="1"/>
    <row r="155" spans="1:8" hidden="1"/>
    <row r="156" spans="1:8" hidden="1">
      <c r="A156" s="185" t="s">
        <v>128</v>
      </c>
      <c r="B156" s="186"/>
      <c r="C156" s="186"/>
      <c r="D156" s="186"/>
      <c r="E156" s="186"/>
      <c r="F156" s="186"/>
      <c r="G156" s="186"/>
      <c r="H156" s="186"/>
    </row>
    <row r="157" spans="1:8" hidden="1">
      <c r="A157" s="3"/>
      <c r="B157" s="3"/>
      <c r="C157" s="169" t="s">
        <v>75</v>
      </c>
      <c r="D157" s="171"/>
      <c r="E157" s="169" t="s">
        <v>2</v>
      </c>
      <c r="F157" s="171"/>
      <c r="G157" s="169" t="s">
        <v>3</v>
      </c>
      <c r="H157" s="171"/>
    </row>
    <row r="158" spans="1:8" hidden="1">
      <c r="A158" s="3" t="s">
        <v>5</v>
      </c>
      <c r="B158" s="3" t="s">
        <v>6</v>
      </c>
      <c r="C158" s="3" t="s">
        <v>10</v>
      </c>
      <c r="D158" s="3" t="s">
        <v>11</v>
      </c>
      <c r="E158" s="3" t="s">
        <v>10</v>
      </c>
      <c r="F158" s="3" t="s">
        <v>11</v>
      </c>
      <c r="G158" s="3" t="s">
        <v>10</v>
      </c>
      <c r="H158" s="3" t="s">
        <v>11</v>
      </c>
    </row>
    <row r="159" spans="1:8" hidden="1">
      <c r="A159" s="3" t="s">
        <v>12</v>
      </c>
      <c r="B159" s="3"/>
      <c r="C159" s="3" t="s">
        <v>10</v>
      </c>
      <c r="D159" s="3" t="s">
        <v>11</v>
      </c>
      <c r="E159" s="169" t="s">
        <v>78</v>
      </c>
      <c r="F159" s="171"/>
      <c r="G159" s="3"/>
      <c r="H159" s="3"/>
    </row>
    <row r="160" spans="1:8" hidden="1">
      <c r="A160" s="3" t="s">
        <v>15</v>
      </c>
      <c r="B160" s="28">
        <f>B143+7</f>
        <v>42583</v>
      </c>
      <c r="C160" s="3"/>
      <c r="D160" s="3"/>
      <c r="E160" s="3">
        <v>30</v>
      </c>
      <c r="F160" s="3">
        <v>330</v>
      </c>
      <c r="G160" s="3"/>
      <c r="H160" s="3"/>
    </row>
    <row r="161" spans="1:8" hidden="1">
      <c r="A161" s="3" t="s">
        <v>14</v>
      </c>
      <c r="B161" s="28">
        <f>B144+7</f>
        <v>42585</v>
      </c>
      <c r="C161" s="3"/>
      <c r="D161" s="3"/>
      <c r="E161" s="3">
        <v>0</v>
      </c>
      <c r="F161" s="3">
        <v>0</v>
      </c>
      <c r="G161" s="3"/>
      <c r="H161" s="3"/>
    </row>
    <row r="162" spans="1:8" hidden="1">
      <c r="A162" s="3" t="s">
        <v>16</v>
      </c>
      <c r="B162" s="28"/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17</v>
      </c>
      <c r="B163" s="28" t="s">
        <v>15</v>
      </c>
      <c r="C163" s="3"/>
      <c r="D163" s="3"/>
      <c r="E163" s="3">
        <v>0</v>
      </c>
      <c r="F163" s="3">
        <v>0</v>
      </c>
      <c r="G163" s="3"/>
      <c r="H163" s="3"/>
    </row>
    <row r="164" spans="1:8" hidden="1">
      <c r="A164" s="3" t="s">
        <v>18</v>
      </c>
      <c r="B164" s="28" t="s">
        <v>14</v>
      </c>
      <c r="C164" s="3"/>
      <c r="D164" s="3"/>
      <c r="E164" s="3">
        <v>0</v>
      </c>
      <c r="F164" s="3">
        <v>0</v>
      </c>
      <c r="G164" s="3"/>
      <c r="H164" s="3"/>
    </row>
    <row r="165" spans="1:8" hidden="1">
      <c r="A165" s="3" t="s">
        <v>19</v>
      </c>
      <c r="B165" s="28" t="s">
        <v>15</v>
      </c>
      <c r="C165" s="3"/>
      <c r="D165" s="3"/>
      <c r="E165" s="3">
        <v>0</v>
      </c>
      <c r="F165" s="3">
        <v>0</v>
      </c>
      <c r="G165" s="3"/>
      <c r="H165" s="3"/>
    </row>
    <row r="166" spans="1:8" hidden="1">
      <c r="A166" s="3" t="s">
        <v>31</v>
      </c>
      <c r="B166" s="28"/>
      <c r="C166" s="3"/>
      <c r="D166" s="3"/>
      <c r="E166" s="3">
        <v>0</v>
      </c>
      <c r="F166" s="3">
        <v>0</v>
      </c>
      <c r="G166" s="3"/>
      <c r="H166" s="3"/>
    </row>
    <row r="167" spans="1:8" hidden="1">
      <c r="A167" s="3" t="s">
        <v>32</v>
      </c>
      <c r="B167" s="28">
        <f>B150+7</f>
        <v>42588</v>
      </c>
      <c r="C167" s="3"/>
      <c r="D167" s="3"/>
      <c r="E167" s="3">
        <v>20</v>
      </c>
      <c r="F167" s="3">
        <v>220</v>
      </c>
      <c r="G167" s="3"/>
      <c r="H167" s="3"/>
    </row>
    <row r="168" spans="1:8" hidden="1">
      <c r="A168" s="3" t="s">
        <v>34</v>
      </c>
      <c r="B168" s="3"/>
      <c r="C168" s="3"/>
      <c r="D168" s="3"/>
      <c r="E168" s="3">
        <v>0</v>
      </c>
      <c r="F168" s="3">
        <v>0</v>
      </c>
      <c r="G168" s="3"/>
      <c r="H168" s="3"/>
    </row>
    <row r="169" spans="1:8" hidden="1">
      <c r="A169" s="3" t="s">
        <v>24</v>
      </c>
      <c r="B169" s="3"/>
      <c r="C169" s="3"/>
      <c r="D169" s="3"/>
      <c r="E169" s="3"/>
      <c r="F169" s="3"/>
      <c r="G169" s="3"/>
      <c r="H169" s="3"/>
    </row>
    <row r="170" spans="1:8" hidden="1">
      <c r="A170" s="3" t="s">
        <v>79</v>
      </c>
      <c r="B170" s="3"/>
      <c r="C170" s="3">
        <f>SUM(C160:C169)</f>
        <v>0</v>
      </c>
      <c r="D170" s="3">
        <f>SUM(D160:D169)</f>
        <v>0</v>
      </c>
      <c r="E170" s="3">
        <v>50</v>
      </c>
      <c r="F170" s="3">
        <v>550</v>
      </c>
      <c r="G170" s="21">
        <f>C170-E170</f>
        <v>-50</v>
      </c>
      <c r="H170" s="21">
        <f>D170-F170</f>
        <v>-550</v>
      </c>
    </row>
    <row r="171" spans="1:8" hidden="1"/>
    <row r="172" spans="1:8" hidden="1"/>
    <row r="173" spans="1:8" hidden="1">
      <c r="A173" s="185" t="s">
        <v>131</v>
      </c>
      <c r="B173" s="186"/>
      <c r="C173" s="186"/>
      <c r="D173" s="186"/>
      <c r="E173" s="186"/>
      <c r="F173" s="186"/>
      <c r="G173" s="186"/>
      <c r="H173" s="186"/>
    </row>
    <row r="174" spans="1:8" hidden="1">
      <c r="A174" s="3"/>
      <c r="B174" s="3"/>
      <c r="C174" s="169" t="s">
        <v>75</v>
      </c>
      <c r="D174" s="171"/>
      <c r="E174" s="169" t="s">
        <v>2</v>
      </c>
      <c r="F174" s="171"/>
      <c r="G174" s="169" t="s">
        <v>3</v>
      </c>
      <c r="H174" s="171"/>
    </row>
    <row r="175" spans="1:8" hidden="1">
      <c r="A175" s="3" t="s">
        <v>5</v>
      </c>
      <c r="B175" s="3" t="s">
        <v>6</v>
      </c>
      <c r="C175" s="3" t="s">
        <v>10</v>
      </c>
      <c r="D175" s="3" t="s">
        <v>11</v>
      </c>
      <c r="E175" s="3" t="s">
        <v>10</v>
      </c>
      <c r="F175" s="3" t="s">
        <v>11</v>
      </c>
      <c r="G175" s="3" t="s">
        <v>10</v>
      </c>
      <c r="H175" s="3" t="s">
        <v>11</v>
      </c>
    </row>
    <row r="176" spans="1:8" hidden="1">
      <c r="A176" s="3" t="s">
        <v>12</v>
      </c>
      <c r="B176" s="3"/>
      <c r="C176" s="3" t="s">
        <v>10</v>
      </c>
      <c r="D176" s="3" t="s">
        <v>11</v>
      </c>
      <c r="E176" s="169" t="s">
        <v>78</v>
      </c>
      <c r="F176" s="171"/>
      <c r="G176" s="3"/>
      <c r="H176" s="3"/>
    </row>
    <row r="177" spans="1:8" hidden="1">
      <c r="A177" s="3" t="s">
        <v>15</v>
      </c>
      <c r="B177" s="28">
        <f>B160+7</f>
        <v>42590</v>
      </c>
      <c r="C177" s="3">
        <v>28</v>
      </c>
      <c r="D177" s="3">
        <v>321</v>
      </c>
      <c r="E177" s="3">
        <v>30</v>
      </c>
      <c r="F177" s="3">
        <v>330</v>
      </c>
      <c r="G177" s="3"/>
      <c r="H177" s="3"/>
    </row>
    <row r="178" spans="1:8" hidden="1">
      <c r="A178" s="3" t="s">
        <v>14</v>
      </c>
      <c r="B178" s="28">
        <f>B161+7</f>
        <v>42592</v>
      </c>
      <c r="C178" s="3"/>
      <c r="D178" s="3"/>
      <c r="E178" s="3">
        <v>0</v>
      </c>
      <c r="F178" s="3">
        <v>0</v>
      </c>
      <c r="G178" s="3"/>
      <c r="H178" s="3"/>
    </row>
    <row r="179" spans="1:8" hidden="1">
      <c r="A179" s="3" t="s">
        <v>16</v>
      </c>
      <c r="B179" s="28"/>
      <c r="C179" s="3"/>
      <c r="D179" s="3"/>
      <c r="E179" s="3">
        <v>0</v>
      </c>
      <c r="F179" s="3">
        <v>0</v>
      </c>
      <c r="G179" s="3"/>
      <c r="H179" s="3"/>
    </row>
    <row r="180" spans="1:8" hidden="1">
      <c r="A180" s="3" t="s">
        <v>17</v>
      </c>
      <c r="B180" s="28" t="s">
        <v>15</v>
      </c>
      <c r="C180" s="3"/>
      <c r="D180" s="3"/>
      <c r="E180" s="3">
        <v>0</v>
      </c>
      <c r="F180" s="3">
        <v>0</v>
      </c>
      <c r="G180" s="3"/>
      <c r="H180" s="3"/>
    </row>
    <row r="181" spans="1:8" hidden="1">
      <c r="A181" s="3" t="s">
        <v>18</v>
      </c>
      <c r="B181" s="28" t="s">
        <v>14</v>
      </c>
      <c r="C181" s="3"/>
      <c r="D181" s="3"/>
      <c r="E181" s="3">
        <v>0</v>
      </c>
      <c r="F181" s="3">
        <v>0</v>
      </c>
      <c r="G181" s="3"/>
      <c r="H181" s="3"/>
    </row>
    <row r="182" spans="1:8" hidden="1">
      <c r="A182" s="3" t="s">
        <v>19</v>
      </c>
      <c r="B182" s="28" t="s">
        <v>15</v>
      </c>
      <c r="C182" s="3"/>
      <c r="D182" s="3"/>
      <c r="E182" s="3">
        <v>0</v>
      </c>
      <c r="F182" s="3">
        <v>0</v>
      </c>
      <c r="G182" s="3"/>
      <c r="H182" s="3"/>
    </row>
    <row r="183" spans="1:8" hidden="1">
      <c r="A183" s="3" t="s">
        <v>31</v>
      </c>
      <c r="B183" s="28"/>
      <c r="C183" s="3"/>
      <c r="D183" s="3"/>
      <c r="E183" s="3">
        <v>0</v>
      </c>
      <c r="F183" s="3">
        <v>0</v>
      </c>
      <c r="G183" s="3"/>
      <c r="H183" s="3"/>
    </row>
    <row r="184" spans="1:8" hidden="1">
      <c r="A184" s="3" t="s">
        <v>32</v>
      </c>
      <c r="B184" s="28">
        <f>B167+7</f>
        <v>42595</v>
      </c>
      <c r="C184" s="3">
        <v>20</v>
      </c>
      <c r="D184" s="3">
        <v>199</v>
      </c>
      <c r="E184" s="3">
        <v>20</v>
      </c>
      <c r="F184" s="3">
        <v>220</v>
      </c>
      <c r="G184" s="3"/>
      <c r="H184" s="3"/>
    </row>
    <row r="185" spans="1:8" hidden="1">
      <c r="A185" s="3" t="s">
        <v>34</v>
      </c>
      <c r="B185" s="3"/>
      <c r="C185" s="3"/>
      <c r="D185" s="3"/>
      <c r="E185" s="3">
        <v>0</v>
      </c>
      <c r="F185" s="3">
        <v>0</v>
      </c>
      <c r="G185" s="3"/>
      <c r="H185" s="3"/>
    </row>
    <row r="186" spans="1:8" hidden="1">
      <c r="A186" s="3" t="s">
        <v>24</v>
      </c>
      <c r="B186" s="3"/>
      <c r="C186" s="3"/>
      <c r="D186" s="3"/>
      <c r="E186" s="3"/>
      <c r="F186" s="3"/>
      <c r="G186" s="3"/>
      <c r="H186" s="3"/>
    </row>
    <row r="187" spans="1:8" hidden="1">
      <c r="A187" s="3" t="s">
        <v>79</v>
      </c>
      <c r="B187" s="3"/>
      <c r="C187" s="3">
        <f>SUM(C177:C186)</f>
        <v>48</v>
      </c>
      <c r="D187" s="3">
        <f>SUM(D177:D186)</f>
        <v>520</v>
      </c>
      <c r="E187" s="3">
        <v>50</v>
      </c>
      <c r="F187" s="3">
        <v>550</v>
      </c>
      <c r="G187" s="21">
        <f>C187-E187</f>
        <v>-2</v>
      </c>
      <c r="H187" s="21">
        <f>D187-F187</f>
        <v>-30</v>
      </c>
    </row>
    <row r="188" spans="1:8" hidden="1"/>
    <row r="189" spans="1:8" hidden="1"/>
    <row r="190" spans="1:8" hidden="1">
      <c r="A190" s="185" t="s">
        <v>132</v>
      </c>
      <c r="B190" s="186"/>
      <c r="C190" s="186"/>
      <c r="D190" s="186"/>
      <c r="E190" s="186"/>
      <c r="F190" s="186"/>
      <c r="G190" s="186"/>
      <c r="H190" s="186"/>
    </row>
    <row r="191" spans="1:8" hidden="1">
      <c r="A191" s="3"/>
      <c r="B191" s="3"/>
      <c r="C191" s="169" t="s">
        <v>75</v>
      </c>
      <c r="D191" s="171"/>
      <c r="E191" s="169" t="s">
        <v>2</v>
      </c>
      <c r="F191" s="171"/>
      <c r="G191" s="169" t="s">
        <v>3</v>
      </c>
      <c r="H191" s="171"/>
    </row>
    <row r="192" spans="1:8" hidden="1">
      <c r="A192" s="3" t="s">
        <v>5</v>
      </c>
      <c r="B192" s="3" t="s">
        <v>6</v>
      </c>
      <c r="C192" s="3" t="s">
        <v>10</v>
      </c>
      <c r="D192" s="3" t="s">
        <v>11</v>
      </c>
      <c r="E192" s="3" t="s">
        <v>10</v>
      </c>
      <c r="F192" s="3" t="s">
        <v>11</v>
      </c>
      <c r="G192" s="3" t="s">
        <v>10</v>
      </c>
      <c r="H192" s="3" t="s">
        <v>11</v>
      </c>
    </row>
    <row r="193" spans="1:8" hidden="1">
      <c r="A193" s="3" t="s">
        <v>12</v>
      </c>
      <c r="B193" s="3"/>
      <c r="C193" s="3" t="s">
        <v>10</v>
      </c>
      <c r="D193" s="3" t="s">
        <v>11</v>
      </c>
      <c r="E193" s="169" t="s">
        <v>78</v>
      </c>
      <c r="F193" s="171"/>
      <c r="G193" s="3"/>
      <c r="H193" s="3"/>
    </row>
    <row r="194" spans="1:8" hidden="1">
      <c r="A194" s="3" t="s">
        <v>15</v>
      </c>
      <c r="B194" s="28">
        <f>B177+7</f>
        <v>42597</v>
      </c>
      <c r="C194" s="3">
        <v>37</v>
      </c>
      <c r="D194" s="3">
        <v>345</v>
      </c>
      <c r="E194" s="3">
        <v>30</v>
      </c>
      <c r="F194" s="3">
        <v>330</v>
      </c>
      <c r="G194" s="3"/>
      <c r="H194" s="3"/>
    </row>
    <row r="195" spans="1:8" hidden="1">
      <c r="A195" s="3" t="s">
        <v>14</v>
      </c>
      <c r="B195" s="28">
        <f>B178+7</f>
        <v>42599</v>
      </c>
      <c r="C195" s="3"/>
      <c r="D195" s="3"/>
      <c r="E195" s="3">
        <v>0</v>
      </c>
      <c r="F195" s="3">
        <v>0</v>
      </c>
      <c r="G195" s="3"/>
      <c r="H195" s="3"/>
    </row>
    <row r="196" spans="1:8" hidden="1">
      <c r="A196" s="3" t="s">
        <v>16</v>
      </c>
      <c r="B196" s="28"/>
      <c r="C196" s="3"/>
      <c r="D196" s="3"/>
      <c r="E196" s="3">
        <v>0</v>
      </c>
      <c r="F196" s="3">
        <v>0</v>
      </c>
      <c r="G196" s="3"/>
      <c r="H196" s="3"/>
    </row>
    <row r="197" spans="1:8" hidden="1">
      <c r="A197" s="3" t="s">
        <v>17</v>
      </c>
      <c r="B197" s="28" t="s">
        <v>15</v>
      </c>
      <c r="C197" s="3"/>
      <c r="D197" s="3"/>
      <c r="E197" s="3">
        <v>0</v>
      </c>
      <c r="F197" s="3">
        <v>0</v>
      </c>
      <c r="G197" s="3"/>
      <c r="H197" s="3"/>
    </row>
    <row r="198" spans="1:8" hidden="1">
      <c r="A198" s="3" t="s">
        <v>18</v>
      </c>
      <c r="B198" s="28" t="s">
        <v>14</v>
      </c>
      <c r="C198" s="3"/>
      <c r="D198" s="3"/>
      <c r="E198" s="3">
        <v>0</v>
      </c>
      <c r="F198" s="3">
        <v>0</v>
      </c>
      <c r="G198" s="3"/>
      <c r="H198" s="3"/>
    </row>
    <row r="199" spans="1:8" hidden="1">
      <c r="A199" s="3" t="s">
        <v>19</v>
      </c>
      <c r="B199" s="28" t="s">
        <v>15</v>
      </c>
      <c r="C199" s="3"/>
      <c r="D199" s="3"/>
      <c r="E199" s="3">
        <v>0</v>
      </c>
      <c r="F199" s="3">
        <v>0</v>
      </c>
      <c r="G199" s="3"/>
      <c r="H199" s="3"/>
    </row>
    <row r="200" spans="1:8" hidden="1">
      <c r="A200" s="3" t="s">
        <v>31</v>
      </c>
      <c r="B200" s="28"/>
      <c r="C200" s="3"/>
      <c r="D200" s="3"/>
      <c r="E200" s="3">
        <v>0</v>
      </c>
      <c r="F200" s="3">
        <v>0</v>
      </c>
      <c r="G200" s="3"/>
      <c r="H200" s="3"/>
    </row>
    <row r="201" spans="1:8" hidden="1">
      <c r="A201" s="3" t="s">
        <v>32</v>
      </c>
      <c r="B201" s="28">
        <f>B184+7</f>
        <v>42602</v>
      </c>
      <c r="C201" s="3">
        <v>4</v>
      </c>
      <c r="D201" s="3">
        <v>21</v>
      </c>
      <c r="E201" s="3">
        <v>20</v>
      </c>
      <c r="F201" s="3">
        <v>220</v>
      </c>
      <c r="G201" s="3"/>
      <c r="H201" s="3"/>
    </row>
    <row r="202" spans="1:8" hidden="1">
      <c r="A202" s="3" t="s">
        <v>34</v>
      </c>
      <c r="B202" s="3"/>
      <c r="C202" s="3"/>
      <c r="D202" s="3"/>
      <c r="E202" s="3">
        <v>0</v>
      </c>
      <c r="F202" s="3">
        <v>0</v>
      </c>
      <c r="G202" s="3"/>
      <c r="H202" s="3"/>
    </row>
    <row r="203" spans="1:8" hidden="1">
      <c r="A203" s="3" t="s">
        <v>24</v>
      </c>
      <c r="B203" s="3"/>
      <c r="C203" s="3"/>
      <c r="D203" s="3"/>
      <c r="E203" s="3"/>
      <c r="F203" s="3"/>
      <c r="G203" s="3"/>
      <c r="H203" s="3"/>
    </row>
    <row r="204" spans="1:8" hidden="1">
      <c r="A204" s="3" t="s">
        <v>79</v>
      </c>
      <c r="B204" s="3"/>
      <c r="C204" s="3">
        <f>SUM(C194:C203)</f>
        <v>41</v>
      </c>
      <c r="D204" s="3">
        <f>SUM(D194:D203)</f>
        <v>366</v>
      </c>
      <c r="E204" s="3">
        <v>50</v>
      </c>
      <c r="F204" s="3">
        <v>550</v>
      </c>
      <c r="G204" s="21">
        <f>C204-E204</f>
        <v>-9</v>
      </c>
      <c r="H204" s="21">
        <f>D204-F204</f>
        <v>-184</v>
      </c>
    </row>
    <row r="205" spans="1:8" hidden="1"/>
    <row r="206" spans="1:8" hidden="1"/>
    <row r="207" spans="1:8" hidden="1">
      <c r="A207" s="185" t="s">
        <v>133</v>
      </c>
      <c r="B207" s="186"/>
      <c r="C207" s="186"/>
      <c r="D207" s="186"/>
      <c r="E207" s="186"/>
      <c r="F207" s="186"/>
      <c r="G207" s="186"/>
      <c r="H207" s="186"/>
    </row>
    <row r="208" spans="1:8" hidden="1">
      <c r="A208" s="3"/>
      <c r="B208" s="3"/>
      <c r="C208" s="169" t="s">
        <v>75</v>
      </c>
      <c r="D208" s="171"/>
      <c r="E208" s="169" t="s">
        <v>2</v>
      </c>
      <c r="F208" s="171"/>
      <c r="G208" s="169" t="s">
        <v>3</v>
      </c>
      <c r="H208" s="171"/>
    </row>
    <row r="209" spans="1:8" hidden="1">
      <c r="A209" s="3" t="s">
        <v>5</v>
      </c>
      <c r="B209" s="3" t="s">
        <v>6</v>
      </c>
      <c r="C209" s="3" t="s">
        <v>10</v>
      </c>
      <c r="D209" s="3" t="s">
        <v>11</v>
      </c>
      <c r="E209" s="3" t="s">
        <v>10</v>
      </c>
      <c r="F209" s="3" t="s">
        <v>11</v>
      </c>
      <c r="G209" s="3" t="s">
        <v>10</v>
      </c>
      <c r="H209" s="3" t="s">
        <v>11</v>
      </c>
    </row>
    <row r="210" spans="1:8" hidden="1">
      <c r="A210" s="3" t="s">
        <v>12</v>
      </c>
      <c r="B210" s="3"/>
      <c r="C210" s="3" t="s">
        <v>10</v>
      </c>
      <c r="D210" s="3" t="s">
        <v>11</v>
      </c>
      <c r="E210" s="169" t="s">
        <v>78</v>
      </c>
      <c r="F210" s="171"/>
      <c r="G210" s="3"/>
      <c r="H210" s="3"/>
    </row>
    <row r="211" spans="1:8" hidden="1">
      <c r="A211" s="3" t="s">
        <v>15</v>
      </c>
      <c r="B211" s="28">
        <f>B194+7</f>
        <v>42604</v>
      </c>
      <c r="C211" s="3">
        <v>37</v>
      </c>
      <c r="D211" s="3">
        <v>345</v>
      </c>
      <c r="E211" s="3">
        <v>30</v>
      </c>
      <c r="F211" s="3">
        <v>330</v>
      </c>
      <c r="G211" s="3"/>
      <c r="H211" s="3"/>
    </row>
    <row r="212" spans="1:8" hidden="1">
      <c r="A212" s="3" t="s">
        <v>14</v>
      </c>
      <c r="B212" s="28">
        <f>B195+7</f>
        <v>42606</v>
      </c>
      <c r="C212" s="3"/>
      <c r="D212" s="3"/>
      <c r="E212" s="3">
        <v>0</v>
      </c>
      <c r="F212" s="3">
        <v>0</v>
      </c>
      <c r="G212" s="3"/>
      <c r="H212" s="3"/>
    </row>
    <row r="213" spans="1:8" hidden="1">
      <c r="A213" s="3" t="s">
        <v>16</v>
      </c>
      <c r="B213" s="28"/>
      <c r="C213" s="3"/>
      <c r="D213" s="3"/>
      <c r="E213" s="3">
        <v>0</v>
      </c>
      <c r="F213" s="3">
        <v>0</v>
      </c>
      <c r="G213" s="3"/>
      <c r="H213" s="3"/>
    </row>
    <row r="214" spans="1:8" hidden="1">
      <c r="A214" s="3" t="s">
        <v>17</v>
      </c>
      <c r="B214" s="28" t="s">
        <v>15</v>
      </c>
      <c r="C214" s="3"/>
      <c r="D214" s="3"/>
      <c r="E214" s="3">
        <v>0</v>
      </c>
      <c r="F214" s="3">
        <v>0</v>
      </c>
      <c r="G214" s="3"/>
      <c r="H214" s="3"/>
    </row>
    <row r="215" spans="1:8" hidden="1">
      <c r="A215" s="3" t="s">
        <v>18</v>
      </c>
      <c r="B215" s="28" t="s">
        <v>14</v>
      </c>
      <c r="C215" s="3"/>
      <c r="D215" s="3"/>
      <c r="E215" s="3">
        <v>0</v>
      </c>
      <c r="F215" s="3">
        <v>0</v>
      </c>
      <c r="G215" s="3"/>
      <c r="H215" s="3"/>
    </row>
    <row r="216" spans="1:8" hidden="1">
      <c r="A216" s="3" t="s">
        <v>19</v>
      </c>
      <c r="B216" s="28" t="s">
        <v>15</v>
      </c>
      <c r="C216" s="3"/>
      <c r="D216" s="3"/>
      <c r="E216" s="3">
        <v>0</v>
      </c>
      <c r="F216" s="3">
        <v>0</v>
      </c>
      <c r="G216" s="3"/>
      <c r="H216" s="3"/>
    </row>
    <row r="217" spans="1:8" hidden="1">
      <c r="A217" s="3" t="s">
        <v>31</v>
      </c>
      <c r="B217" s="28"/>
      <c r="C217" s="3"/>
      <c r="D217" s="3"/>
      <c r="E217" s="3">
        <v>0</v>
      </c>
      <c r="F217" s="3">
        <v>0</v>
      </c>
      <c r="G217" s="3"/>
      <c r="H217" s="3"/>
    </row>
    <row r="218" spans="1:8" hidden="1">
      <c r="A218" s="3" t="s">
        <v>32</v>
      </c>
      <c r="B218" s="28">
        <f>B201+7</f>
        <v>42609</v>
      </c>
      <c r="C218" s="3">
        <v>4</v>
      </c>
      <c r="D218" s="3">
        <v>21</v>
      </c>
      <c r="E218" s="3">
        <v>20</v>
      </c>
      <c r="F218" s="3">
        <v>220</v>
      </c>
      <c r="G218" s="3"/>
      <c r="H218" s="3"/>
    </row>
    <row r="219" spans="1:8" hidden="1">
      <c r="A219" s="3" t="s">
        <v>34</v>
      </c>
      <c r="B219" s="3"/>
      <c r="C219" s="3"/>
      <c r="D219" s="3"/>
      <c r="E219" s="3">
        <v>0</v>
      </c>
      <c r="F219" s="3">
        <v>0</v>
      </c>
      <c r="G219" s="3"/>
      <c r="H219" s="3"/>
    </row>
    <row r="220" spans="1:8" hidden="1">
      <c r="A220" s="3" t="s">
        <v>24</v>
      </c>
      <c r="B220" s="3"/>
      <c r="C220" s="3"/>
      <c r="D220" s="3"/>
      <c r="E220" s="3"/>
      <c r="F220" s="3"/>
      <c r="G220" s="3"/>
      <c r="H220" s="3"/>
    </row>
    <row r="221" spans="1:8" hidden="1">
      <c r="A221" s="3" t="s">
        <v>79</v>
      </c>
      <c r="B221" s="3"/>
      <c r="C221" s="3">
        <f>SUM(C211:C220)</f>
        <v>41</v>
      </c>
      <c r="D221" s="3">
        <f>SUM(D211:D220)</f>
        <v>366</v>
      </c>
      <c r="E221" s="3">
        <v>50</v>
      </c>
      <c r="F221" s="3">
        <v>550</v>
      </c>
      <c r="G221" s="21">
        <f>C221-E221</f>
        <v>-9</v>
      </c>
      <c r="H221" s="21">
        <f>D221-F221</f>
        <v>-184</v>
      </c>
    </row>
    <row r="222" spans="1:8" hidden="1"/>
    <row r="223" spans="1:8" hidden="1"/>
    <row r="224" spans="1:8" hidden="1">
      <c r="A224" s="185" t="s">
        <v>128</v>
      </c>
      <c r="B224" s="186"/>
      <c r="C224" s="186"/>
      <c r="D224" s="186"/>
      <c r="E224" s="186"/>
      <c r="F224" s="186"/>
      <c r="G224" s="186"/>
      <c r="H224" s="186"/>
    </row>
    <row r="225" spans="1:8" hidden="1">
      <c r="A225" s="3"/>
      <c r="B225" s="3"/>
      <c r="C225" s="169" t="s">
        <v>75</v>
      </c>
      <c r="D225" s="171"/>
      <c r="E225" s="169" t="s">
        <v>2</v>
      </c>
      <c r="F225" s="171"/>
      <c r="G225" s="169" t="s">
        <v>3</v>
      </c>
      <c r="H225" s="171"/>
    </row>
    <row r="226" spans="1:8" hidden="1">
      <c r="A226" s="3" t="s">
        <v>5</v>
      </c>
      <c r="B226" s="3" t="s">
        <v>6</v>
      </c>
      <c r="C226" s="3" t="s">
        <v>10</v>
      </c>
      <c r="D226" s="3" t="s">
        <v>11</v>
      </c>
      <c r="E226" s="3" t="s">
        <v>10</v>
      </c>
      <c r="F226" s="3" t="s">
        <v>11</v>
      </c>
      <c r="G226" s="3" t="s">
        <v>10</v>
      </c>
      <c r="H226" s="3" t="s">
        <v>11</v>
      </c>
    </row>
    <row r="227" spans="1:8" hidden="1">
      <c r="A227" s="3" t="s">
        <v>12</v>
      </c>
      <c r="B227" s="3"/>
      <c r="C227" s="3" t="s">
        <v>10</v>
      </c>
      <c r="D227" s="3" t="s">
        <v>11</v>
      </c>
      <c r="E227" s="169" t="s">
        <v>78</v>
      </c>
      <c r="F227" s="171"/>
      <c r="G227" s="3"/>
      <c r="H227" s="3"/>
    </row>
    <row r="228" spans="1:8" hidden="1">
      <c r="A228" s="3" t="s">
        <v>15</v>
      </c>
      <c r="B228" s="28">
        <f>B211+7</f>
        <v>42611</v>
      </c>
      <c r="C228" s="3"/>
      <c r="D228" s="3"/>
      <c r="E228" s="3">
        <v>30</v>
      </c>
      <c r="F228" s="3">
        <v>330</v>
      </c>
      <c r="G228" s="3"/>
      <c r="H228" s="3"/>
    </row>
    <row r="229" spans="1:8" hidden="1">
      <c r="A229" s="3" t="s">
        <v>14</v>
      </c>
      <c r="B229" s="28">
        <f>B212+7</f>
        <v>42613</v>
      </c>
      <c r="C229" s="3"/>
      <c r="D229" s="3"/>
      <c r="E229" s="3">
        <v>0</v>
      </c>
      <c r="F229" s="3">
        <v>0</v>
      </c>
      <c r="G229" s="3"/>
      <c r="H229" s="3"/>
    </row>
    <row r="230" spans="1:8" hidden="1">
      <c r="A230" s="3" t="s">
        <v>16</v>
      </c>
      <c r="B230" s="28"/>
      <c r="C230" s="3"/>
      <c r="D230" s="3"/>
      <c r="E230" s="3">
        <v>0</v>
      </c>
      <c r="F230" s="3">
        <v>0</v>
      </c>
      <c r="G230" s="3"/>
      <c r="H230" s="3"/>
    </row>
    <row r="231" spans="1:8" hidden="1">
      <c r="A231" s="3" t="s">
        <v>17</v>
      </c>
      <c r="B231" s="28" t="s">
        <v>15</v>
      </c>
      <c r="C231" s="3"/>
      <c r="D231" s="3"/>
      <c r="E231" s="3">
        <v>0</v>
      </c>
      <c r="F231" s="3">
        <v>0</v>
      </c>
      <c r="G231" s="3"/>
      <c r="H231" s="3"/>
    </row>
    <row r="232" spans="1:8" hidden="1">
      <c r="A232" s="3" t="s">
        <v>18</v>
      </c>
      <c r="B232" s="28" t="s">
        <v>14</v>
      </c>
      <c r="C232" s="3"/>
      <c r="D232" s="3"/>
      <c r="E232" s="3">
        <v>0</v>
      </c>
      <c r="F232" s="3">
        <v>0</v>
      </c>
      <c r="G232" s="3"/>
      <c r="H232" s="3"/>
    </row>
    <row r="233" spans="1:8" hidden="1">
      <c r="A233" s="3" t="s">
        <v>19</v>
      </c>
      <c r="B233" s="28" t="s">
        <v>15</v>
      </c>
      <c r="C233" s="3"/>
      <c r="D233" s="3"/>
      <c r="E233" s="3">
        <v>0</v>
      </c>
      <c r="F233" s="3">
        <v>0</v>
      </c>
      <c r="G233" s="3"/>
      <c r="H233" s="3"/>
    </row>
    <row r="234" spans="1:8" hidden="1">
      <c r="A234" s="3" t="s">
        <v>31</v>
      </c>
      <c r="B234" s="28"/>
      <c r="C234" s="3"/>
      <c r="D234" s="3"/>
      <c r="E234" s="3">
        <v>0</v>
      </c>
      <c r="F234" s="3">
        <v>0</v>
      </c>
      <c r="G234" s="3"/>
      <c r="H234" s="3"/>
    </row>
    <row r="235" spans="1:8" hidden="1">
      <c r="A235" s="3" t="s">
        <v>32</v>
      </c>
      <c r="B235" s="28">
        <f>B218+7</f>
        <v>42616</v>
      </c>
      <c r="C235" s="3"/>
      <c r="D235" s="3"/>
      <c r="E235" s="3">
        <v>20</v>
      </c>
      <c r="F235" s="3">
        <v>220</v>
      </c>
      <c r="G235" s="3"/>
      <c r="H235" s="3"/>
    </row>
    <row r="236" spans="1:8" hidden="1">
      <c r="A236" s="3" t="s">
        <v>34</v>
      </c>
      <c r="B236" s="3"/>
      <c r="C236" s="3"/>
      <c r="D236" s="3"/>
      <c r="E236" s="3">
        <v>0</v>
      </c>
      <c r="F236" s="3">
        <v>0</v>
      </c>
      <c r="G236" s="3"/>
      <c r="H236" s="3"/>
    </row>
    <row r="237" spans="1:8" hidden="1">
      <c r="A237" s="3" t="s">
        <v>24</v>
      </c>
      <c r="B237" s="3"/>
      <c r="C237" s="3"/>
      <c r="D237" s="3"/>
      <c r="E237" s="3"/>
      <c r="F237" s="3"/>
      <c r="G237" s="3"/>
      <c r="H237" s="3"/>
    </row>
    <row r="238" spans="1:8" hidden="1">
      <c r="A238" s="3" t="s">
        <v>79</v>
      </c>
      <c r="B238" s="3"/>
      <c r="C238" s="3">
        <f>SUM(C228:C237)</f>
        <v>0</v>
      </c>
      <c r="D238" s="3">
        <f>SUM(D228:D237)</f>
        <v>0</v>
      </c>
      <c r="E238" s="3">
        <v>50</v>
      </c>
      <c r="F238" s="3">
        <v>550</v>
      </c>
      <c r="G238" s="21">
        <f>C238-E238</f>
        <v>-50</v>
      </c>
      <c r="H238" s="21">
        <f>D238-F238</f>
        <v>-550</v>
      </c>
    </row>
    <row r="239" spans="1:8" hidden="1"/>
    <row r="240" spans="1:8" hidden="1"/>
    <row r="241" spans="1:8" hidden="1">
      <c r="A241" s="185" t="s">
        <v>134</v>
      </c>
      <c r="B241" s="186"/>
      <c r="C241" s="186"/>
      <c r="D241" s="186"/>
      <c r="E241" s="186"/>
      <c r="F241" s="186"/>
      <c r="G241" s="186"/>
      <c r="H241" s="186"/>
    </row>
    <row r="242" spans="1:8" hidden="1">
      <c r="A242" s="3"/>
      <c r="B242" s="3"/>
      <c r="C242" s="169" t="s">
        <v>75</v>
      </c>
      <c r="D242" s="171"/>
      <c r="E242" s="169" t="s">
        <v>2</v>
      </c>
      <c r="F242" s="171"/>
      <c r="G242" s="169" t="s">
        <v>3</v>
      </c>
      <c r="H242" s="171"/>
    </row>
    <row r="243" spans="1:8" hidden="1">
      <c r="A243" s="3" t="s">
        <v>5</v>
      </c>
      <c r="B243" s="3" t="s">
        <v>6</v>
      </c>
      <c r="C243" s="3" t="s">
        <v>10</v>
      </c>
      <c r="D243" s="3" t="s">
        <v>11</v>
      </c>
      <c r="E243" s="3" t="s">
        <v>10</v>
      </c>
      <c r="F243" s="3" t="s">
        <v>11</v>
      </c>
      <c r="G243" s="3" t="s">
        <v>10</v>
      </c>
      <c r="H243" s="3" t="s">
        <v>11</v>
      </c>
    </row>
    <row r="244" spans="1:8" hidden="1">
      <c r="A244" s="3" t="s">
        <v>12</v>
      </c>
      <c r="B244" s="3"/>
      <c r="C244" s="3" t="s">
        <v>10</v>
      </c>
      <c r="D244" s="3" t="s">
        <v>11</v>
      </c>
      <c r="E244" s="169" t="s">
        <v>78</v>
      </c>
      <c r="F244" s="171"/>
      <c r="G244" s="3"/>
      <c r="H244" s="3"/>
    </row>
    <row r="245" spans="1:8" hidden="1">
      <c r="A245" s="3" t="s">
        <v>15</v>
      </c>
      <c r="B245" s="28">
        <f>B228+7</f>
        <v>42618</v>
      </c>
      <c r="C245" s="3">
        <v>16</v>
      </c>
      <c r="D245" s="3">
        <v>230</v>
      </c>
      <c r="E245" s="3">
        <v>30</v>
      </c>
      <c r="F245" s="3">
        <v>330</v>
      </c>
      <c r="G245" s="3"/>
      <c r="H245" s="3"/>
    </row>
    <row r="246" spans="1:8" hidden="1">
      <c r="A246" s="3" t="s">
        <v>14</v>
      </c>
      <c r="B246" s="28">
        <f>B229+7</f>
        <v>42620</v>
      </c>
      <c r="C246" s="3"/>
      <c r="D246" s="3"/>
      <c r="E246" s="3">
        <v>0</v>
      </c>
      <c r="F246" s="3">
        <v>0</v>
      </c>
      <c r="G246" s="3"/>
      <c r="H246" s="3"/>
    </row>
    <row r="247" spans="1:8" hidden="1">
      <c r="A247" s="3" t="s">
        <v>16</v>
      </c>
      <c r="B247" s="28"/>
      <c r="C247" s="3"/>
      <c r="D247" s="3"/>
      <c r="E247" s="3">
        <v>0</v>
      </c>
      <c r="F247" s="3">
        <v>0</v>
      </c>
      <c r="G247" s="3"/>
      <c r="H247" s="3"/>
    </row>
    <row r="248" spans="1:8" hidden="1">
      <c r="A248" s="3" t="s">
        <v>17</v>
      </c>
      <c r="B248" s="28" t="s">
        <v>15</v>
      </c>
      <c r="C248" s="3"/>
      <c r="D248" s="3"/>
      <c r="E248" s="3">
        <v>0</v>
      </c>
      <c r="F248" s="3">
        <v>0</v>
      </c>
      <c r="G248" s="3"/>
      <c r="H248" s="3"/>
    </row>
    <row r="249" spans="1:8" hidden="1">
      <c r="A249" s="3" t="s">
        <v>18</v>
      </c>
      <c r="B249" s="28" t="s">
        <v>14</v>
      </c>
      <c r="C249" s="3"/>
      <c r="D249" s="3"/>
      <c r="E249" s="3">
        <v>0</v>
      </c>
      <c r="F249" s="3">
        <v>0</v>
      </c>
      <c r="G249" s="3"/>
      <c r="H249" s="3"/>
    </row>
    <row r="250" spans="1:8" hidden="1">
      <c r="A250" s="3" t="s">
        <v>19</v>
      </c>
      <c r="B250" s="28" t="s">
        <v>15</v>
      </c>
      <c r="C250" s="3"/>
      <c r="D250" s="3"/>
      <c r="E250" s="3">
        <v>0</v>
      </c>
      <c r="F250" s="3">
        <v>0</v>
      </c>
      <c r="G250" s="3"/>
      <c r="H250" s="3"/>
    </row>
    <row r="251" spans="1:8" hidden="1">
      <c r="A251" s="3" t="s">
        <v>31</v>
      </c>
      <c r="B251" s="28"/>
      <c r="C251" s="3"/>
      <c r="D251" s="3"/>
      <c r="E251" s="3">
        <v>0</v>
      </c>
      <c r="F251" s="3">
        <v>0</v>
      </c>
      <c r="G251" s="3"/>
      <c r="H251" s="3"/>
    </row>
    <row r="252" spans="1:8" hidden="1">
      <c r="A252" s="3" t="s">
        <v>32</v>
      </c>
      <c r="B252" s="28">
        <f>B235+7</f>
        <v>42623</v>
      </c>
      <c r="C252" s="3">
        <v>8</v>
      </c>
      <c r="D252" s="3">
        <v>100</v>
      </c>
      <c r="E252" s="3">
        <v>20</v>
      </c>
      <c r="F252" s="3">
        <v>220</v>
      </c>
      <c r="G252" s="3"/>
      <c r="H252" s="3"/>
    </row>
    <row r="253" spans="1:8" hidden="1">
      <c r="A253" s="3" t="s">
        <v>34</v>
      </c>
      <c r="B253" s="3"/>
      <c r="C253" s="3"/>
      <c r="D253" s="3"/>
      <c r="E253" s="3">
        <v>0</v>
      </c>
      <c r="F253" s="3">
        <v>0</v>
      </c>
      <c r="G253" s="3"/>
      <c r="H253" s="3"/>
    </row>
    <row r="254" spans="1:8" hidden="1">
      <c r="A254" s="3" t="s">
        <v>24</v>
      </c>
      <c r="B254" s="3"/>
      <c r="C254" s="3"/>
      <c r="D254" s="3"/>
      <c r="E254" s="3"/>
      <c r="F254" s="3"/>
      <c r="G254" s="3"/>
      <c r="H254" s="3"/>
    </row>
    <row r="255" spans="1:8" hidden="1">
      <c r="A255" s="3" t="s">
        <v>79</v>
      </c>
      <c r="B255" s="3"/>
      <c r="C255" s="3">
        <f>SUM(C245:C254)</f>
        <v>24</v>
      </c>
      <c r="D255" s="3">
        <f>SUM(D245:D254)</f>
        <v>330</v>
      </c>
      <c r="E255" s="3">
        <v>50</v>
      </c>
      <c r="F255" s="3">
        <v>550</v>
      </c>
      <c r="G255" s="21">
        <f>C255-E255</f>
        <v>-26</v>
      </c>
      <c r="H255" s="21">
        <f>D255-F255</f>
        <v>-220</v>
      </c>
    </row>
    <row r="256" spans="1:8" hidden="1"/>
    <row r="257" spans="1:8" hidden="1"/>
    <row r="258" spans="1:8" hidden="1">
      <c r="A258" s="185" t="s">
        <v>128</v>
      </c>
      <c r="B258" s="186"/>
      <c r="C258" s="186"/>
      <c r="D258" s="186"/>
      <c r="E258" s="186"/>
      <c r="F258" s="186"/>
      <c r="G258" s="186"/>
      <c r="H258" s="186"/>
    </row>
    <row r="259" spans="1:8" hidden="1">
      <c r="A259" s="3"/>
      <c r="B259" s="3"/>
      <c r="C259" s="169" t="s">
        <v>75</v>
      </c>
      <c r="D259" s="171"/>
      <c r="E259" s="169" t="s">
        <v>2</v>
      </c>
      <c r="F259" s="171"/>
      <c r="G259" s="169" t="s">
        <v>3</v>
      </c>
      <c r="H259" s="171"/>
    </row>
    <row r="260" spans="1:8" hidden="1">
      <c r="A260" s="3" t="s">
        <v>5</v>
      </c>
      <c r="B260" s="3" t="s">
        <v>6</v>
      </c>
      <c r="C260" s="3" t="s">
        <v>10</v>
      </c>
      <c r="D260" s="3" t="s">
        <v>11</v>
      </c>
      <c r="E260" s="3" t="s">
        <v>10</v>
      </c>
      <c r="F260" s="3" t="s">
        <v>11</v>
      </c>
      <c r="G260" s="3" t="s">
        <v>10</v>
      </c>
      <c r="H260" s="3" t="s">
        <v>11</v>
      </c>
    </row>
    <row r="261" spans="1:8" hidden="1">
      <c r="A261" s="3" t="s">
        <v>12</v>
      </c>
      <c r="B261" s="3"/>
      <c r="C261" s="3" t="s">
        <v>10</v>
      </c>
      <c r="D261" s="3" t="s">
        <v>11</v>
      </c>
      <c r="E261" s="169" t="s">
        <v>78</v>
      </c>
      <c r="F261" s="171"/>
      <c r="G261" s="3"/>
      <c r="H261" s="3"/>
    </row>
    <row r="262" spans="1:8" hidden="1">
      <c r="A262" s="3" t="s">
        <v>15</v>
      </c>
      <c r="B262" s="28">
        <f>B245+7</f>
        <v>42625</v>
      </c>
      <c r="C262" s="3"/>
      <c r="D262" s="3"/>
      <c r="E262" s="3">
        <v>30</v>
      </c>
      <c r="F262" s="3">
        <v>330</v>
      </c>
      <c r="G262" s="3"/>
      <c r="H262" s="3"/>
    </row>
    <row r="263" spans="1:8" hidden="1">
      <c r="A263" s="3" t="s">
        <v>14</v>
      </c>
      <c r="B263" s="28">
        <f>B246+7</f>
        <v>42627</v>
      </c>
      <c r="C263" s="3"/>
      <c r="D263" s="3"/>
      <c r="E263" s="3">
        <v>0</v>
      </c>
      <c r="F263" s="3">
        <v>0</v>
      </c>
      <c r="G263" s="3"/>
      <c r="H263" s="3"/>
    </row>
    <row r="264" spans="1:8" hidden="1">
      <c r="A264" s="3" t="s">
        <v>16</v>
      </c>
      <c r="B264" s="28"/>
      <c r="C264" s="3"/>
      <c r="D264" s="3"/>
      <c r="E264" s="3">
        <v>0</v>
      </c>
      <c r="F264" s="3">
        <v>0</v>
      </c>
      <c r="G264" s="3"/>
      <c r="H264" s="3"/>
    </row>
    <row r="265" spans="1:8" hidden="1">
      <c r="A265" s="3" t="s">
        <v>17</v>
      </c>
      <c r="B265" s="28" t="s">
        <v>15</v>
      </c>
      <c r="C265" s="3"/>
      <c r="D265" s="3"/>
      <c r="E265" s="3">
        <v>0</v>
      </c>
      <c r="F265" s="3">
        <v>0</v>
      </c>
      <c r="G265" s="3"/>
      <c r="H265" s="3"/>
    </row>
    <row r="266" spans="1:8" hidden="1">
      <c r="A266" s="3" t="s">
        <v>18</v>
      </c>
      <c r="B266" s="28" t="s">
        <v>14</v>
      </c>
      <c r="C266" s="3"/>
      <c r="D266" s="3"/>
      <c r="E266" s="3">
        <v>0</v>
      </c>
      <c r="F266" s="3">
        <v>0</v>
      </c>
      <c r="G266" s="3"/>
      <c r="H266" s="3"/>
    </row>
    <row r="267" spans="1:8" hidden="1">
      <c r="A267" s="3" t="s">
        <v>19</v>
      </c>
      <c r="B267" s="28" t="s">
        <v>15</v>
      </c>
      <c r="C267" s="3"/>
      <c r="D267" s="3"/>
      <c r="E267" s="3">
        <v>0</v>
      </c>
      <c r="F267" s="3">
        <v>0</v>
      </c>
      <c r="G267" s="3"/>
      <c r="H267" s="3"/>
    </row>
    <row r="268" spans="1:8" hidden="1">
      <c r="A268" s="3" t="s">
        <v>31</v>
      </c>
      <c r="B268" s="28"/>
      <c r="C268" s="3"/>
      <c r="D268" s="3"/>
      <c r="E268" s="3">
        <v>0</v>
      </c>
      <c r="F268" s="3">
        <v>0</v>
      </c>
      <c r="G268" s="3"/>
      <c r="H268" s="3"/>
    </row>
    <row r="269" spans="1:8" hidden="1">
      <c r="A269" s="3" t="s">
        <v>32</v>
      </c>
      <c r="B269" s="28">
        <f>B252+7</f>
        <v>42630</v>
      </c>
      <c r="C269" s="3"/>
      <c r="D269" s="3"/>
      <c r="E269" s="3">
        <v>0</v>
      </c>
      <c r="F269" s="3">
        <v>0</v>
      </c>
      <c r="G269" s="3"/>
      <c r="H269" s="3"/>
    </row>
    <row r="270" spans="1:8" hidden="1">
      <c r="A270" s="3" t="s">
        <v>34</v>
      </c>
      <c r="B270" s="3"/>
      <c r="C270" s="3"/>
      <c r="D270" s="3"/>
      <c r="E270" s="3">
        <v>0</v>
      </c>
      <c r="F270" s="3">
        <v>0</v>
      </c>
      <c r="G270" s="3"/>
      <c r="H270" s="3"/>
    </row>
    <row r="271" spans="1:8" hidden="1">
      <c r="A271" s="3" t="s">
        <v>24</v>
      </c>
      <c r="B271" s="3"/>
      <c r="C271" s="3"/>
      <c r="D271" s="3"/>
      <c r="E271" s="3"/>
      <c r="F271" s="3"/>
      <c r="G271" s="3"/>
      <c r="H271" s="3"/>
    </row>
    <row r="272" spans="1:8" hidden="1">
      <c r="A272" s="3" t="s">
        <v>79</v>
      </c>
      <c r="B272" s="3"/>
      <c r="C272" s="3">
        <f>SUM(C262:C271)</f>
        <v>0</v>
      </c>
      <c r="D272" s="3">
        <f>SUM(D262:D271)</f>
        <v>0</v>
      </c>
      <c r="E272" s="3">
        <v>50</v>
      </c>
      <c r="F272" s="3">
        <v>550</v>
      </c>
      <c r="G272" s="21">
        <f>C272-E272</f>
        <v>-50</v>
      </c>
      <c r="H272" s="21">
        <f>D272-F272</f>
        <v>-550</v>
      </c>
    </row>
    <row r="273" spans="1:8" hidden="1"/>
    <row r="274" spans="1:8" hidden="1"/>
    <row r="275" spans="1:8" hidden="1">
      <c r="A275" s="185" t="s">
        <v>135</v>
      </c>
      <c r="B275" s="186"/>
      <c r="C275" s="186"/>
      <c r="D275" s="186"/>
      <c r="E275" s="186"/>
      <c r="F275" s="186"/>
      <c r="G275" s="186"/>
      <c r="H275" s="186"/>
    </row>
    <row r="276" spans="1:8" hidden="1">
      <c r="A276" s="3"/>
      <c r="B276" s="3"/>
      <c r="C276" s="169" t="s">
        <v>75</v>
      </c>
      <c r="D276" s="171"/>
      <c r="E276" s="169" t="s">
        <v>2</v>
      </c>
      <c r="F276" s="171"/>
      <c r="G276" s="169" t="s">
        <v>3</v>
      </c>
      <c r="H276" s="171"/>
    </row>
    <row r="277" spans="1:8" hidden="1">
      <c r="A277" s="3" t="s">
        <v>5</v>
      </c>
      <c r="B277" s="3" t="s">
        <v>6</v>
      </c>
      <c r="C277" s="3" t="s">
        <v>10</v>
      </c>
      <c r="D277" s="3" t="s">
        <v>11</v>
      </c>
      <c r="E277" s="3" t="s">
        <v>10</v>
      </c>
      <c r="F277" s="3" t="s">
        <v>11</v>
      </c>
      <c r="G277" s="3" t="s">
        <v>10</v>
      </c>
      <c r="H277" s="3" t="s">
        <v>11</v>
      </c>
    </row>
    <row r="278" spans="1:8" hidden="1">
      <c r="A278" s="3" t="s">
        <v>12</v>
      </c>
      <c r="B278" s="3"/>
      <c r="C278" s="3" t="s">
        <v>10</v>
      </c>
      <c r="D278" s="3" t="s">
        <v>11</v>
      </c>
      <c r="E278" s="169" t="s">
        <v>78</v>
      </c>
      <c r="F278" s="171"/>
      <c r="G278" s="3"/>
      <c r="H278" s="3"/>
    </row>
    <row r="279" spans="1:8" hidden="1">
      <c r="A279" s="3" t="s">
        <v>15</v>
      </c>
      <c r="B279" s="28">
        <f>B262+7</f>
        <v>42632</v>
      </c>
      <c r="C279" s="3">
        <v>35</v>
      </c>
      <c r="D279" s="3">
        <v>412</v>
      </c>
      <c r="E279" s="3">
        <v>30</v>
      </c>
      <c r="F279" s="3">
        <v>330</v>
      </c>
      <c r="G279" s="3"/>
      <c r="H279" s="3"/>
    </row>
    <row r="280" spans="1:8" hidden="1">
      <c r="A280" s="3" t="s">
        <v>14</v>
      </c>
      <c r="B280" s="28">
        <f>B263+7</f>
        <v>42634</v>
      </c>
      <c r="C280" s="3"/>
      <c r="D280" s="3"/>
      <c r="E280" s="3">
        <v>0</v>
      </c>
      <c r="F280" s="3">
        <v>0</v>
      </c>
      <c r="G280" s="3"/>
      <c r="H280" s="3"/>
    </row>
    <row r="281" spans="1:8" hidden="1">
      <c r="A281" s="3" t="s">
        <v>16</v>
      </c>
      <c r="B281" s="28"/>
      <c r="C281" s="3"/>
      <c r="D281" s="3"/>
      <c r="E281" s="3">
        <v>0</v>
      </c>
      <c r="F281" s="3">
        <v>0</v>
      </c>
      <c r="G281" s="3"/>
      <c r="H281" s="3"/>
    </row>
    <row r="282" spans="1:8" hidden="1">
      <c r="A282" s="3" t="s">
        <v>17</v>
      </c>
      <c r="B282" s="28" t="s">
        <v>15</v>
      </c>
      <c r="C282" s="3"/>
      <c r="D282" s="3"/>
      <c r="E282" s="3">
        <v>0</v>
      </c>
      <c r="F282" s="3">
        <v>0</v>
      </c>
      <c r="G282" s="3"/>
      <c r="H282" s="3"/>
    </row>
    <row r="283" spans="1:8" hidden="1">
      <c r="A283" s="3" t="s">
        <v>18</v>
      </c>
      <c r="B283" s="28" t="s">
        <v>14</v>
      </c>
      <c r="C283" s="3"/>
      <c r="D283" s="3"/>
      <c r="E283" s="3">
        <v>0</v>
      </c>
      <c r="F283" s="3">
        <v>0</v>
      </c>
      <c r="G283" s="3"/>
      <c r="H283" s="3"/>
    </row>
    <row r="284" spans="1:8" hidden="1">
      <c r="A284" s="3" t="s">
        <v>19</v>
      </c>
      <c r="B284" s="28" t="s">
        <v>15</v>
      </c>
      <c r="C284" s="3"/>
      <c r="D284" s="3"/>
      <c r="E284" s="3">
        <v>0</v>
      </c>
      <c r="F284" s="3">
        <v>0</v>
      </c>
      <c r="G284" s="3"/>
      <c r="H284" s="3"/>
    </row>
    <row r="285" spans="1:8" hidden="1">
      <c r="A285" s="3" t="s">
        <v>31</v>
      </c>
      <c r="B285" s="28"/>
      <c r="C285" s="3"/>
      <c r="D285" s="3"/>
      <c r="E285" s="3">
        <v>0</v>
      </c>
      <c r="F285" s="3">
        <v>0</v>
      </c>
      <c r="G285" s="3"/>
      <c r="H285" s="3"/>
    </row>
    <row r="286" spans="1:8" hidden="1">
      <c r="A286" s="3" t="s">
        <v>32</v>
      </c>
      <c r="B286" s="28">
        <f>B269+7</f>
        <v>42637</v>
      </c>
      <c r="C286" s="3"/>
      <c r="D286" s="3"/>
      <c r="E286" s="3">
        <v>0</v>
      </c>
      <c r="F286" s="3">
        <v>0</v>
      </c>
      <c r="G286" s="3"/>
      <c r="H286" s="3"/>
    </row>
    <row r="287" spans="1:8" hidden="1">
      <c r="A287" s="3" t="s">
        <v>34</v>
      </c>
      <c r="B287" s="3"/>
      <c r="C287" s="3"/>
      <c r="D287" s="3"/>
      <c r="E287" s="3">
        <v>0</v>
      </c>
      <c r="F287" s="3">
        <v>0</v>
      </c>
      <c r="G287" s="3"/>
      <c r="H287" s="3"/>
    </row>
    <row r="288" spans="1:8" hidden="1">
      <c r="A288" s="3" t="s">
        <v>24</v>
      </c>
      <c r="B288" s="3"/>
      <c r="C288" s="3"/>
      <c r="D288" s="3"/>
      <c r="E288" s="3"/>
      <c r="F288" s="3"/>
      <c r="G288" s="3"/>
      <c r="H288" s="3"/>
    </row>
    <row r="289" spans="1:8" hidden="1">
      <c r="A289" s="3" t="s">
        <v>79</v>
      </c>
      <c r="B289" s="3"/>
      <c r="C289" s="3">
        <f>SUM(C279:C288)</f>
        <v>35</v>
      </c>
      <c r="D289" s="3">
        <f>SUM(D279:D288)</f>
        <v>412</v>
      </c>
      <c r="E289" s="3">
        <v>50</v>
      </c>
      <c r="F289" s="3">
        <v>550</v>
      </c>
      <c r="G289" s="21">
        <f>C289-E289</f>
        <v>-15</v>
      </c>
      <c r="H289" s="21">
        <f>D289-F289</f>
        <v>-138</v>
      </c>
    </row>
    <row r="290" spans="1:8" hidden="1"/>
    <row r="291" spans="1:8" hidden="1"/>
    <row r="292" spans="1:8" hidden="1">
      <c r="A292" s="185" t="s">
        <v>136</v>
      </c>
      <c r="B292" s="186"/>
      <c r="C292" s="186"/>
      <c r="D292" s="186"/>
      <c r="E292" s="186"/>
      <c r="F292" s="186"/>
      <c r="G292" s="186"/>
      <c r="H292" s="186"/>
    </row>
    <row r="293" spans="1:8" hidden="1">
      <c r="A293" s="3"/>
      <c r="B293" s="3"/>
      <c r="C293" s="169" t="s">
        <v>75</v>
      </c>
      <c r="D293" s="171"/>
      <c r="E293" s="169" t="s">
        <v>2</v>
      </c>
      <c r="F293" s="171"/>
      <c r="G293" s="169" t="s">
        <v>3</v>
      </c>
      <c r="H293" s="171"/>
    </row>
    <row r="294" spans="1:8" hidden="1">
      <c r="A294" s="3" t="s">
        <v>5</v>
      </c>
      <c r="B294" s="3" t="s">
        <v>6</v>
      </c>
      <c r="C294" s="3" t="s">
        <v>10</v>
      </c>
      <c r="D294" s="3" t="s">
        <v>11</v>
      </c>
      <c r="E294" s="3" t="s">
        <v>10</v>
      </c>
      <c r="F294" s="3" t="s">
        <v>11</v>
      </c>
      <c r="G294" s="3" t="s">
        <v>10</v>
      </c>
      <c r="H294" s="3" t="s">
        <v>11</v>
      </c>
    </row>
    <row r="295" spans="1:8" hidden="1">
      <c r="A295" s="3" t="s">
        <v>12</v>
      </c>
      <c r="B295" s="3"/>
      <c r="C295" s="3" t="s">
        <v>10</v>
      </c>
      <c r="D295" s="3" t="s">
        <v>11</v>
      </c>
      <c r="E295" s="169" t="s">
        <v>78</v>
      </c>
      <c r="F295" s="171"/>
      <c r="G295" s="3"/>
      <c r="H295" s="3"/>
    </row>
    <row r="296" spans="1:8" hidden="1">
      <c r="A296" s="3" t="s">
        <v>15</v>
      </c>
      <c r="B296" s="28">
        <f>B279+7</f>
        <v>42639</v>
      </c>
      <c r="C296" s="3">
        <v>43</v>
      </c>
      <c r="D296" s="3">
        <v>390</v>
      </c>
      <c r="E296" s="3">
        <v>30</v>
      </c>
      <c r="F296" s="3">
        <v>330</v>
      </c>
      <c r="G296" s="3"/>
      <c r="H296" s="3"/>
    </row>
    <row r="297" spans="1:8" hidden="1">
      <c r="A297" s="3" t="s">
        <v>14</v>
      </c>
      <c r="B297" s="28">
        <f>B280+7</f>
        <v>42641</v>
      </c>
      <c r="C297" s="3"/>
      <c r="D297" s="3"/>
      <c r="E297" s="3">
        <v>0</v>
      </c>
      <c r="F297" s="3">
        <v>0</v>
      </c>
      <c r="G297" s="3"/>
      <c r="H297" s="3"/>
    </row>
    <row r="298" spans="1:8" hidden="1">
      <c r="A298" s="3" t="s">
        <v>16</v>
      </c>
      <c r="B298" s="28"/>
      <c r="C298" s="3"/>
      <c r="D298" s="3"/>
      <c r="E298" s="3">
        <v>0</v>
      </c>
      <c r="F298" s="3">
        <v>0</v>
      </c>
      <c r="G298" s="3"/>
      <c r="H298" s="3"/>
    </row>
    <row r="299" spans="1:8" hidden="1">
      <c r="A299" s="3" t="s">
        <v>17</v>
      </c>
      <c r="B299" s="28" t="s">
        <v>15</v>
      </c>
      <c r="C299" s="3"/>
      <c r="D299" s="3"/>
      <c r="E299" s="3">
        <v>0</v>
      </c>
      <c r="F299" s="3">
        <v>0</v>
      </c>
      <c r="G299" s="3"/>
      <c r="H299" s="3"/>
    </row>
    <row r="300" spans="1:8" hidden="1">
      <c r="A300" s="3" t="s">
        <v>18</v>
      </c>
      <c r="B300" s="28" t="s">
        <v>14</v>
      </c>
      <c r="C300" s="3"/>
      <c r="D300" s="3"/>
      <c r="E300" s="3">
        <v>0</v>
      </c>
      <c r="F300" s="3">
        <v>0</v>
      </c>
      <c r="G300" s="3"/>
      <c r="H300" s="3"/>
    </row>
    <row r="301" spans="1:8" hidden="1">
      <c r="A301" s="3" t="s">
        <v>19</v>
      </c>
      <c r="B301" s="28" t="s">
        <v>15</v>
      </c>
      <c r="C301" s="3"/>
      <c r="D301" s="3"/>
      <c r="E301" s="3">
        <v>0</v>
      </c>
      <c r="F301" s="3">
        <v>0</v>
      </c>
      <c r="G301" s="3"/>
      <c r="H301" s="3"/>
    </row>
    <row r="302" spans="1:8" hidden="1">
      <c r="A302" s="3" t="s">
        <v>31</v>
      </c>
      <c r="B302" s="28"/>
      <c r="C302" s="3"/>
      <c r="D302" s="3"/>
      <c r="E302" s="3">
        <v>0</v>
      </c>
      <c r="F302" s="3">
        <v>0</v>
      </c>
      <c r="G302" s="3"/>
      <c r="H302" s="3"/>
    </row>
    <row r="303" spans="1:8" hidden="1">
      <c r="A303" s="3" t="s">
        <v>32</v>
      </c>
      <c r="B303" s="28">
        <f>B286+7</f>
        <v>42644</v>
      </c>
      <c r="C303" s="3"/>
      <c r="D303" s="3"/>
      <c r="E303" s="3">
        <v>0</v>
      </c>
      <c r="F303" s="3">
        <v>0</v>
      </c>
      <c r="G303" s="3"/>
      <c r="H303" s="3"/>
    </row>
    <row r="304" spans="1:8" hidden="1">
      <c r="A304" s="3" t="s">
        <v>34</v>
      </c>
      <c r="B304" s="3"/>
      <c r="C304" s="3"/>
      <c r="D304" s="3"/>
      <c r="E304" s="3">
        <v>0</v>
      </c>
      <c r="F304" s="3">
        <v>0</v>
      </c>
      <c r="G304" s="3"/>
      <c r="H304" s="3"/>
    </row>
    <row r="305" spans="1:8" hidden="1">
      <c r="A305" s="3" t="s">
        <v>24</v>
      </c>
      <c r="B305" s="3"/>
      <c r="C305" s="3"/>
      <c r="D305" s="3"/>
      <c r="E305" s="3"/>
      <c r="F305" s="3"/>
      <c r="G305" s="3"/>
      <c r="H305" s="3"/>
    </row>
    <row r="306" spans="1:8" hidden="1">
      <c r="A306" s="3" t="s">
        <v>79</v>
      </c>
      <c r="B306" s="3"/>
      <c r="C306" s="3">
        <f>SUM(C296:C305)</f>
        <v>43</v>
      </c>
      <c r="D306" s="3">
        <f>SUM(D296:D305)</f>
        <v>390</v>
      </c>
      <c r="E306" s="3">
        <v>50</v>
      </c>
      <c r="F306" s="3">
        <v>550</v>
      </c>
      <c r="G306" s="21">
        <f>C306-E306</f>
        <v>-7</v>
      </c>
      <c r="H306" s="21">
        <f>D306-F306</f>
        <v>-160</v>
      </c>
    </row>
    <row r="307" spans="1:8" hidden="1"/>
    <row r="308" spans="1:8" hidden="1"/>
    <row r="309" spans="1:8" hidden="1">
      <c r="A309" s="185" t="s">
        <v>137</v>
      </c>
      <c r="B309" s="186"/>
      <c r="C309" s="186"/>
      <c r="D309" s="186"/>
      <c r="E309" s="186"/>
      <c r="F309" s="186"/>
      <c r="G309" s="186"/>
      <c r="H309" s="186"/>
    </row>
    <row r="310" spans="1:8" hidden="1">
      <c r="A310" s="3"/>
      <c r="B310" s="3"/>
      <c r="C310" s="169" t="s">
        <v>75</v>
      </c>
      <c r="D310" s="171"/>
      <c r="E310" s="169" t="s">
        <v>2</v>
      </c>
      <c r="F310" s="171"/>
      <c r="G310" s="169" t="s">
        <v>3</v>
      </c>
      <c r="H310" s="171"/>
    </row>
    <row r="311" spans="1:8" hidden="1">
      <c r="A311" s="3" t="s">
        <v>5</v>
      </c>
      <c r="B311" s="3" t="s">
        <v>6</v>
      </c>
      <c r="C311" s="3" t="s">
        <v>10</v>
      </c>
      <c r="D311" s="3" t="s">
        <v>11</v>
      </c>
      <c r="E311" s="3" t="s">
        <v>10</v>
      </c>
      <c r="F311" s="3" t="s">
        <v>11</v>
      </c>
      <c r="G311" s="3" t="s">
        <v>10</v>
      </c>
      <c r="H311" s="3" t="s">
        <v>11</v>
      </c>
    </row>
    <row r="312" spans="1:8" hidden="1">
      <c r="A312" s="3" t="s">
        <v>12</v>
      </c>
      <c r="B312" s="3"/>
      <c r="C312" s="3" t="s">
        <v>10</v>
      </c>
      <c r="D312" s="3" t="s">
        <v>11</v>
      </c>
      <c r="E312" s="169" t="s">
        <v>78</v>
      </c>
      <c r="F312" s="171"/>
      <c r="G312" s="3"/>
      <c r="H312" s="3"/>
    </row>
    <row r="313" spans="1:8" hidden="1">
      <c r="A313" s="3" t="s">
        <v>15</v>
      </c>
      <c r="B313" s="28">
        <f>B296+7</f>
        <v>42646</v>
      </c>
      <c r="C313" s="3">
        <v>33</v>
      </c>
      <c r="D313" s="3">
        <v>299</v>
      </c>
      <c r="E313" s="3">
        <v>30</v>
      </c>
      <c r="F313" s="3">
        <v>330</v>
      </c>
      <c r="G313" s="3"/>
      <c r="H313" s="3"/>
    </row>
    <row r="314" spans="1:8" hidden="1">
      <c r="A314" s="3" t="s">
        <v>14</v>
      </c>
      <c r="B314" s="28">
        <f>B297+7</f>
        <v>42648</v>
      </c>
      <c r="C314" s="3"/>
      <c r="D314" s="3"/>
      <c r="E314" s="3">
        <v>0</v>
      </c>
      <c r="F314" s="3">
        <v>0</v>
      </c>
      <c r="G314" s="3"/>
      <c r="H314" s="3"/>
    </row>
    <row r="315" spans="1:8" hidden="1">
      <c r="A315" s="3" t="s">
        <v>16</v>
      </c>
      <c r="B315" s="28"/>
      <c r="C315" s="3"/>
      <c r="D315" s="3"/>
      <c r="E315" s="3">
        <v>0</v>
      </c>
      <c r="F315" s="3">
        <v>0</v>
      </c>
      <c r="G315" s="3"/>
      <c r="H315" s="3"/>
    </row>
    <row r="316" spans="1:8" hidden="1">
      <c r="A316" s="3" t="s">
        <v>17</v>
      </c>
      <c r="B316" s="28" t="s">
        <v>15</v>
      </c>
      <c r="C316" s="3"/>
      <c r="D316" s="3"/>
      <c r="E316" s="3">
        <v>0</v>
      </c>
      <c r="F316" s="3">
        <v>0</v>
      </c>
      <c r="G316" s="3"/>
      <c r="H316" s="3"/>
    </row>
    <row r="317" spans="1:8" hidden="1">
      <c r="A317" s="3" t="s">
        <v>18</v>
      </c>
      <c r="B317" s="28" t="s">
        <v>14</v>
      </c>
      <c r="C317" s="3"/>
      <c r="D317" s="3"/>
      <c r="E317" s="3">
        <v>0</v>
      </c>
      <c r="F317" s="3">
        <v>0</v>
      </c>
      <c r="G317" s="3"/>
      <c r="H317" s="3"/>
    </row>
    <row r="318" spans="1:8" hidden="1">
      <c r="A318" s="3" t="s">
        <v>19</v>
      </c>
      <c r="B318" s="28" t="s">
        <v>15</v>
      </c>
      <c r="C318" s="3"/>
      <c r="D318" s="3"/>
      <c r="E318" s="3">
        <v>0</v>
      </c>
      <c r="F318" s="3">
        <v>0</v>
      </c>
      <c r="G318" s="3"/>
      <c r="H318" s="3"/>
    </row>
    <row r="319" spans="1:8" hidden="1">
      <c r="A319" s="3" t="s">
        <v>31</v>
      </c>
      <c r="B319" s="28"/>
      <c r="C319" s="3"/>
      <c r="D319" s="3"/>
      <c r="E319" s="3">
        <v>0</v>
      </c>
      <c r="F319" s="3">
        <v>0</v>
      </c>
      <c r="G319" s="3"/>
      <c r="H319" s="3"/>
    </row>
    <row r="320" spans="1:8" hidden="1">
      <c r="A320" s="3" t="s">
        <v>32</v>
      </c>
      <c r="B320" s="28">
        <f>B303+7</f>
        <v>42651</v>
      </c>
      <c r="C320" s="3"/>
      <c r="D320" s="3"/>
      <c r="E320" s="3">
        <v>0</v>
      </c>
      <c r="F320" s="3">
        <v>0</v>
      </c>
      <c r="G320" s="3"/>
      <c r="H320" s="3"/>
    </row>
    <row r="321" spans="1:8" hidden="1">
      <c r="A321" s="3" t="s">
        <v>34</v>
      </c>
      <c r="B321" s="3"/>
      <c r="C321" s="3"/>
      <c r="D321" s="3"/>
      <c r="E321" s="3">
        <v>0</v>
      </c>
      <c r="F321" s="3">
        <v>0</v>
      </c>
      <c r="G321" s="3"/>
      <c r="H321" s="3"/>
    </row>
    <row r="322" spans="1:8" hidden="1">
      <c r="A322" s="3" t="s">
        <v>24</v>
      </c>
      <c r="B322" s="3"/>
      <c r="C322" s="3"/>
      <c r="D322" s="3"/>
      <c r="E322" s="3"/>
      <c r="F322" s="3"/>
      <c r="G322" s="3"/>
      <c r="H322" s="3"/>
    </row>
    <row r="323" spans="1:8" hidden="1">
      <c r="A323" s="3" t="s">
        <v>79</v>
      </c>
      <c r="B323" s="3"/>
      <c r="C323" s="3">
        <f>SUM(C313:C322)</f>
        <v>33</v>
      </c>
      <c r="D323" s="3">
        <f>SUM(D313:D322)</f>
        <v>299</v>
      </c>
      <c r="E323" s="3">
        <v>50</v>
      </c>
      <c r="F323" s="3">
        <v>550</v>
      </c>
      <c r="G323" s="21">
        <f>C323-E323</f>
        <v>-17</v>
      </c>
      <c r="H323" s="21">
        <f>D323-F323</f>
        <v>-251</v>
      </c>
    </row>
    <row r="324" spans="1:8" hidden="1"/>
    <row r="325" spans="1:8" hidden="1"/>
    <row r="326" spans="1:8" hidden="1">
      <c r="A326" s="185" t="s">
        <v>128</v>
      </c>
      <c r="B326" s="186"/>
      <c r="C326" s="186"/>
      <c r="D326" s="186"/>
      <c r="E326" s="186"/>
      <c r="F326" s="186"/>
      <c r="G326" s="186"/>
      <c r="H326" s="186"/>
    </row>
    <row r="327" spans="1:8" hidden="1">
      <c r="A327" s="3"/>
      <c r="B327" s="3"/>
      <c r="C327" s="169" t="s">
        <v>75</v>
      </c>
      <c r="D327" s="171"/>
      <c r="E327" s="169" t="s">
        <v>2</v>
      </c>
      <c r="F327" s="171"/>
      <c r="G327" s="169" t="s">
        <v>3</v>
      </c>
      <c r="H327" s="171"/>
    </row>
    <row r="328" spans="1:8" hidden="1">
      <c r="A328" s="3" t="s">
        <v>5</v>
      </c>
      <c r="B328" s="3" t="s">
        <v>6</v>
      </c>
      <c r="C328" s="3" t="s">
        <v>10</v>
      </c>
      <c r="D328" s="3" t="s">
        <v>11</v>
      </c>
      <c r="E328" s="3" t="s">
        <v>10</v>
      </c>
      <c r="F328" s="3" t="s">
        <v>11</v>
      </c>
      <c r="G328" s="3" t="s">
        <v>10</v>
      </c>
      <c r="H328" s="3" t="s">
        <v>11</v>
      </c>
    </row>
    <row r="329" spans="1:8" hidden="1">
      <c r="A329" s="3" t="s">
        <v>12</v>
      </c>
      <c r="B329" s="3"/>
      <c r="C329" s="3" t="s">
        <v>10</v>
      </c>
      <c r="D329" s="3" t="s">
        <v>11</v>
      </c>
      <c r="E329" s="169" t="s">
        <v>78</v>
      </c>
      <c r="F329" s="171"/>
      <c r="G329" s="3"/>
      <c r="H329" s="3"/>
    </row>
    <row r="330" spans="1:8" hidden="1">
      <c r="A330" s="3" t="s">
        <v>15</v>
      </c>
      <c r="B330" s="28">
        <f>B313+7</f>
        <v>42653</v>
      </c>
      <c r="C330" s="3"/>
      <c r="D330" s="3"/>
      <c r="E330" s="3">
        <v>30</v>
      </c>
      <c r="F330" s="3">
        <v>330</v>
      </c>
      <c r="G330" s="3"/>
      <c r="H330" s="3"/>
    </row>
    <row r="331" spans="1:8" hidden="1">
      <c r="A331" s="3" t="s">
        <v>14</v>
      </c>
      <c r="B331" s="28">
        <f>B314+7</f>
        <v>42655</v>
      </c>
      <c r="C331" s="3"/>
      <c r="D331" s="3"/>
      <c r="E331" s="3">
        <v>0</v>
      </c>
      <c r="F331" s="3">
        <v>0</v>
      </c>
      <c r="G331" s="3"/>
      <c r="H331" s="3"/>
    </row>
    <row r="332" spans="1:8" hidden="1">
      <c r="A332" s="3" t="s">
        <v>16</v>
      </c>
      <c r="B332" s="28"/>
      <c r="C332" s="3"/>
      <c r="D332" s="3"/>
      <c r="E332" s="3">
        <v>0</v>
      </c>
      <c r="F332" s="3">
        <v>0</v>
      </c>
      <c r="G332" s="3"/>
      <c r="H332" s="3"/>
    </row>
    <row r="333" spans="1:8" hidden="1">
      <c r="A333" s="3" t="s">
        <v>17</v>
      </c>
      <c r="B333" s="28" t="s">
        <v>15</v>
      </c>
      <c r="C333" s="3"/>
      <c r="D333" s="3"/>
      <c r="E333" s="3">
        <v>0</v>
      </c>
      <c r="F333" s="3">
        <v>0</v>
      </c>
      <c r="G333" s="3"/>
      <c r="H333" s="3"/>
    </row>
    <row r="334" spans="1:8" hidden="1">
      <c r="A334" s="3" t="s">
        <v>18</v>
      </c>
      <c r="B334" s="28" t="s">
        <v>14</v>
      </c>
      <c r="C334" s="3"/>
      <c r="D334" s="3"/>
      <c r="E334" s="3">
        <v>0</v>
      </c>
      <c r="F334" s="3">
        <v>0</v>
      </c>
      <c r="G334" s="3"/>
      <c r="H334" s="3"/>
    </row>
    <row r="335" spans="1:8" hidden="1">
      <c r="A335" s="3" t="s">
        <v>19</v>
      </c>
      <c r="B335" s="28" t="s">
        <v>15</v>
      </c>
      <c r="C335" s="3"/>
      <c r="D335" s="3"/>
      <c r="E335" s="3">
        <v>0</v>
      </c>
      <c r="F335" s="3">
        <v>0</v>
      </c>
      <c r="G335" s="3"/>
      <c r="H335" s="3"/>
    </row>
    <row r="336" spans="1:8" hidden="1">
      <c r="A336" s="3" t="s">
        <v>31</v>
      </c>
      <c r="B336" s="28"/>
      <c r="C336" s="3"/>
      <c r="D336" s="3"/>
      <c r="E336" s="3">
        <v>0</v>
      </c>
      <c r="F336" s="3">
        <v>0</v>
      </c>
      <c r="G336" s="3"/>
      <c r="H336" s="3"/>
    </row>
    <row r="337" spans="1:8" hidden="1">
      <c r="A337" s="3" t="s">
        <v>32</v>
      </c>
      <c r="B337" s="28">
        <f>B320+7</f>
        <v>42658</v>
      </c>
      <c r="C337" s="3"/>
      <c r="D337" s="3"/>
      <c r="E337" s="3">
        <v>0</v>
      </c>
      <c r="F337" s="3">
        <v>0</v>
      </c>
      <c r="G337" s="3"/>
      <c r="H337" s="3"/>
    </row>
    <row r="338" spans="1:8" hidden="1">
      <c r="A338" s="3" t="s">
        <v>34</v>
      </c>
      <c r="B338" s="3"/>
      <c r="C338" s="3"/>
      <c r="D338" s="3"/>
      <c r="E338" s="3">
        <v>0</v>
      </c>
      <c r="F338" s="3">
        <v>0</v>
      </c>
      <c r="G338" s="3"/>
      <c r="H338" s="3"/>
    </row>
    <row r="339" spans="1:8" hidden="1">
      <c r="A339" s="3" t="s">
        <v>24</v>
      </c>
      <c r="B339" s="3"/>
      <c r="C339" s="3"/>
      <c r="D339" s="3"/>
      <c r="E339" s="3"/>
      <c r="F339" s="3"/>
      <c r="G339" s="3"/>
      <c r="H339" s="3"/>
    </row>
    <row r="340" spans="1:8" hidden="1">
      <c r="A340" s="3" t="s">
        <v>79</v>
      </c>
      <c r="B340" s="3"/>
      <c r="C340" s="3">
        <f>SUM(C330:C339)</f>
        <v>0</v>
      </c>
      <c r="D340" s="3">
        <f>SUM(D330:D339)</f>
        <v>0</v>
      </c>
      <c r="E340" s="3">
        <v>50</v>
      </c>
      <c r="F340" s="3">
        <v>550</v>
      </c>
      <c r="G340" s="21">
        <f>C340-E340</f>
        <v>-50</v>
      </c>
      <c r="H340" s="21">
        <f>D340-F340</f>
        <v>-550</v>
      </c>
    </row>
    <row r="341" spans="1:8" hidden="1"/>
    <row r="342" spans="1:8" hidden="1"/>
    <row r="343" spans="1:8" hidden="1">
      <c r="A343" s="183" t="s">
        <v>138</v>
      </c>
      <c r="B343" s="184"/>
      <c r="C343" s="184"/>
      <c r="D343" s="184"/>
      <c r="E343" s="184"/>
      <c r="F343" s="184"/>
      <c r="G343" s="184"/>
      <c r="H343" s="184"/>
    </row>
    <row r="344" spans="1:8" hidden="1">
      <c r="A344" s="3"/>
      <c r="B344" s="3"/>
      <c r="C344" s="169" t="s">
        <v>75</v>
      </c>
      <c r="D344" s="171"/>
      <c r="E344" s="169" t="s">
        <v>2</v>
      </c>
      <c r="F344" s="171"/>
      <c r="G344" s="169" t="s">
        <v>3</v>
      </c>
      <c r="H344" s="171"/>
    </row>
    <row r="345" spans="1:8" hidden="1">
      <c r="A345" s="3" t="s">
        <v>5</v>
      </c>
      <c r="B345" s="3" t="s">
        <v>6</v>
      </c>
      <c r="C345" s="3" t="s">
        <v>10</v>
      </c>
      <c r="D345" s="3" t="s">
        <v>11</v>
      </c>
      <c r="E345" s="3" t="s">
        <v>10</v>
      </c>
      <c r="F345" s="3" t="s">
        <v>11</v>
      </c>
      <c r="G345" s="3" t="s">
        <v>10</v>
      </c>
      <c r="H345" s="3" t="s">
        <v>11</v>
      </c>
    </row>
    <row r="346" spans="1:8" hidden="1">
      <c r="A346" s="3" t="s">
        <v>12</v>
      </c>
      <c r="B346" s="3"/>
      <c r="C346" s="3" t="s">
        <v>10</v>
      </c>
      <c r="D346" s="3" t="s">
        <v>11</v>
      </c>
      <c r="E346" s="169" t="s">
        <v>78</v>
      </c>
      <c r="F346" s="171"/>
      <c r="G346" s="3"/>
      <c r="H346" s="3"/>
    </row>
    <row r="347" spans="1:8" hidden="1">
      <c r="A347" s="3" t="s">
        <v>15</v>
      </c>
      <c r="B347" s="28">
        <f>B330+7</f>
        <v>42660</v>
      </c>
      <c r="C347" s="3">
        <v>29</v>
      </c>
      <c r="D347" s="3">
        <v>272</v>
      </c>
      <c r="E347" s="3">
        <v>30</v>
      </c>
      <c r="F347" s="3">
        <v>330</v>
      </c>
      <c r="G347" s="3"/>
      <c r="H347" s="3"/>
    </row>
    <row r="348" spans="1:8" hidden="1">
      <c r="A348" s="3" t="s">
        <v>14</v>
      </c>
      <c r="B348" s="28">
        <f>B331+7</f>
        <v>42662</v>
      </c>
      <c r="C348" s="3"/>
      <c r="D348" s="3"/>
      <c r="E348" s="3">
        <v>0</v>
      </c>
      <c r="F348" s="3">
        <v>0</v>
      </c>
      <c r="G348" s="3"/>
      <c r="H348" s="3"/>
    </row>
    <row r="349" spans="1:8" hidden="1">
      <c r="A349" s="3" t="s">
        <v>16</v>
      </c>
      <c r="B349" s="28"/>
      <c r="C349" s="3"/>
      <c r="D349" s="3"/>
      <c r="E349" s="3">
        <v>0</v>
      </c>
      <c r="F349" s="3">
        <v>0</v>
      </c>
      <c r="G349" s="3"/>
      <c r="H349" s="3"/>
    </row>
    <row r="350" spans="1:8" hidden="1">
      <c r="A350" s="3" t="s">
        <v>17</v>
      </c>
      <c r="B350" s="28" t="s">
        <v>15</v>
      </c>
      <c r="C350" s="3"/>
      <c r="D350" s="3"/>
      <c r="E350" s="3">
        <v>0</v>
      </c>
      <c r="F350" s="3">
        <v>0</v>
      </c>
      <c r="G350" s="3"/>
      <c r="H350" s="3"/>
    </row>
    <row r="351" spans="1:8" hidden="1">
      <c r="A351" s="3" t="s">
        <v>18</v>
      </c>
      <c r="B351" s="28" t="s">
        <v>14</v>
      </c>
      <c r="C351" s="3"/>
      <c r="D351" s="3"/>
      <c r="E351" s="3">
        <v>0</v>
      </c>
      <c r="F351" s="3">
        <v>0</v>
      </c>
      <c r="G351" s="3"/>
      <c r="H351" s="3"/>
    </row>
    <row r="352" spans="1:8" hidden="1">
      <c r="A352" s="3" t="s">
        <v>19</v>
      </c>
      <c r="B352" s="28" t="s">
        <v>15</v>
      </c>
      <c r="C352" s="3"/>
      <c r="D352" s="3"/>
      <c r="E352" s="3">
        <v>0</v>
      </c>
      <c r="F352" s="3">
        <v>0</v>
      </c>
      <c r="G352" s="3"/>
      <c r="H352" s="3"/>
    </row>
    <row r="353" spans="1:8" hidden="1">
      <c r="A353" s="3" t="s">
        <v>31</v>
      </c>
      <c r="B353" s="28"/>
      <c r="C353" s="3"/>
      <c r="D353" s="3"/>
      <c r="E353" s="3">
        <v>0</v>
      </c>
      <c r="F353" s="3">
        <v>0</v>
      </c>
      <c r="G353" s="3"/>
      <c r="H353" s="3"/>
    </row>
    <row r="354" spans="1:8" hidden="1">
      <c r="A354" s="3" t="s">
        <v>32</v>
      </c>
      <c r="B354" s="28">
        <f>B337+7</f>
        <v>42665</v>
      </c>
      <c r="C354" s="3"/>
      <c r="D354" s="3"/>
      <c r="E354" s="3">
        <v>0</v>
      </c>
      <c r="F354" s="3">
        <v>0</v>
      </c>
      <c r="G354" s="3"/>
      <c r="H354" s="3"/>
    </row>
    <row r="355" spans="1:8" hidden="1">
      <c r="A355" s="3" t="s">
        <v>34</v>
      </c>
      <c r="B355" s="3"/>
      <c r="C355" s="3"/>
      <c r="D355" s="3"/>
      <c r="E355" s="3">
        <v>0</v>
      </c>
      <c r="F355" s="3">
        <v>0</v>
      </c>
      <c r="G355" s="3"/>
      <c r="H355" s="3"/>
    </row>
    <row r="356" spans="1:8" hidden="1">
      <c r="A356" s="3" t="s">
        <v>24</v>
      </c>
      <c r="B356" s="3"/>
      <c r="C356" s="3"/>
      <c r="D356" s="3"/>
      <c r="E356" s="3"/>
      <c r="F356" s="3"/>
      <c r="G356" s="3"/>
      <c r="H356" s="3"/>
    </row>
    <row r="357" spans="1:8" hidden="1">
      <c r="A357" s="3" t="s">
        <v>79</v>
      </c>
      <c r="B357" s="3"/>
      <c r="C357" s="3">
        <f>SUM(C347:C356)</f>
        <v>29</v>
      </c>
      <c r="D357" s="3">
        <f>SUM(D347:D356)</f>
        <v>272</v>
      </c>
      <c r="E357" s="3">
        <v>50</v>
      </c>
      <c r="F357" s="3">
        <v>550</v>
      </c>
      <c r="G357" s="21">
        <f>C357-E357</f>
        <v>-21</v>
      </c>
      <c r="H357" s="21">
        <f>D357-F357</f>
        <v>-278</v>
      </c>
    </row>
    <row r="358" spans="1:8" hidden="1"/>
    <row r="359" spans="1:8" hidden="1"/>
    <row r="360" spans="1:8" hidden="1">
      <c r="A360" s="183" t="s">
        <v>139</v>
      </c>
      <c r="B360" s="184"/>
      <c r="C360" s="184"/>
      <c r="D360" s="184"/>
      <c r="E360" s="184"/>
      <c r="F360" s="184"/>
      <c r="G360" s="184"/>
      <c r="H360" s="184"/>
    </row>
    <row r="361" spans="1:8" hidden="1">
      <c r="A361" s="3"/>
      <c r="B361" s="3"/>
      <c r="C361" s="169" t="s">
        <v>75</v>
      </c>
      <c r="D361" s="171"/>
      <c r="E361" s="169" t="s">
        <v>2</v>
      </c>
      <c r="F361" s="171"/>
      <c r="G361" s="169" t="s">
        <v>3</v>
      </c>
      <c r="H361" s="171"/>
    </row>
    <row r="362" spans="1:8" hidden="1">
      <c r="A362" s="3" t="s">
        <v>5</v>
      </c>
      <c r="B362" s="3" t="s">
        <v>6</v>
      </c>
      <c r="C362" s="3" t="s">
        <v>10</v>
      </c>
      <c r="D362" s="3" t="s">
        <v>11</v>
      </c>
      <c r="E362" s="3" t="s">
        <v>10</v>
      </c>
      <c r="F362" s="3" t="s">
        <v>11</v>
      </c>
      <c r="G362" s="3" t="s">
        <v>10</v>
      </c>
      <c r="H362" s="3" t="s">
        <v>11</v>
      </c>
    </row>
    <row r="363" spans="1:8" hidden="1">
      <c r="A363" s="3" t="s">
        <v>12</v>
      </c>
      <c r="B363" s="3"/>
      <c r="C363" s="3" t="s">
        <v>10</v>
      </c>
      <c r="D363" s="3" t="s">
        <v>11</v>
      </c>
      <c r="E363" s="169" t="s">
        <v>78</v>
      </c>
      <c r="F363" s="171"/>
      <c r="G363" s="3"/>
      <c r="H363" s="3"/>
    </row>
    <row r="364" spans="1:8" hidden="1">
      <c r="A364" s="3" t="s">
        <v>15</v>
      </c>
      <c r="B364" s="28">
        <f>B347+7</f>
        <v>42667</v>
      </c>
      <c r="C364" s="3">
        <v>16</v>
      </c>
      <c r="D364" s="3">
        <v>225</v>
      </c>
      <c r="E364" s="3">
        <v>30</v>
      </c>
      <c r="F364" s="3">
        <v>330</v>
      </c>
      <c r="G364" s="3"/>
      <c r="H364" s="3"/>
    </row>
    <row r="365" spans="1:8" hidden="1">
      <c r="A365" s="3" t="s">
        <v>14</v>
      </c>
      <c r="B365" s="28">
        <f>B348+7</f>
        <v>42669</v>
      </c>
      <c r="C365" s="3"/>
      <c r="D365" s="3"/>
      <c r="E365" s="3">
        <v>0</v>
      </c>
      <c r="F365" s="3">
        <v>0</v>
      </c>
      <c r="G365" s="3"/>
      <c r="H365" s="3"/>
    </row>
    <row r="366" spans="1:8" hidden="1">
      <c r="A366" s="3" t="s">
        <v>16</v>
      </c>
      <c r="B366" s="28"/>
      <c r="C366" s="3"/>
      <c r="D366" s="3"/>
      <c r="E366" s="3">
        <v>0</v>
      </c>
      <c r="F366" s="3">
        <v>0</v>
      </c>
      <c r="G366" s="3"/>
      <c r="H366" s="3"/>
    </row>
    <row r="367" spans="1:8" hidden="1">
      <c r="A367" s="3" t="s">
        <v>17</v>
      </c>
      <c r="B367" s="28" t="s">
        <v>15</v>
      </c>
      <c r="C367" s="3"/>
      <c r="D367" s="3"/>
      <c r="E367" s="3">
        <v>0</v>
      </c>
      <c r="F367" s="3">
        <v>0</v>
      </c>
      <c r="G367" s="3"/>
      <c r="H367" s="3"/>
    </row>
    <row r="368" spans="1:8" hidden="1">
      <c r="A368" s="3" t="s">
        <v>18</v>
      </c>
      <c r="B368" s="28" t="s">
        <v>14</v>
      </c>
      <c r="C368" s="3"/>
      <c r="D368" s="3"/>
      <c r="E368" s="3">
        <v>0</v>
      </c>
      <c r="F368" s="3">
        <v>0</v>
      </c>
      <c r="G368" s="3"/>
      <c r="H368" s="3"/>
    </row>
    <row r="369" spans="1:8" hidden="1">
      <c r="A369" s="3" t="s">
        <v>19</v>
      </c>
      <c r="B369" s="28" t="s">
        <v>15</v>
      </c>
      <c r="C369" s="3"/>
      <c r="D369" s="3"/>
      <c r="E369" s="3">
        <v>0</v>
      </c>
      <c r="F369" s="3">
        <v>0</v>
      </c>
      <c r="G369" s="3"/>
      <c r="H369" s="3"/>
    </row>
    <row r="370" spans="1:8" hidden="1">
      <c r="A370" s="3" t="s">
        <v>31</v>
      </c>
      <c r="B370" s="28"/>
      <c r="C370" s="3"/>
      <c r="D370" s="3"/>
      <c r="E370" s="3">
        <v>0</v>
      </c>
      <c r="F370" s="3">
        <v>0</v>
      </c>
      <c r="G370" s="3"/>
      <c r="H370" s="3"/>
    </row>
    <row r="371" spans="1:8" hidden="1">
      <c r="A371" s="3" t="s">
        <v>32</v>
      </c>
      <c r="B371" s="28">
        <f>B354+7</f>
        <v>42672</v>
      </c>
      <c r="C371" s="3"/>
      <c r="D371" s="3"/>
      <c r="E371" s="3">
        <v>20</v>
      </c>
      <c r="F371" s="3">
        <v>220</v>
      </c>
      <c r="G371" s="3"/>
      <c r="H371" s="3"/>
    </row>
    <row r="372" spans="1:8" hidden="1">
      <c r="A372" s="3" t="s">
        <v>34</v>
      </c>
      <c r="B372" s="3"/>
      <c r="C372" s="3"/>
      <c r="D372" s="3"/>
      <c r="E372" s="3">
        <v>0</v>
      </c>
      <c r="F372" s="3">
        <v>0</v>
      </c>
      <c r="G372" s="3"/>
      <c r="H372" s="3"/>
    </row>
    <row r="373" spans="1:8" hidden="1">
      <c r="A373" s="3" t="s">
        <v>24</v>
      </c>
      <c r="B373" s="3"/>
      <c r="C373" s="3"/>
      <c r="D373" s="3"/>
      <c r="E373" s="3"/>
      <c r="F373" s="3"/>
      <c r="G373" s="3"/>
      <c r="H373" s="3"/>
    </row>
    <row r="374" spans="1:8" hidden="1">
      <c r="A374" s="3" t="s">
        <v>79</v>
      </c>
      <c r="B374" s="3"/>
      <c r="C374" s="3">
        <f>SUM(C364:C373)</f>
        <v>16</v>
      </c>
      <c r="D374" s="3">
        <f>SUM(D364:D373)</f>
        <v>225</v>
      </c>
      <c r="E374" s="3">
        <v>50</v>
      </c>
      <c r="F374" s="3">
        <v>550</v>
      </c>
      <c r="G374" s="21">
        <f>C374-E374</f>
        <v>-34</v>
      </c>
      <c r="H374" s="21">
        <f>D374-F374</f>
        <v>-325</v>
      </c>
    </row>
    <row r="375" spans="1:8" hidden="1"/>
    <row r="376" spans="1:8" hidden="1"/>
    <row r="377" spans="1:8" hidden="1">
      <c r="A377" s="183" t="s">
        <v>139</v>
      </c>
      <c r="B377" s="184"/>
      <c r="C377" s="184"/>
      <c r="D377" s="184"/>
      <c r="E377" s="184"/>
      <c r="F377" s="184"/>
      <c r="G377" s="184"/>
      <c r="H377" s="184"/>
    </row>
    <row r="378" spans="1:8" hidden="1">
      <c r="A378" s="3"/>
      <c r="B378" s="3"/>
      <c r="C378" s="169" t="s">
        <v>75</v>
      </c>
      <c r="D378" s="171"/>
      <c r="E378" s="169" t="s">
        <v>2</v>
      </c>
      <c r="F378" s="171"/>
      <c r="G378" s="169" t="s">
        <v>3</v>
      </c>
      <c r="H378" s="171"/>
    </row>
    <row r="379" spans="1:8" hidden="1">
      <c r="A379" s="3" t="s">
        <v>5</v>
      </c>
      <c r="B379" s="3" t="s">
        <v>6</v>
      </c>
      <c r="C379" s="3" t="s">
        <v>10</v>
      </c>
      <c r="D379" s="3" t="s">
        <v>11</v>
      </c>
      <c r="E379" s="3" t="s">
        <v>10</v>
      </c>
      <c r="F379" s="3" t="s">
        <v>11</v>
      </c>
      <c r="G379" s="3" t="s">
        <v>10</v>
      </c>
      <c r="H379" s="3" t="s">
        <v>11</v>
      </c>
    </row>
    <row r="380" spans="1:8" hidden="1">
      <c r="A380" s="3" t="s">
        <v>12</v>
      </c>
      <c r="B380" s="3"/>
      <c r="C380" s="3" t="s">
        <v>10</v>
      </c>
      <c r="D380" s="3" t="s">
        <v>11</v>
      </c>
      <c r="E380" s="169" t="s">
        <v>78</v>
      </c>
      <c r="F380" s="171"/>
      <c r="G380" s="3"/>
      <c r="H380" s="3"/>
    </row>
    <row r="381" spans="1:8" hidden="1">
      <c r="A381" s="3" t="s">
        <v>15</v>
      </c>
      <c r="B381" s="28">
        <f>B364+7</f>
        <v>42674</v>
      </c>
      <c r="C381" s="3">
        <v>16</v>
      </c>
      <c r="D381" s="3">
        <v>225</v>
      </c>
      <c r="E381" s="3">
        <v>30</v>
      </c>
      <c r="F381" s="3">
        <v>330</v>
      </c>
      <c r="G381" s="3"/>
      <c r="H381" s="3"/>
    </row>
    <row r="382" spans="1:8" hidden="1">
      <c r="A382" s="3" t="s">
        <v>14</v>
      </c>
      <c r="B382" s="28">
        <f>B365+7</f>
        <v>42676</v>
      </c>
      <c r="C382" s="3"/>
      <c r="D382" s="3"/>
      <c r="E382" s="3">
        <v>0</v>
      </c>
      <c r="F382" s="3">
        <v>0</v>
      </c>
      <c r="G382" s="3"/>
      <c r="H382" s="3"/>
    </row>
    <row r="383" spans="1:8" hidden="1">
      <c r="A383" s="3" t="s">
        <v>16</v>
      </c>
      <c r="B383" s="28"/>
      <c r="C383" s="3"/>
      <c r="D383" s="3"/>
      <c r="E383" s="3">
        <v>0</v>
      </c>
      <c r="F383" s="3">
        <v>0</v>
      </c>
      <c r="G383" s="3"/>
      <c r="H383" s="3"/>
    </row>
    <row r="384" spans="1:8" hidden="1">
      <c r="A384" s="3" t="s">
        <v>17</v>
      </c>
      <c r="B384" s="28" t="s">
        <v>15</v>
      </c>
      <c r="C384" s="3"/>
      <c r="D384" s="3"/>
      <c r="E384" s="3">
        <v>0</v>
      </c>
      <c r="F384" s="3">
        <v>0</v>
      </c>
      <c r="G384" s="3"/>
      <c r="H384" s="3"/>
    </row>
    <row r="385" spans="1:8" hidden="1">
      <c r="A385" s="3" t="s">
        <v>18</v>
      </c>
      <c r="B385" s="28" t="s">
        <v>14</v>
      </c>
      <c r="C385" s="3"/>
      <c r="D385" s="3"/>
      <c r="E385" s="3">
        <v>0</v>
      </c>
      <c r="F385" s="3">
        <v>0</v>
      </c>
      <c r="G385" s="3"/>
      <c r="H385" s="3"/>
    </row>
    <row r="386" spans="1:8" hidden="1">
      <c r="A386" s="3" t="s">
        <v>19</v>
      </c>
      <c r="B386" s="28" t="s">
        <v>15</v>
      </c>
      <c r="C386" s="3"/>
      <c r="D386" s="3"/>
      <c r="E386" s="3">
        <v>0</v>
      </c>
      <c r="F386" s="3">
        <v>0</v>
      </c>
      <c r="G386" s="3"/>
      <c r="H386" s="3"/>
    </row>
    <row r="387" spans="1:8" hidden="1">
      <c r="A387" s="3" t="s">
        <v>31</v>
      </c>
      <c r="B387" s="28"/>
      <c r="C387" s="3"/>
      <c r="D387" s="3"/>
      <c r="E387" s="3">
        <v>0</v>
      </c>
      <c r="F387" s="3">
        <v>0</v>
      </c>
      <c r="G387" s="3"/>
      <c r="H387" s="3"/>
    </row>
    <row r="388" spans="1:8" hidden="1">
      <c r="A388" s="3" t="s">
        <v>32</v>
      </c>
      <c r="B388" s="28">
        <f>B371+7</f>
        <v>42679</v>
      </c>
      <c r="C388" s="3"/>
      <c r="D388" s="3"/>
      <c r="E388" s="3">
        <v>20</v>
      </c>
      <c r="F388" s="3">
        <v>220</v>
      </c>
      <c r="G388" s="3"/>
      <c r="H388" s="3"/>
    </row>
    <row r="389" spans="1:8" hidden="1">
      <c r="A389" s="3" t="s">
        <v>34</v>
      </c>
      <c r="B389" s="3"/>
      <c r="C389" s="3"/>
      <c r="D389" s="3"/>
      <c r="E389" s="3">
        <v>0</v>
      </c>
      <c r="F389" s="3">
        <v>0</v>
      </c>
      <c r="G389" s="3"/>
      <c r="H389" s="3"/>
    </row>
    <row r="390" spans="1:8" hidden="1">
      <c r="A390" s="3" t="s">
        <v>24</v>
      </c>
      <c r="B390" s="3"/>
      <c r="C390" s="3"/>
      <c r="D390" s="3"/>
      <c r="E390" s="3"/>
      <c r="F390" s="3"/>
      <c r="G390" s="3"/>
      <c r="H390" s="3"/>
    </row>
    <row r="391" spans="1:8" hidden="1">
      <c r="A391" s="3" t="s">
        <v>79</v>
      </c>
      <c r="B391" s="3"/>
      <c r="C391" s="3">
        <f>SUM(C381:C390)</f>
        <v>16</v>
      </c>
      <c r="D391" s="3">
        <f>SUM(D381:D390)</f>
        <v>225</v>
      </c>
      <c r="E391" s="3">
        <v>50</v>
      </c>
      <c r="F391" s="3">
        <v>550</v>
      </c>
      <c r="G391" s="21">
        <f>C391-E391</f>
        <v>-34</v>
      </c>
      <c r="H391" s="21">
        <f>D391-F391</f>
        <v>-325</v>
      </c>
    </row>
    <row r="392" spans="1:8" hidden="1"/>
    <row r="393" spans="1:8" hidden="1"/>
    <row r="394" spans="1:8" hidden="1">
      <c r="A394" s="183" t="s">
        <v>139</v>
      </c>
      <c r="B394" s="184"/>
      <c r="C394" s="184"/>
      <c r="D394" s="184"/>
      <c r="E394" s="184"/>
      <c r="F394" s="184"/>
      <c r="G394" s="184"/>
      <c r="H394" s="184"/>
    </row>
    <row r="395" spans="1:8" hidden="1">
      <c r="A395" s="3"/>
      <c r="B395" s="3"/>
      <c r="C395" s="169" t="s">
        <v>75</v>
      </c>
      <c r="D395" s="171"/>
      <c r="E395" s="169" t="s">
        <v>2</v>
      </c>
      <c r="F395" s="171"/>
      <c r="G395" s="169" t="s">
        <v>3</v>
      </c>
      <c r="H395" s="171"/>
    </row>
    <row r="396" spans="1:8" hidden="1">
      <c r="A396" s="3" t="s">
        <v>5</v>
      </c>
      <c r="B396" s="3" t="s">
        <v>6</v>
      </c>
      <c r="C396" s="3" t="s">
        <v>10</v>
      </c>
      <c r="D396" s="3" t="s">
        <v>11</v>
      </c>
      <c r="E396" s="3" t="s">
        <v>10</v>
      </c>
      <c r="F396" s="3" t="s">
        <v>11</v>
      </c>
      <c r="G396" s="3" t="s">
        <v>10</v>
      </c>
      <c r="H396" s="3" t="s">
        <v>11</v>
      </c>
    </row>
    <row r="397" spans="1:8" hidden="1">
      <c r="A397" s="3" t="s">
        <v>12</v>
      </c>
      <c r="B397" s="3"/>
      <c r="C397" s="3" t="s">
        <v>10</v>
      </c>
      <c r="D397" s="3" t="s">
        <v>11</v>
      </c>
      <c r="E397" s="169" t="s">
        <v>78</v>
      </c>
      <c r="F397" s="171"/>
      <c r="G397" s="3"/>
      <c r="H397" s="3"/>
    </row>
    <row r="398" spans="1:8" hidden="1">
      <c r="A398" s="3" t="s">
        <v>15</v>
      </c>
      <c r="B398" s="28">
        <f>B381+7</f>
        <v>42681</v>
      </c>
      <c r="C398" s="3">
        <v>16</v>
      </c>
      <c r="D398" s="3">
        <v>225</v>
      </c>
      <c r="E398" s="3">
        <v>30</v>
      </c>
      <c r="F398" s="3">
        <v>330</v>
      </c>
      <c r="G398" s="3"/>
      <c r="H398" s="3"/>
    </row>
    <row r="399" spans="1:8" hidden="1">
      <c r="A399" s="3" t="s">
        <v>14</v>
      </c>
      <c r="B399" s="28">
        <f>B382+7</f>
        <v>42683</v>
      </c>
      <c r="C399" s="3"/>
      <c r="D399" s="3"/>
      <c r="E399" s="3">
        <v>0</v>
      </c>
      <c r="F399" s="3">
        <v>0</v>
      </c>
      <c r="G399" s="3"/>
      <c r="H399" s="3"/>
    </row>
    <row r="400" spans="1:8" hidden="1">
      <c r="A400" s="3" t="s">
        <v>16</v>
      </c>
      <c r="B400" s="28"/>
      <c r="C400" s="3"/>
      <c r="D400" s="3"/>
      <c r="E400" s="3">
        <v>0</v>
      </c>
      <c r="F400" s="3">
        <v>0</v>
      </c>
      <c r="G400" s="3"/>
      <c r="H400" s="3"/>
    </row>
    <row r="401" spans="1:8" hidden="1">
      <c r="A401" s="3" t="s">
        <v>17</v>
      </c>
      <c r="B401" s="28" t="s">
        <v>15</v>
      </c>
      <c r="C401" s="3"/>
      <c r="D401" s="3"/>
      <c r="E401" s="3">
        <v>0</v>
      </c>
      <c r="F401" s="3">
        <v>0</v>
      </c>
      <c r="G401" s="3"/>
      <c r="H401" s="3"/>
    </row>
    <row r="402" spans="1:8" hidden="1">
      <c r="A402" s="3" t="s">
        <v>18</v>
      </c>
      <c r="B402" s="28" t="s">
        <v>14</v>
      </c>
      <c r="C402" s="3"/>
      <c r="D402" s="3"/>
      <c r="E402" s="3">
        <v>0</v>
      </c>
      <c r="F402" s="3">
        <v>0</v>
      </c>
      <c r="G402" s="3"/>
      <c r="H402" s="3"/>
    </row>
    <row r="403" spans="1:8" hidden="1">
      <c r="A403" s="3" t="s">
        <v>19</v>
      </c>
      <c r="B403" s="28" t="s">
        <v>15</v>
      </c>
      <c r="C403" s="3"/>
      <c r="D403" s="3"/>
      <c r="E403" s="3">
        <v>0</v>
      </c>
      <c r="F403" s="3">
        <v>0</v>
      </c>
      <c r="G403" s="3"/>
      <c r="H403" s="3"/>
    </row>
    <row r="404" spans="1:8" hidden="1">
      <c r="A404" s="3" t="s">
        <v>31</v>
      </c>
      <c r="B404" s="28"/>
      <c r="C404" s="3"/>
      <c r="D404" s="3"/>
      <c r="E404" s="3">
        <v>0</v>
      </c>
      <c r="F404" s="3">
        <v>0</v>
      </c>
      <c r="G404" s="3"/>
      <c r="H404" s="3"/>
    </row>
    <row r="405" spans="1:8" hidden="1">
      <c r="A405" s="3" t="s">
        <v>32</v>
      </c>
      <c r="B405" s="28">
        <f>B388+7</f>
        <v>42686</v>
      </c>
      <c r="C405" s="3"/>
      <c r="D405" s="3"/>
      <c r="E405" s="3">
        <v>20</v>
      </c>
      <c r="F405" s="3">
        <v>220</v>
      </c>
      <c r="G405" s="3"/>
      <c r="H405" s="3"/>
    </row>
    <row r="406" spans="1:8" hidden="1">
      <c r="A406" s="3" t="s">
        <v>34</v>
      </c>
      <c r="B406" s="3"/>
      <c r="C406" s="3"/>
      <c r="D406" s="3"/>
      <c r="E406" s="3">
        <v>0</v>
      </c>
      <c r="F406" s="3">
        <v>0</v>
      </c>
      <c r="G406" s="3"/>
      <c r="H406" s="3"/>
    </row>
    <row r="407" spans="1:8" hidden="1">
      <c r="A407" s="3" t="s">
        <v>24</v>
      </c>
      <c r="B407" s="3"/>
      <c r="C407" s="3"/>
      <c r="D407" s="3"/>
      <c r="E407" s="3"/>
      <c r="F407" s="3"/>
      <c r="G407" s="3"/>
      <c r="H407" s="3"/>
    </row>
    <row r="408" spans="1:8" hidden="1">
      <c r="A408" s="3" t="s">
        <v>79</v>
      </c>
      <c r="B408" s="3"/>
      <c r="C408" s="3">
        <f>SUM(C398:C407)</f>
        <v>16</v>
      </c>
      <c r="D408" s="3">
        <f>SUM(D398:D407)</f>
        <v>225</v>
      </c>
      <c r="E408" s="3">
        <v>50</v>
      </c>
      <c r="F408" s="3">
        <v>550</v>
      </c>
      <c r="G408" s="21">
        <f>C408-E408</f>
        <v>-34</v>
      </c>
      <c r="H408" s="21">
        <f>D408-F408</f>
        <v>-325</v>
      </c>
    </row>
    <row r="409" spans="1:8" hidden="1"/>
    <row r="410" spans="1:8" hidden="1"/>
    <row r="411" spans="1:8" hidden="1">
      <c r="A411" s="183" t="s">
        <v>139</v>
      </c>
      <c r="B411" s="184"/>
      <c r="C411" s="184"/>
      <c r="D411" s="184"/>
      <c r="E411" s="184"/>
      <c r="F411" s="184"/>
      <c r="G411" s="184"/>
      <c r="H411" s="184"/>
    </row>
    <row r="412" spans="1:8" hidden="1">
      <c r="A412" s="3"/>
      <c r="B412" s="3"/>
      <c r="C412" s="169" t="s">
        <v>75</v>
      </c>
      <c r="D412" s="171"/>
      <c r="E412" s="169" t="s">
        <v>2</v>
      </c>
      <c r="F412" s="171"/>
      <c r="G412" s="169" t="s">
        <v>3</v>
      </c>
      <c r="H412" s="171"/>
    </row>
    <row r="413" spans="1:8" hidden="1">
      <c r="A413" s="3" t="s">
        <v>5</v>
      </c>
      <c r="B413" s="3" t="s">
        <v>6</v>
      </c>
      <c r="C413" s="3" t="s">
        <v>10</v>
      </c>
      <c r="D413" s="3" t="s">
        <v>11</v>
      </c>
      <c r="E413" s="3" t="s">
        <v>10</v>
      </c>
      <c r="F413" s="3" t="s">
        <v>11</v>
      </c>
      <c r="G413" s="3" t="s">
        <v>10</v>
      </c>
      <c r="H413" s="3" t="s">
        <v>11</v>
      </c>
    </row>
    <row r="414" spans="1:8" hidden="1">
      <c r="A414" s="3" t="s">
        <v>12</v>
      </c>
      <c r="B414" s="3"/>
      <c r="C414" s="3" t="s">
        <v>10</v>
      </c>
      <c r="D414" s="3" t="s">
        <v>11</v>
      </c>
      <c r="E414" s="169" t="s">
        <v>78</v>
      </c>
      <c r="F414" s="171"/>
      <c r="G414" s="3"/>
      <c r="H414" s="3"/>
    </row>
    <row r="415" spans="1:8" hidden="1">
      <c r="A415" s="3" t="s">
        <v>15</v>
      </c>
      <c r="B415" s="28">
        <f>B398+7</f>
        <v>42688</v>
      </c>
      <c r="C415" s="3">
        <v>16</v>
      </c>
      <c r="D415" s="3">
        <v>225</v>
      </c>
      <c r="E415" s="3">
        <v>30</v>
      </c>
      <c r="F415" s="3">
        <v>330</v>
      </c>
      <c r="G415" s="3"/>
      <c r="H415" s="3"/>
    </row>
    <row r="416" spans="1:8" hidden="1">
      <c r="A416" s="3" t="s">
        <v>14</v>
      </c>
      <c r="B416" s="28">
        <f>B399+7</f>
        <v>42690</v>
      </c>
      <c r="C416" s="3"/>
      <c r="D416" s="3"/>
      <c r="E416" s="3">
        <v>0</v>
      </c>
      <c r="F416" s="3">
        <v>0</v>
      </c>
      <c r="G416" s="3"/>
      <c r="H416" s="3"/>
    </row>
    <row r="417" spans="1:8" hidden="1">
      <c r="A417" s="3" t="s">
        <v>16</v>
      </c>
      <c r="B417" s="28"/>
      <c r="C417" s="3"/>
      <c r="D417" s="3"/>
      <c r="E417" s="3">
        <v>0</v>
      </c>
      <c r="F417" s="3">
        <v>0</v>
      </c>
      <c r="G417" s="3"/>
      <c r="H417" s="3"/>
    </row>
    <row r="418" spans="1:8" hidden="1">
      <c r="A418" s="3" t="s">
        <v>17</v>
      </c>
      <c r="B418" s="28" t="s">
        <v>15</v>
      </c>
      <c r="C418" s="3"/>
      <c r="D418" s="3"/>
      <c r="E418" s="3">
        <v>0</v>
      </c>
      <c r="F418" s="3">
        <v>0</v>
      </c>
      <c r="G418" s="3"/>
      <c r="H418" s="3"/>
    </row>
    <row r="419" spans="1:8" hidden="1">
      <c r="A419" s="3" t="s">
        <v>18</v>
      </c>
      <c r="B419" s="28" t="s">
        <v>14</v>
      </c>
      <c r="C419" s="3"/>
      <c r="D419" s="3"/>
      <c r="E419" s="3">
        <v>0</v>
      </c>
      <c r="F419" s="3">
        <v>0</v>
      </c>
      <c r="G419" s="3"/>
      <c r="H419" s="3"/>
    </row>
    <row r="420" spans="1:8" hidden="1">
      <c r="A420" s="3" t="s">
        <v>19</v>
      </c>
      <c r="B420" s="28" t="s">
        <v>15</v>
      </c>
      <c r="C420" s="3"/>
      <c r="D420" s="3"/>
      <c r="E420" s="3">
        <v>0</v>
      </c>
      <c r="F420" s="3">
        <v>0</v>
      </c>
      <c r="G420" s="3"/>
      <c r="H420" s="3"/>
    </row>
    <row r="421" spans="1:8" hidden="1">
      <c r="A421" s="3" t="s">
        <v>31</v>
      </c>
      <c r="B421" s="28"/>
      <c r="C421" s="3"/>
      <c r="D421" s="3"/>
      <c r="E421" s="3">
        <v>0</v>
      </c>
      <c r="F421" s="3">
        <v>0</v>
      </c>
      <c r="G421" s="3"/>
      <c r="H421" s="3"/>
    </row>
    <row r="422" spans="1:8" hidden="1">
      <c r="A422" s="3" t="s">
        <v>32</v>
      </c>
      <c r="B422" s="28">
        <f>B405+7</f>
        <v>42693</v>
      </c>
      <c r="C422" s="3"/>
      <c r="D422" s="3"/>
      <c r="E422" s="3">
        <v>20</v>
      </c>
      <c r="F422" s="3">
        <v>220</v>
      </c>
      <c r="G422" s="3"/>
      <c r="H422" s="3"/>
    </row>
    <row r="423" spans="1:8" hidden="1">
      <c r="A423" s="3" t="s">
        <v>34</v>
      </c>
      <c r="B423" s="3"/>
      <c r="C423" s="3"/>
      <c r="D423" s="3"/>
      <c r="E423" s="3">
        <v>0</v>
      </c>
      <c r="F423" s="3">
        <v>0</v>
      </c>
      <c r="G423" s="3"/>
      <c r="H423" s="3"/>
    </row>
    <row r="424" spans="1:8" hidden="1">
      <c r="A424" s="3" t="s">
        <v>24</v>
      </c>
      <c r="B424" s="3"/>
      <c r="C424" s="3"/>
      <c r="D424" s="3"/>
      <c r="E424" s="3"/>
      <c r="F424" s="3"/>
      <c r="G424" s="3"/>
      <c r="H424" s="3"/>
    </row>
    <row r="425" spans="1:8" hidden="1">
      <c r="A425" s="3" t="s">
        <v>79</v>
      </c>
      <c r="B425" s="3"/>
      <c r="C425" s="3">
        <f>SUM(C415:C424)</f>
        <v>16</v>
      </c>
      <c r="D425" s="3">
        <f>SUM(D415:D424)</f>
        <v>225</v>
      </c>
      <c r="E425" s="3">
        <v>50</v>
      </c>
      <c r="F425" s="3">
        <v>550</v>
      </c>
      <c r="G425" s="21">
        <f>C425-E425</f>
        <v>-34</v>
      </c>
      <c r="H425" s="21">
        <f>D425-F425</f>
        <v>-325</v>
      </c>
    </row>
    <row r="426" spans="1:8" hidden="1"/>
    <row r="427" spans="1:8" hidden="1"/>
    <row r="428" spans="1:8" hidden="1">
      <c r="A428" s="183" t="s">
        <v>139</v>
      </c>
      <c r="B428" s="184"/>
      <c r="C428" s="184"/>
      <c r="D428" s="184"/>
      <c r="E428" s="184"/>
      <c r="F428" s="184"/>
      <c r="G428" s="184"/>
      <c r="H428" s="184"/>
    </row>
    <row r="429" spans="1:8" hidden="1">
      <c r="A429" s="3"/>
      <c r="B429" s="3"/>
      <c r="C429" s="169" t="s">
        <v>75</v>
      </c>
      <c r="D429" s="171"/>
      <c r="E429" s="169" t="s">
        <v>2</v>
      </c>
      <c r="F429" s="171"/>
      <c r="G429" s="169" t="s">
        <v>3</v>
      </c>
      <c r="H429" s="171"/>
    </row>
    <row r="430" spans="1:8" hidden="1">
      <c r="A430" s="3" t="s">
        <v>5</v>
      </c>
      <c r="B430" s="3" t="s">
        <v>6</v>
      </c>
      <c r="C430" s="3" t="s">
        <v>10</v>
      </c>
      <c r="D430" s="3" t="s">
        <v>11</v>
      </c>
      <c r="E430" s="3" t="s">
        <v>10</v>
      </c>
      <c r="F430" s="3" t="s">
        <v>11</v>
      </c>
      <c r="G430" s="3" t="s">
        <v>10</v>
      </c>
      <c r="H430" s="3" t="s">
        <v>11</v>
      </c>
    </row>
    <row r="431" spans="1:8" hidden="1">
      <c r="A431" s="3" t="s">
        <v>12</v>
      </c>
      <c r="B431" s="3"/>
      <c r="C431" s="3" t="s">
        <v>10</v>
      </c>
      <c r="D431" s="3" t="s">
        <v>11</v>
      </c>
      <c r="E431" s="169" t="s">
        <v>78</v>
      </c>
      <c r="F431" s="171"/>
      <c r="G431" s="3"/>
      <c r="H431" s="3"/>
    </row>
    <row r="432" spans="1:8" hidden="1">
      <c r="A432" s="3" t="s">
        <v>15</v>
      </c>
      <c r="B432" s="28">
        <f>B415+7</f>
        <v>42695</v>
      </c>
      <c r="C432" s="3">
        <v>16</v>
      </c>
      <c r="D432" s="3">
        <v>225</v>
      </c>
      <c r="E432" s="3">
        <v>30</v>
      </c>
      <c r="F432" s="3">
        <v>330</v>
      </c>
      <c r="G432" s="3"/>
      <c r="H432" s="3"/>
    </row>
    <row r="433" spans="1:8" hidden="1">
      <c r="A433" s="3" t="s">
        <v>14</v>
      </c>
      <c r="B433" s="28">
        <f>B416+7</f>
        <v>42697</v>
      </c>
      <c r="C433" s="3"/>
      <c r="D433" s="3"/>
      <c r="E433" s="3">
        <v>0</v>
      </c>
      <c r="F433" s="3">
        <v>0</v>
      </c>
      <c r="G433" s="3"/>
      <c r="H433" s="3"/>
    </row>
    <row r="434" spans="1:8" hidden="1">
      <c r="A434" s="3" t="s">
        <v>16</v>
      </c>
      <c r="B434" s="28"/>
      <c r="C434" s="3"/>
      <c r="D434" s="3"/>
      <c r="E434" s="3">
        <v>0</v>
      </c>
      <c r="F434" s="3">
        <v>0</v>
      </c>
      <c r="G434" s="3"/>
      <c r="H434" s="3"/>
    </row>
    <row r="435" spans="1:8" hidden="1">
      <c r="A435" s="3" t="s">
        <v>17</v>
      </c>
      <c r="B435" s="28" t="s">
        <v>15</v>
      </c>
      <c r="C435" s="3"/>
      <c r="D435" s="3"/>
      <c r="E435" s="3">
        <v>0</v>
      </c>
      <c r="F435" s="3">
        <v>0</v>
      </c>
      <c r="G435" s="3"/>
      <c r="H435" s="3"/>
    </row>
    <row r="436" spans="1:8" hidden="1">
      <c r="A436" s="3" t="s">
        <v>18</v>
      </c>
      <c r="B436" s="28" t="s">
        <v>14</v>
      </c>
      <c r="C436" s="3"/>
      <c r="D436" s="3"/>
      <c r="E436" s="3">
        <v>0</v>
      </c>
      <c r="F436" s="3">
        <v>0</v>
      </c>
      <c r="G436" s="3"/>
      <c r="H436" s="3"/>
    </row>
    <row r="437" spans="1:8" hidden="1">
      <c r="A437" s="3" t="s">
        <v>19</v>
      </c>
      <c r="B437" s="28" t="s">
        <v>15</v>
      </c>
      <c r="C437" s="3"/>
      <c r="D437" s="3"/>
      <c r="E437" s="3">
        <v>0</v>
      </c>
      <c r="F437" s="3">
        <v>0</v>
      </c>
      <c r="G437" s="3"/>
      <c r="H437" s="3"/>
    </row>
    <row r="438" spans="1:8" hidden="1">
      <c r="A438" s="3" t="s">
        <v>31</v>
      </c>
      <c r="B438" s="28"/>
      <c r="C438" s="3"/>
      <c r="D438" s="3"/>
      <c r="E438" s="3">
        <v>0</v>
      </c>
      <c r="F438" s="3">
        <v>0</v>
      </c>
      <c r="G438" s="3"/>
      <c r="H438" s="3"/>
    </row>
    <row r="439" spans="1:8" hidden="1">
      <c r="A439" s="3" t="s">
        <v>32</v>
      </c>
      <c r="B439" s="28">
        <f>B422+7</f>
        <v>42700</v>
      </c>
      <c r="C439" s="3"/>
      <c r="D439" s="3"/>
      <c r="E439" s="3">
        <v>20</v>
      </c>
      <c r="F439" s="3">
        <v>220</v>
      </c>
      <c r="G439" s="3"/>
      <c r="H439" s="3"/>
    </row>
    <row r="440" spans="1:8" hidden="1">
      <c r="A440" s="3" t="s">
        <v>34</v>
      </c>
      <c r="B440" s="3"/>
      <c r="C440" s="3"/>
      <c r="D440" s="3"/>
      <c r="E440" s="3">
        <v>0</v>
      </c>
      <c r="F440" s="3">
        <v>0</v>
      </c>
      <c r="G440" s="3"/>
      <c r="H440" s="3"/>
    </row>
    <row r="441" spans="1:8" hidden="1">
      <c r="A441" s="3" t="s">
        <v>24</v>
      </c>
      <c r="B441" s="3"/>
      <c r="C441" s="3"/>
      <c r="D441" s="3"/>
      <c r="E441" s="3"/>
      <c r="F441" s="3"/>
      <c r="G441" s="3"/>
      <c r="H441" s="3"/>
    </row>
    <row r="442" spans="1:8" hidden="1">
      <c r="A442" s="3" t="s">
        <v>79</v>
      </c>
      <c r="B442" s="3"/>
      <c r="C442" s="3">
        <f>SUM(C432:C441)</f>
        <v>16</v>
      </c>
      <c r="D442" s="3">
        <f>SUM(D432:D441)</f>
        <v>225</v>
      </c>
      <c r="E442" s="3">
        <v>50</v>
      </c>
      <c r="F442" s="3">
        <v>550</v>
      </c>
      <c r="G442" s="21">
        <f>C442-E442</f>
        <v>-34</v>
      </c>
      <c r="H442" s="21">
        <f>D442-F442</f>
        <v>-325</v>
      </c>
    </row>
    <row r="443" spans="1:8" hidden="1"/>
    <row r="444" spans="1:8" hidden="1"/>
    <row r="445" spans="1:8" hidden="1">
      <c r="A445" s="183" t="s">
        <v>139</v>
      </c>
      <c r="B445" s="184"/>
      <c r="C445" s="184"/>
      <c r="D445" s="184"/>
      <c r="E445" s="184"/>
      <c r="F445" s="184"/>
      <c r="G445" s="184"/>
      <c r="H445" s="184"/>
    </row>
    <row r="446" spans="1:8" hidden="1">
      <c r="A446" s="3"/>
      <c r="B446" s="3"/>
      <c r="C446" s="169" t="s">
        <v>75</v>
      </c>
      <c r="D446" s="171"/>
      <c r="E446" s="169" t="s">
        <v>2</v>
      </c>
      <c r="F446" s="171"/>
      <c r="G446" s="169" t="s">
        <v>3</v>
      </c>
      <c r="H446" s="171"/>
    </row>
    <row r="447" spans="1:8" hidden="1">
      <c r="A447" s="3" t="s">
        <v>5</v>
      </c>
      <c r="B447" s="3" t="s">
        <v>6</v>
      </c>
      <c r="C447" s="3" t="s">
        <v>10</v>
      </c>
      <c r="D447" s="3" t="s">
        <v>11</v>
      </c>
      <c r="E447" s="3" t="s">
        <v>10</v>
      </c>
      <c r="F447" s="3" t="s">
        <v>11</v>
      </c>
      <c r="G447" s="3" t="s">
        <v>10</v>
      </c>
      <c r="H447" s="3" t="s">
        <v>11</v>
      </c>
    </row>
    <row r="448" spans="1:8" hidden="1">
      <c r="A448" s="3" t="s">
        <v>12</v>
      </c>
      <c r="B448" s="3"/>
      <c r="C448" s="3" t="s">
        <v>10</v>
      </c>
      <c r="D448" s="3" t="s">
        <v>11</v>
      </c>
      <c r="E448" s="169" t="s">
        <v>78</v>
      </c>
      <c r="F448" s="171"/>
      <c r="G448" s="3"/>
      <c r="H448" s="3"/>
    </row>
    <row r="449" spans="1:8" hidden="1">
      <c r="A449" s="3" t="s">
        <v>15</v>
      </c>
      <c r="B449" s="28">
        <f>B432+7</f>
        <v>42702</v>
      </c>
      <c r="C449" s="3">
        <v>16</v>
      </c>
      <c r="D449" s="3">
        <v>225</v>
      </c>
      <c r="E449" s="3">
        <v>30</v>
      </c>
      <c r="F449" s="3">
        <v>330</v>
      </c>
      <c r="G449" s="3"/>
      <c r="H449" s="3"/>
    </row>
    <row r="450" spans="1:8" hidden="1">
      <c r="A450" s="3" t="s">
        <v>14</v>
      </c>
      <c r="B450" s="28">
        <f>B433+7</f>
        <v>42704</v>
      </c>
      <c r="C450" s="3"/>
      <c r="D450" s="3"/>
      <c r="E450" s="3">
        <v>0</v>
      </c>
      <c r="F450" s="3">
        <v>0</v>
      </c>
      <c r="G450" s="3"/>
      <c r="H450" s="3"/>
    </row>
    <row r="451" spans="1:8" hidden="1">
      <c r="A451" s="3" t="s">
        <v>16</v>
      </c>
      <c r="B451" s="28"/>
      <c r="C451" s="3"/>
      <c r="D451" s="3"/>
      <c r="E451" s="3">
        <v>0</v>
      </c>
      <c r="F451" s="3">
        <v>0</v>
      </c>
      <c r="G451" s="3"/>
      <c r="H451" s="3"/>
    </row>
    <row r="452" spans="1:8" hidden="1">
      <c r="A452" s="3" t="s">
        <v>17</v>
      </c>
      <c r="B452" s="28" t="s">
        <v>15</v>
      </c>
      <c r="C452" s="3"/>
      <c r="D452" s="3"/>
      <c r="E452" s="3">
        <v>0</v>
      </c>
      <c r="F452" s="3">
        <v>0</v>
      </c>
      <c r="G452" s="3"/>
      <c r="H452" s="3"/>
    </row>
    <row r="453" spans="1:8" hidden="1">
      <c r="A453" s="3" t="s">
        <v>18</v>
      </c>
      <c r="B453" s="28" t="s">
        <v>14</v>
      </c>
      <c r="C453" s="3"/>
      <c r="D453" s="3"/>
      <c r="E453" s="3">
        <v>0</v>
      </c>
      <c r="F453" s="3">
        <v>0</v>
      </c>
      <c r="G453" s="3"/>
      <c r="H453" s="3"/>
    </row>
    <row r="454" spans="1:8" hidden="1">
      <c r="A454" s="3" t="s">
        <v>19</v>
      </c>
      <c r="B454" s="28" t="s">
        <v>15</v>
      </c>
      <c r="C454" s="3"/>
      <c r="D454" s="3"/>
      <c r="E454" s="3">
        <v>0</v>
      </c>
      <c r="F454" s="3">
        <v>0</v>
      </c>
      <c r="G454" s="3"/>
      <c r="H454" s="3"/>
    </row>
    <row r="455" spans="1:8" hidden="1">
      <c r="A455" s="3" t="s">
        <v>31</v>
      </c>
      <c r="B455" s="28"/>
      <c r="C455" s="3"/>
      <c r="D455" s="3"/>
      <c r="E455" s="3">
        <v>0</v>
      </c>
      <c r="F455" s="3">
        <v>0</v>
      </c>
      <c r="G455" s="3"/>
      <c r="H455" s="3"/>
    </row>
    <row r="456" spans="1:8" hidden="1">
      <c r="A456" s="3" t="s">
        <v>32</v>
      </c>
      <c r="B456" s="28">
        <f>B439+7</f>
        <v>42707</v>
      </c>
      <c r="C456" s="3"/>
      <c r="D456" s="3"/>
      <c r="E456" s="3">
        <v>20</v>
      </c>
      <c r="F456" s="3">
        <v>220</v>
      </c>
      <c r="G456" s="3"/>
      <c r="H456" s="3"/>
    </row>
    <row r="457" spans="1:8" hidden="1">
      <c r="A457" s="3" t="s">
        <v>34</v>
      </c>
      <c r="B457" s="3"/>
      <c r="C457" s="3"/>
      <c r="D457" s="3"/>
      <c r="E457" s="3">
        <v>0</v>
      </c>
      <c r="F457" s="3">
        <v>0</v>
      </c>
      <c r="G457" s="3"/>
      <c r="H457" s="3"/>
    </row>
    <row r="458" spans="1:8" hidden="1">
      <c r="A458" s="3" t="s">
        <v>24</v>
      </c>
      <c r="B458" s="3"/>
      <c r="C458" s="3"/>
      <c r="D458" s="3"/>
      <c r="E458" s="3"/>
      <c r="F458" s="3"/>
      <c r="G458" s="3"/>
      <c r="H458" s="3"/>
    </row>
    <row r="459" spans="1:8" hidden="1">
      <c r="A459" s="3" t="s">
        <v>79</v>
      </c>
      <c r="B459" s="3"/>
      <c r="C459" s="3">
        <f>SUM(C449:C458)</f>
        <v>16</v>
      </c>
      <c r="D459" s="3">
        <f>SUM(D449:D458)</f>
        <v>225</v>
      </c>
      <c r="E459" s="3">
        <v>50</v>
      </c>
      <c r="F459" s="3">
        <v>550</v>
      </c>
      <c r="G459" s="21">
        <f>C459-E459</f>
        <v>-34</v>
      </c>
      <c r="H459" s="21">
        <f>D459-F459</f>
        <v>-325</v>
      </c>
    </row>
    <row r="460" spans="1:8" hidden="1"/>
    <row r="461" spans="1:8" hidden="1"/>
    <row r="462" spans="1:8" hidden="1">
      <c r="A462" s="183" t="s">
        <v>139</v>
      </c>
      <c r="B462" s="184"/>
      <c r="C462" s="184"/>
      <c r="D462" s="184"/>
      <c r="E462" s="184"/>
      <c r="F462" s="184"/>
      <c r="G462" s="184"/>
      <c r="H462" s="184"/>
    </row>
    <row r="463" spans="1:8" hidden="1">
      <c r="A463" s="3"/>
      <c r="B463" s="3"/>
      <c r="C463" s="169" t="s">
        <v>75</v>
      </c>
      <c r="D463" s="171"/>
      <c r="E463" s="169" t="s">
        <v>2</v>
      </c>
      <c r="F463" s="171"/>
      <c r="G463" s="169" t="s">
        <v>3</v>
      </c>
      <c r="H463" s="171"/>
    </row>
    <row r="464" spans="1:8" hidden="1">
      <c r="A464" s="3" t="s">
        <v>5</v>
      </c>
      <c r="B464" s="3" t="s">
        <v>6</v>
      </c>
      <c r="C464" s="3" t="s">
        <v>10</v>
      </c>
      <c r="D464" s="3" t="s">
        <v>11</v>
      </c>
      <c r="E464" s="3" t="s">
        <v>10</v>
      </c>
      <c r="F464" s="3" t="s">
        <v>11</v>
      </c>
      <c r="G464" s="3" t="s">
        <v>10</v>
      </c>
      <c r="H464" s="3" t="s">
        <v>11</v>
      </c>
    </row>
    <row r="465" spans="1:8" hidden="1">
      <c r="A465" s="3" t="s">
        <v>12</v>
      </c>
      <c r="B465" s="3"/>
      <c r="C465" s="3" t="s">
        <v>10</v>
      </c>
      <c r="D465" s="3" t="s">
        <v>11</v>
      </c>
      <c r="E465" s="169" t="s">
        <v>78</v>
      </c>
      <c r="F465" s="171"/>
      <c r="G465" s="3"/>
      <c r="H465" s="3"/>
    </row>
    <row r="466" spans="1:8" hidden="1">
      <c r="A466" s="3" t="s">
        <v>15</v>
      </c>
      <c r="B466" s="28">
        <f>B449+7</f>
        <v>42709</v>
      </c>
      <c r="C466" s="3">
        <v>16</v>
      </c>
      <c r="D466" s="3">
        <v>225</v>
      </c>
      <c r="E466" s="3">
        <v>30</v>
      </c>
      <c r="F466" s="3">
        <v>330</v>
      </c>
      <c r="G466" s="3"/>
      <c r="H466" s="3"/>
    </row>
    <row r="467" spans="1:8" hidden="1">
      <c r="A467" s="3" t="s">
        <v>14</v>
      </c>
      <c r="B467" s="28">
        <f>B450+7</f>
        <v>42711</v>
      </c>
      <c r="C467" s="3"/>
      <c r="D467" s="3"/>
      <c r="E467" s="3">
        <v>0</v>
      </c>
      <c r="F467" s="3">
        <v>0</v>
      </c>
      <c r="G467" s="3"/>
      <c r="H467" s="3"/>
    </row>
    <row r="468" spans="1:8" hidden="1">
      <c r="A468" s="3" t="s">
        <v>16</v>
      </c>
      <c r="B468" s="28"/>
      <c r="C468" s="3"/>
      <c r="D468" s="3"/>
      <c r="E468" s="3">
        <v>0</v>
      </c>
      <c r="F468" s="3">
        <v>0</v>
      </c>
      <c r="G468" s="3"/>
      <c r="H468" s="3"/>
    </row>
    <row r="469" spans="1:8" hidden="1">
      <c r="A469" s="3" t="s">
        <v>17</v>
      </c>
      <c r="B469" s="28" t="s">
        <v>15</v>
      </c>
      <c r="C469" s="3"/>
      <c r="D469" s="3"/>
      <c r="E469" s="3">
        <v>0</v>
      </c>
      <c r="F469" s="3">
        <v>0</v>
      </c>
      <c r="G469" s="3"/>
      <c r="H469" s="3"/>
    </row>
    <row r="470" spans="1:8" hidden="1">
      <c r="A470" s="3" t="s">
        <v>18</v>
      </c>
      <c r="B470" s="28" t="s">
        <v>14</v>
      </c>
      <c r="C470" s="3"/>
      <c r="D470" s="3"/>
      <c r="E470" s="3">
        <v>0</v>
      </c>
      <c r="F470" s="3">
        <v>0</v>
      </c>
      <c r="G470" s="3"/>
      <c r="H470" s="3"/>
    </row>
    <row r="471" spans="1:8" hidden="1">
      <c r="A471" s="3" t="s">
        <v>19</v>
      </c>
      <c r="B471" s="28" t="s">
        <v>15</v>
      </c>
      <c r="C471" s="3"/>
      <c r="D471" s="3"/>
      <c r="E471" s="3">
        <v>0</v>
      </c>
      <c r="F471" s="3">
        <v>0</v>
      </c>
      <c r="G471" s="3"/>
      <c r="H471" s="3"/>
    </row>
    <row r="472" spans="1:8" hidden="1">
      <c r="A472" s="3" t="s">
        <v>31</v>
      </c>
      <c r="B472" s="28"/>
      <c r="C472" s="3"/>
      <c r="D472" s="3"/>
      <c r="E472" s="3">
        <v>0</v>
      </c>
      <c r="F472" s="3">
        <v>0</v>
      </c>
      <c r="G472" s="3"/>
      <c r="H472" s="3"/>
    </row>
    <row r="473" spans="1:8" hidden="1">
      <c r="A473" s="3" t="s">
        <v>32</v>
      </c>
      <c r="B473" s="28">
        <f>B456+7</f>
        <v>42714</v>
      </c>
      <c r="C473" s="3"/>
      <c r="D473" s="3"/>
      <c r="E473" s="3">
        <v>20</v>
      </c>
      <c r="F473" s="3">
        <v>220</v>
      </c>
      <c r="G473" s="3"/>
      <c r="H473" s="3"/>
    </row>
    <row r="474" spans="1:8" hidden="1">
      <c r="A474" s="3" t="s">
        <v>34</v>
      </c>
      <c r="B474" s="3"/>
      <c r="C474" s="3"/>
      <c r="D474" s="3"/>
      <c r="E474" s="3">
        <v>0</v>
      </c>
      <c r="F474" s="3">
        <v>0</v>
      </c>
      <c r="G474" s="3"/>
      <c r="H474" s="3"/>
    </row>
    <row r="475" spans="1:8" hidden="1">
      <c r="A475" s="3" t="s">
        <v>24</v>
      </c>
      <c r="B475" s="3"/>
      <c r="C475" s="3"/>
      <c r="D475" s="3"/>
      <c r="E475" s="3"/>
      <c r="F475" s="3"/>
      <c r="G475" s="3"/>
      <c r="H475" s="3"/>
    </row>
    <row r="476" spans="1:8" hidden="1">
      <c r="A476" s="3" t="s">
        <v>79</v>
      </c>
      <c r="B476" s="3"/>
      <c r="C476" s="3">
        <f>SUM(C466:C475)</f>
        <v>16</v>
      </c>
      <c r="D476" s="3">
        <f>SUM(D466:D475)</f>
        <v>225</v>
      </c>
      <c r="E476" s="3">
        <v>50</v>
      </c>
      <c r="F476" s="3">
        <v>550</v>
      </c>
      <c r="G476" s="21">
        <f>C476-E476</f>
        <v>-34</v>
      </c>
      <c r="H476" s="21">
        <f>D476-F476</f>
        <v>-325</v>
      </c>
    </row>
    <row r="477" spans="1:8" hidden="1"/>
    <row r="478" spans="1:8" hidden="1"/>
    <row r="479" spans="1:8" hidden="1">
      <c r="A479" s="183" t="s">
        <v>139</v>
      </c>
      <c r="B479" s="184"/>
      <c r="C479" s="184"/>
      <c r="D479" s="184"/>
      <c r="E479" s="184"/>
      <c r="F479" s="184"/>
      <c r="G479" s="184"/>
      <c r="H479" s="184"/>
    </row>
    <row r="480" spans="1:8" hidden="1">
      <c r="A480" s="3"/>
      <c r="B480" s="3"/>
      <c r="C480" s="169" t="s">
        <v>75</v>
      </c>
      <c r="D480" s="171"/>
      <c r="E480" s="169" t="s">
        <v>2</v>
      </c>
      <c r="F480" s="171"/>
      <c r="G480" s="169" t="s">
        <v>3</v>
      </c>
      <c r="H480" s="171"/>
    </row>
    <row r="481" spans="1:8" hidden="1">
      <c r="A481" s="3" t="s">
        <v>5</v>
      </c>
      <c r="B481" s="3" t="s">
        <v>6</v>
      </c>
      <c r="C481" s="3" t="s">
        <v>10</v>
      </c>
      <c r="D481" s="3" t="s">
        <v>11</v>
      </c>
      <c r="E481" s="3" t="s">
        <v>10</v>
      </c>
      <c r="F481" s="3" t="s">
        <v>11</v>
      </c>
      <c r="G481" s="3" t="s">
        <v>10</v>
      </c>
      <c r="H481" s="3" t="s">
        <v>11</v>
      </c>
    </row>
    <row r="482" spans="1:8" hidden="1">
      <c r="A482" s="3" t="s">
        <v>12</v>
      </c>
      <c r="B482" s="3"/>
      <c r="C482" s="3" t="s">
        <v>10</v>
      </c>
      <c r="D482" s="3" t="s">
        <v>11</v>
      </c>
      <c r="E482" s="169" t="s">
        <v>78</v>
      </c>
      <c r="F482" s="171"/>
      <c r="G482" s="3"/>
      <c r="H482" s="3"/>
    </row>
    <row r="483" spans="1:8" hidden="1">
      <c r="A483" s="3" t="s">
        <v>15</v>
      </c>
      <c r="B483" s="28">
        <f>B466+7</f>
        <v>42716</v>
      </c>
      <c r="C483" s="3">
        <v>16</v>
      </c>
      <c r="D483" s="3">
        <v>225</v>
      </c>
      <c r="E483" s="3">
        <v>30</v>
      </c>
      <c r="F483" s="3">
        <v>330</v>
      </c>
      <c r="G483" s="3"/>
      <c r="H483" s="3"/>
    </row>
    <row r="484" spans="1:8" hidden="1">
      <c r="A484" s="3" t="s">
        <v>14</v>
      </c>
      <c r="B484" s="28">
        <f>B467+7</f>
        <v>42718</v>
      </c>
      <c r="C484" s="3"/>
      <c r="D484" s="3"/>
      <c r="E484" s="3">
        <v>0</v>
      </c>
      <c r="F484" s="3">
        <v>0</v>
      </c>
      <c r="G484" s="3"/>
      <c r="H484" s="3"/>
    </row>
    <row r="485" spans="1:8" hidden="1">
      <c r="A485" s="3" t="s">
        <v>16</v>
      </c>
      <c r="B485" s="28"/>
      <c r="C485" s="3"/>
      <c r="D485" s="3"/>
      <c r="E485" s="3">
        <v>0</v>
      </c>
      <c r="F485" s="3">
        <v>0</v>
      </c>
      <c r="G485" s="3"/>
      <c r="H485" s="3"/>
    </row>
    <row r="486" spans="1:8" hidden="1">
      <c r="A486" s="3" t="s">
        <v>17</v>
      </c>
      <c r="B486" s="28" t="s">
        <v>15</v>
      </c>
      <c r="C486" s="3"/>
      <c r="D486" s="3"/>
      <c r="E486" s="3">
        <v>0</v>
      </c>
      <c r="F486" s="3">
        <v>0</v>
      </c>
      <c r="G486" s="3"/>
      <c r="H486" s="3"/>
    </row>
    <row r="487" spans="1:8" hidden="1">
      <c r="A487" s="3" t="s">
        <v>18</v>
      </c>
      <c r="B487" s="28" t="s">
        <v>14</v>
      </c>
      <c r="C487" s="3"/>
      <c r="D487" s="3"/>
      <c r="E487" s="3">
        <v>0</v>
      </c>
      <c r="F487" s="3">
        <v>0</v>
      </c>
      <c r="G487" s="3"/>
      <c r="H487" s="3"/>
    </row>
    <row r="488" spans="1:8" hidden="1">
      <c r="A488" s="3" t="s">
        <v>19</v>
      </c>
      <c r="B488" s="28" t="s">
        <v>15</v>
      </c>
      <c r="C488" s="3"/>
      <c r="D488" s="3"/>
      <c r="E488" s="3">
        <v>0</v>
      </c>
      <c r="F488" s="3">
        <v>0</v>
      </c>
      <c r="G488" s="3"/>
      <c r="H488" s="3"/>
    </row>
    <row r="489" spans="1:8" hidden="1">
      <c r="A489" s="3" t="s">
        <v>31</v>
      </c>
      <c r="B489" s="28"/>
      <c r="C489" s="3"/>
      <c r="D489" s="3"/>
      <c r="E489" s="3">
        <v>0</v>
      </c>
      <c r="F489" s="3">
        <v>0</v>
      </c>
      <c r="G489" s="3"/>
      <c r="H489" s="3"/>
    </row>
    <row r="490" spans="1:8" hidden="1">
      <c r="A490" s="3" t="s">
        <v>32</v>
      </c>
      <c r="B490" s="28">
        <f>B473+7</f>
        <v>42721</v>
      </c>
      <c r="C490" s="3"/>
      <c r="D490" s="3"/>
      <c r="E490" s="3">
        <v>20</v>
      </c>
      <c r="F490" s="3">
        <v>220</v>
      </c>
      <c r="G490" s="3"/>
      <c r="H490" s="3"/>
    </row>
    <row r="491" spans="1:8" hidden="1">
      <c r="A491" s="3" t="s">
        <v>34</v>
      </c>
      <c r="B491" s="3"/>
      <c r="C491" s="3"/>
      <c r="D491" s="3"/>
      <c r="E491" s="3">
        <v>0</v>
      </c>
      <c r="F491" s="3">
        <v>0</v>
      </c>
      <c r="G491" s="3"/>
      <c r="H491" s="3"/>
    </row>
    <row r="492" spans="1:8" hidden="1">
      <c r="A492" s="3" t="s">
        <v>24</v>
      </c>
      <c r="B492" s="3"/>
      <c r="C492" s="3"/>
      <c r="D492" s="3"/>
      <c r="E492" s="3"/>
      <c r="F492" s="3"/>
      <c r="G492" s="3"/>
      <c r="H492" s="3"/>
    </row>
    <row r="493" spans="1:8" hidden="1">
      <c r="A493" s="3" t="s">
        <v>79</v>
      </c>
      <c r="B493" s="3"/>
      <c r="C493" s="3">
        <f>SUM(C483:C492)</f>
        <v>16</v>
      </c>
      <c r="D493" s="3">
        <f>SUM(D483:D492)</f>
        <v>225</v>
      </c>
      <c r="E493" s="3">
        <v>50</v>
      </c>
      <c r="F493" s="3">
        <v>550</v>
      </c>
      <c r="G493" s="21">
        <f>C493-E493</f>
        <v>-34</v>
      </c>
      <c r="H493" s="21">
        <f>D493-F493</f>
        <v>-325</v>
      </c>
    </row>
    <row r="494" spans="1:8" hidden="1"/>
    <row r="495" spans="1:8" hidden="1"/>
    <row r="496" spans="1:8" hidden="1">
      <c r="A496" s="183" t="s">
        <v>139</v>
      </c>
      <c r="B496" s="184"/>
      <c r="C496" s="184"/>
      <c r="D496" s="184"/>
      <c r="E496" s="184"/>
      <c r="F496" s="184"/>
      <c r="G496" s="184"/>
      <c r="H496" s="184"/>
    </row>
    <row r="497" spans="1:8" hidden="1">
      <c r="A497" s="3"/>
      <c r="B497" s="3"/>
      <c r="C497" s="169" t="s">
        <v>75</v>
      </c>
      <c r="D497" s="171"/>
      <c r="E497" s="169" t="s">
        <v>2</v>
      </c>
      <c r="F497" s="171"/>
      <c r="G497" s="169" t="s">
        <v>3</v>
      </c>
      <c r="H497" s="171"/>
    </row>
    <row r="498" spans="1:8" hidden="1">
      <c r="A498" s="3" t="s">
        <v>5</v>
      </c>
      <c r="B498" s="3" t="s">
        <v>6</v>
      </c>
      <c r="C498" s="3" t="s">
        <v>10</v>
      </c>
      <c r="D498" s="3" t="s">
        <v>11</v>
      </c>
      <c r="E498" s="3" t="s">
        <v>10</v>
      </c>
      <c r="F498" s="3" t="s">
        <v>11</v>
      </c>
      <c r="G498" s="3" t="s">
        <v>10</v>
      </c>
      <c r="H498" s="3" t="s">
        <v>11</v>
      </c>
    </row>
    <row r="499" spans="1:8" hidden="1">
      <c r="A499" s="3" t="s">
        <v>12</v>
      </c>
      <c r="B499" s="3"/>
      <c r="C499" s="3" t="s">
        <v>10</v>
      </c>
      <c r="D499" s="3" t="s">
        <v>11</v>
      </c>
      <c r="E499" s="169" t="s">
        <v>78</v>
      </c>
      <c r="F499" s="171"/>
      <c r="G499" s="3"/>
      <c r="H499" s="3"/>
    </row>
    <row r="500" spans="1:8" hidden="1">
      <c r="A500" s="3" t="s">
        <v>15</v>
      </c>
      <c r="B500" s="28">
        <f>B483+7</f>
        <v>42723</v>
      </c>
      <c r="C500" s="3">
        <v>16</v>
      </c>
      <c r="D500" s="3">
        <v>225</v>
      </c>
      <c r="E500" s="3">
        <v>30</v>
      </c>
      <c r="F500" s="3">
        <v>330</v>
      </c>
      <c r="G500" s="3"/>
      <c r="H500" s="3"/>
    </row>
    <row r="501" spans="1:8" hidden="1">
      <c r="A501" s="3" t="s">
        <v>14</v>
      </c>
      <c r="B501" s="28">
        <f>B484+7</f>
        <v>42725</v>
      </c>
      <c r="C501" s="3"/>
      <c r="D501" s="3"/>
      <c r="E501" s="3">
        <v>0</v>
      </c>
      <c r="F501" s="3">
        <v>0</v>
      </c>
      <c r="G501" s="3"/>
      <c r="H501" s="3"/>
    </row>
    <row r="502" spans="1:8" hidden="1">
      <c r="A502" s="3" t="s">
        <v>16</v>
      </c>
      <c r="B502" s="28"/>
      <c r="C502" s="3"/>
      <c r="D502" s="3"/>
      <c r="E502" s="3">
        <v>0</v>
      </c>
      <c r="F502" s="3">
        <v>0</v>
      </c>
      <c r="G502" s="3"/>
      <c r="H502" s="3"/>
    </row>
    <row r="503" spans="1:8" hidden="1">
      <c r="A503" s="3" t="s">
        <v>17</v>
      </c>
      <c r="B503" s="28" t="s">
        <v>15</v>
      </c>
      <c r="C503" s="3"/>
      <c r="D503" s="3"/>
      <c r="E503" s="3">
        <v>0</v>
      </c>
      <c r="F503" s="3">
        <v>0</v>
      </c>
      <c r="G503" s="3"/>
      <c r="H503" s="3"/>
    </row>
    <row r="504" spans="1:8" hidden="1">
      <c r="A504" s="3" t="s">
        <v>18</v>
      </c>
      <c r="B504" s="28" t="s">
        <v>14</v>
      </c>
      <c r="C504" s="3"/>
      <c r="D504" s="3"/>
      <c r="E504" s="3">
        <v>0</v>
      </c>
      <c r="F504" s="3">
        <v>0</v>
      </c>
      <c r="G504" s="3"/>
      <c r="H504" s="3"/>
    </row>
    <row r="505" spans="1:8" hidden="1">
      <c r="A505" s="3" t="s">
        <v>19</v>
      </c>
      <c r="B505" s="28" t="s">
        <v>15</v>
      </c>
      <c r="C505" s="3"/>
      <c r="D505" s="3"/>
      <c r="E505" s="3">
        <v>0</v>
      </c>
      <c r="F505" s="3">
        <v>0</v>
      </c>
      <c r="G505" s="3"/>
      <c r="H505" s="3"/>
    </row>
    <row r="506" spans="1:8" hidden="1">
      <c r="A506" s="3" t="s">
        <v>31</v>
      </c>
      <c r="B506" s="28"/>
      <c r="C506" s="3"/>
      <c r="D506" s="3"/>
      <c r="E506" s="3">
        <v>0</v>
      </c>
      <c r="F506" s="3">
        <v>0</v>
      </c>
      <c r="G506" s="3"/>
      <c r="H506" s="3"/>
    </row>
    <row r="507" spans="1:8" hidden="1">
      <c r="A507" s="3" t="s">
        <v>32</v>
      </c>
      <c r="B507" s="28">
        <f>B490+7</f>
        <v>42728</v>
      </c>
      <c r="C507" s="3"/>
      <c r="D507" s="3"/>
      <c r="E507" s="3">
        <v>20</v>
      </c>
      <c r="F507" s="3">
        <v>220</v>
      </c>
      <c r="G507" s="3"/>
      <c r="H507" s="3"/>
    </row>
    <row r="508" spans="1:8" hidden="1">
      <c r="A508" s="3" t="s">
        <v>34</v>
      </c>
      <c r="B508" s="3"/>
      <c r="C508" s="3"/>
      <c r="D508" s="3"/>
      <c r="E508" s="3">
        <v>0</v>
      </c>
      <c r="F508" s="3">
        <v>0</v>
      </c>
      <c r="G508" s="3"/>
      <c r="H508" s="3"/>
    </row>
    <row r="509" spans="1:8" hidden="1">
      <c r="A509" s="3" t="s">
        <v>24</v>
      </c>
      <c r="B509" s="3"/>
      <c r="C509" s="3"/>
      <c r="D509" s="3"/>
      <c r="E509" s="3"/>
      <c r="F509" s="3"/>
      <c r="G509" s="3"/>
      <c r="H509" s="3"/>
    </row>
    <row r="510" spans="1:8" hidden="1">
      <c r="A510" s="3" t="s">
        <v>79</v>
      </c>
      <c r="B510" s="3"/>
      <c r="C510" s="3">
        <f>SUM(C500:C509)</f>
        <v>16</v>
      </c>
      <c r="D510" s="3">
        <f>SUM(D500:D509)</f>
        <v>225</v>
      </c>
      <c r="E510" s="3">
        <v>50</v>
      </c>
      <c r="F510" s="3">
        <v>550</v>
      </c>
      <c r="G510" s="21">
        <f>C510-E510</f>
        <v>-34</v>
      </c>
      <c r="H510" s="21">
        <f>D510-F510</f>
        <v>-325</v>
      </c>
    </row>
    <row r="511" spans="1:8" hidden="1"/>
    <row r="512" spans="1:8" hidden="1"/>
    <row r="513" spans="1:8" hidden="1">
      <c r="A513" s="183" t="s">
        <v>139</v>
      </c>
      <c r="B513" s="184"/>
      <c r="C513" s="184"/>
      <c r="D513" s="184"/>
      <c r="E513" s="184"/>
      <c r="F513" s="184"/>
      <c r="G513" s="184"/>
      <c r="H513" s="184"/>
    </row>
    <row r="514" spans="1:8" hidden="1">
      <c r="A514" s="3"/>
      <c r="B514" s="3"/>
      <c r="C514" s="169" t="s">
        <v>75</v>
      </c>
      <c r="D514" s="171"/>
      <c r="E514" s="169" t="s">
        <v>2</v>
      </c>
      <c r="F514" s="171"/>
      <c r="G514" s="169" t="s">
        <v>3</v>
      </c>
      <c r="H514" s="171"/>
    </row>
    <row r="515" spans="1:8" hidden="1">
      <c r="A515" s="3" t="s">
        <v>5</v>
      </c>
      <c r="B515" s="3" t="s">
        <v>6</v>
      </c>
      <c r="C515" s="3" t="s">
        <v>10</v>
      </c>
      <c r="D515" s="3" t="s">
        <v>11</v>
      </c>
      <c r="E515" s="3" t="s">
        <v>10</v>
      </c>
      <c r="F515" s="3" t="s">
        <v>11</v>
      </c>
      <c r="G515" s="3" t="s">
        <v>10</v>
      </c>
      <c r="H515" s="3" t="s">
        <v>11</v>
      </c>
    </row>
    <row r="516" spans="1:8" hidden="1">
      <c r="A516" s="3" t="s">
        <v>12</v>
      </c>
      <c r="B516" s="3"/>
      <c r="C516" s="3" t="s">
        <v>10</v>
      </c>
      <c r="D516" s="3" t="s">
        <v>11</v>
      </c>
      <c r="E516" s="169" t="s">
        <v>78</v>
      </c>
      <c r="F516" s="171"/>
      <c r="G516" s="3"/>
      <c r="H516" s="3"/>
    </row>
    <row r="517" spans="1:8" hidden="1">
      <c r="A517" s="3" t="s">
        <v>15</v>
      </c>
      <c r="B517" s="28">
        <f>B500+7</f>
        <v>42730</v>
      </c>
      <c r="C517" s="3">
        <v>16</v>
      </c>
      <c r="D517" s="3">
        <v>225</v>
      </c>
      <c r="E517" s="3">
        <v>30</v>
      </c>
      <c r="F517" s="3">
        <v>330</v>
      </c>
      <c r="G517" s="3"/>
      <c r="H517" s="3"/>
    </row>
    <row r="518" spans="1:8" hidden="1">
      <c r="A518" s="3" t="s">
        <v>14</v>
      </c>
      <c r="B518" s="28">
        <f>B501+7</f>
        <v>42732</v>
      </c>
      <c r="C518" s="3"/>
      <c r="D518" s="3"/>
      <c r="E518" s="3">
        <v>0</v>
      </c>
      <c r="F518" s="3">
        <v>0</v>
      </c>
      <c r="G518" s="3"/>
      <c r="H518" s="3"/>
    </row>
    <row r="519" spans="1:8" hidden="1">
      <c r="A519" s="3" t="s">
        <v>16</v>
      </c>
      <c r="B519" s="28"/>
      <c r="C519" s="3"/>
      <c r="D519" s="3"/>
      <c r="E519" s="3">
        <v>0</v>
      </c>
      <c r="F519" s="3">
        <v>0</v>
      </c>
      <c r="G519" s="3"/>
      <c r="H519" s="3"/>
    </row>
    <row r="520" spans="1:8" hidden="1">
      <c r="A520" s="3" t="s">
        <v>17</v>
      </c>
      <c r="B520" s="28" t="s">
        <v>15</v>
      </c>
      <c r="C520" s="3"/>
      <c r="D520" s="3"/>
      <c r="E520" s="3">
        <v>0</v>
      </c>
      <c r="F520" s="3">
        <v>0</v>
      </c>
      <c r="G520" s="3"/>
      <c r="H520" s="3"/>
    </row>
    <row r="521" spans="1:8" hidden="1">
      <c r="A521" s="3" t="s">
        <v>18</v>
      </c>
      <c r="B521" s="28" t="s">
        <v>14</v>
      </c>
      <c r="C521" s="3"/>
      <c r="D521" s="3"/>
      <c r="E521" s="3">
        <v>0</v>
      </c>
      <c r="F521" s="3">
        <v>0</v>
      </c>
      <c r="G521" s="3"/>
      <c r="H521" s="3"/>
    </row>
    <row r="522" spans="1:8" hidden="1">
      <c r="A522" s="3" t="s">
        <v>19</v>
      </c>
      <c r="B522" s="28" t="s">
        <v>15</v>
      </c>
      <c r="C522" s="3"/>
      <c r="D522" s="3"/>
      <c r="E522" s="3">
        <v>0</v>
      </c>
      <c r="F522" s="3">
        <v>0</v>
      </c>
      <c r="G522" s="3"/>
      <c r="H522" s="3"/>
    </row>
    <row r="523" spans="1:8" hidden="1">
      <c r="A523" s="3" t="s">
        <v>31</v>
      </c>
      <c r="B523" s="28"/>
      <c r="C523" s="3"/>
      <c r="D523" s="3"/>
      <c r="E523" s="3">
        <v>0</v>
      </c>
      <c r="F523" s="3">
        <v>0</v>
      </c>
      <c r="G523" s="3"/>
      <c r="H523" s="3"/>
    </row>
    <row r="524" spans="1:8" hidden="1">
      <c r="A524" s="3" t="s">
        <v>32</v>
      </c>
      <c r="B524" s="28">
        <f>B507+7</f>
        <v>42735</v>
      </c>
      <c r="C524" s="3"/>
      <c r="D524" s="3"/>
      <c r="E524" s="3">
        <v>20</v>
      </c>
      <c r="F524" s="3">
        <v>220</v>
      </c>
      <c r="G524" s="3"/>
      <c r="H524" s="3"/>
    </row>
    <row r="525" spans="1:8" hidden="1">
      <c r="A525" s="3" t="s">
        <v>34</v>
      </c>
      <c r="B525" s="3"/>
      <c r="C525" s="3"/>
      <c r="D525" s="3"/>
      <c r="E525" s="3">
        <v>0</v>
      </c>
      <c r="F525" s="3">
        <v>0</v>
      </c>
      <c r="G525" s="3"/>
      <c r="H525" s="3"/>
    </row>
    <row r="526" spans="1:8" hidden="1">
      <c r="A526" s="3" t="s">
        <v>24</v>
      </c>
      <c r="B526" s="3"/>
      <c r="C526" s="3"/>
      <c r="D526" s="3"/>
      <c r="E526" s="3"/>
      <c r="F526" s="3"/>
      <c r="G526" s="3"/>
      <c r="H526" s="3"/>
    </row>
    <row r="527" spans="1:8" hidden="1">
      <c r="A527" s="3" t="s">
        <v>79</v>
      </c>
      <c r="B527" s="3"/>
      <c r="C527" s="3">
        <f>SUM(C517:C526)</f>
        <v>16</v>
      </c>
      <c r="D527" s="3">
        <f>SUM(D517:D526)</f>
        <v>225</v>
      </c>
      <c r="E527" s="3">
        <v>50</v>
      </c>
      <c r="F527" s="3">
        <v>550</v>
      </c>
      <c r="G527" s="21">
        <f>C527-E527</f>
        <v>-34</v>
      </c>
      <c r="H527" s="21">
        <f>D527-F527</f>
        <v>-325</v>
      </c>
    </row>
    <row r="528" spans="1:8" hidden="1"/>
    <row r="529" spans="1:8" hidden="1"/>
    <row r="530" spans="1:8" hidden="1">
      <c r="A530" s="183" t="s">
        <v>139</v>
      </c>
      <c r="B530" s="184"/>
      <c r="C530" s="184"/>
      <c r="D530" s="184"/>
      <c r="E530" s="184"/>
      <c r="F530" s="184"/>
      <c r="G530" s="184"/>
      <c r="H530" s="184"/>
    </row>
    <row r="531" spans="1:8" hidden="1">
      <c r="A531" s="3"/>
      <c r="B531" s="3"/>
      <c r="C531" s="169" t="s">
        <v>75</v>
      </c>
      <c r="D531" s="171"/>
      <c r="E531" s="169" t="s">
        <v>2</v>
      </c>
      <c r="F531" s="171"/>
      <c r="G531" s="169" t="s">
        <v>3</v>
      </c>
      <c r="H531" s="171"/>
    </row>
    <row r="532" spans="1:8" hidden="1">
      <c r="A532" s="3" t="s">
        <v>5</v>
      </c>
      <c r="B532" s="3" t="s">
        <v>6</v>
      </c>
      <c r="C532" s="3" t="s">
        <v>10</v>
      </c>
      <c r="D532" s="3" t="s">
        <v>11</v>
      </c>
      <c r="E532" s="3" t="s">
        <v>10</v>
      </c>
      <c r="F532" s="3" t="s">
        <v>11</v>
      </c>
      <c r="G532" s="3" t="s">
        <v>10</v>
      </c>
      <c r="H532" s="3" t="s">
        <v>11</v>
      </c>
    </row>
    <row r="533" spans="1:8" hidden="1">
      <c r="A533" s="3" t="s">
        <v>12</v>
      </c>
      <c r="B533" s="3"/>
      <c r="C533" s="3" t="s">
        <v>10</v>
      </c>
      <c r="D533" s="3" t="s">
        <v>11</v>
      </c>
      <c r="E533" s="169" t="s">
        <v>78</v>
      </c>
      <c r="F533" s="171"/>
      <c r="G533" s="3"/>
      <c r="H533" s="3"/>
    </row>
    <row r="534" spans="1:8" hidden="1">
      <c r="A534" s="3" t="s">
        <v>15</v>
      </c>
      <c r="B534" s="28">
        <f>B517+7</f>
        <v>42737</v>
      </c>
      <c r="C534" s="3">
        <v>16</v>
      </c>
      <c r="D534" s="3">
        <v>225</v>
      </c>
      <c r="E534" s="3">
        <v>30</v>
      </c>
      <c r="F534" s="3">
        <v>330</v>
      </c>
      <c r="G534" s="3"/>
      <c r="H534" s="3"/>
    </row>
    <row r="535" spans="1:8" hidden="1">
      <c r="A535" s="3" t="s">
        <v>14</v>
      </c>
      <c r="B535" s="28">
        <f>B518+7</f>
        <v>42739</v>
      </c>
      <c r="C535" s="3"/>
      <c r="D535" s="3"/>
      <c r="E535" s="3">
        <v>0</v>
      </c>
      <c r="F535" s="3">
        <v>0</v>
      </c>
      <c r="G535" s="3"/>
      <c r="H535" s="3"/>
    </row>
    <row r="536" spans="1:8" hidden="1">
      <c r="A536" s="3" t="s">
        <v>16</v>
      </c>
      <c r="B536" s="28"/>
      <c r="C536" s="3"/>
      <c r="D536" s="3"/>
      <c r="E536" s="3">
        <v>0</v>
      </c>
      <c r="F536" s="3">
        <v>0</v>
      </c>
      <c r="G536" s="3"/>
      <c r="H536" s="3"/>
    </row>
    <row r="537" spans="1:8" hidden="1">
      <c r="A537" s="3" t="s">
        <v>17</v>
      </c>
      <c r="B537" s="28" t="s">
        <v>15</v>
      </c>
      <c r="C537" s="3"/>
      <c r="D537" s="3"/>
      <c r="E537" s="3">
        <v>0</v>
      </c>
      <c r="F537" s="3">
        <v>0</v>
      </c>
      <c r="G537" s="3"/>
      <c r="H537" s="3"/>
    </row>
    <row r="538" spans="1:8" hidden="1">
      <c r="A538" s="3" t="s">
        <v>18</v>
      </c>
      <c r="B538" s="28" t="s">
        <v>14</v>
      </c>
      <c r="C538" s="3"/>
      <c r="D538" s="3"/>
      <c r="E538" s="3">
        <v>0</v>
      </c>
      <c r="F538" s="3">
        <v>0</v>
      </c>
      <c r="G538" s="3"/>
      <c r="H538" s="3"/>
    </row>
    <row r="539" spans="1:8" hidden="1">
      <c r="A539" s="3" t="s">
        <v>19</v>
      </c>
      <c r="B539" s="28" t="s">
        <v>15</v>
      </c>
      <c r="C539" s="3"/>
      <c r="D539" s="3"/>
      <c r="E539" s="3">
        <v>0</v>
      </c>
      <c r="F539" s="3">
        <v>0</v>
      </c>
      <c r="G539" s="3"/>
      <c r="H539" s="3"/>
    </row>
    <row r="540" spans="1:8" hidden="1">
      <c r="A540" s="3" t="s">
        <v>31</v>
      </c>
      <c r="B540" s="28"/>
      <c r="C540" s="3"/>
      <c r="D540" s="3"/>
      <c r="E540" s="3">
        <v>0</v>
      </c>
      <c r="F540" s="3">
        <v>0</v>
      </c>
      <c r="G540" s="3"/>
      <c r="H540" s="3"/>
    </row>
    <row r="541" spans="1:8" hidden="1">
      <c r="A541" s="3" t="s">
        <v>32</v>
      </c>
      <c r="B541" s="28">
        <f>B524+7</f>
        <v>42742</v>
      </c>
      <c r="C541" s="3"/>
      <c r="D541" s="3"/>
      <c r="E541" s="3">
        <v>20</v>
      </c>
      <c r="F541" s="3">
        <v>220</v>
      </c>
      <c r="G541" s="3"/>
      <c r="H541" s="3"/>
    </row>
    <row r="542" spans="1:8" hidden="1">
      <c r="A542" s="3" t="s">
        <v>34</v>
      </c>
      <c r="B542" s="3"/>
      <c r="C542" s="3"/>
      <c r="D542" s="3"/>
      <c r="E542" s="3">
        <v>0</v>
      </c>
      <c r="F542" s="3">
        <v>0</v>
      </c>
      <c r="G542" s="3"/>
      <c r="H542" s="3"/>
    </row>
    <row r="543" spans="1:8" hidden="1">
      <c r="A543" s="3" t="s">
        <v>24</v>
      </c>
      <c r="B543" s="3"/>
      <c r="C543" s="3"/>
      <c r="D543" s="3"/>
      <c r="E543" s="3"/>
      <c r="F543" s="3"/>
      <c r="G543" s="3"/>
      <c r="H543" s="3"/>
    </row>
    <row r="544" spans="1:8" hidden="1">
      <c r="A544" s="3" t="s">
        <v>79</v>
      </c>
      <c r="B544" s="3"/>
      <c r="C544" s="3">
        <f>SUM(C534:C543)</f>
        <v>16</v>
      </c>
      <c r="D544" s="3">
        <f>SUM(D534:D543)</f>
        <v>225</v>
      </c>
      <c r="E544" s="3">
        <v>50</v>
      </c>
      <c r="F544" s="3">
        <v>550</v>
      </c>
      <c r="G544" s="21">
        <f>C544-E544</f>
        <v>-34</v>
      </c>
      <c r="H544" s="21">
        <f>D544-F544</f>
        <v>-325</v>
      </c>
    </row>
    <row r="545" spans="1:8" hidden="1"/>
    <row r="546" spans="1:8" hidden="1"/>
    <row r="547" spans="1:8" hidden="1">
      <c r="A547" s="183" t="s">
        <v>139</v>
      </c>
      <c r="B547" s="184"/>
      <c r="C547" s="184"/>
      <c r="D547" s="184"/>
      <c r="E547" s="184"/>
      <c r="F547" s="184"/>
      <c r="G547" s="184"/>
      <c r="H547" s="184"/>
    </row>
    <row r="548" spans="1:8" hidden="1">
      <c r="A548" s="3"/>
      <c r="B548" s="3"/>
      <c r="C548" s="169" t="s">
        <v>75</v>
      </c>
      <c r="D548" s="171"/>
      <c r="E548" s="169" t="s">
        <v>2</v>
      </c>
      <c r="F548" s="171"/>
      <c r="G548" s="169" t="s">
        <v>3</v>
      </c>
      <c r="H548" s="171"/>
    </row>
    <row r="549" spans="1:8" hidden="1">
      <c r="A549" s="3" t="s">
        <v>5</v>
      </c>
      <c r="B549" s="3" t="s">
        <v>6</v>
      </c>
      <c r="C549" s="3" t="s">
        <v>10</v>
      </c>
      <c r="D549" s="3" t="s">
        <v>11</v>
      </c>
      <c r="E549" s="3" t="s">
        <v>10</v>
      </c>
      <c r="F549" s="3" t="s">
        <v>11</v>
      </c>
      <c r="G549" s="3" t="s">
        <v>10</v>
      </c>
      <c r="H549" s="3" t="s">
        <v>11</v>
      </c>
    </row>
    <row r="550" spans="1:8" hidden="1">
      <c r="A550" s="3" t="s">
        <v>12</v>
      </c>
      <c r="B550" s="3"/>
      <c r="C550" s="3" t="s">
        <v>10</v>
      </c>
      <c r="D550" s="3" t="s">
        <v>11</v>
      </c>
      <c r="E550" s="169" t="s">
        <v>78</v>
      </c>
      <c r="F550" s="171"/>
      <c r="G550" s="3"/>
      <c r="H550" s="3"/>
    </row>
    <row r="551" spans="1:8" hidden="1">
      <c r="A551" s="3" t="s">
        <v>15</v>
      </c>
      <c r="B551" s="28">
        <f>B534+7</f>
        <v>42744</v>
      </c>
      <c r="C551" s="3">
        <v>16</v>
      </c>
      <c r="D551" s="3">
        <v>225</v>
      </c>
      <c r="E551" s="3">
        <v>30</v>
      </c>
      <c r="F551" s="3">
        <v>330</v>
      </c>
      <c r="G551" s="3"/>
      <c r="H551" s="3"/>
    </row>
    <row r="552" spans="1:8" hidden="1">
      <c r="A552" s="3" t="s">
        <v>14</v>
      </c>
      <c r="B552" s="28">
        <f>B535+7</f>
        <v>42746</v>
      </c>
      <c r="C552" s="3"/>
      <c r="D552" s="3"/>
      <c r="E552" s="3">
        <v>0</v>
      </c>
      <c r="F552" s="3">
        <v>0</v>
      </c>
      <c r="G552" s="3"/>
      <c r="H552" s="3"/>
    </row>
    <row r="553" spans="1:8" hidden="1">
      <c r="A553" s="3" t="s">
        <v>16</v>
      </c>
      <c r="B553" s="28"/>
      <c r="C553" s="3"/>
      <c r="D553" s="3"/>
      <c r="E553" s="3">
        <v>0</v>
      </c>
      <c r="F553" s="3">
        <v>0</v>
      </c>
      <c r="G553" s="3"/>
      <c r="H553" s="3"/>
    </row>
    <row r="554" spans="1:8" hidden="1">
      <c r="A554" s="3" t="s">
        <v>17</v>
      </c>
      <c r="B554" s="28" t="s">
        <v>15</v>
      </c>
      <c r="C554" s="3"/>
      <c r="D554" s="3"/>
      <c r="E554" s="3">
        <v>0</v>
      </c>
      <c r="F554" s="3">
        <v>0</v>
      </c>
      <c r="G554" s="3"/>
      <c r="H554" s="3"/>
    </row>
    <row r="555" spans="1:8" hidden="1">
      <c r="A555" s="3" t="s">
        <v>18</v>
      </c>
      <c r="B555" s="28" t="s">
        <v>14</v>
      </c>
      <c r="C555" s="3"/>
      <c r="D555" s="3"/>
      <c r="E555" s="3">
        <v>0</v>
      </c>
      <c r="F555" s="3">
        <v>0</v>
      </c>
      <c r="G555" s="3"/>
      <c r="H555" s="3"/>
    </row>
    <row r="556" spans="1:8" hidden="1">
      <c r="A556" s="3" t="s">
        <v>19</v>
      </c>
      <c r="B556" s="28" t="s">
        <v>15</v>
      </c>
      <c r="C556" s="3"/>
      <c r="D556" s="3"/>
      <c r="E556" s="3">
        <v>0</v>
      </c>
      <c r="F556" s="3">
        <v>0</v>
      </c>
      <c r="G556" s="3"/>
      <c r="H556" s="3"/>
    </row>
    <row r="557" spans="1:8" hidden="1">
      <c r="A557" s="3" t="s">
        <v>31</v>
      </c>
      <c r="B557" s="28"/>
      <c r="C557" s="3"/>
      <c r="D557" s="3"/>
      <c r="E557" s="3">
        <v>0</v>
      </c>
      <c r="F557" s="3">
        <v>0</v>
      </c>
      <c r="G557" s="3"/>
      <c r="H557" s="3"/>
    </row>
    <row r="558" spans="1:8" hidden="1">
      <c r="A558" s="3" t="s">
        <v>32</v>
      </c>
      <c r="B558" s="28">
        <f>B541+7</f>
        <v>42749</v>
      </c>
      <c r="C558" s="3"/>
      <c r="D558" s="3"/>
      <c r="E558" s="3">
        <v>20</v>
      </c>
      <c r="F558" s="3">
        <v>220</v>
      </c>
      <c r="G558" s="3"/>
      <c r="H558" s="3"/>
    </row>
    <row r="559" spans="1:8" hidden="1">
      <c r="A559" s="3" t="s">
        <v>34</v>
      </c>
      <c r="B559" s="3"/>
      <c r="C559" s="3"/>
      <c r="D559" s="3"/>
      <c r="E559" s="3">
        <v>0</v>
      </c>
      <c r="F559" s="3">
        <v>0</v>
      </c>
      <c r="G559" s="3"/>
      <c r="H559" s="3"/>
    </row>
    <row r="560" spans="1:8" hidden="1">
      <c r="A560" s="3" t="s">
        <v>24</v>
      </c>
      <c r="B560" s="3"/>
      <c r="C560" s="3"/>
      <c r="D560" s="3"/>
      <c r="E560" s="3"/>
      <c r="F560" s="3"/>
      <c r="G560" s="3"/>
      <c r="H560" s="3"/>
    </row>
    <row r="561" spans="1:8" hidden="1">
      <c r="A561" s="3" t="s">
        <v>79</v>
      </c>
      <c r="B561" s="3"/>
      <c r="C561" s="3">
        <f>SUM(C551:C560)</f>
        <v>16</v>
      </c>
      <c r="D561" s="3">
        <f>SUM(D551:D560)</f>
        <v>225</v>
      </c>
      <c r="E561" s="3">
        <v>50</v>
      </c>
      <c r="F561" s="3">
        <v>550</v>
      </c>
      <c r="G561" s="21">
        <f>C561-E561</f>
        <v>-34</v>
      </c>
      <c r="H561" s="21">
        <f>D561-F561</f>
        <v>-325</v>
      </c>
    </row>
    <row r="562" spans="1:8" hidden="1"/>
    <row r="563" spans="1:8" hidden="1"/>
    <row r="564" spans="1:8">
      <c r="A564" s="183" t="s">
        <v>140</v>
      </c>
      <c r="B564" s="184"/>
      <c r="C564" s="184"/>
      <c r="D564" s="184"/>
      <c r="E564" s="184"/>
      <c r="F564" s="184"/>
      <c r="G564" s="184"/>
      <c r="H564" s="184"/>
    </row>
    <row r="565" spans="1:8">
      <c r="A565" s="3"/>
      <c r="B565" s="3"/>
      <c r="C565" s="169" t="s">
        <v>75</v>
      </c>
      <c r="D565" s="171"/>
      <c r="E565" s="169" t="s">
        <v>2</v>
      </c>
      <c r="F565" s="171"/>
      <c r="G565" s="169" t="s">
        <v>3</v>
      </c>
      <c r="H565" s="171"/>
    </row>
    <row r="566" spans="1:8">
      <c r="A566" s="3" t="s">
        <v>5</v>
      </c>
      <c r="B566" s="3" t="s">
        <v>6</v>
      </c>
      <c r="C566" s="3" t="s">
        <v>10</v>
      </c>
      <c r="D566" s="3" t="s">
        <v>11</v>
      </c>
      <c r="E566" s="3" t="s">
        <v>10</v>
      </c>
      <c r="F566" s="3" t="s">
        <v>11</v>
      </c>
      <c r="G566" s="3" t="s">
        <v>10</v>
      </c>
      <c r="H566" s="3" t="s">
        <v>11</v>
      </c>
    </row>
    <row r="567" spans="1:8">
      <c r="A567" s="3" t="s">
        <v>12</v>
      </c>
      <c r="B567" s="3"/>
      <c r="C567" s="3" t="s">
        <v>10</v>
      </c>
      <c r="D567" s="3" t="s">
        <v>11</v>
      </c>
      <c r="E567" s="169" t="s">
        <v>78</v>
      </c>
      <c r="F567" s="171"/>
      <c r="G567" s="3"/>
      <c r="H567" s="3"/>
    </row>
    <row r="568" spans="1:8">
      <c r="A568" s="3" t="s">
        <v>15</v>
      </c>
      <c r="B568" s="28">
        <f>B551+7</f>
        <v>42751</v>
      </c>
      <c r="C568" s="3">
        <v>37</v>
      </c>
      <c r="D568" s="3">
        <v>336</v>
      </c>
      <c r="E568" s="3">
        <v>30</v>
      </c>
      <c r="F568" s="3">
        <v>330</v>
      </c>
      <c r="G568" s="3"/>
      <c r="H568" s="3"/>
    </row>
    <row r="569" spans="1:8">
      <c r="A569" s="3" t="s">
        <v>14</v>
      </c>
      <c r="B569" s="28">
        <f>B552+7</f>
        <v>42753</v>
      </c>
      <c r="C569" s="3"/>
      <c r="D569" s="3"/>
      <c r="E569" s="3">
        <v>0</v>
      </c>
      <c r="F569" s="3">
        <v>0</v>
      </c>
      <c r="G569" s="3"/>
      <c r="H569" s="3"/>
    </row>
    <row r="570" spans="1:8">
      <c r="A570" s="3" t="s">
        <v>16</v>
      </c>
      <c r="B570" s="28"/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17</v>
      </c>
      <c r="B571" s="28" t="s">
        <v>15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18</v>
      </c>
      <c r="B572" s="28" t="s">
        <v>14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19</v>
      </c>
      <c r="B573" s="28" t="s">
        <v>15</v>
      </c>
      <c r="C573" s="3"/>
      <c r="D573" s="3"/>
      <c r="E573" s="3">
        <v>0</v>
      </c>
      <c r="F573" s="3">
        <v>0</v>
      </c>
      <c r="G573" s="3"/>
      <c r="H573" s="3"/>
    </row>
    <row r="574" spans="1:8">
      <c r="A574" s="3" t="s">
        <v>31</v>
      </c>
      <c r="B574" s="28"/>
      <c r="C574" s="3"/>
      <c r="D574" s="3"/>
      <c r="E574" s="3">
        <v>0</v>
      </c>
      <c r="F574" s="3">
        <v>0</v>
      </c>
      <c r="G574" s="3"/>
      <c r="H574" s="3"/>
    </row>
    <row r="575" spans="1:8">
      <c r="A575" s="3" t="s">
        <v>32</v>
      </c>
      <c r="B575" s="28">
        <f>B558+7</f>
        <v>42756</v>
      </c>
      <c r="C575" s="3"/>
      <c r="D575" s="3"/>
      <c r="E575" s="3">
        <v>20</v>
      </c>
      <c r="F575" s="3">
        <v>220</v>
      </c>
      <c r="G575" s="3"/>
      <c r="H575" s="3"/>
    </row>
    <row r="576" spans="1:8">
      <c r="A576" s="3" t="s">
        <v>34</v>
      </c>
      <c r="B576" s="3"/>
      <c r="C576" s="3"/>
      <c r="D576" s="3"/>
      <c r="E576" s="3">
        <v>0</v>
      </c>
      <c r="F576" s="3">
        <v>0</v>
      </c>
      <c r="G576" s="3"/>
      <c r="H576" s="3"/>
    </row>
    <row r="577" spans="1:8">
      <c r="A577" s="3" t="s">
        <v>24</v>
      </c>
      <c r="B577" s="3"/>
      <c r="C577" s="3"/>
      <c r="D577" s="3"/>
      <c r="E577" s="3"/>
      <c r="F577" s="3"/>
      <c r="G577" s="3"/>
      <c r="H577" s="3"/>
    </row>
    <row r="578" spans="1:8">
      <c r="A578" s="3" t="s">
        <v>79</v>
      </c>
      <c r="B578" s="3"/>
      <c r="C578" s="3">
        <f>SUM(C568:C577)</f>
        <v>37</v>
      </c>
      <c r="D578" s="3">
        <f>SUM(D568:D577)</f>
        <v>336</v>
      </c>
      <c r="E578" s="3">
        <v>50</v>
      </c>
      <c r="F578" s="3">
        <v>550</v>
      </c>
      <c r="G578" s="21">
        <f>C578-E578</f>
        <v>-13</v>
      </c>
      <c r="H578" s="21">
        <f>D578-F578</f>
        <v>-214</v>
      </c>
    </row>
    <row r="581" spans="1:8">
      <c r="A581" s="183" t="s">
        <v>141</v>
      </c>
      <c r="B581" s="184"/>
      <c r="C581" s="184"/>
      <c r="D581" s="184"/>
      <c r="E581" s="184"/>
      <c r="F581" s="184"/>
      <c r="G581" s="184"/>
      <c r="H581" s="184"/>
    </row>
    <row r="582" spans="1:8">
      <c r="A582" s="3"/>
      <c r="B582" s="3"/>
      <c r="C582" s="169" t="s">
        <v>75</v>
      </c>
      <c r="D582" s="171"/>
      <c r="E582" s="169" t="s">
        <v>2</v>
      </c>
      <c r="F582" s="171"/>
      <c r="G582" s="169" t="s">
        <v>3</v>
      </c>
      <c r="H582" s="171"/>
    </row>
    <row r="583" spans="1:8">
      <c r="A583" s="3" t="s">
        <v>5</v>
      </c>
      <c r="B583" s="3" t="s">
        <v>6</v>
      </c>
      <c r="C583" s="3" t="s">
        <v>10</v>
      </c>
      <c r="D583" s="3" t="s">
        <v>11</v>
      </c>
      <c r="E583" s="3" t="s">
        <v>10</v>
      </c>
      <c r="F583" s="3" t="s">
        <v>11</v>
      </c>
      <c r="G583" s="3" t="s">
        <v>10</v>
      </c>
      <c r="H583" s="3" t="s">
        <v>11</v>
      </c>
    </row>
    <row r="584" spans="1:8">
      <c r="A584" s="3" t="s">
        <v>12</v>
      </c>
      <c r="B584" s="3"/>
      <c r="C584" s="3" t="s">
        <v>10</v>
      </c>
      <c r="D584" s="3" t="s">
        <v>11</v>
      </c>
      <c r="E584" s="169" t="s">
        <v>78</v>
      </c>
      <c r="F584" s="171"/>
      <c r="G584" s="3"/>
      <c r="H584" s="3"/>
    </row>
    <row r="585" spans="1:8">
      <c r="A585" s="3" t="s">
        <v>15</v>
      </c>
      <c r="B585" s="28">
        <f>B568+7</f>
        <v>42758</v>
      </c>
      <c r="C585" s="3"/>
      <c r="D585" s="3"/>
      <c r="E585" s="3">
        <v>30</v>
      </c>
      <c r="F585" s="3">
        <v>330</v>
      </c>
      <c r="G585" s="3"/>
      <c r="H585" s="3"/>
    </row>
    <row r="586" spans="1:8">
      <c r="A586" s="3" t="s">
        <v>14</v>
      </c>
      <c r="B586" s="28">
        <f>B569+7</f>
        <v>42760</v>
      </c>
      <c r="C586" s="3"/>
      <c r="D586" s="3"/>
      <c r="E586" s="3">
        <v>0</v>
      </c>
      <c r="F586" s="3">
        <v>0</v>
      </c>
      <c r="G586" s="3"/>
      <c r="H586" s="3"/>
    </row>
    <row r="587" spans="1:8">
      <c r="A587" s="3" t="s">
        <v>16</v>
      </c>
      <c r="B587" s="28"/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17</v>
      </c>
      <c r="B588" s="28" t="s">
        <v>15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18</v>
      </c>
      <c r="B589" s="28" t="s">
        <v>14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19</v>
      </c>
      <c r="B590" s="28" t="s">
        <v>15</v>
      </c>
      <c r="C590" s="3"/>
      <c r="D590" s="3"/>
      <c r="E590" s="3">
        <v>0</v>
      </c>
      <c r="F590" s="3">
        <v>0</v>
      </c>
      <c r="G590" s="3"/>
      <c r="H590" s="3"/>
    </row>
    <row r="591" spans="1:8">
      <c r="A591" s="3" t="s">
        <v>31</v>
      </c>
      <c r="B591" s="28"/>
      <c r="C591" s="3"/>
      <c r="D591" s="3"/>
      <c r="E591" s="3">
        <v>0</v>
      </c>
      <c r="F591" s="3">
        <v>0</v>
      </c>
      <c r="G591" s="3"/>
      <c r="H591" s="3"/>
    </row>
    <row r="592" spans="1:8">
      <c r="A592" s="3" t="s">
        <v>32</v>
      </c>
      <c r="B592" s="28">
        <f>B575+7</f>
        <v>42763</v>
      </c>
      <c r="C592" s="3"/>
      <c r="D592" s="3"/>
      <c r="E592" s="3">
        <v>20</v>
      </c>
      <c r="F592" s="3">
        <v>220</v>
      </c>
      <c r="G592" s="3"/>
      <c r="H592" s="3"/>
    </row>
    <row r="593" spans="1:8">
      <c r="A593" s="3" t="s">
        <v>34</v>
      </c>
      <c r="B593" s="3"/>
      <c r="C593" s="3"/>
      <c r="D593" s="3"/>
      <c r="E593" s="3">
        <v>0</v>
      </c>
      <c r="F593" s="3">
        <v>0</v>
      </c>
      <c r="G593" s="3"/>
      <c r="H593" s="3"/>
    </row>
    <row r="594" spans="1:8">
      <c r="A594" s="3" t="s">
        <v>24</v>
      </c>
      <c r="B594" s="3"/>
      <c r="C594" s="3"/>
      <c r="D594" s="3"/>
      <c r="E594" s="3"/>
      <c r="F594" s="3"/>
      <c r="G594" s="3"/>
      <c r="H594" s="3"/>
    </row>
    <row r="595" spans="1:8">
      <c r="A595" s="3" t="s">
        <v>79</v>
      </c>
      <c r="B595" s="3"/>
      <c r="C595" s="3">
        <f>SUM(C585:C594)</f>
        <v>0</v>
      </c>
      <c r="D595" s="3">
        <f>SUM(D585:D594)</f>
        <v>0</v>
      </c>
      <c r="E595" s="3">
        <v>50</v>
      </c>
      <c r="F595" s="3">
        <v>550</v>
      </c>
      <c r="G595" s="21">
        <f>C595-E595</f>
        <v>-50</v>
      </c>
      <c r="H595" s="21">
        <f>D595-F595</f>
        <v>-550</v>
      </c>
    </row>
    <row r="598" spans="1:8">
      <c r="A598" s="183" t="s">
        <v>26</v>
      </c>
      <c r="B598" s="184"/>
      <c r="C598" s="184"/>
      <c r="D598" s="184"/>
      <c r="E598" s="184"/>
      <c r="F598" s="184"/>
      <c r="G598" s="184"/>
      <c r="H598" s="184"/>
    </row>
    <row r="599" spans="1:8">
      <c r="A599" s="3"/>
      <c r="B599" s="3"/>
      <c r="C599" s="169" t="s">
        <v>75</v>
      </c>
      <c r="D599" s="171"/>
      <c r="E599" s="169" t="s">
        <v>2</v>
      </c>
      <c r="F599" s="171"/>
      <c r="G599" s="169" t="s">
        <v>3</v>
      </c>
      <c r="H599" s="171"/>
    </row>
    <row r="600" spans="1:8">
      <c r="A600" s="3" t="s">
        <v>5</v>
      </c>
      <c r="B600" s="3" t="s">
        <v>6</v>
      </c>
      <c r="C600" s="3" t="s">
        <v>10</v>
      </c>
      <c r="D600" s="3" t="s">
        <v>11</v>
      </c>
      <c r="E600" s="3" t="s">
        <v>10</v>
      </c>
      <c r="F600" s="3" t="s">
        <v>11</v>
      </c>
      <c r="G600" s="3" t="s">
        <v>10</v>
      </c>
      <c r="H600" s="3" t="s">
        <v>11</v>
      </c>
    </row>
    <row r="601" spans="1:8">
      <c r="A601" s="3" t="s">
        <v>12</v>
      </c>
      <c r="B601" s="3"/>
      <c r="C601" s="3" t="s">
        <v>10</v>
      </c>
      <c r="D601" s="3" t="s">
        <v>11</v>
      </c>
      <c r="E601" s="169" t="s">
        <v>78</v>
      </c>
      <c r="F601" s="171"/>
      <c r="G601" s="3"/>
      <c r="H601" s="3"/>
    </row>
    <row r="602" spans="1:8">
      <c r="A602" s="3" t="s">
        <v>15</v>
      </c>
      <c r="B602" s="28">
        <f>B585+7</f>
        <v>42765</v>
      </c>
      <c r="C602" s="3"/>
      <c r="D602" s="3"/>
      <c r="E602" s="3">
        <v>30</v>
      </c>
      <c r="F602" s="3">
        <v>330</v>
      </c>
      <c r="G602" s="3"/>
      <c r="H602" s="3"/>
    </row>
    <row r="603" spans="1:8">
      <c r="A603" s="3" t="s">
        <v>14</v>
      </c>
      <c r="B603" s="28">
        <f>B586+7</f>
        <v>42767</v>
      </c>
      <c r="C603" s="3"/>
      <c r="D603" s="3"/>
      <c r="E603" s="3">
        <v>0</v>
      </c>
      <c r="F603" s="3">
        <v>0</v>
      </c>
      <c r="G603" s="3"/>
      <c r="H603" s="3"/>
    </row>
    <row r="604" spans="1:8">
      <c r="A604" s="3" t="s">
        <v>16</v>
      </c>
      <c r="B604" s="28"/>
      <c r="C604" s="3"/>
      <c r="D604" s="3"/>
      <c r="E604" s="3">
        <v>0</v>
      </c>
      <c r="F604" s="3">
        <v>0</v>
      </c>
      <c r="G604" s="3"/>
      <c r="H604" s="3"/>
    </row>
    <row r="605" spans="1:8">
      <c r="A605" s="3" t="s">
        <v>17</v>
      </c>
      <c r="B605" s="28" t="s">
        <v>15</v>
      </c>
      <c r="C605" s="3"/>
      <c r="D605" s="3"/>
      <c r="E605" s="3">
        <v>0</v>
      </c>
      <c r="F605" s="3">
        <v>0</v>
      </c>
      <c r="G605" s="3"/>
      <c r="H605" s="3"/>
    </row>
    <row r="606" spans="1:8">
      <c r="A606" s="3" t="s">
        <v>18</v>
      </c>
      <c r="B606" s="28" t="s">
        <v>14</v>
      </c>
      <c r="C606" s="3"/>
      <c r="D606" s="3"/>
      <c r="E606" s="3">
        <v>0</v>
      </c>
      <c r="F606" s="3">
        <v>0</v>
      </c>
      <c r="G606" s="3"/>
      <c r="H606" s="3"/>
    </row>
    <row r="607" spans="1:8">
      <c r="A607" s="3" t="s">
        <v>19</v>
      </c>
      <c r="B607" s="28" t="s">
        <v>15</v>
      </c>
      <c r="C607" s="3"/>
      <c r="D607" s="3"/>
      <c r="E607" s="3">
        <v>0</v>
      </c>
      <c r="F607" s="3">
        <v>0</v>
      </c>
      <c r="G607" s="3"/>
      <c r="H607" s="3"/>
    </row>
    <row r="608" spans="1:8">
      <c r="A608" s="3" t="s">
        <v>31</v>
      </c>
      <c r="B608" s="28"/>
      <c r="C608" s="3"/>
      <c r="D608" s="3"/>
      <c r="E608" s="3">
        <v>0</v>
      </c>
      <c r="F608" s="3">
        <v>0</v>
      </c>
      <c r="G608" s="3"/>
      <c r="H608" s="3"/>
    </row>
    <row r="609" spans="1:8">
      <c r="A609" s="3" t="s">
        <v>32</v>
      </c>
      <c r="B609" s="28">
        <f>B592+7</f>
        <v>42770</v>
      </c>
      <c r="C609" s="3"/>
      <c r="D609" s="3"/>
      <c r="E609" s="3">
        <v>20</v>
      </c>
      <c r="F609" s="3">
        <v>220</v>
      </c>
      <c r="G609" s="3"/>
      <c r="H609" s="3"/>
    </row>
    <row r="610" spans="1:8">
      <c r="A610" s="3" t="s">
        <v>34</v>
      </c>
      <c r="B610" s="3"/>
      <c r="C610" s="3"/>
      <c r="D610" s="3"/>
      <c r="E610" s="3">
        <v>0</v>
      </c>
      <c r="F610" s="3">
        <v>0</v>
      </c>
      <c r="G610" s="3"/>
      <c r="H610" s="3"/>
    </row>
    <row r="611" spans="1:8">
      <c r="A611" s="3" t="s">
        <v>24</v>
      </c>
      <c r="B611" s="3"/>
      <c r="C611" s="3"/>
      <c r="D611" s="3"/>
      <c r="E611" s="3"/>
      <c r="F611" s="3"/>
      <c r="G611" s="3"/>
      <c r="H611" s="3"/>
    </row>
    <row r="612" spans="1:8">
      <c r="A612" s="3" t="s">
        <v>79</v>
      </c>
      <c r="B612" s="3"/>
      <c r="C612" s="3">
        <f>SUM(C602:C611)</f>
        <v>0</v>
      </c>
      <c r="D612" s="3">
        <f>SUM(D602:D611)</f>
        <v>0</v>
      </c>
      <c r="E612" s="3">
        <v>50</v>
      </c>
      <c r="F612" s="3">
        <v>550</v>
      </c>
      <c r="G612" s="21">
        <f>C612-E612</f>
        <v>-50</v>
      </c>
      <c r="H612" s="21">
        <f>D612-F612</f>
        <v>-550</v>
      </c>
    </row>
    <row r="615" spans="1:8">
      <c r="A615" s="183" t="s">
        <v>26</v>
      </c>
      <c r="B615" s="184"/>
      <c r="C615" s="184"/>
      <c r="D615" s="184"/>
      <c r="E615" s="184"/>
      <c r="F615" s="184"/>
      <c r="G615" s="184"/>
      <c r="H615" s="184"/>
    </row>
    <row r="616" spans="1:8">
      <c r="A616" s="3"/>
      <c r="B616" s="3"/>
      <c r="C616" s="169" t="s">
        <v>75</v>
      </c>
      <c r="D616" s="171"/>
      <c r="E616" s="169" t="s">
        <v>2</v>
      </c>
      <c r="F616" s="171"/>
      <c r="G616" s="169" t="s">
        <v>3</v>
      </c>
      <c r="H616" s="171"/>
    </row>
    <row r="617" spans="1:8">
      <c r="A617" s="3" t="s">
        <v>5</v>
      </c>
      <c r="B617" s="3" t="s">
        <v>6</v>
      </c>
      <c r="C617" s="3" t="s">
        <v>10</v>
      </c>
      <c r="D617" s="3" t="s">
        <v>11</v>
      </c>
      <c r="E617" s="3" t="s">
        <v>10</v>
      </c>
      <c r="F617" s="3" t="s">
        <v>11</v>
      </c>
      <c r="G617" s="3" t="s">
        <v>10</v>
      </c>
      <c r="H617" s="3" t="s">
        <v>11</v>
      </c>
    </row>
    <row r="618" spans="1:8">
      <c r="A618" s="3" t="s">
        <v>12</v>
      </c>
      <c r="B618" s="3"/>
      <c r="C618" s="3" t="s">
        <v>10</v>
      </c>
      <c r="D618" s="3" t="s">
        <v>11</v>
      </c>
      <c r="E618" s="169" t="s">
        <v>78</v>
      </c>
      <c r="F618" s="171"/>
      <c r="G618" s="3"/>
      <c r="H618" s="3"/>
    </row>
    <row r="619" spans="1:8">
      <c r="A619" s="3" t="s">
        <v>15</v>
      </c>
      <c r="B619" s="28">
        <f>B602+7</f>
        <v>42772</v>
      </c>
      <c r="C619" s="3"/>
      <c r="D619" s="3"/>
      <c r="E619" s="3">
        <v>30</v>
      </c>
      <c r="F619" s="3">
        <v>330</v>
      </c>
      <c r="G619" s="3"/>
      <c r="H619" s="3"/>
    </row>
    <row r="620" spans="1:8">
      <c r="A620" s="3" t="s">
        <v>14</v>
      </c>
      <c r="B620" s="28">
        <f>B603+7</f>
        <v>42774</v>
      </c>
      <c r="C620" s="3"/>
      <c r="D620" s="3"/>
      <c r="E620" s="3">
        <v>0</v>
      </c>
      <c r="F620" s="3">
        <v>0</v>
      </c>
      <c r="G620" s="3"/>
      <c r="H620" s="3"/>
    </row>
    <row r="621" spans="1:8">
      <c r="A621" s="3" t="s">
        <v>16</v>
      </c>
      <c r="B621" s="28"/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17</v>
      </c>
      <c r="B622" s="28" t="s">
        <v>15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18</v>
      </c>
      <c r="B623" s="28" t="s">
        <v>14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19</v>
      </c>
      <c r="B624" s="28" t="s">
        <v>15</v>
      </c>
      <c r="C624" s="3"/>
      <c r="D624" s="3"/>
      <c r="E624" s="3">
        <v>0</v>
      </c>
      <c r="F624" s="3">
        <v>0</v>
      </c>
      <c r="G624" s="3"/>
      <c r="H624" s="3"/>
    </row>
    <row r="625" spans="1:8">
      <c r="A625" s="3" t="s">
        <v>31</v>
      </c>
      <c r="B625" s="28"/>
      <c r="C625" s="3"/>
      <c r="D625" s="3"/>
      <c r="E625" s="3">
        <v>0</v>
      </c>
      <c r="F625" s="3">
        <v>0</v>
      </c>
      <c r="G625" s="3"/>
      <c r="H625" s="3"/>
    </row>
    <row r="626" spans="1:8">
      <c r="A626" s="3" t="s">
        <v>32</v>
      </c>
      <c r="B626" s="28">
        <f>B609+7</f>
        <v>42777</v>
      </c>
      <c r="C626" s="3"/>
      <c r="D626" s="3"/>
      <c r="E626" s="3">
        <v>20</v>
      </c>
      <c r="F626" s="3">
        <v>220</v>
      </c>
      <c r="G626" s="3"/>
      <c r="H626" s="3"/>
    </row>
    <row r="627" spans="1:8">
      <c r="A627" s="3" t="s">
        <v>34</v>
      </c>
      <c r="B627" s="3"/>
      <c r="C627" s="3"/>
      <c r="D627" s="3"/>
      <c r="E627" s="3">
        <v>0</v>
      </c>
      <c r="F627" s="3">
        <v>0</v>
      </c>
      <c r="G627" s="3"/>
      <c r="H627" s="3"/>
    </row>
    <row r="628" spans="1:8">
      <c r="A628" s="3" t="s">
        <v>24</v>
      </c>
      <c r="B628" s="3"/>
      <c r="C628" s="3"/>
      <c r="D628" s="3"/>
      <c r="E628" s="3"/>
      <c r="F628" s="3"/>
      <c r="G628" s="3"/>
      <c r="H628" s="3"/>
    </row>
    <row r="629" spans="1:8">
      <c r="A629" s="3" t="s">
        <v>79</v>
      </c>
      <c r="B629" s="3"/>
      <c r="C629" s="3">
        <f>SUM(C619:C628)</f>
        <v>0</v>
      </c>
      <c r="D629" s="3">
        <f>SUM(D619:D628)</f>
        <v>0</v>
      </c>
      <c r="E629" s="3">
        <v>50</v>
      </c>
      <c r="F629" s="3">
        <v>550</v>
      </c>
      <c r="G629" s="21">
        <f>C629-E629</f>
        <v>-50</v>
      </c>
      <c r="H629" s="21">
        <f>D629-F629</f>
        <v>-550</v>
      </c>
    </row>
    <row r="632" spans="1:8">
      <c r="A632" s="183" t="s">
        <v>26</v>
      </c>
      <c r="B632" s="184"/>
      <c r="C632" s="184"/>
      <c r="D632" s="184"/>
      <c r="E632" s="184"/>
      <c r="F632" s="184"/>
      <c r="G632" s="184"/>
      <c r="H632" s="184"/>
    </row>
    <row r="633" spans="1:8">
      <c r="A633" s="3"/>
      <c r="B633" s="3"/>
      <c r="C633" s="169" t="s">
        <v>75</v>
      </c>
      <c r="D633" s="171"/>
      <c r="E633" s="169" t="s">
        <v>2</v>
      </c>
      <c r="F633" s="171"/>
      <c r="G633" s="169" t="s">
        <v>3</v>
      </c>
      <c r="H633" s="171"/>
    </row>
    <row r="634" spans="1:8">
      <c r="A634" s="3" t="s">
        <v>5</v>
      </c>
      <c r="B634" s="3" t="s">
        <v>6</v>
      </c>
      <c r="C634" s="3" t="s">
        <v>10</v>
      </c>
      <c r="D634" s="3" t="s">
        <v>11</v>
      </c>
      <c r="E634" s="3" t="s">
        <v>10</v>
      </c>
      <c r="F634" s="3" t="s">
        <v>11</v>
      </c>
      <c r="G634" s="3" t="s">
        <v>10</v>
      </c>
      <c r="H634" s="3" t="s">
        <v>11</v>
      </c>
    </row>
    <row r="635" spans="1:8">
      <c r="A635" s="3" t="s">
        <v>12</v>
      </c>
      <c r="B635" s="3"/>
      <c r="C635" s="3" t="s">
        <v>10</v>
      </c>
      <c r="D635" s="3" t="s">
        <v>11</v>
      </c>
      <c r="E635" s="169" t="s">
        <v>78</v>
      </c>
      <c r="F635" s="171"/>
      <c r="G635" s="3"/>
      <c r="H635" s="3"/>
    </row>
    <row r="636" spans="1:8">
      <c r="A636" s="3" t="s">
        <v>15</v>
      </c>
      <c r="B636" s="28">
        <f>B619+7</f>
        <v>42779</v>
      </c>
      <c r="C636" s="3"/>
      <c r="D636" s="3"/>
      <c r="E636" s="3">
        <v>30</v>
      </c>
      <c r="F636" s="3">
        <v>330</v>
      </c>
      <c r="G636" s="3"/>
      <c r="H636" s="3"/>
    </row>
    <row r="637" spans="1:8">
      <c r="A637" s="3" t="s">
        <v>14</v>
      </c>
      <c r="B637" s="28">
        <f>B620+7</f>
        <v>42781</v>
      </c>
      <c r="C637" s="3"/>
      <c r="D637" s="3"/>
      <c r="E637" s="3">
        <v>0</v>
      </c>
      <c r="F637" s="3">
        <v>0</v>
      </c>
      <c r="G637" s="3"/>
      <c r="H637" s="3"/>
    </row>
    <row r="638" spans="1:8">
      <c r="A638" s="3" t="s">
        <v>16</v>
      </c>
      <c r="B638" s="28"/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17</v>
      </c>
      <c r="B639" s="28" t="s">
        <v>15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18</v>
      </c>
      <c r="B640" s="28" t="s">
        <v>14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19</v>
      </c>
      <c r="B641" s="28" t="s">
        <v>15</v>
      </c>
      <c r="C641" s="3"/>
      <c r="D641" s="3"/>
      <c r="E641" s="3">
        <v>0</v>
      </c>
      <c r="F641" s="3">
        <v>0</v>
      </c>
      <c r="G641" s="3"/>
      <c r="H641" s="3"/>
    </row>
    <row r="642" spans="1:8">
      <c r="A642" s="3" t="s">
        <v>31</v>
      </c>
      <c r="B642" s="28"/>
      <c r="C642" s="3"/>
      <c r="D642" s="3"/>
      <c r="E642" s="3">
        <v>0</v>
      </c>
      <c r="F642" s="3">
        <v>0</v>
      </c>
      <c r="G642" s="3"/>
      <c r="H642" s="3"/>
    </row>
    <row r="643" spans="1:8">
      <c r="A643" s="3" t="s">
        <v>32</v>
      </c>
      <c r="B643" s="28">
        <f>B626+7</f>
        <v>42784</v>
      </c>
      <c r="C643" s="3"/>
      <c r="D643" s="3"/>
      <c r="E643" s="3">
        <v>20</v>
      </c>
      <c r="F643" s="3">
        <v>220</v>
      </c>
      <c r="G643" s="3"/>
      <c r="H643" s="3"/>
    </row>
    <row r="644" spans="1:8">
      <c r="A644" s="3" t="s">
        <v>34</v>
      </c>
      <c r="B644" s="3"/>
      <c r="C644" s="3"/>
      <c r="D644" s="3"/>
      <c r="E644" s="3">
        <v>0</v>
      </c>
      <c r="F644" s="3">
        <v>0</v>
      </c>
      <c r="G644" s="3"/>
      <c r="H644" s="3"/>
    </row>
    <row r="645" spans="1:8">
      <c r="A645" s="3" t="s">
        <v>24</v>
      </c>
      <c r="B645" s="3"/>
      <c r="C645" s="3"/>
      <c r="D645" s="3"/>
      <c r="E645" s="3"/>
      <c r="F645" s="3"/>
      <c r="G645" s="3"/>
      <c r="H645" s="3"/>
    </row>
    <row r="646" spans="1:8">
      <c r="A646" s="3" t="s">
        <v>79</v>
      </c>
      <c r="B646" s="3"/>
      <c r="C646" s="3">
        <f>SUM(C636:C645)</f>
        <v>0</v>
      </c>
      <c r="D646" s="3">
        <f>SUM(D636:D645)</f>
        <v>0</v>
      </c>
      <c r="E646" s="3">
        <v>50</v>
      </c>
      <c r="F646" s="3">
        <v>550</v>
      </c>
      <c r="G646" s="21">
        <f>C646-E646</f>
        <v>-50</v>
      </c>
      <c r="H646" s="21">
        <f>D646-F646</f>
        <v>-550</v>
      </c>
    </row>
  </sheetData>
  <mergeCells count="190">
    <mergeCell ref="A3:H3"/>
    <mergeCell ref="C4:D4"/>
    <mergeCell ref="E4:F4"/>
    <mergeCell ref="G4:H4"/>
    <mergeCell ref="E6:F6"/>
    <mergeCell ref="A20:H20"/>
    <mergeCell ref="C21:D21"/>
    <mergeCell ref="E21:F21"/>
    <mergeCell ref="G21:H21"/>
    <mergeCell ref="E23:F23"/>
    <mergeCell ref="A37:H37"/>
    <mergeCell ref="C38:D38"/>
    <mergeCell ref="E38:F38"/>
    <mergeCell ref="G38:H38"/>
    <mergeCell ref="E40:F40"/>
    <mergeCell ref="A54:H54"/>
    <mergeCell ref="C55:D55"/>
    <mergeCell ref="E55:F55"/>
    <mergeCell ref="G55:H55"/>
    <mergeCell ref="E57:F57"/>
    <mergeCell ref="A71:H71"/>
    <mergeCell ref="C72:D72"/>
    <mergeCell ref="E72:F72"/>
    <mergeCell ref="G72:H72"/>
    <mergeCell ref="E74:F74"/>
    <mergeCell ref="A88:H88"/>
    <mergeCell ref="C89:D89"/>
    <mergeCell ref="E89:F89"/>
    <mergeCell ref="G89:H89"/>
    <mergeCell ref="E91:F91"/>
    <mergeCell ref="A105:H105"/>
    <mergeCell ref="C106:D106"/>
    <mergeCell ref="E106:F106"/>
    <mergeCell ref="G106:H106"/>
    <mergeCell ref="E108:F108"/>
    <mergeCell ref="A122:H122"/>
    <mergeCell ref="C123:D123"/>
    <mergeCell ref="E123:F123"/>
    <mergeCell ref="G123:H123"/>
    <mergeCell ref="E125:F125"/>
    <mergeCell ref="A139:H139"/>
    <mergeCell ref="C140:D140"/>
    <mergeCell ref="E140:F140"/>
    <mergeCell ref="G140:H140"/>
    <mergeCell ref="E142:F142"/>
    <mergeCell ref="A156:H156"/>
    <mergeCell ref="C157:D157"/>
    <mergeCell ref="E157:F157"/>
    <mergeCell ref="G157:H157"/>
    <mergeCell ref="E159:F159"/>
    <mergeCell ref="A173:H173"/>
    <mergeCell ref="C174:D174"/>
    <mergeCell ref="E174:F174"/>
    <mergeCell ref="G174:H174"/>
    <mergeCell ref="E176:F176"/>
    <mergeCell ref="A190:H190"/>
    <mergeCell ref="C191:D191"/>
    <mergeCell ref="E191:F191"/>
    <mergeCell ref="G191:H191"/>
    <mergeCell ref="E193:F193"/>
    <mergeCell ref="A207:H207"/>
    <mergeCell ref="C208:D208"/>
    <mergeCell ref="E208:F208"/>
    <mergeCell ref="G208:H208"/>
    <mergeCell ref="E210:F210"/>
    <mergeCell ref="A224:H224"/>
    <mergeCell ref="C225:D225"/>
    <mergeCell ref="E225:F225"/>
    <mergeCell ref="G225:H225"/>
    <mergeCell ref="E227:F227"/>
    <mergeCell ref="A241:H241"/>
    <mergeCell ref="C242:D242"/>
    <mergeCell ref="E242:F242"/>
    <mergeCell ref="G242:H242"/>
    <mergeCell ref="E244:F244"/>
    <mergeCell ref="A258:H258"/>
    <mergeCell ref="C259:D259"/>
    <mergeCell ref="E259:F259"/>
    <mergeCell ref="G259:H259"/>
    <mergeCell ref="E261:F261"/>
    <mergeCell ref="A275:H275"/>
    <mergeCell ref="C276:D276"/>
    <mergeCell ref="E276:F276"/>
    <mergeCell ref="G276:H276"/>
    <mergeCell ref="E278:F278"/>
    <mergeCell ref="A292:H292"/>
    <mergeCell ref="C293:D293"/>
    <mergeCell ref="E293:F293"/>
    <mergeCell ref="G293:H293"/>
    <mergeCell ref="E295:F295"/>
    <mergeCell ref="A309:H309"/>
    <mergeCell ref="C310:D310"/>
    <mergeCell ref="E310:F310"/>
    <mergeCell ref="G310:H310"/>
    <mergeCell ref="E312:F312"/>
    <mergeCell ref="A326:H326"/>
    <mergeCell ref="C327:D327"/>
    <mergeCell ref="E327:F327"/>
    <mergeCell ref="G327:H327"/>
    <mergeCell ref="E329:F329"/>
    <mergeCell ref="A343:H343"/>
    <mergeCell ref="C344:D344"/>
    <mergeCell ref="E344:F344"/>
    <mergeCell ref="G344:H344"/>
    <mergeCell ref="E346:F346"/>
    <mergeCell ref="A360:H360"/>
    <mergeCell ref="C361:D361"/>
    <mergeCell ref="E361:F361"/>
    <mergeCell ref="G361:H361"/>
    <mergeCell ref="E363:F363"/>
    <mergeCell ref="A377:H377"/>
    <mergeCell ref="C378:D378"/>
    <mergeCell ref="E378:F378"/>
    <mergeCell ref="G378:H378"/>
    <mergeCell ref="E380:F380"/>
    <mergeCell ref="A394:H394"/>
    <mergeCell ref="C395:D395"/>
    <mergeCell ref="E395:F395"/>
    <mergeCell ref="G395:H395"/>
    <mergeCell ref="E397:F397"/>
    <mergeCell ref="A411:H411"/>
    <mergeCell ref="C412:D412"/>
    <mergeCell ref="E412:F412"/>
    <mergeCell ref="G412:H412"/>
    <mergeCell ref="E414:F414"/>
    <mergeCell ref="A428:H428"/>
    <mergeCell ref="C429:D429"/>
    <mergeCell ref="E429:F429"/>
    <mergeCell ref="G429:H429"/>
    <mergeCell ref="E431:F431"/>
    <mergeCell ref="A445:H445"/>
    <mergeCell ref="C446:D446"/>
    <mergeCell ref="E446:F446"/>
    <mergeCell ref="G446:H446"/>
    <mergeCell ref="E448:F448"/>
    <mergeCell ref="A462:H462"/>
    <mergeCell ref="C463:D463"/>
    <mergeCell ref="E463:F463"/>
    <mergeCell ref="G463:H463"/>
    <mergeCell ref="E465:F465"/>
    <mergeCell ref="A479:H479"/>
    <mergeCell ref="C480:D480"/>
    <mergeCell ref="E480:F480"/>
    <mergeCell ref="G480:H480"/>
    <mergeCell ref="E482:F482"/>
    <mergeCell ref="A496:H496"/>
    <mergeCell ref="C497:D497"/>
    <mergeCell ref="E497:F497"/>
    <mergeCell ref="G497:H497"/>
    <mergeCell ref="E499:F499"/>
    <mergeCell ref="A513:H513"/>
    <mergeCell ref="C514:D514"/>
    <mergeCell ref="E514:F514"/>
    <mergeCell ref="G514:H514"/>
    <mergeCell ref="E516:F516"/>
    <mergeCell ref="A530:H530"/>
    <mergeCell ref="C531:D531"/>
    <mergeCell ref="E531:F531"/>
    <mergeCell ref="G531:H531"/>
    <mergeCell ref="E533:F533"/>
    <mergeCell ref="A547:H547"/>
    <mergeCell ref="C548:D548"/>
    <mergeCell ref="E548:F548"/>
    <mergeCell ref="G548:H548"/>
    <mergeCell ref="E550:F550"/>
    <mergeCell ref="A564:H564"/>
    <mergeCell ref="C565:D565"/>
    <mergeCell ref="E565:F565"/>
    <mergeCell ref="G565:H565"/>
    <mergeCell ref="E567:F567"/>
    <mergeCell ref="A581:H581"/>
    <mergeCell ref="C582:D582"/>
    <mergeCell ref="E582:F582"/>
    <mergeCell ref="G582:H582"/>
    <mergeCell ref="E584:F584"/>
    <mergeCell ref="A598:H598"/>
    <mergeCell ref="C599:D599"/>
    <mergeCell ref="E599:F599"/>
    <mergeCell ref="G599:H599"/>
    <mergeCell ref="E635:F635"/>
    <mergeCell ref="E601:F601"/>
    <mergeCell ref="A615:H615"/>
    <mergeCell ref="C616:D616"/>
    <mergeCell ref="E616:F616"/>
    <mergeCell ref="G616:H616"/>
    <mergeCell ref="E618:F618"/>
    <mergeCell ref="A632:H632"/>
    <mergeCell ref="C633:D633"/>
    <mergeCell ref="E633:F633"/>
    <mergeCell ref="G633:H633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28"/>
  <sheetViews>
    <sheetView workbookViewId="0">
      <pane xSplit="2" ySplit="5" topLeftCell="C209" activePane="bottomRight" state="frozen"/>
      <selection pane="topRight"/>
      <selection pane="bottomLeft"/>
      <selection pane="bottomRight" activeCell="A213" sqref="A213:AG228"/>
    </sheetView>
  </sheetViews>
  <sheetFormatPr defaultColWidth="9" defaultRowHeight="13.5"/>
  <cols>
    <col min="3" max="3" width="9" customWidth="1"/>
    <col min="4" max="33" width="7" customWidth="1"/>
  </cols>
  <sheetData>
    <row r="3" spans="1:14">
      <c r="A3" s="189" t="s">
        <v>142</v>
      </c>
      <c r="B3" s="190"/>
      <c r="C3" s="176" t="s">
        <v>0</v>
      </c>
      <c r="D3" s="176"/>
      <c r="E3" s="176"/>
      <c r="F3" s="176"/>
      <c r="G3" s="176" t="s">
        <v>1</v>
      </c>
      <c r="H3" s="176"/>
      <c r="I3" s="176"/>
      <c r="J3" s="176"/>
      <c r="K3" s="176"/>
      <c r="L3" s="176"/>
      <c r="M3" s="176"/>
      <c r="N3" s="176"/>
    </row>
    <row r="4" spans="1:14">
      <c r="A4" s="174"/>
      <c r="B4" s="191"/>
      <c r="C4" s="169" t="s">
        <v>143</v>
      </c>
      <c r="D4" s="171"/>
      <c r="E4" s="169" t="s">
        <v>144</v>
      </c>
      <c r="F4" s="171"/>
      <c r="G4" s="176" t="s">
        <v>145</v>
      </c>
      <c r="H4" s="176"/>
      <c r="I4" s="176"/>
      <c r="J4" s="176"/>
      <c r="K4" s="176"/>
      <c r="L4" s="176"/>
      <c r="M4" s="176" t="s">
        <v>146</v>
      </c>
      <c r="N4" s="176"/>
    </row>
    <row r="5" spans="1:14">
      <c r="A5" s="6" t="s">
        <v>10</v>
      </c>
      <c r="B5" s="5" t="s">
        <v>147</v>
      </c>
      <c r="C5" s="5" t="s">
        <v>10</v>
      </c>
      <c r="D5" s="5" t="s">
        <v>147</v>
      </c>
      <c r="E5" s="5" t="s">
        <v>10</v>
      </c>
      <c r="F5" s="5" t="s">
        <v>147</v>
      </c>
      <c r="G5" s="5" t="s">
        <v>10</v>
      </c>
      <c r="H5" s="5"/>
      <c r="I5" s="5"/>
      <c r="J5" s="5"/>
      <c r="K5" s="5"/>
      <c r="L5" s="5" t="s">
        <v>147</v>
      </c>
      <c r="M5" s="5" t="s">
        <v>10</v>
      </c>
      <c r="N5" s="5" t="s">
        <v>147</v>
      </c>
    </row>
    <row r="6" spans="1:14">
      <c r="A6" s="8" t="s">
        <v>28</v>
      </c>
      <c r="B6" s="3" t="s">
        <v>148</v>
      </c>
      <c r="C6" s="3">
        <v>180</v>
      </c>
      <c r="D6" s="3">
        <v>3200</v>
      </c>
      <c r="E6" s="3">
        <v>30</v>
      </c>
      <c r="F6" s="3">
        <v>500</v>
      </c>
      <c r="G6" s="3">
        <v>80</v>
      </c>
      <c r="H6" s="3"/>
      <c r="I6" s="3"/>
      <c r="J6" s="3"/>
      <c r="K6" s="3"/>
      <c r="L6" s="3">
        <v>1800</v>
      </c>
      <c r="M6" s="3">
        <v>50</v>
      </c>
      <c r="N6" s="3">
        <v>1100</v>
      </c>
    </row>
    <row r="7" spans="1:14">
      <c r="A7" s="11" t="s">
        <v>32</v>
      </c>
      <c r="B7" s="25" t="s">
        <v>149</v>
      </c>
      <c r="C7" s="25">
        <v>50</v>
      </c>
      <c r="D7" s="25">
        <v>700</v>
      </c>
      <c r="E7" s="25">
        <v>15</v>
      </c>
      <c r="F7" s="25">
        <v>200</v>
      </c>
      <c r="G7" s="25">
        <v>120</v>
      </c>
      <c r="H7" s="25"/>
      <c r="I7" s="25"/>
      <c r="J7" s="25"/>
      <c r="K7" s="25"/>
      <c r="L7" s="25">
        <v>1500</v>
      </c>
      <c r="M7" s="25">
        <v>70</v>
      </c>
      <c r="N7" s="25">
        <v>1000</v>
      </c>
    </row>
    <row r="8" spans="1:14">
      <c r="A8" s="11"/>
      <c r="B8" s="25" t="s">
        <v>150</v>
      </c>
      <c r="C8" s="25">
        <v>50</v>
      </c>
      <c r="D8" s="25">
        <v>700</v>
      </c>
      <c r="E8" s="25">
        <v>15</v>
      </c>
      <c r="F8" s="25">
        <v>200</v>
      </c>
      <c r="G8" s="25">
        <v>110</v>
      </c>
      <c r="H8" s="25"/>
      <c r="I8" s="25"/>
      <c r="J8" s="25"/>
      <c r="K8" s="25"/>
      <c r="L8" s="25">
        <v>1450</v>
      </c>
      <c r="M8" s="25">
        <v>45</v>
      </c>
      <c r="N8" s="25">
        <v>600</v>
      </c>
    </row>
    <row r="9" spans="1:14">
      <c r="A9" s="11"/>
      <c r="B9" s="25" t="s">
        <v>151</v>
      </c>
      <c r="C9" s="25">
        <v>30</v>
      </c>
      <c r="D9" s="25">
        <v>400</v>
      </c>
      <c r="E9" s="25">
        <v>10</v>
      </c>
      <c r="F9" s="25">
        <v>140</v>
      </c>
      <c r="G9" s="25">
        <v>20</v>
      </c>
      <c r="H9" s="25"/>
      <c r="I9" s="25"/>
      <c r="J9" s="25"/>
      <c r="K9" s="25"/>
      <c r="L9" s="25">
        <v>250</v>
      </c>
      <c r="M9" s="25">
        <v>25</v>
      </c>
      <c r="N9" s="25">
        <v>300</v>
      </c>
    </row>
    <row r="10" spans="1:14">
      <c r="A10" s="11"/>
      <c r="B10" s="25" t="s">
        <v>152</v>
      </c>
      <c r="C10" s="25">
        <v>400</v>
      </c>
      <c r="D10" s="25">
        <v>5000</v>
      </c>
      <c r="E10" s="25">
        <v>90</v>
      </c>
      <c r="F10" s="25">
        <v>1160</v>
      </c>
      <c r="G10" s="25"/>
      <c r="H10" s="25"/>
      <c r="I10" s="25"/>
      <c r="J10" s="25"/>
      <c r="K10" s="25"/>
      <c r="L10" s="25"/>
      <c r="M10" s="25"/>
      <c r="N10" s="25"/>
    </row>
    <row r="11" spans="1:14">
      <c r="A11" s="11"/>
      <c r="B11" s="25" t="s">
        <v>153</v>
      </c>
      <c r="C11" s="25">
        <v>300</v>
      </c>
      <c r="D11" s="25">
        <v>4000</v>
      </c>
      <c r="E11" s="25">
        <v>60</v>
      </c>
      <c r="F11" s="25">
        <v>800</v>
      </c>
      <c r="G11" s="25"/>
      <c r="H11" s="25"/>
      <c r="I11" s="25"/>
      <c r="J11" s="25"/>
      <c r="K11" s="25"/>
      <c r="L11" s="25"/>
      <c r="M11" s="25"/>
      <c r="N11" s="25"/>
    </row>
    <row r="12" spans="1:14">
      <c r="A12" s="11" t="s">
        <v>154</v>
      </c>
      <c r="B12" s="25"/>
      <c r="C12" s="25">
        <v>1010</v>
      </c>
      <c r="D12" s="25">
        <v>14000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>
      <c r="A13" s="11" t="s">
        <v>155</v>
      </c>
      <c r="B13" s="25" t="s">
        <v>156</v>
      </c>
      <c r="C13" s="25">
        <v>200</v>
      </c>
      <c r="D13" s="25">
        <v>2800</v>
      </c>
      <c r="E13" s="25">
        <v>200</v>
      </c>
      <c r="F13" s="25">
        <v>2800</v>
      </c>
      <c r="G13" s="25"/>
      <c r="H13" s="25"/>
      <c r="I13" s="25"/>
      <c r="J13" s="25"/>
      <c r="K13" s="25"/>
      <c r="L13" s="25"/>
      <c r="M13" s="25"/>
      <c r="N13" s="25"/>
    </row>
    <row r="14" spans="1:14">
      <c r="A14" s="11"/>
      <c r="B14" s="25" t="s">
        <v>27</v>
      </c>
      <c r="C14" s="25">
        <v>115</v>
      </c>
      <c r="D14" s="25">
        <v>1600</v>
      </c>
      <c r="E14" s="25">
        <v>115</v>
      </c>
      <c r="F14" s="25">
        <v>1600</v>
      </c>
      <c r="G14" s="25"/>
      <c r="H14" s="25"/>
      <c r="I14" s="25"/>
      <c r="J14" s="25"/>
      <c r="K14" s="25"/>
      <c r="L14" s="25"/>
      <c r="M14" s="25"/>
      <c r="N14" s="25"/>
    </row>
    <row r="15" spans="1:14">
      <c r="A15" s="11" t="s">
        <v>157</v>
      </c>
      <c r="B15" s="25"/>
      <c r="C15" s="25"/>
      <c r="D15" s="25"/>
      <c r="E15" s="25">
        <v>535</v>
      </c>
      <c r="F15" s="25">
        <v>7400</v>
      </c>
      <c r="G15" s="25"/>
      <c r="H15" s="25"/>
      <c r="I15" s="25"/>
      <c r="J15" s="25"/>
      <c r="K15" s="25"/>
      <c r="L15" s="25"/>
      <c r="M15" s="25"/>
      <c r="N15" s="25"/>
    </row>
    <row r="17" spans="1:33">
      <c r="A17" s="26" t="s">
        <v>158</v>
      </c>
    </row>
    <row r="18" spans="1:33">
      <c r="A18" s="189" t="s">
        <v>142</v>
      </c>
      <c r="B18" s="190"/>
      <c r="C18" s="187"/>
      <c r="D18" s="176" t="s">
        <v>0</v>
      </c>
      <c r="E18" s="176"/>
      <c r="F18" s="176"/>
      <c r="G18" s="176"/>
      <c r="H18" s="169" t="s">
        <v>1</v>
      </c>
      <c r="I18" s="170"/>
      <c r="J18" s="170"/>
      <c r="K18" s="170"/>
      <c r="L18" s="170"/>
      <c r="M18" s="170"/>
      <c r="N18" s="170"/>
      <c r="O18" s="171"/>
      <c r="P18" s="169" t="s">
        <v>0</v>
      </c>
      <c r="Q18" s="170"/>
      <c r="R18" s="170"/>
      <c r="S18" s="170"/>
      <c r="T18" s="170"/>
      <c r="U18" s="171"/>
      <c r="V18" s="176" t="s">
        <v>1</v>
      </c>
      <c r="W18" s="176"/>
      <c r="X18" s="176"/>
      <c r="Y18" s="176"/>
      <c r="Z18" s="169" t="s">
        <v>3</v>
      </c>
      <c r="AA18" s="170"/>
      <c r="AB18" s="170"/>
      <c r="AC18" s="170"/>
      <c r="AD18" s="170"/>
      <c r="AE18" s="170"/>
      <c r="AF18" s="170"/>
      <c r="AG18" s="171"/>
    </row>
    <row r="19" spans="1:33">
      <c r="A19" s="174"/>
      <c r="B19" s="191"/>
      <c r="C19" s="188"/>
      <c r="D19" s="174" t="s">
        <v>156</v>
      </c>
      <c r="E19" s="175"/>
      <c r="F19" s="179" t="s">
        <v>144</v>
      </c>
      <c r="G19" s="192"/>
      <c r="H19" s="169" t="s">
        <v>27</v>
      </c>
      <c r="I19" s="171"/>
      <c r="J19" s="169" t="s">
        <v>159</v>
      </c>
      <c r="K19" s="171"/>
      <c r="L19" s="193" t="s">
        <v>145</v>
      </c>
      <c r="M19" s="193"/>
      <c r="N19" s="31" t="s">
        <v>146</v>
      </c>
      <c r="O19" s="31"/>
      <c r="P19" s="194" t="s">
        <v>143</v>
      </c>
      <c r="Q19" s="195"/>
      <c r="R19" s="169" t="s">
        <v>160</v>
      </c>
      <c r="S19" s="171"/>
      <c r="T19" s="194" t="s">
        <v>144</v>
      </c>
      <c r="U19" s="195"/>
      <c r="V19" s="193" t="s">
        <v>145</v>
      </c>
      <c r="W19" s="193"/>
      <c r="X19" s="193" t="s">
        <v>146</v>
      </c>
      <c r="Y19" s="193"/>
      <c r="Z19" s="169" t="s">
        <v>161</v>
      </c>
      <c r="AA19" s="171"/>
      <c r="AB19" s="196" t="s">
        <v>162</v>
      </c>
      <c r="AC19" s="195"/>
      <c r="AD19" s="196" t="s">
        <v>163</v>
      </c>
      <c r="AE19" s="195"/>
      <c r="AF19" s="196" t="s">
        <v>164</v>
      </c>
      <c r="AG19" s="195"/>
    </row>
    <row r="20" spans="1:33">
      <c r="A20" s="6" t="s">
        <v>10</v>
      </c>
      <c r="B20" s="5" t="s">
        <v>147</v>
      </c>
      <c r="C20" s="5" t="s">
        <v>6</v>
      </c>
      <c r="D20" s="5" t="s">
        <v>10</v>
      </c>
      <c r="E20" s="5" t="s">
        <v>147</v>
      </c>
      <c r="F20" s="5" t="s">
        <v>10</v>
      </c>
      <c r="G20" s="5" t="s">
        <v>147</v>
      </c>
      <c r="H20" s="5" t="s">
        <v>10</v>
      </c>
      <c r="I20" s="5" t="s">
        <v>147</v>
      </c>
      <c r="J20" s="5" t="s">
        <v>10</v>
      </c>
      <c r="K20" s="5" t="s">
        <v>147</v>
      </c>
      <c r="L20" s="5" t="s">
        <v>10</v>
      </c>
      <c r="M20" s="5" t="s">
        <v>147</v>
      </c>
      <c r="N20" s="5" t="s">
        <v>10</v>
      </c>
      <c r="O20" s="5" t="s">
        <v>147</v>
      </c>
      <c r="P20" s="5" t="s">
        <v>10</v>
      </c>
      <c r="Q20" s="5" t="s">
        <v>147</v>
      </c>
      <c r="R20" s="5" t="s">
        <v>10</v>
      </c>
      <c r="S20" s="5" t="s">
        <v>147</v>
      </c>
      <c r="T20" s="5" t="s">
        <v>10</v>
      </c>
      <c r="U20" s="5" t="s">
        <v>147</v>
      </c>
      <c r="V20" s="5" t="s">
        <v>10</v>
      </c>
      <c r="W20" s="5" t="s">
        <v>147</v>
      </c>
      <c r="X20" s="5" t="s">
        <v>10</v>
      </c>
      <c r="Y20" s="5" t="s">
        <v>147</v>
      </c>
      <c r="Z20" s="5" t="s">
        <v>10</v>
      </c>
      <c r="AA20" s="5" t="s">
        <v>147</v>
      </c>
      <c r="AB20" s="5" t="s">
        <v>10</v>
      </c>
      <c r="AC20" s="5" t="s">
        <v>147</v>
      </c>
      <c r="AD20" s="5" t="s">
        <v>10</v>
      </c>
      <c r="AE20" s="5" t="s">
        <v>147</v>
      </c>
      <c r="AF20" s="5" t="s">
        <v>10</v>
      </c>
      <c r="AG20" s="5" t="s">
        <v>147</v>
      </c>
    </row>
    <row r="21" spans="1:33">
      <c r="A21" s="8" t="s">
        <v>28</v>
      </c>
      <c r="B21" s="3" t="s">
        <v>148</v>
      </c>
      <c r="C21" s="28">
        <v>42710</v>
      </c>
      <c r="D21" s="13"/>
      <c r="E21" s="13"/>
      <c r="F21" s="13">
        <v>17</v>
      </c>
      <c r="G21" s="13">
        <v>297</v>
      </c>
      <c r="H21" s="13">
        <v>21</v>
      </c>
      <c r="I21" s="13">
        <v>466</v>
      </c>
      <c r="J21" s="13"/>
      <c r="K21" s="13"/>
      <c r="L21" s="13">
        <v>52</v>
      </c>
      <c r="M21" s="13">
        <v>1019</v>
      </c>
      <c r="N21" s="13">
        <v>72</v>
      </c>
      <c r="O21" s="13">
        <v>1694</v>
      </c>
      <c r="P21" s="13">
        <v>180</v>
      </c>
      <c r="Q21" s="13">
        <v>3200</v>
      </c>
      <c r="R21" s="13">
        <f>P21-T21</f>
        <v>150</v>
      </c>
      <c r="S21" s="13">
        <f>Q21-U21</f>
        <v>2700</v>
      </c>
      <c r="T21" s="13">
        <v>30</v>
      </c>
      <c r="U21" s="13">
        <v>500</v>
      </c>
      <c r="V21" s="13">
        <v>80</v>
      </c>
      <c r="W21" s="13">
        <v>1800</v>
      </c>
      <c r="X21" s="13">
        <v>50</v>
      </c>
      <c r="Y21" s="13">
        <v>1100</v>
      </c>
      <c r="Z21" s="13">
        <f t="shared" ref="Z21:Z30" si="0">D21-R21</f>
        <v>-150</v>
      </c>
      <c r="AA21" s="13">
        <f t="shared" ref="AA21:AA30" si="1">E21-S21</f>
        <v>-2700</v>
      </c>
      <c r="AB21" s="13">
        <f>T21-F21</f>
        <v>13</v>
      </c>
      <c r="AC21" s="13">
        <f>U21-G21</f>
        <v>203</v>
      </c>
      <c r="AD21" s="13">
        <f t="shared" ref="AD21:AG24" si="2">L21-V21</f>
        <v>-28</v>
      </c>
      <c r="AE21" s="13">
        <f t="shared" si="2"/>
        <v>-781</v>
      </c>
      <c r="AF21" s="13">
        <f t="shared" si="2"/>
        <v>22</v>
      </c>
      <c r="AG21" s="13">
        <f t="shared" si="2"/>
        <v>594</v>
      </c>
    </row>
    <row r="22" spans="1:33">
      <c r="A22" s="11" t="s">
        <v>32</v>
      </c>
      <c r="B22" s="25" t="s">
        <v>149</v>
      </c>
      <c r="C22" s="29">
        <v>42708</v>
      </c>
      <c r="D22" s="30">
        <v>22</v>
      </c>
      <c r="E22" s="30">
        <v>430</v>
      </c>
      <c r="F22" s="30"/>
      <c r="G22" s="30"/>
      <c r="H22" s="30">
        <v>4</v>
      </c>
      <c r="I22" s="30">
        <v>57</v>
      </c>
      <c r="J22" s="30"/>
      <c r="K22" s="30"/>
      <c r="L22" s="30">
        <v>73</v>
      </c>
      <c r="M22" s="30">
        <v>1171</v>
      </c>
      <c r="N22" s="30">
        <v>46</v>
      </c>
      <c r="O22" s="30">
        <v>736</v>
      </c>
      <c r="P22" s="30">
        <v>50</v>
      </c>
      <c r="Q22" s="30">
        <v>700</v>
      </c>
      <c r="R22" s="13">
        <f t="shared" ref="R22:R26" si="3">P22-T22</f>
        <v>35</v>
      </c>
      <c r="S22" s="13">
        <f t="shared" ref="S22:S26" si="4">Q22-U22</f>
        <v>500</v>
      </c>
      <c r="T22" s="30">
        <v>15</v>
      </c>
      <c r="U22" s="30">
        <v>200</v>
      </c>
      <c r="V22" s="30">
        <v>120</v>
      </c>
      <c r="W22" s="30">
        <v>1500</v>
      </c>
      <c r="X22" s="30">
        <v>70</v>
      </c>
      <c r="Y22" s="30">
        <v>1000</v>
      </c>
      <c r="Z22" s="13">
        <f t="shared" si="0"/>
        <v>-13</v>
      </c>
      <c r="AA22" s="13">
        <f t="shared" si="1"/>
        <v>-70</v>
      </c>
      <c r="AB22" s="13">
        <f t="shared" ref="AB22:AB30" si="5">T22-F22</f>
        <v>15</v>
      </c>
      <c r="AC22" s="13">
        <f t="shared" ref="AC22:AC30" si="6">U22-G22</f>
        <v>200</v>
      </c>
      <c r="AD22" s="13">
        <f t="shared" si="2"/>
        <v>-47</v>
      </c>
      <c r="AE22" s="13">
        <f t="shared" si="2"/>
        <v>-329</v>
      </c>
      <c r="AF22" s="13">
        <f t="shared" si="2"/>
        <v>-24</v>
      </c>
      <c r="AG22" s="13">
        <f t="shared" si="2"/>
        <v>-264</v>
      </c>
    </row>
    <row r="23" spans="1:33">
      <c r="A23" s="11"/>
      <c r="B23" s="25" t="s">
        <v>150</v>
      </c>
      <c r="C23" s="29">
        <v>42711</v>
      </c>
      <c r="D23" s="30">
        <v>19</v>
      </c>
      <c r="E23" s="30">
        <v>119</v>
      </c>
      <c r="F23" s="30">
        <v>4</v>
      </c>
      <c r="G23" s="30">
        <v>22</v>
      </c>
      <c r="H23" s="30">
        <v>44</v>
      </c>
      <c r="I23" s="30">
        <v>322</v>
      </c>
      <c r="J23" s="30"/>
      <c r="K23" s="30"/>
      <c r="L23" s="30">
        <v>24</v>
      </c>
      <c r="M23" s="30">
        <v>273</v>
      </c>
      <c r="N23" s="30">
        <v>70</v>
      </c>
      <c r="O23" s="30">
        <v>778</v>
      </c>
      <c r="P23" s="30">
        <v>50</v>
      </c>
      <c r="Q23" s="30">
        <v>700</v>
      </c>
      <c r="R23" s="13">
        <f t="shared" si="3"/>
        <v>35</v>
      </c>
      <c r="S23" s="13">
        <f t="shared" si="4"/>
        <v>500</v>
      </c>
      <c r="T23" s="30">
        <v>15</v>
      </c>
      <c r="U23" s="30">
        <v>200</v>
      </c>
      <c r="V23" s="30">
        <v>110</v>
      </c>
      <c r="W23" s="30">
        <v>1450</v>
      </c>
      <c r="X23" s="30">
        <v>45</v>
      </c>
      <c r="Y23" s="30">
        <v>600</v>
      </c>
      <c r="Z23" s="13">
        <f t="shared" si="0"/>
        <v>-16</v>
      </c>
      <c r="AA23" s="13">
        <f t="shared" si="1"/>
        <v>-381</v>
      </c>
      <c r="AB23" s="13">
        <f t="shared" si="5"/>
        <v>11</v>
      </c>
      <c r="AC23" s="13">
        <f t="shared" si="6"/>
        <v>178</v>
      </c>
      <c r="AD23" s="13">
        <f t="shared" si="2"/>
        <v>-86</v>
      </c>
      <c r="AE23" s="13">
        <f t="shared" si="2"/>
        <v>-1177</v>
      </c>
      <c r="AF23" s="13">
        <f t="shared" si="2"/>
        <v>25</v>
      </c>
      <c r="AG23" s="13">
        <f t="shared" si="2"/>
        <v>178</v>
      </c>
    </row>
    <row r="24" spans="1:33">
      <c r="A24" s="11"/>
      <c r="B24" s="25" t="s">
        <v>151</v>
      </c>
      <c r="C24" s="29">
        <v>42712</v>
      </c>
      <c r="D24" s="30"/>
      <c r="E24" s="30"/>
      <c r="F24" s="30"/>
      <c r="G24" s="30"/>
      <c r="H24" s="30">
        <v>9</v>
      </c>
      <c r="I24" s="30">
        <v>48</v>
      </c>
      <c r="J24" s="30"/>
      <c r="K24" s="30"/>
      <c r="L24" s="30">
        <v>28</v>
      </c>
      <c r="M24" s="30">
        <v>334</v>
      </c>
      <c r="N24" s="30"/>
      <c r="O24" s="30"/>
      <c r="P24" s="30">
        <v>30</v>
      </c>
      <c r="Q24" s="30">
        <v>400</v>
      </c>
      <c r="R24" s="13">
        <f t="shared" si="3"/>
        <v>20</v>
      </c>
      <c r="S24" s="13">
        <f t="shared" si="4"/>
        <v>260</v>
      </c>
      <c r="T24" s="30">
        <v>10</v>
      </c>
      <c r="U24" s="30">
        <v>140</v>
      </c>
      <c r="V24" s="30">
        <v>20</v>
      </c>
      <c r="W24" s="30">
        <v>250</v>
      </c>
      <c r="X24" s="30">
        <v>25</v>
      </c>
      <c r="Y24" s="30">
        <v>300</v>
      </c>
      <c r="Z24" s="13">
        <f t="shared" si="0"/>
        <v>-20</v>
      </c>
      <c r="AA24" s="13">
        <f t="shared" si="1"/>
        <v>-260</v>
      </c>
      <c r="AB24" s="13">
        <f t="shared" si="5"/>
        <v>10</v>
      </c>
      <c r="AC24" s="13">
        <f t="shared" si="6"/>
        <v>140</v>
      </c>
      <c r="AD24" s="13">
        <f t="shared" si="2"/>
        <v>8</v>
      </c>
      <c r="AE24" s="13">
        <f t="shared" si="2"/>
        <v>84</v>
      </c>
      <c r="AF24" s="13">
        <f t="shared" si="2"/>
        <v>-25</v>
      </c>
      <c r="AG24" s="13">
        <f t="shared" si="2"/>
        <v>-300</v>
      </c>
    </row>
    <row r="25" spans="1:33">
      <c r="A25" s="11"/>
      <c r="B25" s="25" t="s">
        <v>152</v>
      </c>
      <c r="C25" s="29">
        <v>42713</v>
      </c>
      <c r="D25" s="30">
        <v>342</v>
      </c>
      <c r="E25" s="30">
        <v>3192</v>
      </c>
      <c r="F25" s="30">
        <v>28</v>
      </c>
      <c r="G25" s="30">
        <v>221</v>
      </c>
      <c r="H25" s="30">
        <v>12</v>
      </c>
      <c r="I25" s="30">
        <v>71</v>
      </c>
      <c r="J25" s="30"/>
      <c r="K25" s="30"/>
      <c r="L25" s="30"/>
      <c r="M25" s="30"/>
      <c r="N25" s="30"/>
      <c r="O25" s="30"/>
      <c r="P25" s="30">
        <v>400</v>
      </c>
      <c r="Q25" s="30">
        <v>5000</v>
      </c>
      <c r="R25" s="13">
        <f t="shared" si="3"/>
        <v>310</v>
      </c>
      <c r="S25" s="13">
        <f t="shared" si="4"/>
        <v>3840</v>
      </c>
      <c r="T25" s="30">
        <v>90</v>
      </c>
      <c r="U25" s="30">
        <v>1160</v>
      </c>
      <c r="V25" s="30"/>
      <c r="W25" s="30"/>
      <c r="X25" s="30"/>
      <c r="Y25" s="30"/>
      <c r="Z25" s="13">
        <f t="shared" si="0"/>
        <v>32</v>
      </c>
      <c r="AA25" s="13">
        <f t="shared" si="1"/>
        <v>-648</v>
      </c>
      <c r="AB25" s="13">
        <f t="shared" si="5"/>
        <v>62</v>
      </c>
      <c r="AC25" s="13">
        <f t="shared" si="6"/>
        <v>939</v>
      </c>
      <c r="AD25" s="13"/>
      <c r="AE25" s="30"/>
      <c r="AF25" s="30"/>
      <c r="AG25" s="30"/>
    </row>
    <row r="26" spans="1:33">
      <c r="A26" s="11"/>
      <c r="B26" s="25" t="s">
        <v>153</v>
      </c>
      <c r="C26" s="29">
        <v>42714</v>
      </c>
      <c r="D26" s="30">
        <v>227</v>
      </c>
      <c r="E26" s="30">
        <v>2695</v>
      </c>
      <c r="F26" s="30">
        <v>52</v>
      </c>
      <c r="G26" s="30">
        <v>459</v>
      </c>
      <c r="H26" s="30">
        <v>15</v>
      </c>
      <c r="I26" s="30">
        <v>69</v>
      </c>
      <c r="J26" s="30"/>
      <c r="K26" s="30"/>
      <c r="L26" s="30"/>
      <c r="M26" s="30"/>
      <c r="N26" s="30"/>
      <c r="O26" s="30"/>
      <c r="P26" s="30">
        <v>300</v>
      </c>
      <c r="Q26" s="30">
        <v>4000</v>
      </c>
      <c r="R26" s="13">
        <f t="shared" si="3"/>
        <v>240</v>
      </c>
      <c r="S26" s="13">
        <f t="shared" si="4"/>
        <v>3200</v>
      </c>
      <c r="T26" s="30">
        <v>60</v>
      </c>
      <c r="U26" s="30">
        <v>800</v>
      </c>
      <c r="V26" s="30"/>
      <c r="W26" s="30"/>
      <c r="X26" s="30"/>
      <c r="Y26" s="30"/>
      <c r="Z26" s="13">
        <f t="shared" si="0"/>
        <v>-13</v>
      </c>
      <c r="AA26" s="13">
        <f t="shared" si="1"/>
        <v>-505</v>
      </c>
      <c r="AB26" s="13">
        <f t="shared" si="5"/>
        <v>8</v>
      </c>
      <c r="AC26" s="13">
        <f t="shared" si="6"/>
        <v>341</v>
      </c>
      <c r="AD26" s="13"/>
      <c r="AE26" s="30"/>
      <c r="AF26" s="30"/>
      <c r="AG26" s="30"/>
    </row>
    <row r="27" spans="1:33">
      <c r="A27" s="11" t="s">
        <v>154</v>
      </c>
      <c r="B27" s="25"/>
      <c r="C27" s="25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>
        <v>1010</v>
      </c>
      <c r="Q27" s="30">
        <v>14000</v>
      </c>
      <c r="R27" s="13"/>
      <c r="S27" s="13"/>
      <c r="T27" s="30"/>
      <c r="U27" s="30"/>
      <c r="V27" s="30"/>
      <c r="W27" s="30"/>
      <c r="X27" s="30"/>
      <c r="Y27" s="30"/>
      <c r="Z27" s="13">
        <f t="shared" si="0"/>
        <v>0</v>
      </c>
      <c r="AA27" s="13">
        <f t="shared" si="1"/>
        <v>0</v>
      </c>
      <c r="AB27" s="13">
        <f t="shared" si="5"/>
        <v>0</v>
      </c>
      <c r="AC27" s="13">
        <f t="shared" si="6"/>
        <v>0</v>
      </c>
      <c r="AD27" s="30"/>
      <c r="AE27" s="30"/>
      <c r="AF27" s="30"/>
      <c r="AG27" s="30"/>
    </row>
    <row r="28" spans="1:33">
      <c r="A28" s="11" t="s">
        <v>155</v>
      </c>
      <c r="B28" s="25" t="s">
        <v>156</v>
      </c>
      <c r="C28" s="29">
        <v>42717</v>
      </c>
      <c r="D28" s="30"/>
      <c r="E28" s="30"/>
      <c r="F28" s="30">
        <v>114</v>
      </c>
      <c r="G28" s="30">
        <v>2230</v>
      </c>
      <c r="H28" s="30">
        <v>188</v>
      </c>
      <c r="I28" s="30">
        <v>2619</v>
      </c>
      <c r="J28" s="30">
        <v>3</v>
      </c>
      <c r="K28" s="32">
        <v>62</v>
      </c>
      <c r="L28" s="30"/>
      <c r="M28" s="32" t="s">
        <v>165</v>
      </c>
      <c r="N28" s="30">
        <v>80</v>
      </c>
      <c r="O28" s="30">
        <v>1629</v>
      </c>
      <c r="P28" s="30">
        <v>200</v>
      </c>
      <c r="Q28" s="30">
        <v>2800</v>
      </c>
      <c r="R28" s="13"/>
      <c r="S28" s="13"/>
      <c r="T28" s="30">
        <v>200</v>
      </c>
      <c r="U28" s="30">
        <v>2800</v>
      </c>
      <c r="V28" s="30"/>
      <c r="W28" s="30"/>
      <c r="X28" s="30"/>
      <c r="Y28" s="30"/>
      <c r="Z28" s="13">
        <f t="shared" si="0"/>
        <v>0</v>
      </c>
      <c r="AA28" s="13">
        <f t="shared" si="1"/>
        <v>0</v>
      </c>
      <c r="AB28" s="13">
        <f t="shared" si="5"/>
        <v>86</v>
      </c>
      <c r="AC28" s="13">
        <f t="shared" si="6"/>
        <v>570</v>
      </c>
      <c r="AD28" s="30"/>
      <c r="AE28" s="30"/>
      <c r="AF28" s="30"/>
      <c r="AG28" s="30"/>
    </row>
    <row r="29" spans="1:33">
      <c r="A29" s="11"/>
      <c r="B29" s="25" t="s">
        <v>27</v>
      </c>
      <c r="C29" s="29">
        <v>42720</v>
      </c>
      <c r="D29" s="30"/>
      <c r="E29" s="30"/>
      <c r="F29" s="30"/>
      <c r="G29" s="30"/>
      <c r="H29" s="30"/>
      <c r="I29" s="30"/>
      <c r="J29" s="30"/>
      <c r="K29" s="30"/>
      <c r="L29" s="32"/>
      <c r="M29" s="32" t="s">
        <v>165</v>
      </c>
      <c r="N29" s="30">
        <v>5</v>
      </c>
      <c r="O29" s="30">
        <v>33</v>
      </c>
      <c r="P29" s="30">
        <v>115</v>
      </c>
      <c r="Q29" s="30">
        <v>1600</v>
      </c>
      <c r="R29" s="13"/>
      <c r="S29" s="13"/>
      <c r="T29" s="30">
        <v>115</v>
      </c>
      <c r="U29" s="30">
        <v>1600</v>
      </c>
      <c r="V29" s="30"/>
      <c r="W29" s="30"/>
      <c r="X29" s="30"/>
      <c r="Y29" s="30"/>
      <c r="Z29" s="13">
        <f t="shared" si="0"/>
        <v>0</v>
      </c>
      <c r="AA29" s="13">
        <f t="shared" si="1"/>
        <v>0</v>
      </c>
      <c r="AB29" s="13">
        <f t="shared" si="5"/>
        <v>115</v>
      </c>
      <c r="AC29" s="13">
        <f t="shared" si="6"/>
        <v>1600</v>
      </c>
      <c r="AD29" s="30"/>
      <c r="AE29" s="30"/>
      <c r="AF29" s="30"/>
      <c r="AG29" s="30"/>
    </row>
    <row r="30" spans="1:33">
      <c r="A30" s="11" t="s">
        <v>157</v>
      </c>
      <c r="B30" s="25"/>
      <c r="C30" s="25"/>
      <c r="D30" s="30">
        <f t="shared" ref="D30:G30" si="7">SUM(D21:D29)</f>
        <v>610</v>
      </c>
      <c r="E30" s="30">
        <f t="shared" si="7"/>
        <v>6436</v>
      </c>
      <c r="F30" s="30">
        <f t="shared" si="7"/>
        <v>215</v>
      </c>
      <c r="G30" s="30">
        <f t="shared" si="7"/>
        <v>3229</v>
      </c>
      <c r="H30" s="30">
        <f t="shared" ref="H30:I30" si="8">SUM(H21:H29)</f>
        <v>293</v>
      </c>
      <c r="I30" s="30">
        <f t="shared" si="8"/>
        <v>3652</v>
      </c>
      <c r="J30" s="30">
        <f t="shared" ref="J30" si="9">SUM(J21:J29)</f>
        <v>3</v>
      </c>
      <c r="K30" s="30">
        <f t="shared" ref="K30" si="10">SUM(K21:K29)</f>
        <v>62</v>
      </c>
      <c r="L30" s="30">
        <f t="shared" ref="L30:O30" si="11">SUM(L21:L29)</f>
        <v>177</v>
      </c>
      <c r="M30" s="30">
        <f t="shared" si="11"/>
        <v>2797</v>
      </c>
      <c r="N30" s="30">
        <f t="shared" si="11"/>
        <v>273</v>
      </c>
      <c r="O30" s="30">
        <f t="shared" si="11"/>
        <v>4870</v>
      </c>
      <c r="P30" s="30">
        <f>SUM(P21:P29)-P27</f>
        <v>1325</v>
      </c>
      <c r="Q30" s="30">
        <f>SUM(Q21:Q29)-Q27</f>
        <v>18400</v>
      </c>
      <c r="R30" s="30">
        <f t="shared" ref="R30" si="12">SUM(R21:R29)</f>
        <v>790</v>
      </c>
      <c r="S30" s="30">
        <f t="shared" ref="S30" si="13">SUM(S21:S29)</f>
        <v>11000</v>
      </c>
      <c r="T30" s="30">
        <v>535</v>
      </c>
      <c r="U30" s="30">
        <v>7400</v>
      </c>
      <c r="V30" s="30"/>
      <c r="W30" s="30"/>
      <c r="X30" s="30"/>
      <c r="Y30" s="30"/>
      <c r="Z30" s="30">
        <f t="shared" si="0"/>
        <v>-180</v>
      </c>
      <c r="AA30" s="30">
        <f t="shared" si="1"/>
        <v>-4564</v>
      </c>
      <c r="AB30" s="13">
        <f t="shared" si="5"/>
        <v>320</v>
      </c>
      <c r="AC30" s="13">
        <f t="shared" si="6"/>
        <v>4171</v>
      </c>
      <c r="AD30" s="30"/>
      <c r="AE30" s="30"/>
      <c r="AF30" s="30"/>
      <c r="AG30" s="30"/>
    </row>
    <row r="31" spans="1:33">
      <c r="B31" s="25" t="s">
        <v>166</v>
      </c>
      <c r="C31" s="25">
        <f>D22+D23+D24+D21+F21+F22+F23+F24+H21+H22+H23+H24+J21+J22+J23+J24+L21+L22+L23+L24+N21+N22+N23+N24</f>
        <v>505</v>
      </c>
      <c r="D31" s="25">
        <f>E21+E22+E23+E24+G21+G22+G23+G24+I21+I22+I23+I24+K21+K22+K23+K24+M21+M22+M23+M24+O21+O22+O23+O24</f>
        <v>7766</v>
      </c>
      <c r="E31" s="25" t="s">
        <v>167</v>
      </c>
      <c r="F31" s="25"/>
      <c r="G31" s="25">
        <f>D21+D22+D23+D24+D25+D26+F21+F22+F23+F24+F25+F26+H21+H22+H23+H24+H25+H26+J21+J22+J23+J24+J25+J26</f>
        <v>816</v>
      </c>
      <c r="H31" s="25">
        <f>E21+E22+E23+E24+E25+E26+G21+G22+G23+G24+G25+G26+I21+I22+I23+I24+I25+I26+K21+K22+K23+K24+K25+K26</f>
        <v>8468</v>
      </c>
      <c r="I31" s="25" t="s">
        <v>168</v>
      </c>
      <c r="J31" s="30">
        <f>F21+F22+F23+F24+F25+F26+J21+J22+J24+J23+J25+J26+D28+D29+F28+F29+J28+J29+N28+N29</f>
        <v>303</v>
      </c>
      <c r="K31" s="30">
        <f>G21+G22+G23+G24+G25+G26+G28+G29+K21+K22+K23+K24+K25+K26+K28+K29+O28+O29</f>
        <v>4953</v>
      </c>
    </row>
    <row r="32" spans="1:33">
      <c r="B32" s="25" t="s">
        <v>169</v>
      </c>
      <c r="C32" s="25">
        <f>+D21+D22+D23+D24+D25+F21+F22+F23+F24+F25+H21+H22+H23+H24+H25+J21+J22+J23+J24+J25+N21+N22+N23+N24</f>
        <v>710</v>
      </c>
      <c r="D32" s="25">
        <f>E21+E22+E23+E24+E25+G21+G22+G23+G24+G25+I21+I22+I23+I24+I25+K21+K22+K23+K24+K25+O21+O22+O23+O24</f>
        <v>8453</v>
      </c>
      <c r="E32" s="25" t="s">
        <v>170</v>
      </c>
      <c r="F32" s="25"/>
      <c r="G32" s="30">
        <f>F21+F22+F23+F24+F25+F26+D28+H21+H22+H23+H24+H25+H26+H28+J21+J22+J23+J24+J25+J26+J28+F28+N28</f>
        <v>591</v>
      </c>
      <c r="H32" s="30">
        <f>+G21+G22+G23+G24+G25+G26+E28+I21+I22+I23+I24+I25+I26+I28+K21+K22+K23+K24+K25+K26+G28+K28+O28</f>
        <v>8572</v>
      </c>
      <c r="I32" s="25"/>
      <c r="J32" s="25"/>
      <c r="K32" s="25"/>
    </row>
    <row r="34" spans="1:33">
      <c r="A34" s="26" t="s">
        <v>171</v>
      </c>
    </row>
    <row r="35" spans="1:33">
      <c r="A35" s="189" t="s">
        <v>142</v>
      </c>
      <c r="B35" s="190"/>
      <c r="C35" s="187"/>
      <c r="D35" s="176" t="s">
        <v>0</v>
      </c>
      <c r="E35" s="176"/>
      <c r="F35" s="176"/>
      <c r="G35" s="176"/>
      <c r="H35" s="169" t="s">
        <v>1</v>
      </c>
      <c r="I35" s="170"/>
      <c r="J35" s="170"/>
      <c r="K35" s="170"/>
      <c r="L35" s="170"/>
      <c r="M35" s="170"/>
      <c r="N35" s="170"/>
      <c r="O35" s="171"/>
      <c r="P35" s="176" t="s">
        <v>0</v>
      </c>
      <c r="Q35" s="176"/>
      <c r="R35" s="176"/>
      <c r="S35" s="176"/>
      <c r="T35" s="176"/>
      <c r="U35" s="176"/>
      <c r="V35" s="176" t="s">
        <v>1</v>
      </c>
      <c r="W35" s="176"/>
      <c r="X35" s="176"/>
      <c r="Y35" s="176"/>
      <c r="Z35" s="169" t="s">
        <v>3</v>
      </c>
      <c r="AA35" s="170"/>
      <c r="AB35" s="170"/>
      <c r="AC35" s="170"/>
      <c r="AD35" s="170"/>
      <c r="AE35" s="170"/>
      <c r="AF35" s="170"/>
      <c r="AG35" s="171"/>
    </row>
    <row r="36" spans="1:33">
      <c r="A36" s="174"/>
      <c r="B36" s="191"/>
      <c r="C36" s="188"/>
      <c r="D36" s="174" t="s">
        <v>156</v>
      </c>
      <c r="E36" s="175"/>
      <c r="F36" s="179" t="s">
        <v>144</v>
      </c>
      <c r="G36" s="192"/>
      <c r="H36" s="169" t="s">
        <v>27</v>
      </c>
      <c r="I36" s="171"/>
      <c r="J36" s="169" t="s">
        <v>159</v>
      </c>
      <c r="K36" s="171"/>
      <c r="L36" s="193" t="s">
        <v>145</v>
      </c>
      <c r="M36" s="193"/>
      <c r="N36" s="31" t="s">
        <v>146</v>
      </c>
      <c r="O36" s="31"/>
      <c r="P36" s="194" t="s">
        <v>143</v>
      </c>
      <c r="Q36" s="195"/>
      <c r="R36" s="169" t="s">
        <v>160</v>
      </c>
      <c r="S36" s="171"/>
      <c r="T36" s="194" t="s">
        <v>144</v>
      </c>
      <c r="U36" s="195"/>
      <c r="V36" s="193" t="s">
        <v>145</v>
      </c>
      <c r="W36" s="193"/>
      <c r="X36" s="193" t="s">
        <v>146</v>
      </c>
      <c r="Y36" s="193"/>
      <c r="Z36" s="169" t="s">
        <v>161</v>
      </c>
      <c r="AA36" s="171"/>
      <c r="AB36" s="196" t="s">
        <v>0</v>
      </c>
      <c r="AC36" s="195"/>
      <c r="AD36" s="196" t="s">
        <v>163</v>
      </c>
      <c r="AE36" s="195"/>
      <c r="AF36" s="196" t="s">
        <v>164</v>
      </c>
      <c r="AG36" s="195"/>
    </row>
    <row r="37" spans="1:33">
      <c r="A37" s="6" t="s">
        <v>10</v>
      </c>
      <c r="B37" s="5" t="s">
        <v>147</v>
      </c>
      <c r="C37" s="5" t="s">
        <v>6</v>
      </c>
      <c r="D37" s="5" t="s">
        <v>10</v>
      </c>
      <c r="E37" s="5" t="s">
        <v>147</v>
      </c>
      <c r="F37" s="5" t="s">
        <v>10</v>
      </c>
      <c r="G37" s="5" t="s">
        <v>147</v>
      </c>
      <c r="H37" s="5" t="s">
        <v>10</v>
      </c>
      <c r="I37" s="5" t="s">
        <v>147</v>
      </c>
      <c r="J37" s="5" t="s">
        <v>10</v>
      </c>
      <c r="K37" s="5" t="s">
        <v>147</v>
      </c>
      <c r="L37" s="5" t="s">
        <v>10</v>
      </c>
      <c r="M37" s="5" t="s">
        <v>147</v>
      </c>
      <c r="N37" s="5" t="s">
        <v>10</v>
      </c>
      <c r="O37" s="5" t="s">
        <v>147</v>
      </c>
      <c r="P37" s="5" t="s">
        <v>10</v>
      </c>
      <c r="Q37" s="5" t="s">
        <v>147</v>
      </c>
      <c r="R37" s="5" t="s">
        <v>10</v>
      </c>
      <c r="S37" s="5" t="s">
        <v>147</v>
      </c>
      <c r="T37" s="5" t="s">
        <v>10</v>
      </c>
      <c r="U37" s="5" t="s">
        <v>147</v>
      </c>
      <c r="V37" s="5" t="s">
        <v>10</v>
      </c>
      <c r="W37" s="5" t="s">
        <v>147</v>
      </c>
      <c r="X37" s="5" t="s">
        <v>10</v>
      </c>
      <c r="Y37" s="5" t="s">
        <v>147</v>
      </c>
      <c r="Z37" s="5" t="s">
        <v>10</v>
      </c>
      <c r="AA37" s="5" t="s">
        <v>147</v>
      </c>
      <c r="AB37" s="5" t="s">
        <v>10</v>
      </c>
      <c r="AC37" s="5" t="s">
        <v>147</v>
      </c>
      <c r="AD37" s="5" t="s">
        <v>10</v>
      </c>
      <c r="AE37" s="5" t="s">
        <v>147</v>
      </c>
      <c r="AF37" s="5" t="s">
        <v>10</v>
      </c>
      <c r="AG37" s="5" t="s">
        <v>147</v>
      </c>
    </row>
    <row r="38" spans="1:33">
      <c r="A38" s="8" t="s">
        <v>28</v>
      </c>
      <c r="B38" s="3" t="s">
        <v>148</v>
      </c>
      <c r="C38" s="28">
        <f>C21+7</f>
        <v>42717</v>
      </c>
      <c r="D38" s="13"/>
      <c r="E38" s="13"/>
      <c r="F38" s="13">
        <v>32</v>
      </c>
      <c r="G38" s="13">
        <v>666</v>
      </c>
      <c r="H38" s="13">
        <v>67</v>
      </c>
      <c r="I38" s="13">
        <v>1600</v>
      </c>
      <c r="J38" s="13"/>
      <c r="K38" s="13"/>
      <c r="L38" s="13">
        <v>19</v>
      </c>
      <c r="M38" s="13">
        <v>458</v>
      </c>
      <c r="N38" s="13">
        <v>72</v>
      </c>
      <c r="O38" s="13">
        <v>1684</v>
      </c>
      <c r="P38" s="13">
        <v>180</v>
      </c>
      <c r="Q38" s="13">
        <v>3200</v>
      </c>
      <c r="R38" s="13">
        <f>P38-T38</f>
        <v>150</v>
      </c>
      <c r="S38" s="13">
        <f>Q38-U38</f>
        <v>2700</v>
      </c>
      <c r="T38" s="13">
        <v>30</v>
      </c>
      <c r="U38" s="13">
        <v>500</v>
      </c>
      <c r="V38" s="13">
        <v>80</v>
      </c>
      <c r="W38" s="13">
        <v>1800</v>
      </c>
      <c r="X38" s="13">
        <v>50</v>
      </c>
      <c r="Y38" s="13">
        <v>1100</v>
      </c>
      <c r="Z38" s="13">
        <f t="shared" ref="Z38:Z47" si="14">D38-R38</f>
        <v>-150</v>
      </c>
      <c r="AA38" s="13">
        <f t="shared" ref="AA38:AA47" si="15">E38-S38</f>
        <v>-2700</v>
      </c>
      <c r="AB38" s="13">
        <f>T38-F38</f>
        <v>-2</v>
      </c>
      <c r="AC38" s="13">
        <f>U38-G38</f>
        <v>-166</v>
      </c>
      <c r="AD38" s="13">
        <f t="shared" ref="AD38:AG41" si="16">L38-V38</f>
        <v>-61</v>
      </c>
      <c r="AE38" s="13">
        <f t="shared" si="16"/>
        <v>-1342</v>
      </c>
      <c r="AF38" s="13">
        <f t="shared" si="16"/>
        <v>22</v>
      </c>
      <c r="AG38" s="13">
        <f t="shared" si="16"/>
        <v>584</v>
      </c>
    </row>
    <row r="39" spans="1:33">
      <c r="A39" s="11" t="s">
        <v>32</v>
      </c>
      <c r="B39" s="25" t="s">
        <v>149</v>
      </c>
      <c r="C39" s="28">
        <f t="shared" ref="C39:C46" si="17">C22+7</f>
        <v>42715</v>
      </c>
      <c r="D39" s="13">
        <v>18</v>
      </c>
      <c r="E39" s="13">
        <v>263</v>
      </c>
      <c r="F39" s="30">
        <v>8</v>
      </c>
      <c r="G39" s="30">
        <v>124</v>
      </c>
      <c r="H39" s="30">
        <v>19</v>
      </c>
      <c r="I39" s="30">
        <v>425</v>
      </c>
      <c r="J39" s="30">
        <v>2</v>
      </c>
      <c r="K39" s="30">
        <v>47</v>
      </c>
      <c r="L39" s="30">
        <v>23</v>
      </c>
      <c r="M39" s="30">
        <v>409</v>
      </c>
      <c r="N39" s="30">
        <v>48</v>
      </c>
      <c r="O39" s="30">
        <v>782</v>
      </c>
      <c r="P39" s="30">
        <v>50</v>
      </c>
      <c r="Q39" s="30">
        <v>700</v>
      </c>
      <c r="R39" s="13">
        <f t="shared" ref="R39:R43" si="18">P39-T39</f>
        <v>35</v>
      </c>
      <c r="S39" s="13">
        <f t="shared" ref="S39:S43" si="19">Q39-U39</f>
        <v>500</v>
      </c>
      <c r="T39" s="30">
        <v>15</v>
      </c>
      <c r="U39" s="30">
        <v>200</v>
      </c>
      <c r="V39" s="30">
        <v>120</v>
      </c>
      <c r="W39" s="30">
        <v>1500</v>
      </c>
      <c r="X39" s="30">
        <v>70</v>
      </c>
      <c r="Y39" s="30">
        <v>1000</v>
      </c>
      <c r="Z39" s="13">
        <f t="shared" si="14"/>
        <v>-17</v>
      </c>
      <c r="AA39" s="13">
        <f t="shared" si="15"/>
        <v>-237</v>
      </c>
      <c r="AB39" s="13">
        <f t="shared" ref="AB39:AB47" si="20">T39-F39</f>
        <v>7</v>
      </c>
      <c r="AC39" s="13">
        <f t="shared" ref="AC39:AC47" si="21">U39-G39</f>
        <v>76</v>
      </c>
      <c r="AD39" s="13">
        <f t="shared" si="16"/>
        <v>-97</v>
      </c>
      <c r="AE39" s="13">
        <f t="shared" si="16"/>
        <v>-1091</v>
      </c>
      <c r="AF39" s="13">
        <f t="shared" si="16"/>
        <v>-22</v>
      </c>
      <c r="AG39" s="13">
        <f t="shared" si="16"/>
        <v>-218</v>
      </c>
    </row>
    <row r="40" spans="1:33">
      <c r="A40" s="11"/>
      <c r="B40" s="25" t="s">
        <v>150</v>
      </c>
      <c r="C40" s="28">
        <f t="shared" si="17"/>
        <v>42718</v>
      </c>
      <c r="D40" s="13">
        <v>13</v>
      </c>
      <c r="E40" s="13">
        <v>80</v>
      </c>
      <c r="F40" s="30">
        <v>6</v>
      </c>
      <c r="G40" s="30">
        <v>68</v>
      </c>
      <c r="H40" s="30">
        <v>49</v>
      </c>
      <c r="I40" s="30">
        <v>331</v>
      </c>
      <c r="J40" s="30"/>
      <c r="K40" s="30"/>
      <c r="L40" s="30">
        <v>35</v>
      </c>
      <c r="M40" s="30">
        <v>358</v>
      </c>
      <c r="N40" s="30">
        <v>38</v>
      </c>
      <c r="O40" s="30">
        <v>532</v>
      </c>
      <c r="P40" s="30">
        <v>50</v>
      </c>
      <c r="Q40" s="30">
        <v>700</v>
      </c>
      <c r="R40" s="13">
        <f t="shared" si="18"/>
        <v>35</v>
      </c>
      <c r="S40" s="13">
        <f t="shared" si="19"/>
        <v>500</v>
      </c>
      <c r="T40" s="30">
        <v>15</v>
      </c>
      <c r="U40" s="30">
        <v>200</v>
      </c>
      <c r="V40" s="30">
        <v>110</v>
      </c>
      <c r="W40" s="30">
        <v>1450</v>
      </c>
      <c r="X40" s="30">
        <v>45</v>
      </c>
      <c r="Y40" s="30">
        <v>600</v>
      </c>
      <c r="Z40" s="13">
        <f t="shared" si="14"/>
        <v>-22</v>
      </c>
      <c r="AA40" s="13">
        <f t="shared" si="15"/>
        <v>-420</v>
      </c>
      <c r="AB40" s="13">
        <f t="shared" si="20"/>
        <v>9</v>
      </c>
      <c r="AC40" s="13">
        <f t="shared" si="21"/>
        <v>132</v>
      </c>
      <c r="AD40" s="13">
        <f t="shared" si="16"/>
        <v>-75</v>
      </c>
      <c r="AE40" s="13">
        <f t="shared" si="16"/>
        <v>-1092</v>
      </c>
      <c r="AF40" s="13">
        <f t="shared" si="16"/>
        <v>-7</v>
      </c>
      <c r="AG40" s="13">
        <f t="shared" si="16"/>
        <v>-68</v>
      </c>
    </row>
    <row r="41" spans="1:33">
      <c r="A41" s="11"/>
      <c r="B41" s="25" t="s">
        <v>151</v>
      </c>
      <c r="C41" s="28">
        <f t="shared" si="17"/>
        <v>42719</v>
      </c>
      <c r="D41" s="13"/>
      <c r="E41" s="13"/>
      <c r="F41" s="30">
        <v>2</v>
      </c>
      <c r="G41" s="30">
        <v>19</v>
      </c>
      <c r="H41" s="30">
        <v>3</v>
      </c>
      <c r="I41" s="30">
        <v>27</v>
      </c>
      <c r="J41" s="30"/>
      <c r="K41" s="30"/>
      <c r="L41" s="30">
        <v>28</v>
      </c>
      <c r="M41" s="30">
        <v>493</v>
      </c>
      <c r="N41" s="30">
        <v>16</v>
      </c>
      <c r="O41" s="30">
        <v>232</v>
      </c>
      <c r="P41" s="30">
        <v>30</v>
      </c>
      <c r="Q41" s="30">
        <v>400</v>
      </c>
      <c r="R41" s="13">
        <f t="shared" si="18"/>
        <v>20</v>
      </c>
      <c r="S41" s="13">
        <f t="shared" si="19"/>
        <v>260</v>
      </c>
      <c r="T41" s="30">
        <v>10</v>
      </c>
      <c r="U41" s="30">
        <v>140</v>
      </c>
      <c r="V41" s="30">
        <v>20</v>
      </c>
      <c r="W41" s="30">
        <v>250</v>
      </c>
      <c r="X41" s="30">
        <v>25</v>
      </c>
      <c r="Y41" s="30">
        <v>300</v>
      </c>
      <c r="Z41" s="13">
        <f t="shared" si="14"/>
        <v>-20</v>
      </c>
      <c r="AA41" s="13">
        <f t="shared" si="15"/>
        <v>-260</v>
      </c>
      <c r="AB41" s="13">
        <f t="shared" si="20"/>
        <v>8</v>
      </c>
      <c r="AC41" s="13">
        <f t="shared" si="21"/>
        <v>121</v>
      </c>
      <c r="AD41" s="13">
        <f t="shared" si="16"/>
        <v>8</v>
      </c>
      <c r="AE41" s="13">
        <f t="shared" si="16"/>
        <v>243</v>
      </c>
      <c r="AF41" s="13">
        <f t="shared" si="16"/>
        <v>-9</v>
      </c>
      <c r="AG41" s="13">
        <f t="shared" si="16"/>
        <v>-68</v>
      </c>
    </row>
    <row r="42" spans="1:33">
      <c r="A42" s="11"/>
      <c r="B42" s="25" t="s">
        <v>152</v>
      </c>
      <c r="C42" s="28">
        <f t="shared" si="17"/>
        <v>42720</v>
      </c>
      <c r="D42" s="13"/>
      <c r="E42" s="13"/>
      <c r="F42" s="30">
        <v>86</v>
      </c>
      <c r="G42" s="30">
        <v>656</v>
      </c>
      <c r="H42" s="30">
        <v>6</v>
      </c>
      <c r="I42" s="30">
        <v>83</v>
      </c>
      <c r="J42" s="30">
        <v>3</v>
      </c>
      <c r="K42" s="30">
        <v>31</v>
      </c>
      <c r="L42" s="30"/>
      <c r="M42" s="30"/>
      <c r="N42" s="30"/>
      <c r="O42" s="30"/>
      <c r="P42" s="30">
        <v>400</v>
      </c>
      <c r="Q42" s="30">
        <v>5000</v>
      </c>
      <c r="R42" s="13">
        <f t="shared" si="18"/>
        <v>310</v>
      </c>
      <c r="S42" s="13">
        <f t="shared" si="19"/>
        <v>3840</v>
      </c>
      <c r="T42" s="30">
        <v>90</v>
      </c>
      <c r="U42" s="30">
        <v>1160</v>
      </c>
      <c r="V42" s="30"/>
      <c r="W42" s="30"/>
      <c r="X42" s="30"/>
      <c r="Y42" s="30"/>
      <c r="Z42" s="13">
        <f t="shared" si="14"/>
        <v>-310</v>
      </c>
      <c r="AA42" s="13">
        <f t="shared" si="15"/>
        <v>-3840</v>
      </c>
      <c r="AB42" s="13">
        <f t="shared" si="20"/>
        <v>4</v>
      </c>
      <c r="AC42" s="13">
        <f t="shared" si="21"/>
        <v>504</v>
      </c>
      <c r="AD42" s="13"/>
      <c r="AE42" s="30"/>
      <c r="AF42" s="30"/>
      <c r="AG42" s="30"/>
    </row>
    <row r="43" spans="1:33">
      <c r="A43" s="11"/>
      <c r="B43" s="25" t="s">
        <v>153</v>
      </c>
      <c r="C43" s="28">
        <f t="shared" si="17"/>
        <v>42721</v>
      </c>
      <c r="D43" s="13">
        <v>336</v>
      </c>
      <c r="E43" s="13">
        <v>3954</v>
      </c>
      <c r="F43" s="30">
        <v>34</v>
      </c>
      <c r="G43" s="30">
        <v>319</v>
      </c>
      <c r="H43" s="30">
        <v>56</v>
      </c>
      <c r="I43" s="30">
        <v>534</v>
      </c>
      <c r="J43" s="30">
        <v>30</v>
      </c>
      <c r="K43" s="30">
        <v>868</v>
      </c>
      <c r="L43" s="30"/>
      <c r="M43" s="30"/>
      <c r="N43" s="30"/>
      <c r="O43" s="30"/>
      <c r="P43" s="30">
        <v>300</v>
      </c>
      <c r="Q43" s="30">
        <v>4000</v>
      </c>
      <c r="R43" s="13">
        <f t="shared" si="18"/>
        <v>240</v>
      </c>
      <c r="S43" s="13">
        <f t="shared" si="19"/>
        <v>3200</v>
      </c>
      <c r="T43" s="30">
        <v>60</v>
      </c>
      <c r="U43" s="30">
        <v>800</v>
      </c>
      <c r="V43" s="30"/>
      <c r="W43" s="30"/>
      <c r="X43" s="30"/>
      <c r="Y43" s="30"/>
      <c r="Z43" s="13">
        <f t="shared" si="14"/>
        <v>96</v>
      </c>
      <c r="AA43" s="13">
        <f t="shared" si="15"/>
        <v>754</v>
      </c>
      <c r="AB43" s="13">
        <f t="shared" si="20"/>
        <v>26</v>
      </c>
      <c r="AC43" s="13">
        <f t="shared" si="21"/>
        <v>481</v>
      </c>
      <c r="AD43" s="13"/>
      <c r="AE43" s="30"/>
      <c r="AF43" s="30"/>
      <c r="AG43" s="30"/>
    </row>
    <row r="44" spans="1:33">
      <c r="A44" s="11" t="s">
        <v>154</v>
      </c>
      <c r="B44" s="25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>
        <v>1010</v>
      </c>
      <c r="Q44" s="30">
        <v>14000</v>
      </c>
      <c r="R44" s="13"/>
      <c r="S44" s="13"/>
      <c r="T44" s="30"/>
      <c r="U44" s="30"/>
      <c r="V44" s="30"/>
      <c r="W44" s="30"/>
      <c r="X44" s="30"/>
      <c r="Y44" s="30"/>
      <c r="Z44" s="13">
        <f t="shared" si="14"/>
        <v>0</v>
      </c>
      <c r="AA44" s="13">
        <f t="shared" si="15"/>
        <v>0</v>
      </c>
      <c r="AB44" s="13">
        <f t="shared" si="20"/>
        <v>0</v>
      </c>
      <c r="AC44" s="13">
        <f t="shared" si="21"/>
        <v>0</v>
      </c>
      <c r="AD44" s="30"/>
      <c r="AE44" s="30"/>
      <c r="AF44" s="30"/>
      <c r="AG44" s="30"/>
    </row>
    <row r="45" spans="1:33">
      <c r="A45" s="11" t="s">
        <v>155</v>
      </c>
      <c r="B45" s="25" t="s">
        <v>156</v>
      </c>
      <c r="C45" s="28">
        <f t="shared" si="17"/>
        <v>42724</v>
      </c>
      <c r="D45" s="13"/>
      <c r="E45" s="13"/>
      <c r="F45" s="30">
        <v>166</v>
      </c>
      <c r="G45" s="30">
        <v>3470</v>
      </c>
      <c r="H45" s="30">
        <v>267</v>
      </c>
      <c r="I45" s="30">
        <v>3596</v>
      </c>
      <c r="J45" s="30"/>
      <c r="K45" s="30"/>
      <c r="L45" s="30"/>
      <c r="M45" s="32" t="s">
        <v>165</v>
      </c>
      <c r="N45" s="30">
        <v>15</v>
      </c>
      <c r="O45" s="30">
        <v>365</v>
      </c>
      <c r="P45" s="30">
        <v>200</v>
      </c>
      <c r="Q45" s="30">
        <v>2800</v>
      </c>
      <c r="R45" s="13"/>
      <c r="S45" s="13"/>
      <c r="T45" s="30">
        <v>200</v>
      </c>
      <c r="U45" s="30">
        <v>2800</v>
      </c>
      <c r="V45" s="30"/>
      <c r="W45" s="30"/>
      <c r="X45" s="30"/>
      <c r="Y45" s="30"/>
      <c r="Z45" s="13">
        <f t="shared" si="14"/>
        <v>0</v>
      </c>
      <c r="AA45" s="13">
        <f t="shared" si="15"/>
        <v>0</v>
      </c>
      <c r="AB45" s="13">
        <f t="shared" si="20"/>
        <v>34</v>
      </c>
      <c r="AC45" s="13">
        <f t="shared" si="21"/>
        <v>-670</v>
      </c>
      <c r="AD45" s="30"/>
      <c r="AE45" s="30"/>
      <c r="AF45" s="30"/>
      <c r="AG45" s="30"/>
    </row>
    <row r="46" spans="1:33">
      <c r="A46" s="11"/>
      <c r="B46" s="25" t="s">
        <v>27</v>
      </c>
      <c r="C46" s="28">
        <f t="shared" si="17"/>
        <v>42727</v>
      </c>
      <c r="D46" s="13"/>
      <c r="E46" s="13"/>
      <c r="F46" s="30">
        <v>33</v>
      </c>
      <c r="G46" s="30">
        <v>510</v>
      </c>
      <c r="H46" s="30"/>
      <c r="I46" s="30"/>
      <c r="J46" s="30"/>
      <c r="K46" s="30"/>
      <c r="L46" s="30"/>
      <c r="M46" s="32" t="s">
        <v>165</v>
      </c>
      <c r="N46" s="30"/>
      <c r="O46" s="30"/>
      <c r="P46" s="30">
        <v>115</v>
      </c>
      <c r="Q46" s="30">
        <v>1600</v>
      </c>
      <c r="R46" s="30"/>
      <c r="S46" s="30"/>
      <c r="T46" s="30">
        <v>115</v>
      </c>
      <c r="U46" s="30">
        <v>1600</v>
      </c>
      <c r="V46" s="30"/>
      <c r="W46" s="30"/>
      <c r="X46" s="30"/>
      <c r="Y46" s="30"/>
      <c r="Z46" s="13">
        <f t="shared" si="14"/>
        <v>0</v>
      </c>
      <c r="AA46" s="13">
        <f t="shared" si="15"/>
        <v>0</v>
      </c>
      <c r="AB46" s="13">
        <f t="shared" si="20"/>
        <v>82</v>
      </c>
      <c r="AC46" s="13">
        <f t="shared" si="21"/>
        <v>1090</v>
      </c>
      <c r="AD46" s="30"/>
      <c r="AE46" s="30"/>
      <c r="AF46" s="30"/>
      <c r="AG46" s="30"/>
    </row>
    <row r="47" spans="1:33">
      <c r="A47" s="11" t="s">
        <v>157</v>
      </c>
      <c r="B47" s="25"/>
      <c r="C47" s="25"/>
      <c r="D47" s="30">
        <f t="shared" ref="D47:G47" si="22">SUM(D38:D46)</f>
        <v>367</v>
      </c>
      <c r="E47" s="30">
        <f t="shared" si="22"/>
        <v>4297</v>
      </c>
      <c r="F47" s="30">
        <f t="shared" si="22"/>
        <v>367</v>
      </c>
      <c r="G47" s="30">
        <f t="shared" si="22"/>
        <v>5832</v>
      </c>
      <c r="H47" s="30">
        <f t="shared" ref="H47" si="23">SUM(H38:H46)</f>
        <v>467</v>
      </c>
      <c r="I47" s="30">
        <f t="shared" ref="I47" si="24">SUM(I38:I46)</f>
        <v>6596</v>
      </c>
      <c r="J47" s="30"/>
      <c r="K47" s="30"/>
      <c r="L47" s="30">
        <f t="shared" ref="L47" si="25">SUM(L38:L46)</f>
        <v>105</v>
      </c>
      <c r="M47" s="30">
        <f t="shared" ref="M47" si="26">SUM(M38:M46)</f>
        <v>1718</v>
      </c>
      <c r="N47" s="30">
        <f t="shared" ref="N47" si="27">SUM(N38:N46)</f>
        <v>189</v>
      </c>
      <c r="O47" s="30">
        <f t="shared" ref="O47" si="28">SUM(O38:O46)</f>
        <v>3595</v>
      </c>
      <c r="P47" s="30">
        <f t="shared" ref="P47" si="29">SUM(P38:P46)</f>
        <v>2335</v>
      </c>
      <c r="Q47" s="30">
        <f t="shared" ref="Q47" si="30">SUM(Q38:Q46)</f>
        <v>32400</v>
      </c>
      <c r="R47" s="30">
        <f t="shared" ref="R47" si="31">SUM(R38:R46)</f>
        <v>790</v>
      </c>
      <c r="S47" s="30">
        <f t="shared" ref="S47" si="32">SUM(S38:S46)</f>
        <v>11000</v>
      </c>
      <c r="T47" s="30">
        <v>535</v>
      </c>
      <c r="U47" s="30">
        <v>7400</v>
      </c>
      <c r="V47" s="30"/>
      <c r="W47" s="30"/>
      <c r="X47" s="30"/>
      <c r="Y47" s="30"/>
      <c r="Z47" s="30">
        <f t="shared" si="14"/>
        <v>-423</v>
      </c>
      <c r="AA47" s="30">
        <f t="shared" si="15"/>
        <v>-6703</v>
      </c>
      <c r="AB47" s="13">
        <f t="shared" si="20"/>
        <v>168</v>
      </c>
      <c r="AC47" s="13">
        <f t="shared" si="21"/>
        <v>1568</v>
      </c>
      <c r="AD47" s="30"/>
      <c r="AE47" s="30"/>
      <c r="AF47" s="30"/>
      <c r="AG47" s="30"/>
    </row>
    <row r="48" spans="1:33">
      <c r="B48" s="25" t="s">
        <v>166</v>
      </c>
      <c r="C48" s="25">
        <f>D39+D40+D41+D38+F38+F39+F40+F41+H38+H39+H40+H41+J38+J39+J40+J41+L38+L39+L40+L41+N38+N39+N40+N41</f>
        <v>498</v>
      </c>
      <c r="D48" s="25">
        <f>E38+E39+E40+E41+G38+G39+G40+G41+I38+I39+I40+I41+K38+K39+K40+K41+M38+M39+M40+M41+O38+O39+O40+O41</f>
        <v>8598</v>
      </c>
      <c r="E48" s="25" t="s">
        <v>167</v>
      </c>
      <c r="F48" s="25"/>
      <c r="G48" s="25">
        <f>D38+D39+D40+D41+D42+D43+F38+F39+F40+F41+F42+F43+H38+H39+H40+H41+H42+H43+J38+J39+J40+J41+J42+J43</f>
        <v>770</v>
      </c>
      <c r="H48" s="25">
        <f>E38+E39+E40+E41+E42+E43+G38+G39+G40+G41+G42+G43+I38+I39+I40+I41+I42+I43+K38+K39+K40+K41+K42+K43</f>
        <v>10095</v>
      </c>
      <c r="I48" s="25" t="s">
        <v>168</v>
      </c>
      <c r="J48" s="30">
        <f>F38+F39+F40+F41+F42+F43+J38+J39+J41+J40+J42+J43+D45+D46+F45+F46+J45+J46+N45+N46</f>
        <v>417</v>
      </c>
      <c r="K48" s="30">
        <f>G38+G39+G40+G41+G42+G43+G45+G46+K38+K39+K40+K41+K42+K43+K45+K46+O45+O46</f>
        <v>7143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>
      <c r="B49" s="25" t="s">
        <v>169</v>
      </c>
      <c r="C49" s="25">
        <f>+D38+D39+D40+D41+D42+F38+F39+F40+F41+F42+H38+H39+H40+H41+H42+J38+J39+J40+J41+J42+N38+N39+N40+N41</f>
        <v>488</v>
      </c>
      <c r="D49" s="25">
        <f>E38+E39+E40+E41+E42+G38+G39+G40+G41+G42+I38+I39+I40+I41+I42+K38+K39+K40+K41+K42+O38+O39+O40+O41</f>
        <v>7650</v>
      </c>
      <c r="E49" s="25" t="s">
        <v>170</v>
      </c>
      <c r="F49" s="25"/>
      <c r="G49" s="30">
        <f>F38+F39+F40+F41+F42+F43+D45+H38+H39+H40+H41+H42+H43+H45+J38+J39+J40+J41+J42+J43+J45+F45+N45</f>
        <v>851</v>
      </c>
      <c r="H49" s="30">
        <f>+G38+G39+G40+G41+G42+G43+E45+I38+I39+I40+I41+I42+I43+I45+K38+K39+K40+K41+K42+K43+G45+K45+O45</f>
        <v>13229</v>
      </c>
      <c r="I49" s="25"/>
      <c r="J49" s="25"/>
      <c r="K49" s="2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1" spans="1:33">
      <c r="A51" s="26" t="s">
        <v>172</v>
      </c>
    </row>
    <row r="52" spans="1:33">
      <c r="A52" s="189" t="s">
        <v>142</v>
      </c>
      <c r="B52" s="190"/>
      <c r="C52" s="187"/>
      <c r="D52" s="176" t="s">
        <v>0</v>
      </c>
      <c r="E52" s="176"/>
      <c r="F52" s="176"/>
      <c r="G52" s="176"/>
      <c r="H52" s="169" t="s">
        <v>1</v>
      </c>
      <c r="I52" s="170"/>
      <c r="J52" s="170"/>
      <c r="K52" s="170"/>
      <c r="L52" s="170"/>
      <c r="M52" s="170"/>
      <c r="N52" s="170"/>
      <c r="O52" s="171"/>
      <c r="P52" s="176" t="s">
        <v>0</v>
      </c>
      <c r="Q52" s="176"/>
      <c r="R52" s="176"/>
      <c r="S52" s="176"/>
      <c r="T52" s="176"/>
      <c r="U52" s="176"/>
      <c r="V52" s="176" t="s">
        <v>1</v>
      </c>
      <c r="W52" s="176"/>
      <c r="X52" s="176"/>
      <c r="Y52" s="176"/>
      <c r="Z52" s="169" t="s">
        <v>3</v>
      </c>
      <c r="AA52" s="170"/>
      <c r="AB52" s="170"/>
      <c r="AC52" s="170"/>
      <c r="AD52" s="170"/>
      <c r="AE52" s="170"/>
      <c r="AF52" s="170"/>
      <c r="AG52" s="171"/>
    </row>
    <row r="53" spans="1:33">
      <c r="A53" s="174"/>
      <c r="B53" s="191"/>
      <c r="C53" s="188"/>
      <c r="D53" s="174" t="s">
        <v>156</v>
      </c>
      <c r="E53" s="175"/>
      <c r="F53" s="179" t="s">
        <v>144</v>
      </c>
      <c r="G53" s="192"/>
      <c r="H53" s="169" t="s">
        <v>27</v>
      </c>
      <c r="I53" s="171"/>
      <c r="J53" s="169" t="s">
        <v>159</v>
      </c>
      <c r="K53" s="171"/>
      <c r="L53" s="193" t="s">
        <v>145</v>
      </c>
      <c r="M53" s="193"/>
      <c r="N53" s="193" t="s">
        <v>146</v>
      </c>
      <c r="O53" s="193"/>
      <c r="P53" s="194" t="s">
        <v>143</v>
      </c>
      <c r="Q53" s="195"/>
      <c r="R53" s="169" t="s">
        <v>160</v>
      </c>
      <c r="S53" s="171"/>
      <c r="T53" s="194" t="s">
        <v>144</v>
      </c>
      <c r="U53" s="195"/>
      <c r="V53" s="193" t="s">
        <v>145</v>
      </c>
      <c r="W53" s="193"/>
      <c r="X53" s="193" t="s">
        <v>146</v>
      </c>
      <c r="Y53" s="193"/>
      <c r="Z53" s="169" t="s">
        <v>161</v>
      </c>
      <c r="AA53" s="171"/>
      <c r="AB53" s="196" t="s">
        <v>0</v>
      </c>
      <c r="AC53" s="195"/>
      <c r="AD53" s="196" t="s">
        <v>163</v>
      </c>
      <c r="AE53" s="195"/>
      <c r="AF53" s="196" t="s">
        <v>164</v>
      </c>
      <c r="AG53" s="195"/>
    </row>
    <row r="54" spans="1:33">
      <c r="A54" s="6" t="s">
        <v>10</v>
      </c>
      <c r="B54" s="5" t="s">
        <v>147</v>
      </c>
      <c r="C54" s="5" t="s">
        <v>6</v>
      </c>
      <c r="D54" s="5" t="s">
        <v>10</v>
      </c>
      <c r="E54" s="5" t="s">
        <v>147</v>
      </c>
      <c r="F54" s="5" t="s">
        <v>10</v>
      </c>
      <c r="G54" s="5" t="s">
        <v>147</v>
      </c>
      <c r="H54" s="5" t="s">
        <v>10</v>
      </c>
      <c r="I54" s="5" t="s">
        <v>147</v>
      </c>
      <c r="J54" s="5" t="s">
        <v>10</v>
      </c>
      <c r="K54" s="5" t="s">
        <v>147</v>
      </c>
      <c r="L54" s="5" t="s">
        <v>10</v>
      </c>
      <c r="M54" s="5" t="s">
        <v>147</v>
      </c>
      <c r="N54" s="5" t="s">
        <v>10</v>
      </c>
      <c r="O54" s="5" t="s">
        <v>147</v>
      </c>
      <c r="P54" s="5" t="s">
        <v>10</v>
      </c>
      <c r="Q54" s="5" t="s">
        <v>147</v>
      </c>
      <c r="R54" s="5" t="s">
        <v>10</v>
      </c>
      <c r="S54" s="5" t="s">
        <v>147</v>
      </c>
      <c r="T54" s="5" t="s">
        <v>10</v>
      </c>
      <c r="U54" s="5" t="s">
        <v>147</v>
      </c>
      <c r="V54" s="5" t="s">
        <v>10</v>
      </c>
      <c r="W54" s="5" t="s">
        <v>147</v>
      </c>
      <c r="X54" s="5" t="s">
        <v>10</v>
      </c>
      <c r="Y54" s="5" t="s">
        <v>147</v>
      </c>
      <c r="Z54" s="5" t="s">
        <v>10</v>
      </c>
      <c r="AA54" s="5" t="s">
        <v>147</v>
      </c>
      <c r="AB54" s="5" t="s">
        <v>10</v>
      </c>
      <c r="AC54" s="5" t="s">
        <v>147</v>
      </c>
      <c r="AD54" s="5" t="s">
        <v>10</v>
      </c>
      <c r="AE54" s="5" t="s">
        <v>147</v>
      </c>
      <c r="AF54" s="5" t="s">
        <v>10</v>
      </c>
      <c r="AG54" s="5" t="s">
        <v>147</v>
      </c>
    </row>
    <row r="55" spans="1:33">
      <c r="A55" s="8" t="s">
        <v>28</v>
      </c>
      <c r="B55" s="3" t="s">
        <v>148</v>
      </c>
      <c r="C55" s="28">
        <f>C38+7</f>
        <v>42724</v>
      </c>
      <c r="D55" s="13">
        <v>20</v>
      </c>
      <c r="E55" s="13">
        <v>286</v>
      </c>
      <c r="F55" s="13">
        <v>58</v>
      </c>
      <c r="G55" s="13">
        <v>1171</v>
      </c>
      <c r="H55" s="13">
        <v>58</v>
      </c>
      <c r="I55" s="13">
        <v>1223</v>
      </c>
      <c r="J55" s="13"/>
      <c r="K55" s="13"/>
      <c r="L55" s="13">
        <v>40</v>
      </c>
      <c r="M55" s="13">
        <v>892</v>
      </c>
      <c r="N55" s="13">
        <v>36</v>
      </c>
      <c r="O55" s="13">
        <v>851</v>
      </c>
      <c r="P55" s="13">
        <v>180</v>
      </c>
      <c r="Q55" s="13">
        <v>3200</v>
      </c>
      <c r="R55" s="13">
        <f>P55-T55</f>
        <v>150</v>
      </c>
      <c r="S55" s="13">
        <f>Q55-U55</f>
        <v>2700</v>
      </c>
      <c r="T55" s="13">
        <v>30</v>
      </c>
      <c r="U55" s="13">
        <v>500</v>
      </c>
      <c r="V55" s="13">
        <v>80</v>
      </c>
      <c r="W55" s="13">
        <v>1800</v>
      </c>
      <c r="X55" s="13">
        <v>50</v>
      </c>
      <c r="Y55" s="13">
        <v>1100</v>
      </c>
      <c r="Z55" s="13">
        <f t="shared" ref="Z55:Z64" si="33">D55-R55</f>
        <v>-130</v>
      </c>
      <c r="AA55" s="13">
        <f t="shared" ref="AA55:AA64" si="34">E55-S55</f>
        <v>-2414</v>
      </c>
      <c r="AB55" s="13">
        <f>T55-F55</f>
        <v>-28</v>
      </c>
      <c r="AC55" s="13">
        <f>U55-G55</f>
        <v>-671</v>
      </c>
      <c r="AD55" s="13">
        <f t="shared" ref="AD55:AG58" si="35">L55-V55</f>
        <v>-40</v>
      </c>
      <c r="AE55" s="13">
        <f t="shared" si="35"/>
        <v>-908</v>
      </c>
      <c r="AF55" s="13">
        <f t="shared" si="35"/>
        <v>-14</v>
      </c>
      <c r="AG55" s="13">
        <f t="shared" si="35"/>
        <v>-249</v>
      </c>
    </row>
    <row r="56" spans="1:33">
      <c r="A56" s="11" t="s">
        <v>32</v>
      </c>
      <c r="B56" s="25" t="s">
        <v>149</v>
      </c>
      <c r="C56" s="28">
        <f t="shared" ref="C56:C63" si="36">C39+7</f>
        <v>42722</v>
      </c>
      <c r="D56" s="13">
        <v>60</v>
      </c>
      <c r="E56" s="13">
        <v>674</v>
      </c>
      <c r="F56" s="30"/>
      <c r="G56" s="30"/>
      <c r="H56" s="30">
        <v>3</v>
      </c>
      <c r="I56" s="30">
        <v>56</v>
      </c>
      <c r="J56" s="30"/>
      <c r="K56" s="30"/>
      <c r="L56" s="30">
        <v>114</v>
      </c>
      <c r="M56" s="30">
        <v>1714</v>
      </c>
      <c r="N56" s="30">
        <v>24</v>
      </c>
      <c r="O56" s="30">
        <v>280</v>
      </c>
      <c r="P56" s="30">
        <v>50</v>
      </c>
      <c r="Q56" s="30">
        <v>700</v>
      </c>
      <c r="R56" s="13">
        <f t="shared" ref="R56:R60" si="37">P56-T56</f>
        <v>35</v>
      </c>
      <c r="S56" s="13">
        <f t="shared" ref="S56:S60" si="38">Q56-U56</f>
        <v>500</v>
      </c>
      <c r="T56" s="30">
        <v>15</v>
      </c>
      <c r="U56" s="30">
        <v>200</v>
      </c>
      <c r="V56" s="30">
        <v>120</v>
      </c>
      <c r="W56" s="30">
        <v>1500</v>
      </c>
      <c r="X56" s="30">
        <v>70</v>
      </c>
      <c r="Y56" s="30">
        <v>1000</v>
      </c>
      <c r="Z56" s="13">
        <f t="shared" si="33"/>
        <v>25</v>
      </c>
      <c r="AA56" s="13">
        <f t="shared" si="34"/>
        <v>174</v>
      </c>
      <c r="AB56" s="13">
        <f t="shared" ref="AB56:AB64" si="39">T56-F56</f>
        <v>15</v>
      </c>
      <c r="AC56" s="13">
        <f t="shared" ref="AC56:AC64" si="40">U56-G56</f>
        <v>200</v>
      </c>
      <c r="AD56" s="13">
        <f t="shared" si="35"/>
        <v>-6</v>
      </c>
      <c r="AE56" s="13">
        <f t="shared" si="35"/>
        <v>214</v>
      </c>
      <c r="AF56" s="13">
        <f t="shared" si="35"/>
        <v>-46</v>
      </c>
      <c r="AG56" s="13">
        <f t="shared" si="35"/>
        <v>-720</v>
      </c>
    </row>
    <row r="57" spans="1:33">
      <c r="A57" s="11"/>
      <c r="B57" s="25" t="s">
        <v>150</v>
      </c>
      <c r="C57" s="28">
        <f t="shared" si="36"/>
        <v>42725</v>
      </c>
      <c r="D57" s="13">
        <v>39</v>
      </c>
      <c r="E57" s="13">
        <v>366</v>
      </c>
      <c r="F57" s="30">
        <v>6</v>
      </c>
      <c r="G57" s="30">
        <v>39</v>
      </c>
      <c r="H57" s="30">
        <v>96</v>
      </c>
      <c r="I57" s="30">
        <v>659</v>
      </c>
      <c r="J57" s="30"/>
      <c r="K57" s="30"/>
      <c r="L57" s="30">
        <v>82</v>
      </c>
      <c r="M57" s="30">
        <v>1263</v>
      </c>
      <c r="N57" s="30">
        <v>41</v>
      </c>
      <c r="O57" s="30">
        <v>521</v>
      </c>
      <c r="P57" s="30">
        <v>50</v>
      </c>
      <c r="Q57" s="30">
        <v>700</v>
      </c>
      <c r="R57" s="13">
        <f t="shared" si="37"/>
        <v>35</v>
      </c>
      <c r="S57" s="13">
        <f t="shared" si="38"/>
        <v>500</v>
      </c>
      <c r="T57" s="30">
        <v>15</v>
      </c>
      <c r="U57" s="30">
        <v>200</v>
      </c>
      <c r="V57" s="30">
        <v>110</v>
      </c>
      <c r="W57" s="30">
        <v>1450</v>
      </c>
      <c r="X57" s="30">
        <v>45</v>
      </c>
      <c r="Y57" s="30">
        <v>600</v>
      </c>
      <c r="Z57" s="13">
        <f t="shared" si="33"/>
        <v>4</v>
      </c>
      <c r="AA57" s="13">
        <f t="shared" si="34"/>
        <v>-134</v>
      </c>
      <c r="AB57" s="13">
        <f t="shared" si="39"/>
        <v>9</v>
      </c>
      <c r="AC57" s="13">
        <f t="shared" si="40"/>
        <v>161</v>
      </c>
      <c r="AD57" s="13">
        <f t="shared" si="35"/>
        <v>-28</v>
      </c>
      <c r="AE57" s="13">
        <f t="shared" si="35"/>
        <v>-187</v>
      </c>
      <c r="AF57" s="13">
        <f t="shared" si="35"/>
        <v>-4</v>
      </c>
      <c r="AG57" s="13">
        <f t="shared" si="35"/>
        <v>-79</v>
      </c>
    </row>
    <row r="58" spans="1:33">
      <c r="A58" s="11"/>
      <c r="B58" s="25" t="s">
        <v>151</v>
      </c>
      <c r="C58" s="28">
        <f t="shared" si="36"/>
        <v>42726</v>
      </c>
      <c r="D58" s="13">
        <v>14</v>
      </c>
      <c r="E58" s="13">
        <v>80</v>
      </c>
      <c r="F58" s="30">
        <v>2</v>
      </c>
      <c r="G58" s="30">
        <v>10</v>
      </c>
      <c r="H58" s="30">
        <v>61</v>
      </c>
      <c r="I58" s="30">
        <v>893</v>
      </c>
      <c r="J58" s="30"/>
      <c r="K58" s="30"/>
      <c r="L58" s="30">
        <v>40</v>
      </c>
      <c r="M58" s="30">
        <v>545</v>
      </c>
      <c r="N58" s="30">
        <v>6</v>
      </c>
      <c r="O58" s="30">
        <v>90</v>
      </c>
      <c r="P58" s="30">
        <v>30</v>
      </c>
      <c r="Q58" s="30">
        <v>400</v>
      </c>
      <c r="R58" s="13">
        <f t="shared" si="37"/>
        <v>20</v>
      </c>
      <c r="S58" s="13">
        <f t="shared" si="38"/>
        <v>260</v>
      </c>
      <c r="T58" s="30">
        <v>10</v>
      </c>
      <c r="U58" s="30">
        <v>140</v>
      </c>
      <c r="V58" s="30">
        <v>20</v>
      </c>
      <c r="W58" s="30">
        <v>250</v>
      </c>
      <c r="X58" s="30">
        <v>25</v>
      </c>
      <c r="Y58" s="30">
        <v>300</v>
      </c>
      <c r="Z58" s="13">
        <f t="shared" si="33"/>
        <v>-6</v>
      </c>
      <c r="AA58" s="13">
        <f t="shared" si="34"/>
        <v>-180</v>
      </c>
      <c r="AB58" s="13">
        <f t="shared" si="39"/>
        <v>8</v>
      </c>
      <c r="AC58" s="13">
        <f t="shared" si="40"/>
        <v>130</v>
      </c>
      <c r="AD58" s="13">
        <f t="shared" si="35"/>
        <v>20</v>
      </c>
      <c r="AE58" s="13">
        <f t="shared" si="35"/>
        <v>295</v>
      </c>
      <c r="AF58" s="13">
        <f t="shared" si="35"/>
        <v>-19</v>
      </c>
      <c r="AG58" s="13">
        <f t="shared" si="35"/>
        <v>-210</v>
      </c>
    </row>
    <row r="59" spans="1:33">
      <c r="A59" s="11"/>
      <c r="B59" s="25" t="s">
        <v>152</v>
      </c>
      <c r="C59" s="28">
        <f t="shared" si="36"/>
        <v>42727</v>
      </c>
      <c r="D59" s="13">
        <v>403</v>
      </c>
      <c r="E59" s="13">
        <v>4093</v>
      </c>
      <c r="F59" s="30">
        <v>62</v>
      </c>
      <c r="G59" s="30">
        <v>640</v>
      </c>
      <c r="H59" s="30">
        <v>14</v>
      </c>
      <c r="I59" s="30">
        <v>149</v>
      </c>
      <c r="J59" s="30"/>
      <c r="K59" s="30"/>
      <c r="L59" s="30"/>
      <c r="M59" s="30"/>
      <c r="N59" s="30"/>
      <c r="O59" s="30"/>
      <c r="P59" s="30">
        <v>400</v>
      </c>
      <c r="Q59" s="30">
        <v>5000</v>
      </c>
      <c r="R59" s="13">
        <f t="shared" si="37"/>
        <v>310</v>
      </c>
      <c r="S59" s="13">
        <f t="shared" si="38"/>
        <v>3840</v>
      </c>
      <c r="T59" s="30">
        <v>90</v>
      </c>
      <c r="U59" s="30">
        <v>1160</v>
      </c>
      <c r="V59" s="30"/>
      <c r="W59" s="30"/>
      <c r="X59" s="30"/>
      <c r="Y59" s="30"/>
      <c r="Z59" s="13">
        <f t="shared" si="33"/>
        <v>93</v>
      </c>
      <c r="AA59" s="13">
        <f t="shared" si="34"/>
        <v>253</v>
      </c>
      <c r="AB59" s="13">
        <f t="shared" si="39"/>
        <v>28</v>
      </c>
      <c r="AC59" s="13">
        <f t="shared" si="40"/>
        <v>520</v>
      </c>
      <c r="AD59" s="13"/>
      <c r="AE59" s="30"/>
      <c r="AF59" s="30"/>
      <c r="AG59" s="30"/>
    </row>
    <row r="60" spans="1:33">
      <c r="A60" s="11"/>
      <c r="B60" s="25" t="s">
        <v>153</v>
      </c>
      <c r="C60" s="28">
        <f t="shared" si="36"/>
        <v>42728</v>
      </c>
      <c r="D60" s="13">
        <v>315</v>
      </c>
      <c r="E60" s="13">
        <v>3459</v>
      </c>
      <c r="F60" s="30">
        <v>109</v>
      </c>
      <c r="G60" s="30">
        <v>842</v>
      </c>
      <c r="H60" s="30">
        <v>11</v>
      </c>
      <c r="I60" s="30">
        <v>56</v>
      </c>
      <c r="J60" s="30">
        <v>11</v>
      </c>
      <c r="K60" s="30">
        <v>330</v>
      </c>
      <c r="L60" s="30"/>
      <c r="M60" s="30"/>
      <c r="N60" s="30"/>
      <c r="O60" s="30"/>
      <c r="P60" s="30">
        <v>300</v>
      </c>
      <c r="Q60" s="30">
        <v>4000</v>
      </c>
      <c r="R60" s="13">
        <f t="shared" si="37"/>
        <v>240</v>
      </c>
      <c r="S60" s="13">
        <f t="shared" si="38"/>
        <v>3200</v>
      </c>
      <c r="T60" s="30">
        <v>60</v>
      </c>
      <c r="U60" s="30">
        <v>800</v>
      </c>
      <c r="V60" s="30"/>
      <c r="W60" s="30"/>
      <c r="X60" s="30"/>
      <c r="Y60" s="30"/>
      <c r="Z60" s="13">
        <f t="shared" si="33"/>
        <v>75</v>
      </c>
      <c r="AA60" s="13">
        <f t="shared" si="34"/>
        <v>259</v>
      </c>
      <c r="AB60" s="13">
        <f t="shared" si="39"/>
        <v>-49</v>
      </c>
      <c r="AC60" s="13">
        <f t="shared" si="40"/>
        <v>-42</v>
      </c>
      <c r="AD60" s="13"/>
      <c r="AE60" s="30"/>
      <c r="AF60" s="30"/>
      <c r="AG60" s="30"/>
    </row>
    <row r="61" spans="1:33">
      <c r="A61" s="11" t="s">
        <v>154</v>
      </c>
      <c r="B61" s="25"/>
      <c r="C61" s="25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>
        <v>1010</v>
      </c>
      <c r="Q61" s="30">
        <v>14000</v>
      </c>
      <c r="R61" s="13"/>
      <c r="S61" s="13"/>
      <c r="T61" s="30"/>
      <c r="U61" s="30"/>
      <c r="V61" s="30"/>
      <c r="W61" s="30"/>
      <c r="X61" s="30"/>
      <c r="Y61" s="30"/>
      <c r="Z61" s="13">
        <f t="shared" si="33"/>
        <v>0</v>
      </c>
      <c r="AA61" s="13">
        <f t="shared" si="34"/>
        <v>0</v>
      </c>
      <c r="AB61" s="13">
        <f t="shared" si="39"/>
        <v>0</v>
      </c>
      <c r="AC61" s="13">
        <f t="shared" si="40"/>
        <v>0</v>
      </c>
      <c r="AD61" s="30"/>
      <c r="AE61" s="30"/>
      <c r="AF61" s="30"/>
      <c r="AG61" s="30"/>
    </row>
    <row r="62" spans="1:33">
      <c r="A62" s="11" t="s">
        <v>155</v>
      </c>
      <c r="B62" s="25" t="s">
        <v>156</v>
      </c>
      <c r="C62" s="28">
        <f t="shared" si="36"/>
        <v>42731</v>
      </c>
      <c r="D62" s="13"/>
      <c r="E62" s="13"/>
      <c r="F62" s="30">
        <v>79</v>
      </c>
      <c r="G62" s="30">
        <v>1672</v>
      </c>
      <c r="H62" s="30">
        <v>215</v>
      </c>
      <c r="I62" s="30">
        <v>3392</v>
      </c>
      <c r="J62" s="30"/>
      <c r="K62" s="30"/>
      <c r="L62" s="30"/>
      <c r="M62" s="32" t="s">
        <v>165</v>
      </c>
      <c r="N62" s="30">
        <f>15+82</f>
        <v>97</v>
      </c>
      <c r="O62" s="30">
        <f>365+1665</f>
        <v>2030</v>
      </c>
      <c r="P62" s="30">
        <v>200</v>
      </c>
      <c r="Q62" s="30">
        <v>2800</v>
      </c>
      <c r="R62" s="13"/>
      <c r="S62" s="13"/>
      <c r="T62" s="30">
        <v>200</v>
      </c>
      <c r="U62" s="30">
        <v>2800</v>
      </c>
      <c r="V62" s="30"/>
      <c r="W62" s="30"/>
      <c r="X62" s="30"/>
      <c r="Y62" s="30"/>
      <c r="Z62" s="13">
        <f t="shared" si="33"/>
        <v>0</v>
      </c>
      <c r="AA62" s="13">
        <f t="shared" si="34"/>
        <v>0</v>
      </c>
      <c r="AB62" s="13">
        <f t="shared" si="39"/>
        <v>121</v>
      </c>
      <c r="AC62" s="13">
        <f t="shared" si="40"/>
        <v>1128</v>
      </c>
      <c r="AD62" s="30"/>
      <c r="AE62" s="30"/>
      <c r="AF62" s="30"/>
      <c r="AG62" s="30"/>
    </row>
    <row r="63" spans="1:33">
      <c r="A63" s="11"/>
      <c r="B63" s="25" t="s">
        <v>27</v>
      </c>
      <c r="C63" s="28">
        <f t="shared" si="36"/>
        <v>42734</v>
      </c>
      <c r="D63" s="13"/>
      <c r="E63" s="13"/>
      <c r="F63" s="30"/>
      <c r="G63" s="30"/>
      <c r="H63" s="30"/>
      <c r="I63" s="30"/>
      <c r="J63" s="30"/>
      <c r="K63" s="30"/>
      <c r="L63" s="30"/>
      <c r="M63" s="32" t="s">
        <v>165</v>
      </c>
      <c r="N63" s="30"/>
      <c r="O63" s="30"/>
      <c r="P63" s="30">
        <v>115</v>
      </c>
      <c r="Q63" s="30">
        <v>1600</v>
      </c>
      <c r="R63" s="30"/>
      <c r="S63" s="30"/>
      <c r="T63" s="30">
        <v>115</v>
      </c>
      <c r="U63" s="30">
        <v>1600</v>
      </c>
      <c r="V63" s="30"/>
      <c r="W63" s="30"/>
      <c r="X63" s="30"/>
      <c r="Y63" s="30"/>
      <c r="Z63" s="13">
        <f t="shared" si="33"/>
        <v>0</v>
      </c>
      <c r="AA63" s="13">
        <f t="shared" si="34"/>
        <v>0</v>
      </c>
      <c r="AB63" s="13">
        <f t="shared" si="39"/>
        <v>115</v>
      </c>
      <c r="AC63" s="13">
        <f t="shared" si="40"/>
        <v>1600</v>
      </c>
      <c r="AD63" s="30"/>
      <c r="AE63" s="30"/>
      <c r="AF63" s="30"/>
      <c r="AG63" s="30"/>
    </row>
    <row r="64" spans="1:33">
      <c r="A64" s="11" t="s">
        <v>157</v>
      </c>
      <c r="B64" s="25"/>
      <c r="C64" s="25"/>
      <c r="D64" s="30">
        <f t="shared" ref="D64:G64" si="41">SUM(D55:D63)</f>
        <v>851</v>
      </c>
      <c r="E64" s="30">
        <f t="shared" si="41"/>
        <v>8958</v>
      </c>
      <c r="F64" s="30">
        <f t="shared" si="41"/>
        <v>316</v>
      </c>
      <c r="G64" s="30">
        <f t="shared" si="41"/>
        <v>4374</v>
      </c>
      <c r="H64" s="30">
        <f t="shared" ref="H64" si="42">SUM(H55:H63)</f>
        <v>458</v>
      </c>
      <c r="I64" s="30">
        <f t="shared" ref="I64" si="43">SUM(I55:I63)</f>
        <v>6428</v>
      </c>
      <c r="J64" s="30"/>
      <c r="K64" s="30"/>
      <c r="L64" s="30">
        <f t="shared" ref="L64" si="44">SUM(L55:L63)</f>
        <v>276</v>
      </c>
      <c r="M64" s="30">
        <f t="shared" ref="M64" si="45">SUM(M55:M63)</f>
        <v>4414</v>
      </c>
      <c r="N64" s="30">
        <f t="shared" ref="N64" si="46">SUM(N55:N63)</f>
        <v>204</v>
      </c>
      <c r="O64" s="30">
        <f t="shared" ref="O64" si="47">SUM(O55:O63)</f>
        <v>3772</v>
      </c>
      <c r="P64" s="30">
        <f t="shared" ref="P64" si="48">SUM(P55:P63)</f>
        <v>2335</v>
      </c>
      <c r="Q64" s="30">
        <f t="shared" ref="Q64" si="49">SUM(Q55:Q63)</f>
        <v>32400</v>
      </c>
      <c r="R64" s="30">
        <f t="shared" ref="R64" si="50">SUM(R55:R63)</f>
        <v>790</v>
      </c>
      <c r="S64" s="30">
        <f t="shared" ref="S64" si="51">SUM(S55:S63)</f>
        <v>11000</v>
      </c>
      <c r="T64" s="30">
        <v>535</v>
      </c>
      <c r="U64" s="30">
        <v>7400</v>
      </c>
      <c r="V64" s="30"/>
      <c r="W64" s="30"/>
      <c r="X64" s="30"/>
      <c r="Y64" s="30"/>
      <c r="Z64" s="30">
        <f t="shared" si="33"/>
        <v>61</v>
      </c>
      <c r="AA64" s="30">
        <f t="shared" si="34"/>
        <v>-2042</v>
      </c>
      <c r="AB64" s="13">
        <f t="shared" si="39"/>
        <v>219</v>
      </c>
      <c r="AC64" s="13">
        <f t="shared" si="40"/>
        <v>3026</v>
      </c>
      <c r="AD64" s="30"/>
      <c r="AE64" s="30"/>
      <c r="AF64" s="30"/>
      <c r="AG64" s="30"/>
    </row>
    <row r="65" spans="1:33">
      <c r="B65" s="25" t="s">
        <v>166</v>
      </c>
      <c r="C65" s="25">
        <f>D56+D57+D58+D55+F55+F56+F57+F58+H55+H56+H57+H58+J55+J56+J57+J58+L55+L56+L57+L58+N55+N56+N57+N58</f>
        <v>800</v>
      </c>
      <c r="D65" s="25">
        <f>E55+E56+E57+E58+G55+G56+G57+G58+I55+I56+I57+I58+K55+K56+K57+K58+M55+M56+M57+M58+O55+O56+O57+O58</f>
        <v>11613</v>
      </c>
      <c r="E65" s="25" t="s">
        <v>167</v>
      </c>
      <c r="F65" s="25"/>
      <c r="G65" s="25">
        <f>D55+D56+D57+D58+D59+D60+F55+F56+F57+F58+F59+F60+H55+H56+H57+H58+H59+H60+J55+J56+J57+J58+J59+J60</f>
        <v>1342</v>
      </c>
      <c r="H65" s="25">
        <f>E55+E56+E57+E58+E59+E60+G55+G56+G57+G58+G59+G60+I55+I56+I57+I58+I59+I60+K55+K56+K57+K58+K59+K60</f>
        <v>15026</v>
      </c>
      <c r="I65" s="25" t="s">
        <v>168</v>
      </c>
      <c r="J65" s="30">
        <f>F55+F56+F57+F58+F59+F60+J55+J56+J58+J57+J59+J60+D62+D63+F62+F63+J62+J63+N62+N63</f>
        <v>424</v>
      </c>
      <c r="K65" s="30">
        <f>G55+G56+G57+G58+G59+G60+G62+G63+K55+K56+K57+K58+K59+K60+K62+K63+O62+O63</f>
        <v>6734</v>
      </c>
    </row>
    <row r="66" spans="1:33">
      <c r="B66" s="25" t="s">
        <v>169</v>
      </c>
      <c r="C66" s="25">
        <f>+D55+D56+D57+D58+D59+F55+F56+F57+F58+F59+H55+H56+H57+H58+H59+J55+J56+J57+J58+J59+N55+N56+N57+N58</f>
        <v>1003</v>
      </c>
      <c r="D66" s="25">
        <f>E55+E56+E57+E58+E59+G55+G56+G57+G58+G59+I55+I56+I57+I58+I59+K55+K56+K57+K58+K59+O55+O56+O57+O58</f>
        <v>12081</v>
      </c>
      <c r="E66" s="25" t="s">
        <v>170</v>
      </c>
      <c r="F66" s="25"/>
      <c r="G66" s="30">
        <f>F55+F56+F57+F58+F59+F60+D62+H55+H56+H57+H58+H59+H60+H62+J55+J56+J57+J58+J59+J60+J62+F62+N62</f>
        <v>882</v>
      </c>
      <c r="H66" s="30">
        <f>+G55+G56+G57+G58+G59+G60+E62+I55+I56+I57+I58+I59+I60+I62+K55+K56+K57+K58+K59+K60+G62+K62+O62</f>
        <v>13162</v>
      </c>
      <c r="I66" s="25"/>
      <c r="J66" s="25"/>
      <c r="K66" s="25"/>
    </row>
    <row r="69" spans="1:33">
      <c r="A69" s="26" t="s">
        <v>173</v>
      </c>
    </row>
    <row r="70" spans="1:33">
      <c r="A70" s="189" t="s">
        <v>142</v>
      </c>
      <c r="B70" s="190"/>
      <c r="C70" s="187"/>
      <c r="D70" s="176" t="s">
        <v>0</v>
      </c>
      <c r="E70" s="176"/>
      <c r="F70" s="176"/>
      <c r="G70" s="176"/>
      <c r="H70" s="169" t="s">
        <v>1</v>
      </c>
      <c r="I70" s="170"/>
      <c r="J70" s="170"/>
      <c r="K70" s="170"/>
      <c r="L70" s="170"/>
      <c r="M70" s="170"/>
      <c r="N70" s="170"/>
      <c r="O70" s="171"/>
      <c r="P70" s="176" t="s">
        <v>0</v>
      </c>
      <c r="Q70" s="176"/>
      <c r="R70" s="176"/>
      <c r="S70" s="176"/>
      <c r="T70" s="176"/>
      <c r="U70" s="176"/>
      <c r="V70" s="176" t="s">
        <v>1</v>
      </c>
      <c r="W70" s="176"/>
      <c r="X70" s="176"/>
      <c r="Y70" s="176"/>
      <c r="Z70" s="169" t="s">
        <v>3</v>
      </c>
      <c r="AA70" s="170"/>
      <c r="AB70" s="170"/>
      <c r="AC70" s="170"/>
      <c r="AD70" s="170"/>
      <c r="AE70" s="170"/>
      <c r="AF70" s="170"/>
      <c r="AG70" s="171"/>
    </row>
    <row r="71" spans="1:33">
      <c r="A71" s="174"/>
      <c r="B71" s="191"/>
      <c r="C71" s="188"/>
      <c r="D71" s="174" t="s">
        <v>156</v>
      </c>
      <c r="E71" s="175"/>
      <c r="F71" s="179" t="s">
        <v>144</v>
      </c>
      <c r="G71" s="192"/>
      <c r="H71" s="169" t="s">
        <v>27</v>
      </c>
      <c r="I71" s="171"/>
      <c r="J71" s="169" t="s">
        <v>159</v>
      </c>
      <c r="K71" s="171"/>
      <c r="L71" s="193" t="s">
        <v>145</v>
      </c>
      <c r="M71" s="193"/>
      <c r="N71" s="193" t="s">
        <v>146</v>
      </c>
      <c r="O71" s="193"/>
      <c r="P71" s="194" t="s">
        <v>143</v>
      </c>
      <c r="Q71" s="195"/>
      <c r="R71" s="169" t="s">
        <v>160</v>
      </c>
      <c r="S71" s="171"/>
      <c r="T71" s="194" t="s">
        <v>144</v>
      </c>
      <c r="U71" s="195"/>
      <c r="V71" s="193" t="s">
        <v>145</v>
      </c>
      <c r="W71" s="193"/>
      <c r="X71" s="193" t="s">
        <v>146</v>
      </c>
      <c r="Y71" s="193"/>
      <c r="Z71" s="169" t="s">
        <v>161</v>
      </c>
      <c r="AA71" s="171"/>
      <c r="AB71" s="196" t="s">
        <v>0</v>
      </c>
      <c r="AC71" s="195"/>
      <c r="AD71" s="196" t="s">
        <v>163</v>
      </c>
      <c r="AE71" s="195"/>
      <c r="AF71" s="196" t="s">
        <v>164</v>
      </c>
      <c r="AG71" s="195"/>
    </row>
    <row r="72" spans="1:33">
      <c r="A72" s="6" t="s">
        <v>10</v>
      </c>
      <c r="B72" s="5" t="s">
        <v>147</v>
      </c>
      <c r="C72" s="5" t="s">
        <v>6</v>
      </c>
      <c r="D72" s="5" t="s">
        <v>10</v>
      </c>
      <c r="E72" s="5" t="s">
        <v>147</v>
      </c>
      <c r="F72" s="5" t="s">
        <v>10</v>
      </c>
      <c r="G72" s="5" t="s">
        <v>147</v>
      </c>
      <c r="H72" s="5" t="s">
        <v>10</v>
      </c>
      <c r="I72" s="5" t="s">
        <v>147</v>
      </c>
      <c r="J72" s="5" t="s">
        <v>10</v>
      </c>
      <c r="K72" s="5" t="s">
        <v>147</v>
      </c>
      <c r="L72" s="5" t="s">
        <v>10</v>
      </c>
      <c r="M72" s="5" t="s">
        <v>147</v>
      </c>
      <c r="N72" s="5" t="s">
        <v>10</v>
      </c>
      <c r="O72" s="5" t="s">
        <v>147</v>
      </c>
      <c r="P72" s="5" t="s">
        <v>10</v>
      </c>
      <c r="Q72" s="5" t="s">
        <v>147</v>
      </c>
      <c r="R72" s="5" t="s">
        <v>10</v>
      </c>
      <c r="S72" s="5" t="s">
        <v>147</v>
      </c>
      <c r="T72" s="5" t="s">
        <v>10</v>
      </c>
      <c r="U72" s="5" t="s">
        <v>147</v>
      </c>
      <c r="V72" s="5" t="s">
        <v>10</v>
      </c>
      <c r="W72" s="5" t="s">
        <v>147</v>
      </c>
      <c r="X72" s="5" t="s">
        <v>10</v>
      </c>
      <c r="Y72" s="5" t="s">
        <v>147</v>
      </c>
      <c r="Z72" s="5" t="s">
        <v>10</v>
      </c>
      <c r="AA72" s="5" t="s">
        <v>147</v>
      </c>
      <c r="AB72" s="5" t="s">
        <v>10</v>
      </c>
      <c r="AC72" s="5" t="s">
        <v>147</v>
      </c>
      <c r="AD72" s="5" t="s">
        <v>10</v>
      </c>
      <c r="AE72" s="5" t="s">
        <v>147</v>
      </c>
      <c r="AF72" s="5" t="s">
        <v>10</v>
      </c>
      <c r="AG72" s="5" t="s">
        <v>147</v>
      </c>
    </row>
    <row r="73" spans="1:33">
      <c r="A73" s="8" t="s">
        <v>28</v>
      </c>
      <c r="B73" s="3" t="s">
        <v>148</v>
      </c>
      <c r="C73" s="28">
        <f>C56+7</f>
        <v>42729</v>
      </c>
      <c r="D73" s="13">
        <v>40</v>
      </c>
      <c r="E73" s="13">
        <v>573</v>
      </c>
      <c r="F73" s="13">
        <v>34</v>
      </c>
      <c r="G73" s="13">
        <v>718</v>
      </c>
      <c r="H73" s="13">
        <v>49</v>
      </c>
      <c r="I73" s="13">
        <v>1155</v>
      </c>
      <c r="J73" s="13"/>
      <c r="K73" s="13"/>
      <c r="L73" s="13">
        <v>88</v>
      </c>
      <c r="M73" s="13">
        <v>1997</v>
      </c>
      <c r="N73" s="13">
        <v>83</v>
      </c>
      <c r="O73" s="13">
        <v>1972</v>
      </c>
      <c r="P73" s="13">
        <v>180</v>
      </c>
      <c r="Q73" s="13">
        <v>3200</v>
      </c>
      <c r="R73" s="13">
        <f>P73-T73</f>
        <v>150</v>
      </c>
      <c r="S73" s="13">
        <f>Q73-U73</f>
        <v>2700</v>
      </c>
      <c r="T73" s="13">
        <v>30</v>
      </c>
      <c r="U73" s="13">
        <v>500</v>
      </c>
      <c r="V73" s="13">
        <v>80</v>
      </c>
      <c r="W73" s="13">
        <v>1800</v>
      </c>
      <c r="X73" s="13">
        <v>50</v>
      </c>
      <c r="Y73" s="13">
        <v>1100</v>
      </c>
      <c r="Z73" s="13">
        <f t="shared" ref="Z73:Z82" si="52">D73-R73</f>
        <v>-110</v>
      </c>
      <c r="AA73" s="13">
        <f t="shared" ref="AA73:AA82" si="53">E73-S73</f>
        <v>-2127</v>
      </c>
      <c r="AB73" s="13">
        <f>T73-F73</f>
        <v>-4</v>
      </c>
      <c r="AC73" s="13">
        <f>U73-G73</f>
        <v>-218</v>
      </c>
      <c r="AD73" s="13">
        <f t="shared" ref="AD73:AD76" si="54">L73-V73</f>
        <v>8</v>
      </c>
      <c r="AE73" s="13">
        <f t="shared" ref="AE73:AE76" si="55">M73-W73</f>
        <v>197</v>
      </c>
      <c r="AF73" s="13">
        <f t="shared" ref="AF73:AF76" si="56">N73-X73</f>
        <v>33</v>
      </c>
      <c r="AG73" s="13">
        <f t="shared" ref="AG73:AG76" si="57">O73-Y73</f>
        <v>872</v>
      </c>
    </row>
    <row r="74" spans="1:33">
      <c r="A74" s="11" t="s">
        <v>32</v>
      </c>
      <c r="B74" s="25" t="s">
        <v>149</v>
      </c>
      <c r="C74" s="28">
        <f t="shared" ref="C74:C81" si="58">C57+7</f>
        <v>42732</v>
      </c>
      <c r="D74" s="13">
        <v>23</v>
      </c>
      <c r="E74" s="13">
        <v>426</v>
      </c>
      <c r="F74" s="30"/>
      <c r="G74" s="30"/>
      <c r="H74" s="30">
        <v>5</v>
      </c>
      <c r="I74" s="30">
        <v>92</v>
      </c>
      <c r="J74" s="30"/>
      <c r="K74" s="30"/>
      <c r="L74" s="30">
        <v>168</v>
      </c>
      <c r="M74" s="30">
        <v>2678</v>
      </c>
      <c r="N74" s="30">
        <v>34</v>
      </c>
      <c r="O74" s="30">
        <v>787</v>
      </c>
      <c r="P74" s="30">
        <v>50</v>
      </c>
      <c r="Q74" s="30">
        <v>700</v>
      </c>
      <c r="R74" s="13">
        <f t="shared" ref="R74:R78" si="59">P74-T74</f>
        <v>35</v>
      </c>
      <c r="S74" s="13">
        <f t="shared" ref="S74:S78" si="60">Q74-U74</f>
        <v>500</v>
      </c>
      <c r="T74" s="30">
        <v>15</v>
      </c>
      <c r="U74" s="30">
        <v>200</v>
      </c>
      <c r="V74" s="30">
        <v>120</v>
      </c>
      <c r="W74" s="30">
        <v>1500</v>
      </c>
      <c r="X74" s="30">
        <v>70</v>
      </c>
      <c r="Y74" s="30">
        <v>1000</v>
      </c>
      <c r="Z74" s="13">
        <f t="shared" si="52"/>
        <v>-12</v>
      </c>
      <c r="AA74" s="13">
        <f t="shared" si="53"/>
        <v>-74</v>
      </c>
      <c r="AB74" s="13">
        <f t="shared" ref="AB74:AB82" si="61">T74-F74</f>
        <v>15</v>
      </c>
      <c r="AC74" s="13">
        <f t="shared" ref="AC74:AC82" si="62">U74-G74</f>
        <v>200</v>
      </c>
      <c r="AD74" s="13">
        <f t="shared" si="54"/>
        <v>48</v>
      </c>
      <c r="AE74" s="13">
        <f t="shared" si="55"/>
        <v>1178</v>
      </c>
      <c r="AF74" s="13">
        <f t="shared" si="56"/>
        <v>-36</v>
      </c>
      <c r="AG74" s="13">
        <f t="shared" si="57"/>
        <v>-213</v>
      </c>
    </row>
    <row r="75" spans="1:33">
      <c r="A75" s="11"/>
      <c r="B75" s="25" t="s">
        <v>150</v>
      </c>
      <c r="C75" s="28">
        <f t="shared" si="58"/>
        <v>42733</v>
      </c>
      <c r="D75" s="13">
        <v>41</v>
      </c>
      <c r="E75" s="13">
        <v>579</v>
      </c>
      <c r="F75" s="30">
        <v>4</v>
      </c>
      <c r="G75" s="30">
        <v>68</v>
      </c>
      <c r="H75" s="30">
        <v>65</v>
      </c>
      <c r="I75" s="30">
        <v>414</v>
      </c>
      <c r="J75" s="30"/>
      <c r="K75" s="30"/>
      <c r="L75" s="30">
        <v>56</v>
      </c>
      <c r="M75" s="30">
        <v>910</v>
      </c>
      <c r="N75" s="30">
        <v>96</v>
      </c>
      <c r="O75" s="30">
        <v>1350</v>
      </c>
      <c r="P75" s="30">
        <v>50</v>
      </c>
      <c r="Q75" s="30">
        <v>700</v>
      </c>
      <c r="R75" s="13">
        <f t="shared" si="59"/>
        <v>35</v>
      </c>
      <c r="S75" s="13">
        <f t="shared" si="60"/>
        <v>500</v>
      </c>
      <c r="T75" s="30">
        <v>15</v>
      </c>
      <c r="U75" s="30">
        <v>200</v>
      </c>
      <c r="V75" s="30">
        <v>110</v>
      </c>
      <c r="W75" s="30">
        <v>1450</v>
      </c>
      <c r="X75" s="30">
        <v>45</v>
      </c>
      <c r="Y75" s="30">
        <v>600</v>
      </c>
      <c r="Z75" s="13">
        <f t="shared" si="52"/>
        <v>6</v>
      </c>
      <c r="AA75" s="13">
        <f t="shared" si="53"/>
        <v>79</v>
      </c>
      <c r="AB75" s="13">
        <f t="shared" si="61"/>
        <v>11</v>
      </c>
      <c r="AC75" s="13">
        <f t="shared" si="62"/>
        <v>132</v>
      </c>
      <c r="AD75" s="13">
        <f t="shared" si="54"/>
        <v>-54</v>
      </c>
      <c r="AE75" s="13">
        <f t="shared" si="55"/>
        <v>-540</v>
      </c>
      <c r="AF75" s="13">
        <f t="shared" si="56"/>
        <v>51</v>
      </c>
      <c r="AG75" s="13">
        <f t="shared" si="57"/>
        <v>750</v>
      </c>
    </row>
    <row r="76" spans="1:33">
      <c r="A76" s="11"/>
      <c r="B76" s="25" t="s">
        <v>151</v>
      </c>
      <c r="C76" s="28">
        <f t="shared" si="58"/>
        <v>42734</v>
      </c>
      <c r="D76" s="13">
        <v>29</v>
      </c>
      <c r="E76" s="13">
        <v>252</v>
      </c>
      <c r="F76" s="30"/>
      <c r="G76" s="30"/>
      <c r="H76" s="30">
        <v>3</v>
      </c>
      <c r="I76" s="30">
        <v>24</v>
      </c>
      <c r="J76" s="30"/>
      <c r="K76" s="30"/>
      <c r="L76" s="30">
        <v>71</v>
      </c>
      <c r="M76" s="30">
        <v>803</v>
      </c>
      <c r="N76" s="30">
        <v>8</v>
      </c>
      <c r="O76" s="30">
        <v>111</v>
      </c>
      <c r="P76" s="30">
        <v>30</v>
      </c>
      <c r="Q76" s="30">
        <v>400</v>
      </c>
      <c r="R76" s="13">
        <f t="shared" si="59"/>
        <v>20</v>
      </c>
      <c r="S76" s="13">
        <f t="shared" si="60"/>
        <v>260</v>
      </c>
      <c r="T76" s="30">
        <v>10</v>
      </c>
      <c r="U76" s="30">
        <v>140</v>
      </c>
      <c r="V76" s="30">
        <v>20</v>
      </c>
      <c r="W76" s="30">
        <v>250</v>
      </c>
      <c r="X76" s="30">
        <v>25</v>
      </c>
      <c r="Y76" s="30">
        <v>300</v>
      </c>
      <c r="Z76" s="13">
        <f t="shared" si="52"/>
        <v>9</v>
      </c>
      <c r="AA76" s="13">
        <f t="shared" si="53"/>
        <v>-8</v>
      </c>
      <c r="AB76" s="13">
        <f t="shared" si="61"/>
        <v>10</v>
      </c>
      <c r="AC76" s="13">
        <f t="shared" si="62"/>
        <v>140</v>
      </c>
      <c r="AD76" s="13">
        <f t="shared" si="54"/>
        <v>51</v>
      </c>
      <c r="AE76" s="13">
        <f t="shared" si="55"/>
        <v>553</v>
      </c>
      <c r="AF76" s="13">
        <f t="shared" si="56"/>
        <v>-17</v>
      </c>
      <c r="AG76" s="13">
        <f t="shared" si="57"/>
        <v>-189</v>
      </c>
    </row>
    <row r="77" spans="1:33">
      <c r="A77" s="11"/>
      <c r="B77" s="25" t="s">
        <v>152</v>
      </c>
      <c r="C77" s="28">
        <f t="shared" si="58"/>
        <v>42735</v>
      </c>
      <c r="D77" s="13">
        <v>579</v>
      </c>
      <c r="E77" s="13">
        <v>6510</v>
      </c>
      <c r="F77" s="30">
        <v>83</v>
      </c>
      <c r="G77" s="30">
        <v>867</v>
      </c>
      <c r="H77" s="30">
        <v>2</v>
      </c>
      <c r="I77" s="30">
        <v>22</v>
      </c>
      <c r="J77" s="30">
        <v>3</v>
      </c>
      <c r="K77" s="30">
        <v>31</v>
      </c>
      <c r="L77" s="30"/>
      <c r="M77" s="30"/>
      <c r="N77" s="30"/>
      <c r="O77" s="30"/>
      <c r="P77" s="30">
        <v>400</v>
      </c>
      <c r="Q77" s="30">
        <v>5000</v>
      </c>
      <c r="R77" s="13">
        <f t="shared" si="59"/>
        <v>310</v>
      </c>
      <c r="S77" s="13">
        <f t="shared" si="60"/>
        <v>3840</v>
      </c>
      <c r="T77" s="30">
        <v>90</v>
      </c>
      <c r="U77" s="30">
        <v>1160</v>
      </c>
      <c r="V77" s="30"/>
      <c r="W77" s="30"/>
      <c r="X77" s="30"/>
      <c r="Y77" s="30"/>
      <c r="Z77" s="13">
        <f t="shared" si="52"/>
        <v>269</v>
      </c>
      <c r="AA77" s="13">
        <f t="shared" si="53"/>
        <v>2670</v>
      </c>
      <c r="AB77" s="13">
        <f t="shared" si="61"/>
        <v>7</v>
      </c>
      <c r="AC77" s="13">
        <f t="shared" si="62"/>
        <v>293</v>
      </c>
      <c r="AD77" s="13"/>
      <c r="AE77" s="30"/>
      <c r="AF77" s="30"/>
      <c r="AG77" s="30"/>
    </row>
    <row r="78" spans="1:33">
      <c r="A78" s="11"/>
      <c r="B78" s="25" t="s">
        <v>153</v>
      </c>
      <c r="C78" s="28">
        <f t="shared" si="58"/>
        <v>7</v>
      </c>
      <c r="D78" s="13">
        <v>422</v>
      </c>
      <c r="E78" s="13">
        <v>4784</v>
      </c>
      <c r="F78" s="30">
        <v>80</v>
      </c>
      <c r="G78" s="30">
        <v>727</v>
      </c>
      <c r="H78" s="30">
        <v>63</v>
      </c>
      <c r="I78" s="30">
        <v>543</v>
      </c>
      <c r="J78" s="30">
        <v>40</v>
      </c>
      <c r="K78" s="30">
        <v>1109</v>
      </c>
      <c r="L78" s="30"/>
      <c r="M78" s="30"/>
      <c r="N78" s="30"/>
      <c r="O78" s="30"/>
      <c r="P78" s="30">
        <v>300</v>
      </c>
      <c r="Q78" s="30">
        <v>4000</v>
      </c>
      <c r="R78" s="13">
        <f t="shared" si="59"/>
        <v>240</v>
      </c>
      <c r="S78" s="13">
        <f t="shared" si="60"/>
        <v>3200</v>
      </c>
      <c r="T78" s="30">
        <v>60</v>
      </c>
      <c r="U78" s="30">
        <v>800</v>
      </c>
      <c r="V78" s="30"/>
      <c r="W78" s="30"/>
      <c r="X78" s="30"/>
      <c r="Y78" s="30"/>
      <c r="Z78" s="13">
        <f t="shared" si="52"/>
        <v>182</v>
      </c>
      <c r="AA78" s="13">
        <f t="shared" si="53"/>
        <v>1584</v>
      </c>
      <c r="AB78" s="13">
        <f t="shared" si="61"/>
        <v>-20</v>
      </c>
      <c r="AC78" s="13">
        <f t="shared" si="62"/>
        <v>73</v>
      </c>
      <c r="AD78" s="13"/>
      <c r="AE78" s="30"/>
      <c r="AF78" s="30"/>
      <c r="AG78" s="30"/>
    </row>
    <row r="79" spans="1:33">
      <c r="A79" s="11" t="s">
        <v>154</v>
      </c>
      <c r="B79" s="25"/>
      <c r="C79" s="25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>
        <v>1010</v>
      </c>
      <c r="Q79" s="30">
        <v>14000</v>
      </c>
      <c r="R79" s="13"/>
      <c r="S79" s="13"/>
      <c r="T79" s="30"/>
      <c r="U79" s="30"/>
      <c r="V79" s="30"/>
      <c r="W79" s="30"/>
      <c r="X79" s="30"/>
      <c r="Y79" s="30"/>
      <c r="Z79" s="13">
        <f t="shared" si="52"/>
        <v>0</v>
      </c>
      <c r="AA79" s="13">
        <f t="shared" si="53"/>
        <v>0</v>
      </c>
      <c r="AB79" s="13">
        <f t="shared" si="61"/>
        <v>0</v>
      </c>
      <c r="AC79" s="13">
        <f t="shared" si="62"/>
        <v>0</v>
      </c>
      <c r="AD79" s="30"/>
      <c r="AE79" s="30"/>
      <c r="AF79" s="30"/>
      <c r="AG79" s="30"/>
    </row>
    <row r="80" spans="1:33">
      <c r="A80" s="11" t="s">
        <v>155</v>
      </c>
      <c r="B80" s="25" t="s">
        <v>156</v>
      </c>
      <c r="C80" s="28">
        <f t="shared" si="58"/>
        <v>42741</v>
      </c>
      <c r="D80" s="13"/>
      <c r="E80" s="13"/>
      <c r="F80" s="30">
        <v>22</v>
      </c>
      <c r="G80" s="30">
        <v>374</v>
      </c>
      <c r="H80" s="30">
        <v>50</v>
      </c>
      <c r="I80" s="30">
        <v>705</v>
      </c>
      <c r="J80" s="30"/>
      <c r="K80" s="30"/>
      <c r="L80" s="30"/>
      <c r="M80" s="32" t="s">
        <v>165</v>
      </c>
      <c r="N80" s="30"/>
      <c r="O80" s="30"/>
      <c r="P80" s="30">
        <v>200</v>
      </c>
      <c r="Q80" s="30">
        <v>2800</v>
      </c>
      <c r="R80" s="13"/>
      <c r="S80" s="13"/>
      <c r="T80" s="30">
        <v>200</v>
      </c>
      <c r="U80" s="30">
        <v>2800</v>
      </c>
      <c r="V80" s="30"/>
      <c r="W80" s="30"/>
      <c r="X80" s="30"/>
      <c r="Y80" s="30"/>
      <c r="Z80" s="13">
        <f t="shared" si="52"/>
        <v>0</v>
      </c>
      <c r="AA80" s="13">
        <f t="shared" si="53"/>
        <v>0</v>
      </c>
      <c r="AB80" s="13">
        <f t="shared" si="61"/>
        <v>178</v>
      </c>
      <c r="AC80" s="13">
        <f t="shared" si="62"/>
        <v>2426</v>
      </c>
      <c r="AD80" s="30"/>
      <c r="AE80" s="30"/>
      <c r="AF80" s="30"/>
      <c r="AG80" s="30"/>
    </row>
    <row r="81" spans="1:33">
      <c r="A81" s="11"/>
      <c r="B81" s="25" t="s">
        <v>27</v>
      </c>
      <c r="C81" s="28">
        <f t="shared" si="58"/>
        <v>7</v>
      </c>
      <c r="D81" s="13"/>
      <c r="E81" s="13"/>
      <c r="F81" s="30"/>
      <c r="G81" s="30"/>
      <c r="H81" s="30"/>
      <c r="I81" s="30"/>
      <c r="J81" s="30"/>
      <c r="K81" s="30"/>
      <c r="L81" s="30"/>
      <c r="M81" s="32" t="s">
        <v>165</v>
      </c>
      <c r="N81" s="30"/>
      <c r="O81" s="30"/>
      <c r="P81" s="30">
        <v>115</v>
      </c>
      <c r="Q81" s="30">
        <v>1600</v>
      </c>
      <c r="R81" s="30"/>
      <c r="S81" s="30"/>
      <c r="T81" s="30">
        <v>115</v>
      </c>
      <c r="U81" s="30">
        <v>1600</v>
      </c>
      <c r="V81" s="30"/>
      <c r="W81" s="30"/>
      <c r="X81" s="30"/>
      <c r="Y81" s="30"/>
      <c r="Z81" s="13">
        <f t="shared" si="52"/>
        <v>0</v>
      </c>
      <c r="AA81" s="13">
        <f t="shared" si="53"/>
        <v>0</v>
      </c>
      <c r="AB81" s="13">
        <f t="shared" si="61"/>
        <v>115</v>
      </c>
      <c r="AC81" s="13">
        <f t="shared" si="62"/>
        <v>1600</v>
      </c>
      <c r="AD81" s="30"/>
      <c r="AE81" s="30"/>
      <c r="AF81" s="30"/>
      <c r="AG81" s="30"/>
    </row>
    <row r="82" spans="1:33">
      <c r="A82" s="11" t="s">
        <v>157</v>
      </c>
      <c r="B82" s="25"/>
      <c r="C82" s="25"/>
      <c r="D82" s="30">
        <f t="shared" ref="D82:G82" si="63">SUM(D73:D81)</f>
        <v>1134</v>
      </c>
      <c r="E82" s="30">
        <f t="shared" si="63"/>
        <v>13124</v>
      </c>
      <c r="F82" s="30">
        <f t="shared" si="63"/>
        <v>223</v>
      </c>
      <c r="G82" s="30">
        <f t="shared" si="63"/>
        <v>2754</v>
      </c>
      <c r="H82" s="30">
        <f t="shared" ref="H82:I82" si="64">SUM(H73:H81)</f>
        <v>237</v>
      </c>
      <c r="I82" s="30">
        <f t="shared" si="64"/>
        <v>2955</v>
      </c>
      <c r="J82" s="30"/>
      <c r="K82" s="30"/>
      <c r="L82" s="30">
        <f t="shared" ref="L82:S82" si="65">SUM(L73:L81)</f>
        <v>383</v>
      </c>
      <c r="M82" s="30">
        <f t="shared" si="65"/>
        <v>6388</v>
      </c>
      <c r="N82" s="30">
        <f t="shared" si="65"/>
        <v>221</v>
      </c>
      <c r="O82" s="30">
        <f t="shared" si="65"/>
        <v>4220</v>
      </c>
      <c r="P82" s="30">
        <f t="shared" si="65"/>
        <v>2335</v>
      </c>
      <c r="Q82" s="30">
        <f t="shared" si="65"/>
        <v>32400</v>
      </c>
      <c r="R82" s="30">
        <f t="shared" si="65"/>
        <v>790</v>
      </c>
      <c r="S82" s="30">
        <f t="shared" si="65"/>
        <v>11000</v>
      </c>
      <c r="T82" s="30">
        <v>535</v>
      </c>
      <c r="U82" s="30">
        <v>7400</v>
      </c>
      <c r="V82" s="30"/>
      <c r="W82" s="30"/>
      <c r="X82" s="30"/>
      <c r="Y82" s="30"/>
      <c r="Z82" s="30">
        <f t="shared" si="52"/>
        <v>344</v>
      </c>
      <c r="AA82" s="30">
        <f t="shared" si="53"/>
        <v>2124</v>
      </c>
      <c r="AB82" s="13">
        <f t="shared" si="61"/>
        <v>312</v>
      </c>
      <c r="AC82" s="13">
        <f t="shared" si="62"/>
        <v>4646</v>
      </c>
      <c r="AD82" s="30"/>
      <c r="AE82" s="30"/>
      <c r="AF82" s="30"/>
      <c r="AG82" s="30"/>
    </row>
    <row r="83" spans="1:33">
      <c r="B83" s="25" t="s">
        <v>166</v>
      </c>
      <c r="C83" s="25">
        <f>D74+D75+D76+D73+F73+F74+F75+F76+H73+H74+H75+H76+J73+J74+J75+J76+L73+L74+L75+L76+N73+N74+N75+N76</f>
        <v>897</v>
      </c>
      <c r="D83" s="25">
        <f>E73+E74+E75+E76+G73+G74+G75+G76+I73+I74+I75+I76+K73+K74+K75+K76+M73+M74+M75+M76+O73+O74+O75+O76</f>
        <v>14909</v>
      </c>
      <c r="E83" s="25" t="s">
        <v>167</v>
      </c>
      <c r="F83" s="25"/>
      <c r="G83" s="25">
        <f>D73+D74+D75+D76+D77+D78+F73+F74+F75+F76+F77+F78+H73+H74+H75+H76+H77+H78+J73+J74+J75+J76+J77+J78</f>
        <v>1565</v>
      </c>
      <c r="H83" s="25">
        <f>E73+E74+E75+E76+E77+E78+G73+G74+G75+G76+G77+G78+I73+I74+I75+I76+I77+I78+K73+K74+K75+K76+K77+K78</f>
        <v>18894</v>
      </c>
      <c r="I83" s="25" t="s">
        <v>168</v>
      </c>
      <c r="J83" s="30">
        <f>F73+F74+F75+F76+F77+F78+J73+J74+J76+J75+J77+J78+D80+D81+F80+F81+J80+J81+N80+N81</f>
        <v>266</v>
      </c>
      <c r="K83" s="30">
        <f>G73+G74+G75+G76+G77+G78+G80+G81+K73+K74+K75+K76+K77+K78+K80+K81+O80+O81</f>
        <v>3894</v>
      </c>
    </row>
    <row r="84" spans="1:33">
      <c r="B84" s="25" t="s">
        <v>169</v>
      </c>
      <c r="C84" s="25">
        <f>+D73+D74+D75+D76+D77+F73+F74+F75+F76+F77+H73+H74+H75+H76+H77+J73+J74+J75+J76+J77+N73+N74+N75+N76</f>
        <v>1181</v>
      </c>
      <c r="D84" s="25">
        <f>E73+E74+E75+E76+E77+G73+G74+G75+G76+G77+I73+I74+I75+I76+I77+K73+K74+K75+K76+K77+O73+O74+O75+O76</f>
        <v>15951</v>
      </c>
      <c r="E84" s="25" t="s">
        <v>170</v>
      </c>
      <c r="F84" s="25"/>
      <c r="G84" s="30">
        <f>F73+F74+F75+F76+F77+F78+D80+H73+H74+H75+H76+H77+H78+H80+J73+J74+J75+J76+J77+J78+J80+F80+N80</f>
        <v>503</v>
      </c>
      <c r="H84" s="30">
        <f>+G73+G74+G75+G76+G77+G78+E80+I73+I74+I75+I76+I77+I78+I80+K73+K74+K75+K76+K77+K78+G80+K80+O80</f>
        <v>6849</v>
      </c>
      <c r="I84" s="25"/>
      <c r="J84" s="25"/>
      <c r="K84" s="25"/>
    </row>
    <row r="87" spans="1:33">
      <c r="A87" s="26" t="s">
        <v>174</v>
      </c>
    </row>
    <row r="88" spans="1:33">
      <c r="A88" s="189" t="s">
        <v>142</v>
      </c>
      <c r="B88" s="190"/>
      <c r="C88" s="187"/>
      <c r="D88" s="176" t="s">
        <v>0</v>
      </c>
      <c r="E88" s="176"/>
      <c r="F88" s="176"/>
      <c r="G88" s="176"/>
      <c r="H88" s="169" t="s">
        <v>1</v>
      </c>
      <c r="I88" s="170"/>
      <c r="J88" s="170"/>
      <c r="K88" s="170"/>
      <c r="L88" s="170"/>
      <c r="M88" s="170"/>
      <c r="N88" s="170"/>
      <c r="O88" s="171"/>
      <c r="P88" s="176" t="s">
        <v>0</v>
      </c>
      <c r="Q88" s="176"/>
      <c r="R88" s="176"/>
      <c r="S88" s="176"/>
      <c r="T88" s="176"/>
      <c r="U88" s="176"/>
      <c r="V88" s="176" t="s">
        <v>1</v>
      </c>
      <c r="W88" s="176"/>
      <c r="X88" s="176"/>
      <c r="Y88" s="176"/>
      <c r="Z88" s="169" t="s">
        <v>3</v>
      </c>
      <c r="AA88" s="170"/>
      <c r="AB88" s="170"/>
      <c r="AC88" s="170"/>
      <c r="AD88" s="170"/>
      <c r="AE88" s="170"/>
      <c r="AF88" s="170"/>
      <c r="AG88" s="171"/>
    </row>
    <row r="89" spans="1:33">
      <c r="A89" s="174"/>
      <c r="B89" s="191"/>
      <c r="C89" s="188"/>
      <c r="D89" s="174" t="s">
        <v>156</v>
      </c>
      <c r="E89" s="175"/>
      <c r="F89" s="179" t="s">
        <v>144</v>
      </c>
      <c r="G89" s="192"/>
      <c r="H89" s="169" t="s">
        <v>27</v>
      </c>
      <c r="I89" s="171"/>
      <c r="J89" s="169" t="s">
        <v>159</v>
      </c>
      <c r="K89" s="171"/>
      <c r="L89" s="193" t="s">
        <v>145</v>
      </c>
      <c r="M89" s="193"/>
      <c r="N89" s="193" t="s">
        <v>146</v>
      </c>
      <c r="O89" s="193"/>
      <c r="P89" s="194" t="s">
        <v>143</v>
      </c>
      <c r="Q89" s="195"/>
      <c r="R89" s="169" t="s">
        <v>160</v>
      </c>
      <c r="S89" s="171"/>
      <c r="T89" s="194" t="s">
        <v>144</v>
      </c>
      <c r="U89" s="195"/>
      <c r="V89" s="193" t="s">
        <v>145</v>
      </c>
      <c r="W89" s="193"/>
      <c r="X89" s="193" t="s">
        <v>146</v>
      </c>
      <c r="Y89" s="193"/>
      <c r="Z89" s="169" t="s">
        <v>161</v>
      </c>
      <c r="AA89" s="171"/>
      <c r="AB89" s="196" t="s">
        <v>0</v>
      </c>
      <c r="AC89" s="195"/>
      <c r="AD89" s="196" t="s">
        <v>163</v>
      </c>
      <c r="AE89" s="195"/>
      <c r="AF89" s="196" t="s">
        <v>164</v>
      </c>
      <c r="AG89" s="195"/>
    </row>
    <row r="90" spans="1:33">
      <c r="A90" s="6" t="s">
        <v>10</v>
      </c>
      <c r="B90" s="5" t="s">
        <v>147</v>
      </c>
      <c r="C90" s="5" t="s">
        <v>6</v>
      </c>
      <c r="D90" s="5" t="s">
        <v>10</v>
      </c>
      <c r="E90" s="5" t="s">
        <v>147</v>
      </c>
      <c r="F90" s="5" t="s">
        <v>10</v>
      </c>
      <c r="G90" s="5" t="s">
        <v>147</v>
      </c>
      <c r="H90" s="5" t="s">
        <v>10</v>
      </c>
      <c r="I90" s="5" t="s">
        <v>147</v>
      </c>
      <c r="J90" s="5" t="s">
        <v>10</v>
      </c>
      <c r="K90" s="5" t="s">
        <v>147</v>
      </c>
      <c r="L90" s="5" t="s">
        <v>10</v>
      </c>
      <c r="M90" s="5" t="s">
        <v>147</v>
      </c>
      <c r="N90" s="5" t="s">
        <v>10</v>
      </c>
      <c r="O90" s="5" t="s">
        <v>147</v>
      </c>
      <c r="P90" s="5" t="s">
        <v>10</v>
      </c>
      <c r="Q90" s="5" t="s">
        <v>147</v>
      </c>
      <c r="R90" s="5" t="s">
        <v>10</v>
      </c>
      <c r="S90" s="5" t="s">
        <v>147</v>
      </c>
      <c r="T90" s="5" t="s">
        <v>10</v>
      </c>
      <c r="U90" s="5" t="s">
        <v>147</v>
      </c>
      <c r="V90" s="5" t="s">
        <v>10</v>
      </c>
      <c r="W90" s="5" t="s">
        <v>147</v>
      </c>
      <c r="X90" s="5" t="s">
        <v>10</v>
      </c>
      <c r="Y90" s="5" t="s">
        <v>147</v>
      </c>
      <c r="Z90" s="5" t="s">
        <v>10</v>
      </c>
      <c r="AA90" s="5" t="s">
        <v>147</v>
      </c>
      <c r="AB90" s="5" t="s">
        <v>10</v>
      </c>
      <c r="AC90" s="5" t="s">
        <v>147</v>
      </c>
      <c r="AD90" s="5" t="s">
        <v>10</v>
      </c>
      <c r="AE90" s="5" t="s">
        <v>147</v>
      </c>
      <c r="AF90" s="5" t="s">
        <v>10</v>
      </c>
      <c r="AG90" s="5" t="s">
        <v>147</v>
      </c>
    </row>
    <row r="91" spans="1:33">
      <c r="A91" s="8" t="s">
        <v>28</v>
      </c>
      <c r="B91" s="3" t="s">
        <v>148</v>
      </c>
      <c r="C91" s="28">
        <v>42738</v>
      </c>
      <c r="D91" s="13"/>
      <c r="E91" s="13"/>
      <c r="F91" s="13">
        <v>10</v>
      </c>
      <c r="G91" s="13">
        <v>246</v>
      </c>
      <c r="H91" s="13">
        <v>19</v>
      </c>
      <c r="I91" s="13">
        <v>436</v>
      </c>
      <c r="J91" s="13"/>
      <c r="K91" s="13"/>
      <c r="L91" s="13">
        <v>66</v>
      </c>
      <c r="M91" s="13">
        <v>1548</v>
      </c>
      <c r="N91" s="13">
        <v>70</v>
      </c>
      <c r="O91" s="13">
        <v>1641</v>
      </c>
      <c r="P91" s="13">
        <v>180</v>
      </c>
      <c r="Q91" s="13">
        <v>3200</v>
      </c>
      <c r="R91" s="13">
        <f>P91-T91</f>
        <v>150</v>
      </c>
      <c r="S91" s="13">
        <f>Q91-U91</f>
        <v>2700</v>
      </c>
      <c r="T91" s="13">
        <v>30</v>
      </c>
      <c r="U91" s="13">
        <v>500</v>
      </c>
      <c r="V91" s="13">
        <v>80</v>
      </c>
      <c r="W91" s="13">
        <v>1800</v>
      </c>
      <c r="X91" s="13">
        <v>50</v>
      </c>
      <c r="Y91" s="13">
        <v>1100</v>
      </c>
      <c r="Z91" s="13">
        <f t="shared" ref="Z91:Z100" si="66">D91-R91</f>
        <v>-150</v>
      </c>
      <c r="AA91" s="13">
        <f t="shared" ref="AA91:AA100" si="67">E91-S91</f>
        <v>-2700</v>
      </c>
      <c r="AB91" s="13">
        <f>T91-F91</f>
        <v>20</v>
      </c>
      <c r="AC91" s="13">
        <f>U91-G91</f>
        <v>254</v>
      </c>
      <c r="AD91" s="13">
        <f t="shared" ref="AD91:AD94" si="68">L91-V91</f>
        <v>-14</v>
      </c>
      <c r="AE91" s="13">
        <f t="shared" ref="AE91:AE94" si="69">M91-W91</f>
        <v>-252</v>
      </c>
      <c r="AF91" s="13">
        <f t="shared" ref="AF91:AF94" si="70">N91-X91</f>
        <v>20</v>
      </c>
      <c r="AG91" s="13">
        <f t="shared" ref="AG91:AG94" si="71">O91-Y91</f>
        <v>541</v>
      </c>
    </row>
    <row r="92" spans="1:33">
      <c r="A92" s="11" t="s">
        <v>32</v>
      </c>
      <c r="B92" s="25" t="s">
        <v>149</v>
      </c>
      <c r="C92" s="28">
        <v>42737</v>
      </c>
      <c r="D92" s="13">
        <v>62</v>
      </c>
      <c r="E92" s="13">
        <v>888</v>
      </c>
      <c r="F92" s="30"/>
      <c r="G92" s="30"/>
      <c r="H92" s="30">
        <v>11</v>
      </c>
      <c r="I92" s="30">
        <v>298</v>
      </c>
      <c r="J92" s="30"/>
      <c r="K92" s="30"/>
      <c r="L92" s="30">
        <v>75</v>
      </c>
      <c r="M92" s="30">
        <v>1200</v>
      </c>
      <c r="N92" s="30">
        <v>63</v>
      </c>
      <c r="O92" s="30">
        <v>1359</v>
      </c>
      <c r="P92" s="30">
        <v>50</v>
      </c>
      <c r="Q92" s="30">
        <v>700</v>
      </c>
      <c r="R92" s="13">
        <f t="shared" ref="R92:R96" si="72">P92-T92</f>
        <v>35</v>
      </c>
      <c r="S92" s="13">
        <f t="shared" ref="S92:S96" si="73">Q92-U92</f>
        <v>500</v>
      </c>
      <c r="T92" s="30">
        <v>15</v>
      </c>
      <c r="U92" s="30">
        <v>200</v>
      </c>
      <c r="V92" s="30">
        <v>120</v>
      </c>
      <c r="W92" s="30">
        <v>1500</v>
      </c>
      <c r="X92" s="30">
        <v>70</v>
      </c>
      <c r="Y92" s="30">
        <v>1000</v>
      </c>
      <c r="Z92" s="13">
        <f t="shared" si="66"/>
        <v>27</v>
      </c>
      <c r="AA92" s="13">
        <f t="shared" si="67"/>
        <v>388</v>
      </c>
      <c r="AB92" s="13">
        <f t="shared" ref="AB92:AB100" si="74">T92-F92</f>
        <v>15</v>
      </c>
      <c r="AC92" s="13">
        <f t="shared" ref="AC92:AC100" si="75">U92-G92</f>
        <v>200</v>
      </c>
      <c r="AD92" s="13">
        <f t="shared" si="68"/>
        <v>-45</v>
      </c>
      <c r="AE92" s="13">
        <f t="shared" si="69"/>
        <v>-300</v>
      </c>
      <c r="AF92" s="13">
        <f t="shared" si="70"/>
        <v>-7</v>
      </c>
      <c r="AG92" s="13">
        <f t="shared" si="71"/>
        <v>359</v>
      </c>
    </row>
    <row r="93" spans="1:33">
      <c r="A93" s="11"/>
      <c r="B93" s="25" t="s">
        <v>150</v>
      </c>
      <c r="C93" s="28">
        <v>42739</v>
      </c>
      <c r="D93" s="13">
        <v>12</v>
      </c>
      <c r="E93" s="13">
        <v>84</v>
      </c>
      <c r="F93" s="30">
        <v>13</v>
      </c>
      <c r="G93" s="30">
        <v>108</v>
      </c>
      <c r="H93" s="30">
        <v>5</v>
      </c>
      <c r="I93" s="30">
        <v>27</v>
      </c>
      <c r="J93" s="30"/>
      <c r="K93" s="30"/>
      <c r="L93" s="30">
        <v>19</v>
      </c>
      <c r="M93" s="30">
        <v>228</v>
      </c>
      <c r="N93" s="30">
        <v>20</v>
      </c>
      <c r="O93" s="30">
        <v>295</v>
      </c>
      <c r="P93" s="30">
        <v>50</v>
      </c>
      <c r="Q93" s="30">
        <v>700</v>
      </c>
      <c r="R93" s="13">
        <f t="shared" si="72"/>
        <v>35</v>
      </c>
      <c r="S93" s="13">
        <f t="shared" si="73"/>
        <v>500</v>
      </c>
      <c r="T93" s="30">
        <v>15</v>
      </c>
      <c r="U93" s="30">
        <v>200</v>
      </c>
      <c r="V93" s="30">
        <v>110</v>
      </c>
      <c r="W93" s="30">
        <v>1450</v>
      </c>
      <c r="X93" s="30">
        <v>45</v>
      </c>
      <c r="Y93" s="30">
        <v>600</v>
      </c>
      <c r="Z93" s="13">
        <f t="shared" si="66"/>
        <v>-23</v>
      </c>
      <c r="AA93" s="13">
        <f t="shared" si="67"/>
        <v>-416</v>
      </c>
      <c r="AB93" s="13">
        <f t="shared" si="74"/>
        <v>2</v>
      </c>
      <c r="AC93" s="13">
        <f t="shared" si="75"/>
        <v>92</v>
      </c>
      <c r="AD93" s="13">
        <f t="shared" si="68"/>
        <v>-91</v>
      </c>
      <c r="AE93" s="13">
        <f t="shared" si="69"/>
        <v>-1222</v>
      </c>
      <c r="AF93" s="13">
        <f t="shared" si="70"/>
        <v>-25</v>
      </c>
      <c r="AG93" s="13">
        <f t="shared" si="71"/>
        <v>-305</v>
      </c>
    </row>
    <row r="94" spans="1:33">
      <c r="A94" s="11"/>
      <c r="B94" s="25" t="s">
        <v>151</v>
      </c>
      <c r="C94" s="28">
        <v>42741</v>
      </c>
      <c r="D94" s="13">
        <v>3</v>
      </c>
      <c r="E94" s="13">
        <v>32</v>
      </c>
      <c r="F94" s="30"/>
      <c r="G94" s="30"/>
      <c r="H94" s="30">
        <v>1</v>
      </c>
      <c r="I94" s="30">
        <v>5</v>
      </c>
      <c r="J94" s="30"/>
      <c r="K94" s="30"/>
      <c r="L94" s="30">
        <v>33</v>
      </c>
      <c r="M94" s="30">
        <v>335</v>
      </c>
      <c r="N94" s="30"/>
      <c r="O94" s="30"/>
      <c r="P94" s="30">
        <v>30</v>
      </c>
      <c r="Q94" s="30">
        <v>400</v>
      </c>
      <c r="R94" s="13">
        <f t="shared" si="72"/>
        <v>20</v>
      </c>
      <c r="S94" s="13">
        <f t="shared" si="73"/>
        <v>260</v>
      </c>
      <c r="T94" s="30">
        <v>10</v>
      </c>
      <c r="U94" s="30">
        <v>140</v>
      </c>
      <c r="V94" s="30">
        <v>20</v>
      </c>
      <c r="W94" s="30">
        <v>250</v>
      </c>
      <c r="X94" s="30">
        <v>25</v>
      </c>
      <c r="Y94" s="30">
        <v>300</v>
      </c>
      <c r="Z94" s="13">
        <f t="shared" si="66"/>
        <v>-17</v>
      </c>
      <c r="AA94" s="13">
        <f t="shared" si="67"/>
        <v>-228</v>
      </c>
      <c r="AB94" s="13">
        <f t="shared" si="74"/>
        <v>10</v>
      </c>
      <c r="AC94" s="13">
        <f t="shared" si="75"/>
        <v>140</v>
      </c>
      <c r="AD94" s="13">
        <f t="shared" si="68"/>
        <v>13</v>
      </c>
      <c r="AE94" s="13">
        <f t="shared" si="69"/>
        <v>85</v>
      </c>
      <c r="AF94" s="13">
        <f t="shared" si="70"/>
        <v>-25</v>
      </c>
      <c r="AG94" s="13">
        <f t="shared" si="71"/>
        <v>-300</v>
      </c>
    </row>
    <row r="95" spans="1:33">
      <c r="A95" s="11"/>
      <c r="B95" s="25" t="s">
        <v>152</v>
      </c>
      <c r="C95" s="28">
        <v>42742</v>
      </c>
      <c r="D95" s="13">
        <v>368</v>
      </c>
      <c r="E95" s="13">
        <v>3578</v>
      </c>
      <c r="F95" s="30">
        <v>53</v>
      </c>
      <c r="G95" s="30">
        <v>503</v>
      </c>
      <c r="H95" s="30"/>
      <c r="I95" s="30"/>
      <c r="J95" s="30"/>
      <c r="K95" s="30"/>
      <c r="L95" s="30"/>
      <c r="M95" s="30"/>
      <c r="N95" s="30"/>
      <c r="O95" s="30"/>
      <c r="P95" s="30">
        <v>400</v>
      </c>
      <c r="Q95" s="30">
        <v>5000</v>
      </c>
      <c r="R95" s="13">
        <f t="shared" si="72"/>
        <v>310</v>
      </c>
      <c r="S95" s="13">
        <f t="shared" si="73"/>
        <v>3840</v>
      </c>
      <c r="T95" s="30">
        <v>90</v>
      </c>
      <c r="U95" s="30">
        <v>1160</v>
      </c>
      <c r="V95" s="30"/>
      <c r="W95" s="30"/>
      <c r="X95" s="30"/>
      <c r="Y95" s="30"/>
      <c r="Z95" s="13">
        <f t="shared" si="66"/>
        <v>58</v>
      </c>
      <c r="AA95" s="13">
        <f t="shared" si="67"/>
        <v>-262</v>
      </c>
      <c r="AB95" s="13">
        <f t="shared" si="74"/>
        <v>37</v>
      </c>
      <c r="AC95" s="13">
        <f t="shared" si="75"/>
        <v>657</v>
      </c>
      <c r="AD95" s="13"/>
      <c r="AE95" s="30"/>
      <c r="AF95" s="30"/>
      <c r="AG95" s="30"/>
    </row>
    <row r="96" spans="1:33">
      <c r="A96" s="11"/>
      <c r="B96" s="25" t="s">
        <v>153</v>
      </c>
      <c r="C96" s="28">
        <v>42742</v>
      </c>
      <c r="D96" s="13">
        <v>259</v>
      </c>
      <c r="E96" s="13">
        <v>3342</v>
      </c>
      <c r="F96" s="30">
        <v>54</v>
      </c>
      <c r="G96" s="30">
        <v>398</v>
      </c>
      <c r="H96" s="30"/>
      <c r="I96" s="30"/>
      <c r="J96" s="30">
        <v>37</v>
      </c>
      <c r="K96" s="30">
        <v>1023</v>
      </c>
      <c r="L96" s="30"/>
      <c r="M96" s="30"/>
      <c r="N96" s="30"/>
      <c r="O96" s="30"/>
      <c r="P96" s="30">
        <v>300</v>
      </c>
      <c r="Q96" s="30">
        <v>4000</v>
      </c>
      <c r="R96" s="13">
        <f t="shared" si="72"/>
        <v>240</v>
      </c>
      <c r="S96" s="13">
        <f t="shared" si="73"/>
        <v>3200</v>
      </c>
      <c r="T96" s="30">
        <v>60</v>
      </c>
      <c r="U96" s="30">
        <v>800</v>
      </c>
      <c r="V96" s="30"/>
      <c r="W96" s="30"/>
      <c r="X96" s="30"/>
      <c r="Y96" s="30"/>
      <c r="Z96" s="13">
        <f t="shared" si="66"/>
        <v>19</v>
      </c>
      <c r="AA96" s="13">
        <f t="shared" si="67"/>
        <v>142</v>
      </c>
      <c r="AB96" s="13">
        <f t="shared" si="74"/>
        <v>6</v>
      </c>
      <c r="AC96" s="13">
        <f t="shared" si="75"/>
        <v>402</v>
      </c>
      <c r="AD96" s="13"/>
      <c r="AE96" s="30"/>
      <c r="AF96" s="30"/>
      <c r="AG96" s="30"/>
    </row>
    <row r="97" spans="1:33">
      <c r="A97" s="11" t="s">
        <v>154</v>
      </c>
      <c r="B97" s="25"/>
      <c r="C97" s="25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>
        <v>1010</v>
      </c>
      <c r="Q97" s="30">
        <v>14000</v>
      </c>
      <c r="R97" s="13"/>
      <c r="S97" s="13"/>
      <c r="T97" s="30"/>
      <c r="U97" s="30"/>
      <c r="V97" s="30"/>
      <c r="W97" s="30"/>
      <c r="X97" s="30"/>
      <c r="Y97" s="30"/>
      <c r="Z97" s="13">
        <f t="shared" si="66"/>
        <v>0</v>
      </c>
      <c r="AA97" s="13">
        <f t="shared" si="67"/>
        <v>0</v>
      </c>
      <c r="AB97" s="13">
        <f t="shared" si="74"/>
        <v>0</v>
      </c>
      <c r="AC97" s="13">
        <f t="shared" si="75"/>
        <v>0</v>
      </c>
      <c r="AD97" s="30"/>
      <c r="AE97" s="30"/>
      <c r="AF97" s="30"/>
      <c r="AG97" s="30"/>
    </row>
    <row r="98" spans="1:33">
      <c r="A98" s="11" t="s">
        <v>155</v>
      </c>
      <c r="B98" s="25" t="s">
        <v>156</v>
      </c>
      <c r="C98" s="28">
        <v>42746</v>
      </c>
      <c r="D98" s="13"/>
      <c r="E98" s="13"/>
      <c r="F98" s="30">
        <v>83</v>
      </c>
      <c r="G98" s="30">
        <v>1876</v>
      </c>
      <c r="H98" s="30">
        <v>176</v>
      </c>
      <c r="I98" s="30">
        <v>1653</v>
      </c>
      <c r="J98" s="30"/>
      <c r="K98" s="30"/>
      <c r="L98" s="30"/>
      <c r="M98" s="32" t="s">
        <v>165</v>
      </c>
      <c r="N98" s="30"/>
      <c r="O98" s="30"/>
      <c r="P98" s="30">
        <v>200</v>
      </c>
      <c r="Q98" s="30">
        <v>2800</v>
      </c>
      <c r="R98" s="13"/>
      <c r="S98" s="13"/>
      <c r="T98" s="30">
        <v>200</v>
      </c>
      <c r="U98" s="30">
        <v>2800</v>
      </c>
      <c r="V98" s="30"/>
      <c r="W98" s="30"/>
      <c r="X98" s="30"/>
      <c r="Y98" s="30"/>
      <c r="Z98" s="13">
        <f t="shared" si="66"/>
        <v>0</v>
      </c>
      <c r="AA98" s="13">
        <f t="shared" si="67"/>
        <v>0</v>
      </c>
      <c r="AB98" s="13">
        <f t="shared" si="74"/>
        <v>117</v>
      </c>
      <c r="AC98" s="13">
        <f t="shared" si="75"/>
        <v>924</v>
      </c>
      <c r="AD98" s="30"/>
      <c r="AE98" s="30"/>
      <c r="AF98" s="30"/>
      <c r="AG98" s="30"/>
    </row>
    <row r="99" spans="1:33">
      <c r="A99" s="11"/>
      <c r="B99" s="25" t="s">
        <v>27</v>
      </c>
      <c r="C99" s="28">
        <f>C81+7</f>
        <v>14</v>
      </c>
      <c r="D99" s="13"/>
      <c r="E99" s="13"/>
      <c r="F99" s="30">
        <v>122</v>
      </c>
      <c r="G99" s="30">
        <v>1580</v>
      </c>
      <c r="H99" s="30"/>
      <c r="I99" s="30"/>
      <c r="J99" s="30"/>
      <c r="K99" s="30"/>
      <c r="L99" s="30"/>
      <c r="M99" s="32" t="s">
        <v>165</v>
      </c>
      <c r="N99" s="30"/>
      <c r="O99" s="30"/>
      <c r="P99" s="30">
        <v>115</v>
      </c>
      <c r="Q99" s="30">
        <v>1600</v>
      </c>
      <c r="R99" s="30"/>
      <c r="S99" s="30"/>
      <c r="T99" s="30">
        <v>115</v>
      </c>
      <c r="U99" s="30">
        <v>1600</v>
      </c>
      <c r="V99" s="30"/>
      <c r="W99" s="30"/>
      <c r="X99" s="30"/>
      <c r="Y99" s="30"/>
      <c r="Z99" s="13">
        <f t="shared" si="66"/>
        <v>0</v>
      </c>
      <c r="AA99" s="13">
        <f t="shared" si="67"/>
        <v>0</v>
      </c>
      <c r="AB99" s="13">
        <f t="shared" si="74"/>
        <v>-7</v>
      </c>
      <c r="AC99" s="13">
        <f t="shared" si="75"/>
        <v>20</v>
      </c>
      <c r="AD99" s="30"/>
      <c r="AE99" s="30"/>
      <c r="AF99" s="30"/>
      <c r="AG99" s="30"/>
    </row>
    <row r="100" spans="1:33">
      <c r="A100" s="11" t="s">
        <v>157</v>
      </c>
      <c r="B100" s="25"/>
      <c r="C100" s="25"/>
      <c r="D100" s="30">
        <f t="shared" ref="D100:G100" si="76">SUM(D91:D99)</f>
        <v>704</v>
      </c>
      <c r="E100" s="30">
        <f t="shared" si="76"/>
        <v>7924</v>
      </c>
      <c r="F100" s="30">
        <f t="shared" si="76"/>
        <v>335</v>
      </c>
      <c r="G100" s="30">
        <f t="shared" si="76"/>
        <v>4711</v>
      </c>
      <c r="H100" s="30">
        <f t="shared" ref="H100:I100" si="77">SUM(H91:H99)</f>
        <v>212</v>
      </c>
      <c r="I100" s="30">
        <f t="shared" si="77"/>
        <v>2419</v>
      </c>
      <c r="J100" s="30"/>
      <c r="K100" s="30"/>
      <c r="L100" s="30">
        <f t="shared" ref="L100:S100" si="78">SUM(L91:L99)</f>
        <v>193</v>
      </c>
      <c r="M100" s="30">
        <f t="shared" si="78"/>
        <v>3311</v>
      </c>
      <c r="N100" s="30">
        <f t="shared" si="78"/>
        <v>153</v>
      </c>
      <c r="O100" s="30">
        <f t="shared" si="78"/>
        <v>3295</v>
      </c>
      <c r="P100" s="30">
        <f t="shared" si="78"/>
        <v>2335</v>
      </c>
      <c r="Q100" s="30">
        <f t="shared" si="78"/>
        <v>32400</v>
      </c>
      <c r="R100" s="30">
        <f t="shared" si="78"/>
        <v>790</v>
      </c>
      <c r="S100" s="30">
        <f t="shared" si="78"/>
        <v>11000</v>
      </c>
      <c r="T100" s="30">
        <v>535</v>
      </c>
      <c r="U100" s="30">
        <v>7400</v>
      </c>
      <c r="V100" s="30"/>
      <c r="W100" s="30"/>
      <c r="X100" s="30"/>
      <c r="Y100" s="30"/>
      <c r="Z100" s="30">
        <f t="shared" si="66"/>
        <v>-86</v>
      </c>
      <c r="AA100" s="30">
        <f t="shared" si="67"/>
        <v>-3076</v>
      </c>
      <c r="AB100" s="13">
        <f t="shared" si="74"/>
        <v>200</v>
      </c>
      <c r="AC100" s="13">
        <f t="shared" si="75"/>
        <v>2689</v>
      </c>
      <c r="AD100" s="30"/>
      <c r="AE100" s="30"/>
      <c r="AF100" s="30"/>
      <c r="AG100" s="30"/>
    </row>
    <row r="101" spans="1:33">
      <c r="B101" s="25" t="s">
        <v>166</v>
      </c>
      <c r="C101" s="25">
        <f>D92+D93+D94+D91+F91+F92+F93+F94+H91+H92+H93+H94+J91+J92+J93+J94+L91+L92+L93+L94+N91+N92+N93+N94</f>
        <v>482</v>
      </c>
      <c r="D101" s="25">
        <f>E91+E92+E93+E94+G91+G92+G93+G94+I91+I92+I93+I94+K91+K92+K93+K94+M91+M92+M93+M94+O91+O92+O93+O94</f>
        <v>8730</v>
      </c>
      <c r="E101" s="25" t="s">
        <v>167</v>
      </c>
      <c r="F101" s="25"/>
      <c r="G101" s="25">
        <f>D91+D92+D93+D94+D95+D96+F91+F92+F93+F94+F95+F96+H91+H92+H93+H94+H95+H96+J91+J92+J93+J94+J95+J96</f>
        <v>907</v>
      </c>
      <c r="H101" s="25">
        <f>E91+E92+E93+E94+E95+E96+G91+G92+G93+G94+G95+G96+I91+I92+I93+I94+I95+I96+K91+K92+K93+K94+K95+K96</f>
        <v>10968</v>
      </c>
      <c r="I101" s="25" t="s">
        <v>168</v>
      </c>
      <c r="J101" s="30">
        <f>F91+F92+F93+F94+F95+F96+J91+J92+J94+J93+J95+J96+D98+D99+F98+F99+J98+J99+N98+N99</f>
        <v>372</v>
      </c>
      <c r="K101" s="30">
        <f>G91+G92+G93+G94+G95+G96+G98+G99+K91+K92+K93+K94+K95+K96+K98+K99+O98+O99</f>
        <v>5734</v>
      </c>
    </row>
    <row r="102" spans="1:33">
      <c r="B102" s="25" t="s">
        <v>169</v>
      </c>
      <c r="C102" s="25">
        <f>+D91+D92+D93+D94+D95+F91+F92+F93+F94+F95+H91+H92+H93+H94+H95+J91+J92+J93+J94+J95+N91+N92+N93+N94</f>
        <v>710</v>
      </c>
      <c r="D102" s="25">
        <f>E91+E92+E93+E94+E95+G91+G92+G93+G94+G95+I91+I92+I93+I94+I95+K91+K92+K93+K94+K95+O91+O92+O93+O94</f>
        <v>9500</v>
      </c>
      <c r="E102" s="25" t="s">
        <v>170</v>
      </c>
      <c r="F102" s="25"/>
      <c r="G102" s="30">
        <f>F91+F92+F93+F94+F95+F96+D98+H91+H92+H93+H94+H95+H96+H98+J91+J92+J93+J94+J95+J96+J98+F98+N98</f>
        <v>462</v>
      </c>
      <c r="H102" s="30">
        <f>+G91+G92+G93+G94+G95+G96+E98+I91+I92+I93+I94+I95+I96+I98+K91+K92+K93+K94+K95+K96+G98+K98+O98</f>
        <v>6573</v>
      </c>
      <c r="I102" s="25"/>
      <c r="J102" s="25"/>
      <c r="K102" s="25"/>
    </row>
    <row r="105" spans="1:33">
      <c r="A105" s="26" t="s">
        <v>175</v>
      </c>
    </row>
    <row r="106" spans="1:33">
      <c r="A106" s="189" t="s">
        <v>142</v>
      </c>
      <c r="B106" s="190"/>
      <c r="C106" s="187"/>
      <c r="D106" s="176" t="s">
        <v>0</v>
      </c>
      <c r="E106" s="176"/>
      <c r="F106" s="176"/>
      <c r="G106" s="176"/>
      <c r="H106" s="169" t="s">
        <v>1</v>
      </c>
      <c r="I106" s="170"/>
      <c r="J106" s="170"/>
      <c r="K106" s="170"/>
      <c r="L106" s="170"/>
      <c r="M106" s="170"/>
      <c r="N106" s="170"/>
      <c r="O106" s="171"/>
      <c r="P106" s="176" t="s">
        <v>0</v>
      </c>
      <c r="Q106" s="176"/>
      <c r="R106" s="176"/>
      <c r="S106" s="176"/>
      <c r="T106" s="176"/>
      <c r="U106" s="176"/>
      <c r="V106" s="176" t="s">
        <v>1</v>
      </c>
      <c r="W106" s="176"/>
      <c r="X106" s="176"/>
      <c r="Y106" s="176"/>
      <c r="Z106" s="169" t="s">
        <v>3</v>
      </c>
      <c r="AA106" s="170"/>
      <c r="AB106" s="170"/>
      <c r="AC106" s="170"/>
      <c r="AD106" s="170"/>
      <c r="AE106" s="170"/>
      <c r="AF106" s="170"/>
      <c r="AG106" s="171"/>
    </row>
    <row r="107" spans="1:33">
      <c r="A107" s="174"/>
      <c r="B107" s="191"/>
      <c r="C107" s="188"/>
      <c r="D107" s="174" t="s">
        <v>156</v>
      </c>
      <c r="E107" s="175"/>
      <c r="F107" s="179" t="s">
        <v>144</v>
      </c>
      <c r="G107" s="192"/>
      <c r="H107" s="169" t="s">
        <v>27</v>
      </c>
      <c r="I107" s="171"/>
      <c r="J107" s="169" t="s">
        <v>159</v>
      </c>
      <c r="K107" s="171"/>
      <c r="L107" s="193" t="s">
        <v>145</v>
      </c>
      <c r="M107" s="193"/>
      <c r="N107" s="193" t="s">
        <v>146</v>
      </c>
      <c r="O107" s="193"/>
      <c r="P107" s="194" t="s">
        <v>143</v>
      </c>
      <c r="Q107" s="195"/>
      <c r="R107" s="169" t="s">
        <v>160</v>
      </c>
      <c r="S107" s="171"/>
      <c r="T107" s="194" t="s">
        <v>144</v>
      </c>
      <c r="U107" s="195"/>
      <c r="V107" s="193" t="s">
        <v>145</v>
      </c>
      <c r="W107" s="193"/>
      <c r="X107" s="193" t="s">
        <v>146</v>
      </c>
      <c r="Y107" s="193"/>
      <c r="Z107" s="169" t="s">
        <v>161</v>
      </c>
      <c r="AA107" s="171"/>
      <c r="AB107" s="196" t="s">
        <v>0</v>
      </c>
      <c r="AC107" s="195"/>
      <c r="AD107" s="196" t="s">
        <v>163</v>
      </c>
      <c r="AE107" s="195"/>
      <c r="AF107" s="196" t="s">
        <v>164</v>
      </c>
      <c r="AG107" s="195"/>
    </row>
    <row r="108" spans="1:33">
      <c r="A108" s="6" t="s">
        <v>10</v>
      </c>
      <c r="B108" s="5" t="s">
        <v>147</v>
      </c>
      <c r="C108" s="5" t="s">
        <v>6</v>
      </c>
      <c r="D108" s="5" t="s">
        <v>10</v>
      </c>
      <c r="E108" s="5" t="s">
        <v>147</v>
      </c>
      <c r="F108" s="5" t="s">
        <v>10</v>
      </c>
      <c r="G108" s="5" t="s">
        <v>147</v>
      </c>
      <c r="H108" s="5" t="s">
        <v>10</v>
      </c>
      <c r="I108" s="5" t="s">
        <v>147</v>
      </c>
      <c r="J108" s="5" t="s">
        <v>10</v>
      </c>
      <c r="K108" s="5" t="s">
        <v>147</v>
      </c>
      <c r="L108" s="5" t="s">
        <v>10</v>
      </c>
      <c r="M108" s="5" t="s">
        <v>147</v>
      </c>
      <c r="N108" s="5" t="s">
        <v>10</v>
      </c>
      <c r="O108" s="5" t="s">
        <v>147</v>
      </c>
      <c r="P108" s="5" t="s">
        <v>10</v>
      </c>
      <c r="Q108" s="5" t="s">
        <v>147</v>
      </c>
      <c r="R108" s="5" t="s">
        <v>10</v>
      </c>
      <c r="S108" s="5" t="s">
        <v>147</v>
      </c>
      <c r="T108" s="5" t="s">
        <v>10</v>
      </c>
      <c r="U108" s="5" t="s">
        <v>147</v>
      </c>
      <c r="V108" s="5" t="s">
        <v>10</v>
      </c>
      <c r="W108" s="5" t="s">
        <v>147</v>
      </c>
      <c r="X108" s="5" t="s">
        <v>10</v>
      </c>
      <c r="Y108" s="5" t="s">
        <v>147</v>
      </c>
      <c r="Z108" s="5" t="s">
        <v>10</v>
      </c>
      <c r="AA108" s="5" t="s">
        <v>147</v>
      </c>
      <c r="AB108" s="5" t="s">
        <v>10</v>
      </c>
      <c r="AC108" s="5" t="s">
        <v>147</v>
      </c>
      <c r="AD108" s="5" t="s">
        <v>10</v>
      </c>
      <c r="AE108" s="5" t="s">
        <v>147</v>
      </c>
      <c r="AF108" s="5" t="s">
        <v>10</v>
      </c>
      <c r="AG108" s="5" t="s">
        <v>147</v>
      </c>
    </row>
    <row r="109" spans="1:33">
      <c r="A109" s="8" t="s">
        <v>28</v>
      </c>
      <c r="B109" s="3" t="s">
        <v>148</v>
      </c>
      <c r="C109" s="28">
        <v>42745</v>
      </c>
      <c r="D109" s="13"/>
      <c r="E109" s="13"/>
      <c r="F109" s="13">
        <v>20</v>
      </c>
      <c r="G109" s="13">
        <v>491</v>
      </c>
      <c r="H109" s="13">
        <v>28</v>
      </c>
      <c r="I109" s="13">
        <v>678</v>
      </c>
      <c r="J109" s="13"/>
      <c r="K109" s="13"/>
      <c r="L109" s="13">
        <v>26</v>
      </c>
      <c r="M109" s="13">
        <v>611</v>
      </c>
      <c r="N109" s="13"/>
      <c r="O109" s="13"/>
      <c r="P109" s="13">
        <v>180</v>
      </c>
      <c r="Q109" s="13">
        <v>3200</v>
      </c>
      <c r="R109" s="13">
        <f>P109-T109</f>
        <v>150</v>
      </c>
      <c r="S109" s="13">
        <f>Q109-U109</f>
        <v>2700</v>
      </c>
      <c r="T109" s="13">
        <v>30</v>
      </c>
      <c r="U109" s="13">
        <v>500</v>
      </c>
      <c r="V109" s="13">
        <v>80</v>
      </c>
      <c r="W109" s="13">
        <v>1800</v>
      </c>
      <c r="X109" s="13">
        <v>50</v>
      </c>
      <c r="Y109" s="13">
        <v>1100</v>
      </c>
      <c r="Z109" s="13">
        <f t="shared" ref="Z109:Z118" si="79">D109-R109</f>
        <v>-150</v>
      </c>
      <c r="AA109" s="13">
        <f t="shared" ref="AA109:AA118" si="80">E109-S109</f>
        <v>-2700</v>
      </c>
      <c r="AB109" s="13">
        <f>T109-F109</f>
        <v>10</v>
      </c>
      <c r="AC109" s="13">
        <f>U109-G109</f>
        <v>9</v>
      </c>
      <c r="AD109" s="13">
        <f t="shared" ref="AD109:AD112" si="81">L109-V109</f>
        <v>-54</v>
      </c>
      <c r="AE109" s="13">
        <f t="shared" ref="AE109:AE112" si="82">M109-W109</f>
        <v>-1189</v>
      </c>
      <c r="AF109" s="13">
        <f t="shared" ref="AF109:AF112" si="83">N109-X109</f>
        <v>-50</v>
      </c>
      <c r="AG109" s="13">
        <f t="shared" ref="AG109:AG112" si="84">O109-Y109</f>
        <v>-1100</v>
      </c>
    </row>
    <row r="110" spans="1:33">
      <c r="A110" s="11" t="s">
        <v>32</v>
      </c>
      <c r="B110" s="25" t="s">
        <v>149</v>
      </c>
      <c r="C110" s="28">
        <v>42743</v>
      </c>
      <c r="D110" s="13">
        <v>5</v>
      </c>
      <c r="E110" s="13">
        <v>90</v>
      </c>
      <c r="F110" s="30"/>
      <c r="G110" s="30"/>
      <c r="H110" s="30">
        <v>2</v>
      </c>
      <c r="I110" s="30">
        <v>59</v>
      </c>
      <c r="J110" s="30"/>
      <c r="K110" s="30"/>
      <c r="L110" s="30">
        <v>26</v>
      </c>
      <c r="M110" s="30">
        <v>623</v>
      </c>
      <c r="N110" s="30">
        <v>28</v>
      </c>
      <c r="O110" s="30">
        <v>705</v>
      </c>
      <c r="P110" s="30">
        <v>50</v>
      </c>
      <c r="Q110" s="30">
        <v>700</v>
      </c>
      <c r="R110" s="13">
        <f t="shared" ref="R110:R114" si="85">P110-T110</f>
        <v>35</v>
      </c>
      <c r="S110" s="13">
        <f t="shared" ref="S110:S114" si="86">Q110-U110</f>
        <v>500</v>
      </c>
      <c r="T110" s="30">
        <v>15</v>
      </c>
      <c r="U110" s="30">
        <v>200</v>
      </c>
      <c r="V110" s="30">
        <v>120</v>
      </c>
      <c r="W110" s="30">
        <v>1500</v>
      </c>
      <c r="X110" s="30">
        <v>70</v>
      </c>
      <c r="Y110" s="30">
        <v>1000</v>
      </c>
      <c r="Z110" s="13">
        <f t="shared" si="79"/>
        <v>-30</v>
      </c>
      <c r="AA110" s="13">
        <f t="shared" si="80"/>
        <v>-410</v>
      </c>
      <c r="AB110" s="13">
        <f t="shared" ref="AB110:AB118" si="87">T110-F110</f>
        <v>15</v>
      </c>
      <c r="AC110" s="13">
        <f t="shared" ref="AC110:AC118" si="88">U110-G110</f>
        <v>200</v>
      </c>
      <c r="AD110" s="13">
        <f t="shared" si="81"/>
        <v>-94</v>
      </c>
      <c r="AE110" s="13">
        <f t="shared" si="82"/>
        <v>-877</v>
      </c>
      <c r="AF110" s="13">
        <f t="shared" si="83"/>
        <v>-42</v>
      </c>
      <c r="AG110" s="13">
        <f t="shared" si="84"/>
        <v>-295</v>
      </c>
    </row>
    <row r="111" spans="1:33">
      <c r="A111" s="11"/>
      <c r="B111" s="25" t="s">
        <v>150</v>
      </c>
      <c r="C111" s="28">
        <v>42746</v>
      </c>
      <c r="D111" s="13">
        <v>11</v>
      </c>
      <c r="E111" s="13">
        <v>97</v>
      </c>
      <c r="F111" s="30">
        <v>2</v>
      </c>
      <c r="G111" s="30">
        <v>25</v>
      </c>
      <c r="H111" s="30">
        <v>25</v>
      </c>
      <c r="I111" s="30">
        <v>166</v>
      </c>
      <c r="J111" s="30"/>
      <c r="K111" s="30"/>
      <c r="L111" s="30">
        <v>19</v>
      </c>
      <c r="M111" s="30">
        <v>202</v>
      </c>
      <c r="N111" s="30">
        <v>21</v>
      </c>
      <c r="O111" s="30">
        <v>199</v>
      </c>
      <c r="P111" s="30">
        <v>50</v>
      </c>
      <c r="Q111" s="30">
        <v>700</v>
      </c>
      <c r="R111" s="13">
        <f t="shared" si="85"/>
        <v>35</v>
      </c>
      <c r="S111" s="13">
        <f t="shared" si="86"/>
        <v>500</v>
      </c>
      <c r="T111" s="30">
        <v>15</v>
      </c>
      <c r="U111" s="30">
        <v>200</v>
      </c>
      <c r="V111" s="30">
        <v>110</v>
      </c>
      <c r="W111" s="30">
        <v>1450</v>
      </c>
      <c r="X111" s="30">
        <v>45</v>
      </c>
      <c r="Y111" s="30">
        <v>600</v>
      </c>
      <c r="Z111" s="13">
        <f t="shared" si="79"/>
        <v>-24</v>
      </c>
      <c r="AA111" s="13">
        <f t="shared" si="80"/>
        <v>-403</v>
      </c>
      <c r="AB111" s="13">
        <f t="shared" si="87"/>
        <v>13</v>
      </c>
      <c r="AC111" s="13">
        <f t="shared" si="88"/>
        <v>175</v>
      </c>
      <c r="AD111" s="13">
        <f t="shared" si="81"/>
        <v>-91</v>
      </c>
      <c r="AE111" s="13">
        <f t="shared" si="82"/>
        <v>-1248</v>
      </c>
      <c r="AF111" s="13">
        <f t="shared" si="83"/>
        <v>-24</v>
      </c>
      <c r="AG111" s="13">
        <f t="shared" si="84"/>
        <v>-401</v>
      </c>
    </row>
    <row r="112" spans="1:33">
      <c r="A112" s="11"/>
      <c r="B112" s="25" t="s">
        <v>151</v>
      </c>
      <c r="C112" s="28">
        <v>42747</v>
      </c>
      <c r="D112" s="13">
        <v>17</v>
      </c>
      <c r="E112" s="13">
        <v>76</v>
      </c>
      <c r="F112" s="30"/>
      <c r="G112" s="30"/>
      <c r="H112" s="30">
        <v>13</v>
      </c>
      <c r="I112" s="30">
        <v>112</v>
      </c>
      <c r="J112" s="30"/>
      <c r="K112" s="30"/>
      <c r="L112" s="30">
        <v>12</v>
      </c>
      <c r="M112" s="30">
        <v>188</v>
      </c>
      <c r="N112" s="30"/>
      <c r="O112" s="30"/>
      <c r="P112" s="30">
        <v>30</v>
      </c>
      <c r="Q112" s="30">
        <v>400</v>
      </c>
      <c r="R112" s="13">
        <f t="shared" si="85"/>
        <v>20</v>
      </c>
      <c r="S112" s="13">
        <f t="shared" si="86"/>
        <v>260</v>
      </c>
      <c r="T112" s="30">
        <v>10</v>
      </c>
      <c r="U112" s="30">
        <v>140</v>
      </c>
      <c r="V112" s="30">
        <v>20</v>
      </c>
      <c r="W112" s="30">
        <v>250</v>
      </c>
      <c r="X112" s="30">
        <v>25</v>
      </c>
      <c r="Y112" s="30">
        <v>300</v>
      </c>
      <c r="Z112" s="13">
        <f t="shared" si="79"/>
        <v>-3</v>
      </c>
      <c r="AA112" s="13">
        <f t="shared" si="80"/>
        <v>-184</v>
      </c>
      <c r="AB112" s="13">
        <f t="shared" si="87"/>
        <v>10</v>
      </c>
      <c r="AC112" s="13">
        <f t="shared" si="88"/>
        <v>140</v>
      </c>
      <c r="AD112" s="13">
        <f t="shared" si="81"/>
        <v>-8</v>
      </c>
      <c r="AE112" s="13">
        <f t="shared" si="82"/>
        <v>-62</v>
      </c>
      <c r="AF112" s="13">
        <f t="shared" si="83"/>
        <v>-25</v>
      </c>
      <c r="AG112" s="13">
        <f t="shared" si="84"/>
        <v>-300</v>
      </c>
    </row>
    <row r="113" spans="1:33">
      <c r="A113" s="11"/>
      <c r="B113" s="25" t="s">
        <v>152</v>
      </c>
      <c r="C113" s="28">
        <v>42748</v>
      </c>
      <c r="D113" s="13">
        <v>357</v>
      </c>
      <c r="E113" s="13">
        <v>3668</v>
      </c>
      <c r="F113" s="30">
        <v>71</v>
      </c>
      <c r="G113" s="30">
        <v>584</v>
      </c>
      <c r="H113" s="30">
        <v>1</v>
      </c>
      <c r="I113" s="30">
        <v>5</v>
      </c>
      <c r="J113" s="30"/>
      <c r="K113" s="30"/>
      <c r="L113" s="30"/>
      <c r="M113" s="30"/>
      <c r="N113" s="30"/>
      <c r="O113" s="30"/>
      <c r="P113" s="30">
        <v>400</v>
      </c>
      <c r="Q113" s="30">
        <v>5000</v>
      </c>
      <c r="R113" s="13">
        <f t="shared" si="85"/>
        <v>310</v>
      </c>
      <c r="S113" s="13">
        <f t="shared" si="86"/>
        <v>3840</v>
      </c>
      <c r="T113" s="30">
        <v>90</v>
      </c>
      <c r="U113" s="30">
        <v>1160</v>
      </c>
      <c r="V113" s="30"/>
      <c r="W113" s="30"/>
      <c r="X113" s="30"/>
      <c r="Y113" s="30"/>
      <c r="Z113" s="13">
        <f t="shared" si="79"/>
        <v>47</v>
      </c>
      <c r="AA113" s="13">
        <f t="shared" si="80"/>
        <v>-172</v>
      </c>
      <c r="AB113" s="13">
        <f t="shared" si="87"/>
        <v>19</v>
      </c>
      <c r="AC113" s="13">
        <f t="shared" si="88"/>
        <v>576</v>
      </c>
      <c r="AD113" s="13"/>
      <c r="AE113" s="30"/>
      <c r="AF113" s="30"/>
      <c r="AG113" s="30"/>
    </row>
    <row r="114" spans="1:33">
      <c r="A114" s="11"/>
      <c r="B114" s="25" t="s">
        <v>153</v>
      </c>
      <c r="C114" s="28">
        <v>42749</v>
      </c>
      <c r="D114" s="13">
        <v>264</v>
      </c>
      <c r="E114" s="13">
        <v>3129</v>
      </c>
      <c r="F114" s="30">
        <v>105</v>
      </c>
      <c r="G114" s="30">
        <v>905</v>
      </c>
      <c r="H114" s="30">
        <v>147</v>
      </c>
      <c r="I114" s="30">
        <v>1098</v>
      </c>
      <c r="J114" s="30">
        <v>44</v>
      </c>
      <c r="K114" s="30">
        <v>1127</v>
      </c>
      <c r="L114" s="30"/>
      <c r="M114" s="30"/>
      <c r="N114" s="30"/>
      <c r="O114" s="30"/>
      <c r="P114" s="30">
        <v>300</v>
      </c>
      <c r="Q114" s="30">
        <v>4000</v>
      </c>
      <c r="R114" s="13">
        <f t="shared" si="85"/>
        <v>240</v>
      </c>
      <c r="S114" s="13">
        <f t="shared" si="86"/>
        <v>3200</v>
      </c>
      <c r="T114" s="30">
        <v>60</v>
      </c>
      <c r="U114" s="30">
        <v>800</v>
      </c>
      <c r="V114" s="30"/>
      <c r="W114" s="30"/>
      <c r="X114" s="30"/>
      <c r="Y114" s="30"/>
      <c r="Z114" s="13">
        <f t="shared" si="79"/>
        <v>24</v>
      </c>
      <c r="AA114" s="13">
        <f t="shared" si="80"/>
        <v>-71</v>
      </c>
      <c r="AB114" s="13">
        <f t="shared" si="87"/>
        <v>-45</v>
      </c>
      <c r="AC114" s="13">
        <f t="shared" si="88"/>
        <v>-105</v>
      </c>
      <c r="AD114" s="13"/>
      <c r="AE114" s="30"/>
      <c r="AF114" s="30"/>
      <c r="AG114" s="30"/>
    </row>
    <row r="115" spans="1:33">
      <c r="A115" s="11" t="s">
        <v>154</v>
      </c>
      <c r="B115" s="25"/>
      <c r="C115" s="25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13"/>
      <c r="S115" s="13"/>
      <c r="T115" s="30"/>
      <c r="U115" s="30"/>
      <c r="V115" s="30"/>
      <c r="W115" s="30"/>
      <c r="X115" s="30"/>
      <c r="Y115" s="30"/>
      <c r="Z115" s="13">
        <f t="shared" si="79"/>
        <v>0</v>
      </c>
      <c r="AA115" s="13">
        <f t="shared" si="80"/>
        <v>0</v>
      </c>
      <c r="AB115" s="13">
        <f t="shared" si="87"/>
        <v>0</v>
      </c>
      <c r="AC115" s="13">
        <f t="shared" si="88"/>
        <v>0</v>
      </c>
      <c r="AD115" s="30"/>
      <c r="AE115" s="30"/>
      <c r="AF115" s="30"/>
      <c r="AG115" s="30"/>
    </row>
    <row r="116" spans="1:33">
      <c r="A116" s="11" t="s">
        <v>155</v>
      </c>
      <c r="B116" s="25" t="s">
        <v>156</v>
      </c>
      <c r="C116" s="28">
        <v>42753</v>
      </c>
      <c r="D116" s="13"/>
      <c r="E116" s="13"/>
      <c r="F116" s="30">
        <v>179</v>
      </c>
      <c r="G116" s="30">
        <v>3693</v>
      </c>
      <c r="H116" s="30">
        <v>294</v>
      </c>
      <c r="I116" s="30">
        <v>3042</v>
      </c>
      <c r="J116" s="30"/>
      <c r="K116" s="30"/>
      <c r="L116" s="30"/>
      <c r="M116" s="32" t="s">
        <v>165</v>
      </c>
      <c r="N116" s="30"/>
      <c r="O116" s="30"/>
      <c r="P116" s="30">
        <v>200</v>
      </c>
      <c r="Q116" s="30">
        <v>2800</v>
      </c>
      <c r="R116" s="13"/>
      <c r="S116" s="13"/>
      <c r="T116" s="30">
        <v>200</v>
      </c>
      <c r="U116" s="30">
        <v>2800</v>
      </c>
      <c r="V116" s="30"/>
      <c r="W116" s="30"/>
      <c r="X116" s="30"/>
      <c r="Y116" s="30"/>
      <c r="Z116" s="13">
        <f t="shared" si="79"/>
        <v>0</v>
      </c>
      <c r="AA116" s="13">
        <f t="shared" si="80"/>
        <v>0</v>
      </c>
      <c r="AB116" s="13">
        <f t="shared" si="87"/>
        <v>21</v>
      </c>
      <c r="AC116" s="13">
        <f t="shared" si="88"/>
        <v>-893</v>
      </c>
      <c r="AD116" s="30"/>
      <c r="AE116" s="30"/>
      <c r="AF116" s="30"/>
      <c r="AG116" s="30"/>
    </row>
    <row r="117" spans="1:33">
      <c r="A117" s="11"/>
      <c r="B117" s="25" t="s">
        <v>27</v>
      </c>
      <c r="C117" s="28">
        <v>42755</v>
      </c>
      <c r="D117" s="13"/>
      <c r="E117" s="13"/>
      <c r="F117" s="30">
        <v>32</v>
      </c>
      <c r="G117" s="30">
        <v>264</v>
      </c>
      <c r="H117" s="30"/>
      <c r="I117" s="30"/>
      <c r="J117" s="30"/>
      <c r="K117" s="30"/>
      <c r="L117" s="30"/>
      <c r="M117" s="32" t="s">
        <v>165</v>
      </c>
      <c r="N117" s="30"/>
      <c r="O117" s="30"/>
      <c r="P117" s="30">
        <v>115</v>
      </c>
      <c r="Q117" s="30">
        <v>1600</v>
      </c>
      <c r="R117" s="30"/>
      <c r="S117" s="30"/>
      <c r="T117" s="30">
        <v>115</v>
      </c>
      <c r="U117" s="30">
        <v>1600</v>
      </c>
      <c r="V117" s="30"/>
      <c r="W117" s="30"/>
      <c r="X117" s="30"/>
      <c r="Y117" s="30"/>
      <c r="Z117" s="13">
        <f t="shared" si="79"/>
        <v>0</v>
      </c>
      <c r="AA117" s="13">
        <f t="shared" si="80"/>
        <v>0</v>
      </c>
      <c r="AB117" s="13">
        <f t="shared" si="87"/>
        <v>83</v>
      </c>
      <c r="AC117" s="13">
        <f t="shared" si="88"/>
        <v>1336</v>
      </c>
      <c r="AD117" s="30"/>
      <c r="AE117" s="30"/>
      <c r="AF117" s="30"/>
      <c r="AG117" s="30"/>
    </row>
    <row r="118" spans="1:33">
      <c r="A118" s="11" t="s">
        <v>157</v>
      </c>
      <c r="B118" s="25"/>
      <c r="C118" s="25"/>
      <c r="D118" s="30">
        <f t="shared" ref="D118:G118" si="89">SUM(D109:D117)</f>
        <v>654</v>
      </c>
      <c r="E118" s="30">
        <f t="shared" si="89"/>
        <v>7060</v>
      </c>
      <c r="F118" s="30">
        <f t="shared" si="89"/>
        <v>409</v>
      </c>
      <c r="G118" s="30">
        <f t="shared" si="89"/>
        <v>5962</v>
      </c>
      <c r="H118" s="30">
        <f t="shared" ref="H118:I118" si="90">SUM(H109:H117)</f>
        <v>510</v>
      </c>
      <c r="I118" s="30">
        <f t="shared" si="90"/>
        <v>5160</v>
      </c>
      <c r="J118" s="30"/>
      <c r="K118" s="30"/>
      <c r="L118" s="30">
        <f t="shared" ref="L118:S118" si="91">SUM(L109:L117)</f>
        <v>83</v>
      </c>
      <c r="M118" s="30">
        <f t="shared" si="91"/>
        <v>1624</v>
      </c>
      <c r="N118" s="30">
        <f t="shared" si="91"/>
        <v>49</v>
      </c>
      <c r="O118" s="30">
        <f t="shared" si="91"/>
        <v>904</v>
      </c>
      <c r="P118" s="30">
        <f t="shared" si="91"/>
        <v>1325</v>
      </c>
      <c r="Q118" s="30">
        <f t="shared" si="91"/>
        <v>18400</v>
      </c>
      <c r="R118" s="30">
        <f t="shared" si="91"/>
        <v>790</v>
      </c>
      <c r="S118" s="30">
        <f t="shared" si="91"/>
        <v>11000</v>
      </c>
      <c r="T118" s="30">
        <v>535</v>
      </c>
      <c r="U118" s="30">
        <v>7400</v>
      </c>
      <c r="V118" s="30"/>
      <c r="W118" s="30"/>
      <c r="X118" s="30"/>
      <c r="Y118" s="30"/>
      <c r="Z118" s="30">
        <f t="shared" si="79"/>
        <v>-136</v>
      </c>
      <c r="AA118" s="30">
        <f t="shared" si="80"/>
        <v>-3940</v>
      </c>
      <c r="AB118" s="13">
        <f t="shared" si="87"/>
        <v>126</v>
      </c>
      <c r="AC118" s="13">
        <f t="shared" si="88"/>
        <v>1438</v>
      </c>
      <c r="AD118" s="30"/>
      <c r="AE118" s="30"/>
      <c r="AF118" s="30"/>
      <c r="AG118" s="30"/>
    </row>
    <row r="119" spans="1:33">
      <c r="B119" s="25" t="s">
        <v>166</v>
      </c>
      <c r="C119" s="25">
        <f>D110+D111+D112+D109+F109+F110+F111+F112+H109+H110+H111+H112+J109+J110+J111+J112+L109+L110+L111+L112+N109+N110+N111+N112</f>
        <v>255</v>
      </c>
      <c r="D119" s="25">
        <f>E109+E110+E111+E112+G109+G110+G111+G112+I109+I110+I111+I112+K109+K110+K111+K112+M109+M110+M111+M112+O109+O110+O111+O112</f>
        <v>4322</v>
      </c>
      <c r="E119" s="25" t="s">
        <v>167</v>
      </c>
      <c r="F119" s="25"/>
      <c r="G119" s="25">
        <f>D109+D110+D111+D112+D113+D114+F109+F110+F111+F112+F113+F114+H109+H110+H111+H112+H113+H114+J109+J110+J111+J112+J113+J114</f>
        <v>1112</v>
      </c>
      <c r="H119" s="25">
        <f>E109+E110+E111+E112+E113+E114+G109+G110+G111+G112+G113+G114+I109+I110+I111+I112+I113+I114+K109+K110+K111+K112+K113+K114</f>
        <v>12310</v>
      </c>
      <c r="I119" s="25" t="s">
        <v>168</v>
      </c>
      <c r="J119" s="30">
        <f>F109+F110+F111+F112+F113+F114+J109+J110+J112+J111+J113+J114+D116+D117+F116+F117+J116+J117+N116+N117</f>
        <v>453</v>
      </c>
      <c r="K119" s="30">
        <f>G109+G110+G111+G112+G113+G114+G116+G117+K109+K110+K111+K112+K113+K114+K116+K117+O116+O117</f>
        <v>7089</v>
      </c>
    </row>
    <row r="120" spans="1:33">
      <c r="B120" s="25" t="s">
        <v>169</v>
      </c>
      <c r="C120" s="25">
        <f>+D109+D110+D111+D112+D113+F109+F110+F111+F112+F113+H109+H110+H111+H112+H113+J109+J110+J111+J112+J113+N109+N110+N111+N112</f>
        <v>601</v>
      </c>
      <c r="D120" s="25">
        <f>E109+E110+E111+E112+E113+G109+G110+G111+G112+G113+I109+I110+I111+I112+I113+K109+K110+K111+K112+K113+O109+O110+O111+O112</f>
        <v>6955</v>
      </c>
      <c r="E120" s="25" t="s">
        <v>170</v>
      </c>
      <c r="F120" s="25"/>
      <c r="G120" s="30">
        <f>F109+F110+F111+F112+F113+F114+D116+H109+H110+H111+H112+H113+H114+H116+J109+J110+J111+J112+J113+J114+J116+F116+N116</f>
        <v>931</v>
      </c>
      <c r="H120" s="30">
        <f>+G109+G110+G111+G112+G113+G114+E116+I109+I110+I111+I112+I113+I114+I116+K109+K110+K111+K112+K113+K114+G116+K116+O116</f>
        <v>11985</v>
      </c>
      <c r="I120" s="25"/>
      <c r="J120" s="25"/>
      <c r="K120" s="25"/>
    </row>
    <row r="123" spans="1:33">
      <c r="A123" s="26" t="s">
        <v>176</v>
      </c>
    </row>
    <row r="124" spans="1:33">
      <c r="A124" s="189" t="s">
        <v>142</v>
      </c>
      <c r="B124" s="190"/>
      <c r="C124" s="187"/>
      <c r="D124" s="176" t="s">
        <v>0</v>
      </c>
      <c r="E124" s="176"/>
      <c r="F124" s="176"/>
      <c r="G124" s="176"/>
      <c r="H124" s="169" t="s">
        <v>1</v>
      </c>
      <c r="I124" s="170"/>
      <c r="J124" s="170"/>
      <c r="K124" s="170"/>
      <c r="L124" s="170"/>
      <c r="M124" s="170"/>
      <c r="N124" s="170"/>
      <c r="O124" s="171"/>
      <c r="P124" s="176" t="s">
        <v>0</v>
      </c>
      <c r="Q124" s="176"/>
      <c r="R124" s="176"/>
      <c r="S124" s="176"/>
      <c r="T124" s="176"/>
      <c r="U124" s="176"/>
      <c r="V124" s="176" t="s">
        <v>1</v>
      </c>
      <c r="W124" s="176"/>
      <c r="X124" s="176"/>
      <c r="Y124" s="176"/>
      <c r="Z124" s="169" t="s">
        <v>3</v>
      </c>
      <c r="AA124" s="170"/>
      <c r="AB124" s="170"/>
      <c r="AC124" s="170"/>
      <c r="AD124" s="170"/>
      <c r="AE124" s="170"/>
      <c r="AF124" s="170"/>
      <c r="AG124" s="171"/>
    </row>
    <row r="125" spans="1:33">
      <c r="A125" s="174"/>
      <c r="B125" s="191"/>
      <c r="C125" s="188"/>
      <c r="D125" s="174" t="s">
        <v>156</v>
      </c>
      <c r="E125" s="175"/>
      <c r="F125" s="179" t="s">
        <v>144</v>
      </c>
      <c r="G125" s="192"/>
      <c r="H125" s="169" t="s">
        <v>27</v>
      </c>
      <c r="I125" s="171"/>
      <c r="J125" s="169" t="s">
        <v>159</v>
      </c>
      <c r="K125" s="171"/>
      <c r="L125" s="193" t="s">
        <v>145</v>
      </c>
      <c r="M125" s="193"/>
      <c r="N125" s="193" t="s">
        <v>146</v>
      </c>
      <c r="O125" s="193"/>
      <c r="P125" s="194" t="s">
        <v>143</v>
      </c>
      <c r="Q125" s="195"/>
      <c r="R125" s="169" t="s">
        <v>160</v>
      </c>
      <c r="S125" s="171"/>
      <c r="T125" s="194" t="s">
        <v>144</v>
      </c>
      <c r="U125" s="195"/>
      <c r="V125" s="193" t="s">
        <v>145</v>
      </c>
      <c r="W125" s="193"/>
      <c r="X125" s="193" t="s">
        <v>146</v>
      </c>
      <c r="Y125" s="193"/>
      <c r="Z125" s="169" t="s">
        <v>161</v>
      </c>
      <c r="AA125" s="171"/>
      <c r="AB125" s="196" t="s">
        <v>0</v>
      </c>
      <c r="AC125" s="195"/>
      <c r="AD125" s="196" t="s">
        <v>163</v>
      </c>
      <c r="AE125" s="195"/>
      <c r="AF125" s="196" t="s">
        <v>164</v>
      </c>
      <c r="AG125" s="195"/>
    </row>
    <row r="126" spans="1:33">
      <c r="A126" s="6" t="s">
        <v>10</v>
      </c>
      <c r="B126" s="5" t="s">
        <v>147</v>
      </c>
      <c r="C126" s="5" t="s">
        <v>6</v>
      </c>
      <c r="D126" s="5" t="s">
        <v>10</v>
      </c>
      <c r="E126" s="5" t="s">
        <v>147</v>
      </c>
      <c r="F126" s="5" t="s">
        <v>10</v>
      </c>
      <c r="G126" s="5" t="s">
        <v>147</v>
      </c>
      <c r="H126" s="5" t="s">
        <v>10</v>
      </c>
      <c r="I126" s="5" t="s">
        <v>147</v>
      </c>
      <c r="J126" s="5" t="s">
        <v>10</v>
      </c>
      <c r="K126" s="5" t="s">
        <v>147</v>
      </c>
      <c r="L126" s="5" t="s">
        <v>10</v>
      </c>
      <c r="M126" s="5" t="s">
        <v>147</v>
      </c>
      <c r="N126" s="5" t="s">
        <v>10</v>
      </c>
      <c r="O126" s="5" t="s">
        <v>147</v>
      </c>
      <c r="P126" s="5" t="s">
        <v>10</v>
      </c>
      <c r="Q126" s="5" t="s">
        <v>147</v>
      </c>
      <c r="R126" s="5" t="s">
        <v>10</v>
      </c>
      <c r="S126" s="5" t="s">
        <v>147</v>
      </c>
      <c r="T126" s="5" t="s">
        <v>10</v>
      </c>
      <c r="U126" s="5" t="s">
        <v>147</v>
      </c>
      <c r="V126" s="5" t="s">
        <v>10</v>
      </c>
      <c r="W126" s="5" t="s">
        <v>147</v>
      </c>
      <c r="X126" s="5" t="s">
        <v>10</v>
      </c>
      <c r="Y126" s="5" t="s">
        <v>147</v>
      </c>
      <c r="Z126" s="5" t="s">
        <v>10</v>
      </c>
      <c r="AA126" s="5" t="s">
        <v>147</v>
      </c>
      <c r="AB126" s="5" t="s">
        <v>10</v>
      </c>
      <c r="AC126" s="5" t="s">
        <v>147</v>
      </c>
      <c r="AD126" s="5" t="s">
        <v>10</v>
      </c>
      <c r="AE126" s="5" t="s">
        <v>147</v>
      </c>
      <c r="AF126" s="5" t="s">
        <v>10</v>
      </c>
      <c r="AG126" s="5" t="s">
        <v>147</v>
      </c>
    </row>
    <row r="127" spans="1:33">
      <c r="A127" s="8" t="s">
        <v>28</v>
      </c>
      <c r="B127" s="3" t="s">
        <v>148</v>
      </c>
      <c r="C127" s="28">
        <f>C110+7</f>
        <v>42750</v>
      </c>
      <c r="D127" s="13"/>
      <c r="E127" s="13"/>
      <c r="F127" s="13">
        <v>28</v>
      </c>
      <c r="G127" s="13">
        <v>687</v>
      </c>
      <c r="H127" s="13">
        <v>94</v>
      </c>
      <c r="I127" s="13">
        <v>1965</v>
      </c>
      <c r="J127" s="13"/>
      <c r="K127" s="13"/>
      <c r="L127" s="13">
        <v>46</v>
      </c>
      <c r="M127" s="13">
        <v>1035</v>
      </c>
      <c r="N127" s="13">
        <v>93</v>
      </c>
      <c r="O127" s="13">
        <v>1826</v>
      </c>
      <c r="P127" s="13">
        <v>180</v>
      </c>
      <c r="Q127" s="13">
        <v>3200</v>
      </c>
      <c r="R127" s="13">
        <f>P127-T127</f>
        <v>150</v>
      </c>
      <c r="S127" s="13">
        <f>Q127-U127</f>
        <v>2700</v>
      </c>
      <c r="T127" s="13">
        <v>30</v>
      </c>
      <c r="U127" s="13">
        <v>500</v>
      </c>
      <c r="V127" s="13">
        <v>80</v>
      </c>
      <c r="W127" s="13">
        <v>1800</v>
      </c>
      <c r="X127" s="13">
        <v>50</v>
      </c>
      <c r="Y127" s="13">
        <v>1100</v>
      </c>
      <c r="Z127" s="13">
        <f t="shared" ref="Z127:Z136" si="92">D127-R127</f>
        <v>-150</v>
      </c>
      <c r="AA127" s="13">
        <f t="shared" ref="AA127:AA136" si="93">E127-S127</f>
        <v>-2700</v>
      </c>
      <c r="AB127" s="13">
        <f>T127-F127</f>
        <v>2</v>
      </c>
      <c r="AC127" s="13">
        <f>U127-G127</f>
        <v>-187</v>
      </c>
      <c r="AD127" s="13">
        <f t="shared" ref="AD127:AD130" si="94">L127-V127</f>
        <v>-34</v>
      </c>
      <c r="AE127" s="13">
        <f t="shared" ref="AE127:AE130" si="95">M127-W127</f>
        <v>-765</v>
      </c>
      <c r="AF127" s="13">
        <f t="shared" ref="AF127:AF130" si="96">N127-X127</f>
        <v>43</v>
      </c>
      <c r="AG127" s="13">
        <f t="shared" ref="AG127:AG130" si="97">O127-Y127</f>
        <v>726</v>
      </c>
    </row>
    <row r="128" spans="1:33">
      <c r="A128" s="11" t="s">
        <v>32</v>
      </c>
      <c r="B128" s="25" t="s">
        <v>149</v>
      </c>
      <c r="C128" s="28">
        <f t="shared" ref="C128:C131" si="98">C111+7</f>
        <v>42753</v>
      </c>
      <c r="D128" s="13"/>
      <c r="E128" s="13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>
        <v>50</v>
      </c>
      <c r="Q128" s="30">
        <v>700</v>
      </c>
      <c r="R128" s="13">
        <f t="shared" ref="R128:R132" si="99">P128-T128</f>
        <v>35</v>
      </c>
      <c r="S128" s="13">
        <f t="shared" ref="S128:S132" si="100">Q128-U128</f>
        <v>500</v>
      </c>
      <c r="T128" s="30">
        <v>15</v>
      </c>
      <c r="U128" s="30">
        <v>200</v>
      </c>
      <c r="V128" s="30">
        <v>120</v>
      </c>
      <c r="W128" s="30">
        <v>1500</v>
      </c>
      <c r="X128" s="30">
        <v>70</v>
      </c>
      <c r="Y128" s="30">
        <v>1000</v>
      </c>
      <c r="Z128" s="13">
        <f t="shared" si="92"/>
        <v>-35</v>
      </c>
      <c r="AA128" s="13">
        <f t="shared" si="93"/>
        <v>-500</v>
      </c>
      <c r="AB128" s="13">
        <f t="shared" ref="AB128:AB136" si="101">T128-F128</f>
        <v>15</v>
      </c>
      <c r="AC128" s="13">
        <f t="shared" ref="AC128:AC136" si="102">U128-G128</f>
        <v>200</v>
      </c>
      <c r="AD128" s="13">
        <f t="shared" si="94"/>
        <v>-120</v>
      </c>
      <c r="AE128" s="13">
        <f t="shared" si="95"/>
        <v>-1500</v>
      </c>
      <c r="AF128" s="13">
        <f t="shared" si="96"/>
        <v>-70</v>
      </c>
      <c r="AG128" s="13">
        <f t="shared" si="97"/>
        <v>-1000</v>
      </c>
    </row>
    <row r="129" spans="1:33">
      <c r="A129" s="11"/>
      <c r="B129" s="25" t="s">
        <v>150</v>
      </c>
      <c r="C129" s="28">
        <f t="shared" si="98"/>
        <v>42754</v>
      </c>
      <c r="D129" s="13"/>
      <c r="E129" s="13"/>
      <c r="F129" s="30">
        <v>14</v>
      </c>
      <c r="G129" s="30">
        <v>119</v>
      </c>
      <c r="H129" s="30">
        <v>65</v>
      </c>
      <c r="I129" s="30">
        <v>383</v>
      </c>
      <c r="J129" s="30"/>
      <c r="K129" s="30"/>
      <c r="L129" s="30"/>
      <c r="M129" s="30"/>
      <c r="N129" s="30"/>
      <c r="O129" s="30"/>
      <c r="P129" s="30">
        <v>50</v>
      </c>
      <c r="Q129" s="30">
        <v>700</v>
      </c>
      <c r="R129" s="13">
        <f t="shared" si="99"/>
        <v>35</v>
      </c>
      <c r="S129" s="13">
        <f t="shared" si="100"/>
        <v>500</v>
      </c>
      <c r="T129" s="30">
        <v>15</v>
      </c>
      <c r="U129" s="30">
        <v>200</v>
      </c>
      <c r="V129" s="30">
        <v>110</v>
      </c>
      <c r="W129" s="30">
        <v>1450</v>
      </c>
      <c r="X129" s="30">
        <v>45</v>
      </c>
      <c r="Y129" s="30">
        <v>600</v>
      </c>
      <c r="Z129" s="13">
        <f t="shared" si="92"/>
        <v>-35</v>
      </c>
      <c r="AA129" s="13">
        <f t="shared" si="93"/>
        <v>-500</v>
      </c>
      <c r="AB129" s="13">
        <f t="shared" si="101"/>
        <v>1</v>
      </c>
      <c r="AC129" s="13">
        <f t="shared" si="102"/>
        <v>81</v>
      </c>
      <c r="AD129" s="13">
        <f t="shared" si="94"/>
        <v>-110</v>
      </c>
      <c r="AE129" s="13">
        <f t="shared" si="95"/>
        <v>-1450</v>
      </c>
      <c r="AF129" s="13">
        <f t="shared" si="96"/>
        <v>-45</v>
      </c>
      <c r="AG129" s="13">
        <f t="shared" si="97"/>
        <v>-600</v>
      </c>
    </row>
    <row r="130" spans="1:33">
      <c r="A130" s="11"/>
      <c r="B130" s="25" t="s">
        <v>151</v>
      </c>
      <c r="C130" s="28">
        <f t="shared" si="98"/>
        <v>42755</v>
      </c>
      <c r="D130" s="13">
        <v>6</v>
      </c>
      <c r="E130" s="13">
        <v>24</v>
      </c>
      <c r="F130" s="30"/>
      <c r="G130" s="30"/>
      <c r="H130" s="30">
        <v>5</v>
      </c>
      <c r="I130" s="30">
        <v>33</v>
      </c>
      <c r="J130" s="30"/>
      <c r="K130" s="30"/>
      <c r="L130" s="30">
        <v>31</v>
      </c>
      <c r="M130" s="30">
        <v>471</v>
      </c>
      <c r="N130" s="30">
        <v>18</v>
      </c>
      <c r="O130" s="30">
        <v>268</v>
      </c>
      <c r="P130" s="30">
        <v>30</v>
      </c>
      <c r="Q130" s="30">
        <v>400</v>
      </c>
      <c r="R130" s="13">
        <f t="shared" si="99"/>
        <v>20</v>
      </c>
      <c r="S130" s="13">
        <f t="shared" si="100"/>
        <v>260</v>
      </c>
      <c r="T130" s="30">
        <v>10</v>
      </c>
      <c r="U130" s="30">
        <v>140</v>
      </c>
      <c r="V130" s="30">
        <v>20</v>
      </c>
      <c r="W130" s="30">
        <v>250</v>
      </c>
      <c r="X130" s="30">
        <v>25</v>
      </c>
      <c r="Y130" s="30">
        <v>300</v>
      </c>
      <c r="Z130" s="13">
        <f t="shared" si="92"/>
        <v>-14</v>
      </c>
      <c r="AA130" s="13">
        <f t="shared" si="93"/>
        <v>-236</v>
      </c>
      <c r="AB130" s="13">
        <f t="shared" si="101"/>
        <v>10</v>
      </c>
      <c r="AC130" s="13">
        <f t="shared" si="102"/>
        <v>140</v>
      </c>
      <c r="AD130" s="13">
        <f t="shared" si="94"/>
        <v>11</v>
      </c>
      <c r="AE130" s="13">
        <f t="shared" si="95"/>
        <v>221</v>
      </c>
      <c r="AF130" s="13">
        <f t="shared" si="96"/>
        <v>-7</v>
      </c>
      <c r="AG130" s="13">
        <f t="shared" si="97"/>
        <v>-32</v>
      </c>
    </row>
    <row r="131" spans="1:33">
      <c r="A131" s="11"/>
      <c r="B131" s="25" t="s">
        <v>152</v>
      </c>
      <c r="C131" s="28">
        <f t="shared" si="98"/>
        <v>42756</v>
      </c>
      <c r="D131" s="13">
        <v>241</v>
      </c>
      <c r="E131" s="13">
        <v>1881</v>
      </c>
      <c r="F131" s="30">
        <v>73</v>
      </c>
      <c r="G131" s="30">
        <v>581</v>
      </c>
      <c r="H131" s="30">
        <v>2</v>
      </c>
      <c r="I131" s="30">
        <v>22</v>
      </c>
      <c r="J131" s="30">
        <v>2</v>
      </c>
      <c r="K131" s="30">
        <v>16</v>
      </c>
      <c r="L131" s="30"/>
      <c r="M131" s="30"/>
      <c r="N131" s="30"/>
      <c r="O131" s="30"/>
      <c r="P131" s="30">
        <v>400</v>
      </c>
      <c r="Q131" s="30">
        <v>5000</v>
      </c>
      <c r="R131" s="13">
        <f t="shared" si="99"/>
        <v>310</v>
      </c>
      <c r="S131" s="13">
        <f t="shared" si="100"/>
        <v>3840</v>
      </c>
      <c r="T131" s="30">
        <v>90</v>
      </c>
      <c r="U131" s="30">
        <v>1160</v>
      </c>
      <c r="V131" s="30"/>
      <c r="W131" s="30"/>
      <c r="X131" s="30"/>
      <c r="Y131" s="30"/>
      <c r="Z131" s="13">
        <f t="shared" si="92"/>
        <v>-69</v>
      </c>
      <c r="AA131" s="13">
        <f t="shared" si="93"/>
        <v>-1959</v>
      </c>
      <c r="AB131" s="13">
        <f t="shared" si="101"/>
        <v>17</v>
      </c>
      <c r="AC131" s="13">
        <f t="shared" si="102"/>
        <v>579</v>
      </c>
      <c r="AD131" s="13"/>
      <c r="AE131" s="30"/>
      <c r="AF131" s="30"/>
      <c r="AG131" s="30"/>
    </row>
    <row r="132" spans="1:33">
      <c r="A132" s="11"/>
      <c r="B132" s="25" t="s">
        <v>153</v>
      </c>
      <c r="C132" s="28">
        <f t="shared" ref="C132:C135" si="103">C114+7</f>
        <v>42756</v>
      </c>
      <c r="D132" s="13">
        <v>81</v>
      </c>
      <c r="E132" s="13">
        <v>859</v>
      </c>
      <c r="F132" s="30">
        <v>114</v>
      </c>
      <c r="G132" s="30">
        <v>999</v>
      </c>
      <c r="H132" s="30">
        <v>134</v>
      </c>
      <c r="I132" s="30">
        <v>1207</v>
      </c>
      <c r="J132" s="30">
        <v>38</v>
      </c>
      <c r="K132" s="30">
        <v>909</v>
      </c>
      <c r="L132" s="30"/>
      <c r="M132" s="30"/>
      <c r="N132" s="30"/>
      <c r="O132" s="30"/>
      <c r="P132" s="30">
        <v>300</v>
      </c>
      <c r="Q132" s="30">
        <v>4000</v>
      </c>
      <c r="R132" s="13">
        <f t="shared" si="99"/>
        <v>240</v>
      </c>
      <c r="S132" s="13">
        <f t="shared" si="100"/>
        <v>3200</v>
      </c>
      <c r="T132" s="30">
        <v>60</v>
      </c>
      <c r="U132" s="30">
        <v>800</v>
      </c>
      <c r="V132" s="30"/>
      <c r="W132" s="30"/>
      <c r="X132" s="30"/>
      <c r="Y132" s="30"/>
      <c r="Z132" s="13">
        <f t="shared" si="92"/>
        <v>-159</v>
      </c>
      <c r="AA132" s="13">
        <f t="shared" si="93"/>
        <v>-2341</v>
      </c>
      <c r="AB132" s="13">
        <f t="shared" si="101"/>
        <v>-54</v>
      </c>
      <c r="AC132" s="13">
        <f t="shared" si="102"/>
        <v>-199</v>
      </c>
      <c r="AD132" s="13"/>
      <c r="AE132" s="30"/>
      <c r="AF132" s="30"/>
      <c r="AG132" s="30"/>
    </row>
    <row r="133" spans="1:33">
      <c r="A133" s="11" t="s">
        <v>154</v>
      </c>
      <c r="B133" s="25"/>
      <c r="C133" s="25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>
        <v>1010</v>
      </c>
      <c r="Q133" s="30">
        <v>14000</v>
      </c>
      <c r="R133" s="13"/>
      <c r="S133" s="13"/>
      <c r="T133" s="30"/>
      <c r="U133" s="30"/>
      <c r="V133" s="30"/>
      <c r="W133" s="30"/>
      <c r="X133" s="30"/>
      <c r="Y133" s="30"/>
      <c r="Z133" s="13">
        <f t="shared" si="92"/>
        <v>0</v>
      </c>
      <c r="AA133" s="13">
        <f t="shared" si="93"/>
        <v>0</v>
      </c>
      <c r="AB133" s="13">
        <f t="shared" si="101"/>
        <v>0</v>
      </c>
      <c r="AC133" s="13">
        <f t="shared" si="102"/>
        <v>0</v>
      </c>
      <c r="AD133" s="30"/>
      <c r="AE133" s="30"/>
      <c r="AF133" s="30"/>
      <c r="AG133" s="30"/>
    </row>
    <row r="134" spans="1:33">
      <c r="A134" s="11" t="s">
        <v>155</v>
      </c>
      <c r="B134" s="25" t="s">
        <v>156</v>
      </c>
      <c r="C134" s="28">
        <f t="shared" si="103"/>
        <v>42760</v>
      </c>
      <c r="D134" s="13"/>
      <c r="E134" s="13"/>
      <c r="F134" s="30">
        <v>135</v>
      </c>
      <c r="G134" s="30">
        <v>2538</v>
      </c>
      <c r="H134" s="30">
        <v>382</v>
      </c>
      <c r="I134" s="30">
        <v>4304</v>
      </c>
      <c r="J134" s="30"/>
      <c r="K134" s="30"/>
      <c r="L134" s="30"/>
      <c r="M134" s="32" t="s">
        <v>165</v>
      </c>
      <c r="N134" s="30"/>
      <c r="O134" s="30"/>
      <c r="P134" s="30">
        <v>200</v>
      </c>
      <c r="Q134" s="30">
        <v>2800</v>
      </c>
      <c r="R134" s="13"/>
      <c r="S134" s="13"/>
      <c r="T134" s="30">
        <v>200</v>
      </c>
      <c r="U134" s="30">
        <v>2800</v>
      </c>
      <c r="V134" s="30"/>
      <c r="W134" s="30"/>
      <c r="X134" s="30"/>
      <c r="Y134" s="30"/>
      <c r="Z134" s="13">
        <f t="shared" si="92"/>
        <v>0</v>
      </c>
      <c r="AA134" s="13">
        <f t="shared" si="93"/>
        <v>0</v>
      </c>
      <c r="AB134" s="13">
        <f t="shared" si="101"/>
        <v>65</v>
      </c>
      <c r="AC134" s="13">
        <f t="shared" si="102"/>
        <v>262</v>
      </c>
      <c r="AD134" s="30"/>
      <c r="AE134" s="30"/>
      <c r="AF134" s="30"/>
      <c r="AG134" s="30"/>
    </row>
    <row r="135" spans="1:33">
      <c r="A135" s="11"/>
      <c r="B135" s="25" t="s">
        <v>27</v>
      </c>
      <c r="C135" s="28">
        <f t="shared" si="103"/>
        <v>42762</v>
      </c>
      <c r="D135" s="13"/>
      <c r="E135" s="13"/>
      <c r="F135" s="30">
        <v>97</v>
      </c>
      <c r="G135" s="30">
        <v>1121</v>
      </c>
      <c r="H135" s="30"/>
      <c r="I135" s="30"/>
      <c r="J135" s="30"/>
      <c r="K135" s="30"/>
      <c r="L135" s="30"/>
      <c r="M135" s="32" t="s">
        <v>165</v>
      </c>
      <c r="N135" s="30"/>
      <c r="O135" s="30"/>
      <c r="P135" s="30">
        <v>115</v>
      </c>
      <c r="Q135" s="30">
        <v>1600</v>
      </c>
      <c r="R135" s="30"/>
      <c r="S135" s="30"/>
      <c r="T135" s="30">
        <v>115</v>
      </c>
      <c r="U135" s="30">
        <v>1600</v>
      </c>
      <c r="V135" s="30"/>
      <c r="W135" s="30"/>
      <c r="X135" s="30"/>
      <c r="Y135" s="30"/>
      <c r="Z135" s="13">
        <f t="shared" si="92"/>
        <v>0</v>
      </c>
      <c r="AA135" s="13">
        <f t="shared" si="93"/>
        <v>0</v>
      </c>
      <c r="AB135" s="13">
        <f t="shared" si="101"/>
        <v>18</v>
      </c>
      <c r="AC135" s="13">
        <f t="shared" si="102"/>
        <v>479</v>
      </c>
      <c r="AD135" s="30"/>
      <c r="AE135" s="30"/>
      <c r="AF135" s="30"/>
      <c r="AG135" s="30"/>
    </row>
    <row r="136" spans="1:33">
      <c r="A136" s="11" t="s">
        <v>157</v>
      </c>
      <c r="B136" s="25"/>
      <c r="C136" s="25"/>
      <c r="D136" s="30">
        <f t="shared" ref="D136:G136" si="104">SUM(D127:D135)</f>
        <v>328</v>
      </c>
      <c r="E136" s="30">
        <f t="shared" si="104"/>
        <v>2764</v>
      </c>
      <c r="F136" s="30">
        <f t="shared" si="104"/>
        <v>461</v>
      </c>
      <c r="G136" s="30">
        <f t="shared" si="104"/>
        <v>6045</v>
      </c>
      <c r="H136" s="30">
        <f t="shared" ref="H136:I136" si="105">SUM(H127:H135)</f>
        <v>682</v>
      </c>
      <c r="I136" s="30">
        <f t="shared" si="105"/>
        <v>7914</v>
      </c>
      <c r="J136" s="30"/>
      <c r="K136" s="30"/>
      <c r="L136" s="30">
        <f t="shared" ref="L136:S136" si="106">SUM(L127:L135)</f>
        <v>77</v>
      </c>
      <c r="M136" s="30">
        <f t="shared" si="106"/>
        <v>1506</v>
      </c>
      <c r="N136" s="30">
        <f t="shared" si="106"/>
        <v>111</v>
      </c>
      <c r="O136" s="30">
        <f t="shared" si="106"/>
        <v>2094</v>
      </c>
      <c r="P136" s="30">
        <f t="shared" si="106"/>
        <v>2335</v>
      </c>
      <c r="Q136" s="30">
        <f t="shared" si="106"/>
        <v>32400</v>
      </c>
      <c r="R136" s="30">
        <f t="shared" si="106"/>
        <v>790</v>
      </c>
      <c r="S136" s="30">
        <f t="shared" si="106"/>
        <v>11000</v>
      </c>
      <c r="T136" s="30">
        <v>535</v>
      </c>
      <c r="U136" s="30">
        <v>7400</v>
      </c>
      <c r="V136" s="30"/>
      <c r="W136" s="30"/>
      <c r="X136" s="30"/>
      <c r="Y136" s="30"/>
      <c r="Z136" s="30">
        <f t="shared" si="92"/>
        <v>-462</v>
      </c>
      <c r="AA136" s="30">
        <f t="shared" si="93"/>
        <v>-8236</v>
      </c>
      <c r="AB136" s="13">
        <f t="shared" si="101"/>
        <v>74</v>
      </c>
      <c r="AC136" s="13">
        <f t="shared" si="102"/>
        <v>1355</v>
      </c>
      <c r="AD136" s="30"/>
      <c r="AE136" s="30"/>
      <c r="AF136" s="30"/>
      <c r="AG136" s="30"/>
    </row>
    <row r="137" spans="1:33">
      <c r="B137" s="25" t="s">
        <v>166</v>
      </c>
      <c r="C137" s="25">
        <f>D128+D129+D130+D127+F127+F128+F129+F130+H127+H128+H129+H130+J127+J128+J129+J130+L127+L128+L129+L130+N127+N128+N129+N130</f>
        <v>400</v>
      </c>
      <c r="D137" s="25">
        <f>E127+E128+E129+E130+G127+G128+G129+G130+I127+I128+I129+I130+K127+K128+K129+K130+M127+M128+M129+M130+O127+O128+O129+O130</f>
        <v>6811</v>
      </c>
      <c r="E137" s="25" t="s">
        <v>167</v>
      </c>
      <c r="F137" s="25"/>
      <c r="G137" s="25">
        <f>D127+D128+D129+D130+D131+D132+F127+F128+F129+F130+F131+F132+H127+H128+H129+H130+H131+H132+J127+J128+J129+J130+J131+J132</f>
        <v>897</v>
      </c>
      <c r="H137" s="25">
        <f>E127+E128+E129+E130+E131+E132+G127+G128+G129+G130+G131+G132+I127+I128+I129+I130+I131+I132+K127+K128+K129+K130+K131+K132</f>
        <v>9685</v>
      </c>
      <c r="I137" s="25" t="s">
        <v>168</v>
      </c>
      <c r="J137" s="30">
        <f>F127+F128+F129+F130+F131+F132+J127+J128+J130+J129+J131+J132+D134+D135+F134+F135+J134+J135+N134+N135</f>
        <v>501</v>
      </c>
      <c r="K137" s="30">
        <f>G127+G128+G129+G130+G131+G132+G134+G135+K127+K128+K129+K130+K131+K132+K134+K135+O134+O135</f>
        <v>6970</v>
      </c>
    </row>
    <row r="138" spans="1:33">
      <c r="B138" s="25" t="s">
        <v>169</v>
      </c>
      <c r="C138" s="25">
        <f>+D127+D128+D129+D130+D131+F127+F128+F129+F130+F131+H127+H128+H129+H130+H131+J127+J128+J129+J130+J131+N127+N128+N129+N130</f>
        <v>641</v>
      </c>
      <c r="D138" s="25">
        <f>E127+E128+E129+E130+E131+G127+G128+G129+G130+G131+I127+I128+I129+I130+I131+K127+K128+K129+K130+K131+O127+O128+O129+O130</f>
        <v>7805</v>
      </c>
      <c r="E138" s="25" t="s">
        <v>170</v>
      </c>
      <c r="F138" s="25"/>
      <c r="G138" s="30">
        <f>F127+F128+F129+F130+F131+F132+D134+H127+H128+H129+H130+H131+H132+H134+J127+J128+J129+J130+J131+J132+J134+F134+N134</f>
        <v>1086</v>
      </c>
      <c r="H138" s="30">
        <f>+G127+G128+G129+G130+G131+G132+E134+I127+I128+I129+I130+I131+I132+I134+K127+K128+K129+K130+K131+K132+G134+K134+O134</f>
        <v>13763</v>
      </c>
      <c r="I138" s="25"/>
      <c r="J138" s="25"/>
      <c r="K138" s="25"/>
    </row>
    <row r="141" spans="1:33">
      <c r="A141" s="26" t="s">
        <v>177</v>
      </c>
    </row>
    <row r="142" spans="1:33">
      <c r="A142" s="189" t="s">
        <v>142</v>
      </c>
      <c r="B142" s="190"/>
      <c r="C142" s="187"/>
      <c r="D142" s="176" t="s">
        <v>0</v>
      </c>
      <c r="E142" s="176"/>
      <c r="F142" s="176"/>
      <c r="G142" s="176"/>
      <c r="H142" s="169" t="s">
        <v>1</v>
      </c>
      <c r="I142" s="170"/>
      <c r="J142" s="170"/>
      <c r="K142" s="170"/>
      <c r="L142" s="170"/>
      <c r="M142" s="170"/>
      <c r="N142" s="170"/>
      <c r="O142" s="171"/>
      <c r="P142" s="176" t="s">
        <v>0</v>
      </c>
      <c r="Q142" s="176"/>
      <c r="R142" s="176"/>
      <c r="S142" s="176"/>
      <c r="T142" s="176"/>
      <c r="U142" s="176"/>
      <c r="V142" s="176" t="s">
        <v>1</v>
      </c>
      <c r="W142" s="176"/>
      <c r="X142" s="176"/>
      <c r="Y142" s="176"/>
      <c r="Z142" s="169" t="s">
        <v>3</v>
      </c>
      <c r="AA142" s="170"/>
      <c r="AB142" s="170"/>
      <c r="AC142" s="170"/>
      <c r="AD142" s="170"/>
      <c r="AE142" s="170"/>
      <c r="AF142" s="170"/>
      <c r="AG142" s="171"/>
    </row>
    <row r="143" spans="1:33">
      <c r="A143" s="174"/>
      <c r="B143" s="191"/>
      <c r="C143" s="188"/>
      <c r="D143" s="174" t="s">
        <v>156</v>
      </c>
      <c r="E143" s="175"/>
      <c r="F143" s="179" t="s">
        <v>144</v>
      </c>
      <c r="G143" s="192"/>
      <c r="H143" s="169" t="s">
        <v>27</v>
      </c>
      <c r="I143" s="171"/>
      <c r="J143" s="169" t="s">
        <v>159</v>
      </c>
      <c r="K143" s="171"/>
      <c r="L143" s="193" t="s">
        <v>145</v>
      </c>
      <c r="M143" s="193"/>
      <c r="N143" s="193" t="s">
        <v>146</v>
      </c>
      <c r="O143" s="193"/>
      <c r="P143" s="194" t="s">
        <v>143</v>
      </c>
      <c r="Q143" s="195"/>
      <c r="R143" s="169" t="s">
        <v>160</v>
      </c>
      <c r="S143" s="171"/>
      <c r="T143" s="194" t="s">
        <v>144</v>
      </c>
      <c r="U143" s="195"/>
      <c r="V143" s="193" t="s">
        <v>145</v>
      </c>
      <c r="W143" s="193"/>
      <c r="X143" s="193" t="s">
        <v>146</v>
      </c>
      <c r="Y143" s="193"/>
      <c r="Z143" s="169" t="s">
        <v>161</v>
      </c>
      <c r="AA143" s="171"/>
      <c r="AB143" s="196" t="s">
        <v>0</v>
      </c>
      <c r="AC143" s="195"/>
      <c r="AD143" s="196" t="s">
        <v>163</v>
      </c>
      <c r="AE143" s="195"/>
      <c r="AF143" s="196" t="s">
        <v>164</v>
      </c>
      <c r="AG143" s="195"/>
    </row>
    <row r="144" spans="1:33">
      <c r="A144" s="6" t="s">
        <v>10</v>
      </c>
      <c r="B144" s="5" t="s">
        <v>147</v>
      </c>
      <c r="C144" s="5" t="s">
        <v>6</v>
      </c>
      <c r="D144" s="5" t="s">
        <v>10</v>
      </c>
      <c r="E144" s="5" t="s">
        <v>147</v>
      </c>
      <c r="F144" s="5" t="s">
        <v>10</v>
      </c>
      <c r="G144" s="5" t="s">
        <v>147</v>
      </c>
      <c r="H144" s="5" t="s">
        <v>10</v>
      </c>
      <c r="I144" s="5" t="s">
        <v>147</v>
      </c>
      <c r="J144" s="5" t="s">
        <v>10</v>
      </c>
      <c r="K144" s="5" t="s">
        <v>147</v>
      </c>
      <c r="L144" s="5" t="s">
        <v>10</v>
      </c>
      <c r="M144" s="5" t="s">
        <v>147</v>
      </c>
      <c r="N144" s="5" t="s">
        <v>10</v>
      </c>
      <c r="O144" s="5" t="s">
        <v>147</v>
      </c>
      <c r="P144" s="5" t="s">
        <v>10</v>
      </c>
      <c r="Q144" s="5" t="s">
        <v>147</v>
      </c>
      <c r="R144" s="5" t="s">
        <v>10</v>
      </c>
      <c r="S144" s="5" t="s">
        <v>147</v>
      </c>
      <c r="T144" s="5" t="s">
        <v>10</v>
      </c>
      <c r="U144" s="5" t="s">
        <v>147</v>
      </c>
      <c r="V144" s="5" t="s">
        <v>10</v>
      </c>
      <c r="W144" s="5" t="s">
        <v>147</v>
      </c>
      <c r="X144" s="5" t="s">
        <v>10</v>
      </c>
      <c r="Y144" s="5" t="s">
        <v>147</v>
      </c>
      <c r="Z144" s="5" t="s">
        <v>10</v>
      </c>
      <c r="AA144" s="5" t="s">
        <v>147</v>
      </c>
      <c r="AB144" s="5" t="s">
        <v>10</v>
      </c>
      <c r="AC144" s="5" t="s">
        <v>147</v>
      </c>
      <c r="AD144" s="5" t="s">
        <v>10</v>
      </c>
      <c r="AE144" s="5" t="s">
        <v>147</v>
      </c>
      <c r="AF144" s="5" t="s">
        <v>10</v>
      </c>
      <c r="AG144" s="5" t="s">
        <v>147</v>
      </c>
    </row>
    <row r="145" spans="1:33">
      <c r="A145" s="8" t="s">
        <v>28</v>
      </c>
      <c r="B145" s="3" t="s">
        <v>148</v>
      </c>
      <c r="C145" s="28">
        <v>42759</v>
      </c>
      <c r="D145" s="13">
        <v>112</v>
      </c>
      <c r="E145" s="13">
        <v>2115</v>
      </c>
      <c r="F145" s="13">
        <v>15</v>
      </c>
      <c r="G145" s="13">
        <v>368</v>
      </c>
      <c r="H145" s="13">
        <v>40</v>
      </c>
      <c r="I145" s="13">
        <v>791</v>
      </c>
      <c r="J145" s="13"/>
      <c r="K145" s="13"/>
      <c r="L145" s="13">
        <v>44</v>
      </c>
      <c r="M145" s="13">
        <v>974</v>
      </c>
      <c r="N145" s="13">
        <v>82</v>
      </c>
      <c r="O145" s="13">
        <v>1931</v>
      </c>
      <c r="P145" s="13">
        <v>180</v>
      </c>
      <c r="Q145" s="13">
        <v>3200</v>
      </c>
      <c r="R145" s="13">
        <f>P145-T145</f>
        <v>150</v>
      </c>
      <c r="S145" s="13">
        <f>Q145-U145</f>
        <v>2700</v>
      </c>
      <c r="T145" s="13">
        <v>30</v>
      </c>
      <c r="U145" s="13">
        <v>500</v>
      </c>
      <c r="V145" s="13">
        <v>80</v>
      </c>
      <c r="W145" s="13">
        <v>1800</v>
      </c>
      <c r="X145" s="13">
        <v>50</v>
      </c>
      <c r="Y145" s="13">
        <v>1100</v>
      </c>
      <c r="Z145" s="13">
        <f t="shared" ref="Z145:Z154" si="107">D145-R145</f>
        <v>-38</v>
      </c>
      <c r="AA145" s="13">
        <f t="shared" ref="AA145:AA154" si="108">E145-S145</f>
        <v>-585</v>
      </c>
      <c r="AB145" s="13">
        <f>T145-F145</f>
        <v>15</v>
      </c>
      <c r="AC145" s="13">
        <f>U145-G145</f>
        <v>132</v>
      </c>
      <c r="AD145" s="13">
        <f t="shared" ref="AD145:AD148" si="109">L145-V145</f>
        <v>-36</v>
      </c>
      <c r="AE145" s="13">
        <f t="shared" ref="AE145:AE148" si="110">M145-W145</f>
        <v>-826</v>
      </c>
      <c r="AF145" s="13">
        <f t="shared" ref="AF145:AF148" si="111">N145-X145</f>
        <v>32</v>
      </c>
      <c r="AG145" s="13">
        <f t="shared" ref="AG145:AG148" si="112">O145-Y145</f>
        <v>831</v>
      </c>
    </row>
    <row r="146" spans="1:33">
      <c r="A146" s="11" t="s">
        <v>32</v>
      </c>
      <c r="B146" s="25" t="s">
        <v>149</v>
      </c>
      <c r="C146" s="28">
        <v>42758</v>
      </c>
      <c r="D146" s="13">
        <v>4</v>
      </c>
      <c r="E146" s="13">
        <v>114</v>
      </c>
      <c r="F146" s="30">
        <v>2</v>
      </c>
      <c r="G146" s="30">
        <v>49</v>
      </c>
      <c r="H146" s="30">
        <v>8</v>
      </c>
      <c r="I146" s="30">
        <v>39</v>
      </c>
      <c r="J146" s="30"/>
      <c r="K146" s="30"/>
      <c r="L146" s="30">
        <v>284</v>
      </c>
      <c r="M146" s="30">
        <v>4225</v>
      </c>
      <c r="N146" s="30">
        <v>32</v>
      </c>
      <c r="O146" s="30">
        <v>483</v>
      </c>
      <c r="P146" s="30">
        <v>50</v>
      </c>
      <c r="Q146" s="30">
        <v>700</v>
      </c>
      <c r="R146" s="13">
        <f t="shared" ref="R146:R150" si="113">P146-T146</f>
        <v>35</v>
      </c>
      <c r="S146" s="13">
        <f t="shared" ref="S146:S150" si="114">Q146-U146</f>
        <v>500</v>
      </c>
      <c r="T146" s="30">
        <v>15</v>
      </c>
      <c r="U146" s="30">
        <v>200</v>
      </c>
      <c r="V146" s="30">
        <v>120</v>
      </c>
      <c r="W146" s="30">
        <v>1500</v>
      </c>
      <c r="X146" s="30">
        <v>70</v>
      </c>
      <c r="Y146" s="30">
        <v>1000</v>
      </c>
      <c r="Z146" s="13">
        <f t="shared" si="107"/>
        <v>-31</v>
      </c>
      <c r="AA146" s="13">
        <f t="shared" si="108"/>
        <v>-386</v>
      </c>
      <c r="AB146" s="13">
        <f t="shared" ref="AB146:AB154" si="115">T146-F146</f>
        <v>13</v>
      </c>
      <c r="AC146" s="13">
        <f t="shared" ref="AC146:AC154" si="116">U146-G146</f>
        <v>151</v>
      </c>
      <c r="AD146" s="13">
        <f t="shared" si="109"/>
        <v>164</v>
      </c>
      <c r="AE146" s="13">
        <f t="shared" si="110"/>
        <v>2725</v>
      </c>
      <c r="AF146" s="13">
        <f t="shared" si="111"/>
        <v>-38</v>
      </c>
      <c r="AG146" s="13">
        <f t="shared" si="112"/>
        <v>-517</v>
      </c>
    </row>
    <row r="147" spans="1:33">
      <c r="A147" s="11"/>
      <c r="B147" s="25" t="s">
        <v>150</v>
      </c>
      <c r="C147" s="28">
        <v>42760</v>
      </c>
      <c r="D147" s="13">
        <v>12</v>
      </c>
      <c r="E147" s="13">
        <v>102</v>
      </c>
      <c r="F147" s="30">
        <v>12</v>
      </c>
      <c r="G147" s="30">
        <v>127</v>
      </c>
      <c r="H147" s="30">
        <v>70</v>
      </c>
      <c r="I147" s="30">
        <v>441</v>
      </c>
      <c r="J147" s="30"/>
      <c r="K147" s="30"/>
      <c r="L147" s="30">
        <v>17</v>
      </c>
      <c r="M147" s="30">
        <v>203</v>
      </c>
      <c r="N147" s="30">
        <v>86</v>
      </c>
      <c r="O147" s="30">
        <v>1201</v>
      </c>
      <c r="P147" s="30">
        <v>50</v>
      </c>
      <c r="Q147" s="30">
        <v>700</v>
      </c>
      <c r="R147" s="13">
        <f t="shared" si="113"/>
        <v>35</v>
      </c>
      <c r="S147" s="13">
        <f t="shared" si="114"/>
        <v>500</v>
      </c>
      <c r="T147" s="30">
        <v>15</v>
      </c>
      <c r="U147" s="30">
        <v>200</v>
      </c>
      <c r="V147" s="30">
        <v>110</v>
      </c>
      <c r="W147" s="30">
        <v>1450</v>
      </c>
      <c r="X147" s="30">
        <v>45</v>
      </c>
      <c r="Y147" s="30">
        <v>600</v>
      </c>
      <c r="Z147" s="13">
        <f t="shared" si="107"/>
        <v>-23</v>
      </c>
      <c r="AA147" s="13">
        <f t="shared" si="108"/>
        <v>-398</v>
      </c>
      <c r="AB147" s="13">
        <f t="shared" si="115"/>
        <v>3</v>
      </c>
      <c r="AC147" s="13">
        <f t="shared" si="116"/>
        <v>73</v>
      </c>
      <c r="AD147" s="13">
        <f t="shared" si="109"/>
        <v>-93</v>
      </c>
      <c r="AE147" s="13">
        <f t="shared" si="110"/>
        <v>-1247</v>
      </c>
      <c r="AF147" s="13">
        <f t="shared" si="111"/>
        <v>41</v>
      </c>
      <c r="AG147" s="13">
        <f t="shared" si="112"/>
        <v>601</v>
      </c>
    </row>
    <row r="148" spans="1:33">
      <c r="A148" s="11"/>
      <c r="B148" s="25" t="s">
        <v>151</v>
      </c>
      <c r="C148" s="28">
        <v>42762</v>
      </c>
      <c r="D148" s="13"/>
      <c r="E148" s="13"/>
      <c r="F148" s="30"/>
      <c r="G148" s="30"/>
      <c r="H148" s="30">
        <v>11</v>
      </c>
      <c r="I148" s="30">
        <v>113</v>
      </c>
      <c r="J148" s="30"/>
      <c r="K148" s="30"/>
      <c r="L148" s="30">
        <v>39</v>
      </c>
      <c r="M148" s="30">
        <v>618</v>
      </c>
      <c r="N148" s="30">
        <v>10</v>
      </c>
      <c r="O148" s="30">
        <v>70</v>
      </c>
      <c r="P148" s="30">
        <v>30</v>
      </c>
      <c r="Q148" s="30">
        <v>400</v>
      </c>
      <c r="R148" s="13">
        <f t="shared" si="113"/>
        <v>20</v>
      </c>
      <c r="S148" s="13">
        <f t="shared" si="114"/>
        <v>260</v>
      </c>
      <c r="T148" s="30">
        <v>10</v>
      </c>
      <c r="U148" s="30">
        <v>140</v>
      </c>
      <c r="V148" s="30">
        <v>20</v>
      </c>
      <c r="W148" s="30">
        <v>250</v>
      </c>
      <c r="X148" s="30">
        <v>25</v>
      </c>
      <c r="Y148" s="30">
        <v>300</v>
      </c>
      <c r="Z148" s="13">
        <f t="shared" si="107"/>
        <v>-20</v>
      </c>
      <c r="AA148" s="13">
        <f t="shared" si="108"/>
        <v>-260</v>
      </c>
      <c r="AB148" s="13">
        <f t="shared" si="115"/>
        <v>10</v>
      </c>
      <c r="AC148" s="13">
        <f t="shared" si="116"/>
        <v>140</v>
      </c>
      <c r="AD148" s="13">
        <f t="shared" si="109"/>
        <v>19</v>
      </c>
      <c r="AE148" s="13">
        <f t="shared" si="110"/>
        <v>368</v>
      </c>
      <c r="AF148" s="13">
        <f t="shared" si="111"/>
        <v>-15</v>
      </c>
      <c r="AG148" s="13">
        <f t="shared" si="112"/>
        <v>-230</v>
      </c>
    </row>
    <row r="149" spans="1:33">
      <c r="A149" s="11"/>
      <c r="B149" s="25" t="s">
        <v>152</v>
      </c>
      <c r="C149" s="28">
        <f t="shared" ref="C149" si="117">C132+7</f>
        <v>42763</v>
      </c>
      <c r="D149" s="13">
        <v>216</v>
      </c>
      <c r="E149" s="13">
        <v>2069</v>
      </c>
      <c r="F149" s="30">
        <v>77</v>
      </c>
      <c r="G149" s="30">
        <v>698</v>
      </c>
      <c r="H149" s="30"/>
      <c r="I149" s="30"/>
      <c r="J149" s="30">
        <v>7</v>
      </c>
      <c r="K149" s="30">
        <v>81</v>
      </c>
      <c r="L149" s="30">
        <v>99</v>
      </c>
      <c r="M149" s="30">
        <v>782</v>
      </c>
      <c r="N149" s="30"/>
      <c r="O149" s="30"/>
      <c r="P149" s="30">
        <v>400</v>
      </c>
      <c r="Q149" s="30">
        <v>5000</v>
      </c>
      <c r="R149" s="13">
        <f t="shared" si="113"/>
        <v>310</v>
      </c>
      <c r="S149" s="13">
        <f t="shared" si="114"/>
        <v>3840</v>
      </c>
      <c r="T149" s="30">
        <v>90</v>
      </c>
      <c r="U149" s="30">
        <v>1160</v>
      </c>
      <c r="V149" s="30"/>
      <c r="W149" s="30"/>
      <c r="X149" s="30"/>
      <c r="Y149" s="30"/>
      <c r="Z149" s="13">
        <f t="shared" si="107"/>
        <v>-94</v>
      </c>
      <c r="AA149" s="13">
        <f t="shared" si="108"/>
        <v>-1771</v>
      </c>
      <c r="AB149" s="13">
        <f t="shared" si="115"/>
        <v>13</v>
      </c>
      <c r="AC149" s="13">
        <f t="shared" si="116"/>
        <v>462</v>
      </c>
      <c r="AD149" s="13"/>
      <c r="AE149" s="30"/>
      <c r="AF149" s="30"/>
      <c r="AG149" s="30"/>
    </row>
    <row r="150" spans="1:33">
      <c r="A150" s="11"/>
      <c r="B150" s="25" t="s">
        <v>153</v>
      </c>
      <c r="C150" s="28">
        <f t="shared" ref="C150:C153" si="118">C132+7</f>
        <v>42763</v>
      </c>
      <c r="D150" s="13">
        <v>150</v>
      </c>
      <c r="E150" s="13">
        <v>3303</v>
      </c>
      <c r="F150" s="30">
        <v>164</v>
      </c>
      <c r="G150" s="30">
        <v>1508</v>
      </c>
      <c r="H150" s="30">
        <v>274</v>
      </c>
      <c r="I150" s="30">
        <v>2234</v>
      </c>
      <c r="J150" s="30">
        <v>49</v>
      </c>
      <c r="K150" s="30">
        <v>1349</v>
      </c>
      <c r="L150" s="30"/>
      <c r="M150" s="30"/>
      <c r="N150" s="30"/>
      <c r="O150" s="30"/>
      <c r="P150" s="30">
        <v>300</v>
      </c>
      <c r="Q150" s="30">
        <v>4000</v>
      </c>
      <c r="R150" s="13">
        <f t="shared" si="113"/>
        <v>240</v>
      </c>
      <c r="S150" s="13">
        <f t="shared" si="114"/>
        <v>3200</v>
      </c>
      <c r="T150" s="30">
        <v>60</v>
      </c>
      <c r="U150" s="30">
        <v>800</v>
      </c>
      <c r="V150" s="30"/>
      <c r="W150" s="30"/>
      <c r="X150" s="30"/>
      <c r="Y150" s="30"/>
      <c r="Z150" s="13">
        <f t="shared" si="107"/>
        <v>-90</v>
      </c>
      <c r="AA150" s="13">
        <f t="shared" si="108"/>
        <v>103</v>
      </c>
      <c r="AB150" s="13">
        <f t="shared" si="115"/>
        <v>-104</v>
      </c>
      <c r="AC150" s="13">
        <f t="shared" si="116"/>
        <v>-708</v>
      </c>
      <c r="AD150" s="13"/>
      <c r="AE150" s="30"/>
      <c r="AF150" s="30"/>
      <c r="AG150" s="30"/>
    </row>
    <row r="151" spans="1:33">
      <c r="A151" s="11" t="s">
        <v>154</v>
      </c>
      <c r="B151" s="25"/>
      <c r="C151" s="25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>
        <v>1010</v>
      </c>
      <c r="Q151" s="30">
        <v>14000</v>
      </c>
      <c r="R151" s="13"/>
      <c r="S151" s="13"/>
      <c r="T151" s="30"/>
      <c r="U151" s="30"/>
      <c r="V151" s="30"/>
      <c r="W151" s="30"/>
      <c r="X151" s="30"/>
      <c r="Y151" s="30"/>
      <c r="Z151" s="13">
        <f t="shared" si="107"/>
        <v>0</v>
      </c>
      <c r="AA151" s="13">
        <f t="shared" si="108"/>
        <v>0</v>
      </c>
      <c r="AB151" s="13">
        <f t="shared" si="115"/>
        <v>0</v>
      </c>
      <c r="AC151" s="13">
        <f t="shared" si="116"/>
        <v>0</v>
      </c>
      <c r="AD151" s="30"/>
      <c r="AE151" s="30"/>
      <c r="AF151" s="30"/>
      <c r="AG151" s="30"/>
    </row>
    <row r="152" spans="1:33">
      <c r="A152" s="11" t="s">
        <v>155</v>
      </c>
      <c r="B152" s="25" t="s">
        <v>156</v>
      </c>
      <c r="C152" s="28">
        <f t="shared" si="118"/>
        <v>42767</v>
      </c>
      <c r="D152" s="13">
        <v>31</v>
      </c>
      <c r="E152" s="13">
        <v>427</v>
      </c>
      <c r="F152" s="30"/>
      <c r="G152" s="30"/>
      <c r="H152" s="30">
        <v>36</v>
      </c>
      <c r="I152" s="30">
        <v>314</v>
      </c>
      <c r="J152" s="30"/>
      <c r="K152" s="30"/>
      <c r="L152" s="30"/>
      <c r="M152" s="32" t="s">
        <v>165</v>
      </c>
      <c r="N152" s="30"/>
      <c r="O152" s="30"/>
      <c r="P152" s="30">
        <v>200</v>
      </c>
      <c r="Q152" s="30">
        <v>2800</v>
      </c>
      <c r="R152" s="13"/>
      <c r="S152" s="13"/>
      <c r="T152" s="30">
        <v>200</v>
      </c>
      <c r="U152" s="30">
        <v>2800</v>
      </c>
      <c r="V152" s="30"/>
      <c r="W152" s="30"/>
      <c r="X152" s="30"/>
      <c r="Y152" s="30"/>
      <c r="Z152" s="13">
        <f t="shared" si="107"/>
        <v>31</v>
      </c>
      <c r="AA152" s="13">
        <f t="shared" si="108"/>
        <v>427</v>
      </c>
      <c r="AB152" s="13">
        <f t="shared" si="115"/>
        <v>200</v>
      </c>
      <c r="AC152" s="13">
        <f t="shared" si="116"/>
        <v>2800</v>
      </c>
      <c r="AD152" s="30"/>
      <c r="AE152" s="30"/>
      <c r="AF152" s="30"/>
      <c r="AG152" s="30"/>
    </row>
    <row r="153" spans="1:33">
      <c r="A153" s="11"/>
      <c r="B153" s="25" t="s">
        <v>27</v>
      </c>
      <c r="C153" s="28">
        <f t="shared" si="118"/>
        <v>42769</v>
      </c>
      <c r="D153" s="13"/>
      <c r="E153" s="13"/>
      <c r="F153" s="30"/>
      <c r="G153" s="30"/>
      <c r="H153" s="30"/>
      <c r="I153" s="30"/>
      <c r="J153" s="30"/>
      <c r="K153" s="30"/>
      <c r="L153" s="30"/>
      <c r="M153" s="32" t="s">
        <v>165</v>
      </c>
      <c r="N153" s="30"/>
      <c r="O153" s="30"/>
      <c r="P153" s="30">
        <v>115</v>
      </c>
      <c r="Q153" s="30">
        <v>1600</v>
      </c>
      <c r="R153" s="30"/>
      <c r="S153" s="30"/>
      <c r="T153" s="30">
        <v>115</v>
      </c>
      <c r="U153" s="30">
        <v>1600</v>
      </c>
      <c r="V153" s="30"/>
      <c r="W153" s="30"/>
      <c r="X153" s="30"/>
      <c r="Y153" s="30"/>
      <c r="Z153" s="13">
        <f t="shared" si="107"/>
        <v>0</v>
      </c>
      <c r="AA153" s="13">
        <f t="shared" si="108"/>
        <v>0</v>
      </c>
      <c r="AB153" s="13">
        <f t="shared" si="115"/>
        <v>115</v>
      </c>
      <c r="AC153" s="13">
        <f t="shared" si="116"/>
        <v>1600</v>
      </c>
      <c r="AD153" s="30"/>
      <c r="AE153" s="30"/>
      <c r="AF153" s="30"/>
      <c r="AG153" s="30"/>
    </row>
    <row r="154" spans="1:33">
      <c r="A154" s="11" t="s">
        <v>157</v>
      </c>
      <c r="B154" s="25"/>
      <c r="C154" s="25"/>
      <c r="D154" s="30">
        <f t="shared" ref="D154:G154" si="119">SUM(D145:D153)</f>
        <v>525</v>
      </c>
      <c r="E154" s="30">
        <f t="shared" si="119"/>
        <v>8130</v>
      </c>
      <c r="F154" s="30">
        <f t="shared" si="119"/>
        <v>270</v>
      </c>
      <c r="G154" s="30">
        <f t="shared" si="119"/>
        <v>2750</v>
      </c>
      <c r="H154" s="30">
        <f t="shared" ref="H154:I154" si="120">SUM(H145:H153)</f>
        <v>439</v>
      </c>
      <c r="I154" s="30">
        <f t="shared" si="120"/>
        <v>3932</v>
      </c>
      <c r="J154" s="30"/>
      <c r="K154" s="30"/>
      <c r="L154" s="30">
        <f t="shared" ref="L154:S154" si="121">SUM(L145:L153)</f>
        <v>483</v>
      </c>
      <c r="M154" s="30">
        <f t="shared" si="121"/>
        <v>6802</v>
      </c>
      <c r="N154" s="30">
        <f t="shared" si="121"/>
        <v>210</v>
      </c>
      <c r="O154" s="30">
        <f t="shared" si="121"/>
        <v>3685</v>
      </c>
      <c r="P154" s="30">
        <f t="shared" si="121"/>
        <v>2335</v>
      </c>
      <c r="Q154" s="30">
        <f t="shared" si="121"/>
        <v>32400</v>
      </c>
      <c r="R154" s="30">
        <f t="shared" si="121"/>
        <v>790</v>
      </c>
      <c r="S154" s="30">
        <f t="shared" si="121"/>
        <v>11000</v>
      </c>
      <c r="T154" s="30">
        <v>535</v>
      </c>
      <c r="U154" s="30">
        <v>7400</v>
      </c>
      <c r="V154" s="30"/>
      <c r="W154" s="30"/>
      <c r="X154" s="30"/>
      <c r="Y154" s="30"/>
      <c r="Z154" s="30">
        <f t="shared" si="107"/>
        <v>-265</v>
      </c>
      <c r="AA154" s="30">
        <f t="shared" si="108"/>
        <v>-2870</v>
      </c>
      <c r="AB154" s="13">
        <f t="shared" si="115"/>
        <v>265</v>
      </c>
      <c r="AC154" s="13">
        <f t="shared" si="116"/>
        <v>4650</v>
      </c>
      <c r="AD154" s="30"/>
      <c r="AE154" s="30"/>
      <c r="AF154" s="30"/>
      <c r="AG154" s="30"/>
    </row>
    <row r="155" spans="1:33">
      <c r="B155" s="25" t="s">
        <v>166</v>
      </c>
      <c r="C155" s="25">
        <f>D146+D147+D148+D145+F145+F146+F147+F148+H145+H146+H147+H148+J145+J146+J147+J148+L145+L146+L147+L148+N145+N146+N147+N148</f>
        <v>880</v>
      </c>
      <c r="D155" s="25">
        <f>E145+E146+E147+E148+G145+G146+G147+G148+I145+I146+I147+I148+K145+K146+K147+K148+M145+M146+M147+M148+O145+O146+O147+O148</f>
        <v>13964</v>
      </c>
      <c r="E155" s="25" t="s">
        <v>167</v>
      </c>
      <c r="F155" s="25"/>
      <c r="G155" s="25">
        <f>D145+D146+D147+D148+D149+D150+F145+F146+F147+F148+F149+F150+H145+H146+H147+H148+H149+H150+J145+J146+J147+J148+J149+J150</f>
        <v>1223</v>
      </c>
      <c r="H155" s="25">
        <f>E145+E146+E147+E148+E149+E150+G145+G146+G147+G148+G149+G150+I145+I146+I147+I148+I149+I150+K145+K146+K147+K148+K149+K150</f>
        <v>15501</v>
      </c>
      <c r="I155" s="25" t="s">
        <v>168</v>
      </c>
      <c r="J155" s="30">
        <f>F145+F146+F147+F148+F149+F150+J145+J146+J148+J147+J149+J150+D152+D153+F152+F153+J152+J153+N152+N153</f>
        <v>357</v>
      </c>
      <c r="K155" s="30">
        <f>G145+G146+G147+G148+G149+G150+G152+G153+K145+K146+K147+K148+K149+K150+K152+K153+O152+O153</f>
        <v>4180</v>
      </c>
    </row>
    <row r="156" spans="1:33">
      <c r="B156" s="25" t="s">
        <v>169</v>
      </c>
      <c r="C156" s="25">
        <f>+D145+D146+D147+D148+D149+F145+F146+F147+F148+F149+H145+H146+H147+H148+H149+J145+J146+J147+J148+J149+N145+N146+N147+N148</f>
        <v>796</v>
      </c>
      <c r="D156" s="25">
        <f>E145+E146+E147+E148+E149+G145+G146+G147+G148+G149+I145+I146+I147+I148+I149+K145+K146+K147+K148+K149+O145+O146+O147+O148</f>
        <v>10792</v>
      </c>
      <c r="E156" s="25" t="s">
        <v>170</v>
      </c>
      <c r="F156" s="25"/>
      <c r="G156" s="30">
        <f>F145+F146+F147+F148+F149+F150+D152+H145+H146+H147+H148+H149+H150+H152+J145+J146+J147+J148+J149+J150+J152+F152+N152</f>
        <v>796</v>
      </c>
      <c r="H156" s="30">
        <f>+G145+G146+G147+G148+G149+G150+E152+I145+I146+I147+I148+I149+I150+I152+K145+K146+K147+K148+K149+K150+G152+K152+O152</f>
        <v>8539</v>
      </c>
      <c r="I156" s="25"/>
      <c r="J156" s="25"/>
      <c r="K156" s="25"/>
    </row>
    <row r="159" spans="1:33">
      <c r="A159" s="33" t="s">
        <v>26</v>
      </c>
    </row>
    <row r="160" spans="1:33">
      <c r="A160" s="189" t="s">
        <v>142</v>
      </c>
      <c r="B160" s="190"/>
      <c r="C160" s="187"/>
      <c r="D160" s="176" t="s">
        <v>0</v>
      </c>
      <c r="E160" s="176"/>
      <c r="F160" s="176"/>
      <c r="G160" s="176"/>
      <c r="H160" s="169" t="s">
        <v>1</v>
      </c>
      <c r="I160" s="170"/>
      <c r="J160" s="170"/>
      <c r="K160" s="170"/>
      <c r="L160" s="170"/>
      <c r="M160" s="170"/>
      <c r="N160" s="170"/>
      <c r="O160" s="171"/>
      <c r="P160" s="176" t="s">
        <v>0</v>
      </c>
      <c r="Q160" s="176"/>
      <c r="R160" s="176"/>
      <c r="S160" s="176"/>
      <c r="T160" s="176"/>
      <c r="U160" s="176"/>
      <c r="V160" s="176" t="s">
        <v>1</v>
      </c>
      <c r="W160" s="176"/>
      <c r="X160" s="176"/>
      <c r="Y160" s="176"/>
      <c r="Z160" s="169" t="s">
        <v>3</v>
      </c>
      <c r="AA160" s="170"/>
      <c r="AB160" s="170"/>
      <c r="AC160" s="170"/>
      <c r="AD160" s="170"/>
      <c r="AE160" s="170"/>
      <c r="AF160" s="170"/>
      <c r="AG160" s="171"/>
    </row>
    <row r="161" spans="1:33">
      <c r="A161" s="174"/>
      <c r="B161" s="191"/>
      <c r="C161" s="188"/>
      <c r="D161" s="174" t="s">
        <v>156</v>
      </c>
      <c r="E161" s="175"/>
      <c r="F161" s="179" t="s">
        <v>144</v>
      </c>
      <c r="G161" s="192"/>
      <c r="H161" s="169" t="s">
        <v>27</v>
      </c>
      <c r="I161" s="171"/>
      <c r="J161" s="169" t="s">
        <v>159</v>
      </c>
      <c r="K161" s="171"/>
      <c r="L161" s="193" t="s">
        <v>145</v>
      </c>
      <c r="M161" s="193"/>
      <c r="N161" s="193" t="s">
        <v>146</v>
      </c>
      <c r="O161" s="193"/>
      <c r="P161" s="194" t="s">
        <v>143</v>
      </c>
      <c r="Q161" s="195"/>
      <c r="R161" s="169" t="s">
        <v>160</v>
      </c>
      <c r="S161" s="171"/>
      <c r="T161" s="194" t="s">
        <v>144</v>
      </c>
      <c r="U161" s="195"/>
      <c r="V161" s="193" t="s">
        <v>145</v>
      </c>
      <c r="W161" s="193"/>
      <c r="X161" s="193" t="s">
        <v>146</v>
      </c>
      <c r="Y161" s="193"/>
      <c r="Z161" s="169" t="s">
        <v>161</v>
      </c>
      <c r="AA161" s="171"/>
      <c r="AB161" s="196" t="s">
        <v>0</v>
      </c>
      <c r="AC161" s="195"/>
      <c r="AD161" s="196" t="s">
        <v>163</v>
      </c>
      <c r="AE161" s="195"/>
      <c r="AF161" s="196" t="s">
        <v>164</v>
      </c>
      <c r="AG161" s="195"/>
    </row>
    <row r="162" spans="1:33">
      <c r="A162" s="6" t="s">
        <v>10</v>
      </c>
      <c r="B162" s="5" t="s">
        <v>147</v>
      </c>
      <c r="C162" s="5" t="s">
        <v>6</v>
      </c>
      <c r="D162" s="5" t="s">
        <v>10</v>
      </c>
      <c r="E162" s="5" t="s">
        <v>147</v>
      </c>
      <c r="F162" s="5" t="s">
        <v>10</v>
      </c>
      <c r="G162" s="5" t="s">
        <v>147</v>
      </c>
      <c r="H162" s="5" t="s">
        <v>10</v>
      </c>
      <c r="I162" s="5" t="s">
        <v>147</v>
      </c>
      <c r="J162" s="5" t="s">
        <v>10</v>
      </c>
      <c r="K162" s="5" t="s">
        <v>147</v>
      </c>
      <c r="L162" s="5" t="s">
        <v>10</v>
      </c>
      <c r="M162" s="5" t="s">
        <v>147</v>
      </c>
      <c r="N162" s="5" t="s">
        <v>10</v>
      </c>
      <c r="O162" s="5" t="s">
        <v>147</v>
      </c>
      <c r="P162" s="5" t="s">
        <v>10</v>
      </c>
      <c r="Q162" s="5" t="s">
        <v>147</v>
      </c>
      <c r="R162" s="5" t="s">
        <v>10</v>
      </c>
      <c r="S162" s="5" t="s">
        <v>147</v>
      </c>
      <c r="T162" s="5" t="s">
        <v>10</v>
      </c>
      <c r="U162" s="5" t="s">
        <v>147</v>
      </c>
      <c r="V162" s="5" t="s">
        <v>10</v>
      </c>
      <c r="W162" s="5" t="s">
        <v>147</v>
      </c>
      <c r="X162" s="5" t="s">
        <v>10</v>
      </c>
      <c r="Y162" s="5" t="s">
        <v>147</v>
      </c>
      <c r="Z162" s="5" t="s">
        <v>10</v>
      </c>
      <c r="AA162" s="5" t="s">
        <v>147</v>
      </c>
      <c r="AB162" s="5" t="s">
        <v>10</v>
      </c>
      <c r="AC162" s="5" t="s">
        <v>147</v>
      </c>
      <c r="AD162" s="5" t="s">
        <v>10</v>
      </c>
      <c r="AE162" s="5" t="s">
        <v>147</v>
      </c>
      <c r="AF162" s="5" t="s">
        <v>10</v>
      </c>
      <c r="AG162" s="5" t="s">
        <v>147</v>
      </c>
    </row>
    <row r="163" spans="1:33">
      <c r="A163" s="8" t="s">
        <v>28</v>
      </c>
      <c r="B163" s="3" t="s">
        <v>148</v>
      </c>
      <c r="C163" s="28">
        <f t="shared" ref="C163:C168" si="122">C145+7</f>
        <v>42766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180</v>
      </c>
      <c r="Q163" s="13">
        <v>3200</v>
      </c>
      <c r="R163" s="13">
        <f>P163-T163</f>
        <v>150</v>
      </c>
      <c r="S163" s="13">
        <f>Q163-U163</f>
        <v>2700</v>
      </c>
      <c r="T163" s="13">
        <v>30</v>
      </c>
      <c r="U163" s="13">
        <v>500</v>
      </c>
      <c r="V163" s="13">
        <v>80</v>
      </c>
      <c r="W163" s="13">
        <v>1800</v>
      </c>
      <c r="X163" s="13">
        <v>50</v>
      </c>
      <c r="Y163" s="13">
        <v>1100</v>
      </c>
      <c r="Z163" s="13">
        <f t="shared" ref="Z163:Z172" si="123">D163-R163</f>
        <v>-150</v>
      </c>
      <c r="AA163" s="13">
        <f t="shared" ref="AA163:AA172" si="124">E163-S163</f>
        <v>-2700</v>
      </c>
      <c r="AB163" s="13">
        <f>T163-F163</f>
        <v>30</v>
      </c>
      <c r="AC163" s="13">
        <f>U163-G163</f>
        <v>500</v>
      </c>
      <c r="AD163" s="13">
        <f t="shared" ref="AD163:AD166" si="125">L163-V163</f>
        <v>-80</v>
      </c>
      <c r="AE163" s="13">
        <f t="shared" ref="AE163:AE166" si="126">M163-W163</f>
        <v>-1800</v>
      </c>
      <c r="AF163" s="13">
        <f t="shared" ref="AF163:AF166" si="127">N163-X163</f>
        <v>-50</v>
      </c>
      <c r="AG163" s="13">
        <f t="shared" ref="AG163:AG166" si="128">O163-Y163</f>
        <v>-1100</v>
      </c>
    </row>
    <row r="164" spans="1:33">
      <c r="A164" s="11" t="s">
        <v>32</v>
      </c>
      <c r="B164" s="25" t="s">
        <v>149</v>
      </c>
      <c r="C164" s="28">
        <f t="shared" si="122"/>
        <v>42765</v>
      </c>
      <c r="D164" s="13"/>
      <c r="E164" s="13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>
        <v>50</v>
      </c>
      <c r="Q164" s="30">
        <v>700</v>
      </c>
      <c r="R164" s="13">
        <f t="shared" ref="R164:R168" si="129">P164-T164</f>
        <v>35</v>
      </c>
      <c r="S164" s="13">
        <f t="shared" ref="S164:S168" si="130">Q164-U164</f>
        <v>500</v>
      </c>
      <c r="T164" s="30">
        <v>15</v>
      </c>
      <c r="U164" s="30">
        <v>200</v>
      </c>
      <c r="V164" s="30">
        <v>120</v>
      </c>
      <c r="W164" s="30">
        <v>1500</v>
      </c>
      <c r="X164" s="30">
        <v>70</v>
      </c>
      <c r="Y164" s="30">
        <v>1000</v>
      </c>
      <c r="Z164" s="13">
        <f t="shared" si="123"/>
        <v>-35</v>
      </c>
      <c r="AA164" s="13">
        <f t="shared" si="124"/>
        <v>-500</v>
      </c>
      <c r="AB164" s="13">
        <f t="shared" ref="AB164:AB172" si="131">T164-F164</f>
        <v>15</v>
      </c>
      <c r="AC164" s="13">
        <f t="shared" ref="AC164:AC172" si="132">U164-G164</f>
        <v>200</v>
      </c>
      <c r="AD164" s="13">
        <f t="shared" si="125"/>
        <v>-120</v>
      </c>
      <c r="AE164" s="13">
        <f t="shared" si="126"/>
        <v>-1500</v>
      </c>
      <c r="AF164" s="13">
        <f t="shared" si="127"/>
        <v>-70</v>
      </c>
      <c r="AG164" s="13">
        <f t="shared" si="128"/>
        <v>-1000</v>
      </c>
    </row>
    <row r="165" spans="1:33">
      <c r="A165" s="11"/>
      <c r="B165" s="25" t="s">
        <v>150</v>
      </c>
      <c r="C165" s="28">
        <f t="shared" si="122"/>
        <v>42767</v>
      </c>
      <c r="D165" s="13"/>
      <c r="E165" s="13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>
        <v>50</v>
      </c>
      <c r="Q165" s="30">
        <v>700</v>
      </c>
      <c r="R165" s="13">
        <f t="shared" si="129"/>
        <v>35</v>
      </c>
      <c r="S165" s="13">
        <f t="shared" si="130"/>
        <v>500</v>
      </c>
      <c r="T165" s="30">
        <v>15</v>
      </c>
      <c r="U165" s="30">
        <v>200</v>
      </c>
      <c r="V165" s="30">
        <v>110</v>
      </c>
      <c r="W165" s="30">
        <v>1450</v>
      </c>
      <c r="X165" s="30">
        <v>45</v>
      </c>
      <c r="Y165" s="30">
        <v>600</v>
      </c>
      <c r="Z165" s="13">
        <f t="shared" si="123"/>
        <v>-35</v>
      </c>
      <c r="AA165" s="13">
        <f t="shared" si="124"/>
        <v>-500</v>
      </c>
      <c r="AB165" s="13">
        <f t="shared" si="131"/>
        <v>15</v>
      </c>
      <c r="AC165" s="13">
        <f t="shared" si="132"/>
        <v>200</v>
      </c>
      <c r="AD165" s="13">
        <f t="shared" si="125"/>
        <v>-110</v>
      </c>
      <c r="AE165" s="13">
        <f t="shared" si="126"/>
        <v>-1450</v>
      </c>
      <c r="AF165" s="13">
        <f t="shared" si="127"/>
        <v>-45</v>
      </c>
      <c r="AG165" s="13">
        <f t="shared" si="128"/>
        <v>-600</v>
      </c>
    </row>
    <row r="166" spans="1:33">
      <c r="A166" s="11"/>
      <c r="B166" s="25" t="s">
        <v>151</v>
      </c>
      <c r="C166" s="28">
        <f t="shared" si="122"/>
        <v>42769</v>
      </c>
      <c r="D166" s="13"/>
      <c r="E166" s="13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>
        <v>30</v>
      </c>
      <c r="Q166" s="30">
        <v>400</v>
      </c>
      <c r="R166" s="13">
        <f t="shared" si="129"/>
        <v>20</v>
      </c>
      <c r="S166" s="13">
        <f t="shared" si="130"/>
        <v>260</v>
      </c>
      <c r="T166" s="30">
        <v>10</v>
      </c>
      <c r="U166" s="30">
        <v>140</v>
      </c>
      <c r="V166" s="30">
        <v>20</v>
      </c>
      <c r="W166" s="30">
        <v>250</v>
      </c>
      <c r="X166" s="30">
        <v>25</v>
      </c>
      <c r="Y166" s="30">
        <v>300</v>
      </c>
      <c r="Z166" s="13">
        <f t="shared" si="123"/>
        <v>-20</v>
      </c>
      <c r="AA166" s="13">
        <f t="shared" si="124"/>
        <v>-260</v>
      </c>
      <c r="AB166" s="13">
        <f t="shared" si="131"/>
        <v>10</v>
      </c>
      <c r="AC166" s="13">
        <f t="shared" si="132"/>
        <v>140</v>
      </c>
      <c r="AD166" s="13">
        <f t="shared" si="125"/>
        <v>-20</v>
      </c>
      <c r="AE166" s="13">
        <f t="shared" si="126"/>
        <v>-250</v>
      </c>
      <c r="AF166" s="13">
        <f t="shared" si="127"/>
        <v>-25</v>
      </c>
      <c r="AG166" s="13">
        <f t="shared" si="128"/>
        <v>-300</v>
      </c>
    </row>
    <row r="167" spans="1:33">
      <c r="A167" s="11"/>
      <c r="B167" s="25" t="s">
        <v>152</v>
      </c>
      <c r="C167" s="28">
        <f t="shared" si="122"/>
        <v>42770</v>
      </c>
      <c r="D167" s="13"/>
      <c r="E167" s="13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>
        <v>400</v>
      </c>
      <c r="Q167" s="30">
        <v>5000</v>
      </c>
      <c r="R167" s="13">
        <f t="shared" si="129"/>
        <v>310</v>
      </c>
      <c r="S167" s="13">
        <f t="shared" si="130"/>
        <v>3840</v>
      </c>
      <c r="T167" s="30">
        <v>90</v>
      </c>
      <c r="U167" s="30">
        <v>1160</v>
      </c>
      <c r="V167" s="30"/>
      <c r="W167" s="30"/>
      <c r="X167" s="30"/>
      <c r="Y167" s="30"/>
      <c r="Z167" s="13">
        <f t="shared" si="123"/>
        <v>-310</v>
      </c>
      <c r="AA167" s="13">
        <f t="shared" si="124"/>
        <v>-3840</v>
      </c>
      <c r="AB167" s="13">
        <f t="shared" si="131"/>
        <v>90</v>
      </c>
      <c r="AC167" s="13">
        <f t="shared" si="132"/>
        <v>1160</v>
      </c>
      <c r="AD167" s="13"/>
      <c r="AE167" s="30"/>
      <c r="AF167" s="30"/>
      <c r="AG167" s="30"/>
    </row>
    <row r="168" spans="1:33">
      <c r="A168" s="11"/>
      <c r="B168" s="25" t="s">
        <v>153</v>
      </c>
      <c r="C168" s="28">
        <f t="shared" si="122"/>
        <v>42770</v>
      </c>
      <c r="D168" s="13"/>
      <c r="E168" s="13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>
        <v>300</v>
      </c>
      <c r="Q168" s="30">
        <v>4000</v>
      </c>
      <c r="R168" s="13">
        <f t="shared" si="129"/>
        <v>240</v>
      </c>
      <c r="S168" s="13">
        <f t="shared" si="130"/>
        <v>3200</v>
      </c>
      <c r="T168" s="30">
        <v>60</v>
      </c>
      <c r="U168" s="30">
        <v>800</v>
      </c>
      <c r="V168" s="30"/>
      <c r="W168" s="30"/>
      <c r="X168" s="30"/>
      <c r="Y168" s="30"/>
      <c r="Z168" s="13">
        <f t="shared" si="123"/>
        <v>-240</v>
      </c>
      <c r="AA168" s="13">
        <f t="shared" si="124"/>
        <v>-3200</v>
      </c>
      <c r="AB168" s="13">
        <f t="shared" si="131"/>
        <v>60</v>
      </c>
      <c r="AC168" s="13">
        <f t="shared" si="132"/>
        <v>800</v>
      </c>
      <c r="AD168" s="13"/>
      <c r="AE168" s="30"/>
      <c r="AF168" s="30"/>
      <c r="AG168" s="30"/>
    </row>
    <row r="169" spans="1:33">
      <c r="A169" s="11" t="s">
        <v>154</v>
      </c>
      <c r="B169" s="25"/>
      <c r="C169" s="25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>
        <v>1010</v>
      </c>
      <c r="Q169" s="30">
        <v>14000</v>
      </c>
      <c r="R169" s="13"/>
      <c r="S169" s="13"/>
      <c r="T169" s="30"/>
      <c r="U169" s="30"/>
      <c r="V169" s="30"/>
      <c r="W169" s="30"/>
      <c r="X169" s="30"/>
      <c r="Y169" s="30"/>
      <c r="Z169" s="13">
        <f t="shared" si="123"/>
        <v>0</v>
      </c>
      <c r="AA169" s="13">
        <f t="shared" si="124"/>
        <v>0</v>
      </c>
      <c r="AB169" s="13">
        <f t="shared" si="131"/>
        <v>0</v>
      </c>
      <c r="AC169" s="13">
        <f t="shared" si="132"/>
        <v>0</v>
      </c>
      <c r="AD169" s="30"/>
      <c r="AE169" s="30"/>
      <c r="AF169" s="30"/>
      <c r="AG169" s="30"/>
    </row>
    <row r="170" spans="1:33">
      <c r="A170" s="11" t="s">
        <v>155</v>
      </c>
      <c r="B170" s="25" t="s">
        <v>156</v>
      </c>
      <c r="C170" s="28">
        <f>C152+7</f>
        <v>42774</v>
      </c>
      <c r="D170" s="13"/>
      <c r="E170" s="13"/>
      <c r="F170" s="30"/>
      <c r="G170" s="30"/>
      <c r="H170" s="30"/>
      <c r="I170" s="30"/>
      <c r="J170" s="30"/>
      <c r="K170" s="30"/>
      <c r="L170" s="30"/>
      <c r="M170" s="32" t="s">
        <v>165</v>
      </c>
      <c r="N170" s="30"/>
      <c r="O170" s="30"/>
      <c r="P170" s="30">
        <v>200</v>
      </c>
      <c r="Q170" s="30">
        <v>2800</v>
      </c>
      <c r="R170" s="13"/>
      <c r="S170" s="13"/>
      <c r="T170" s="30">
        <v>200</v>
      </c>
      <c r="U170" s="30">
        <v>2800</v>
      </c>
      <c r="V170" s="30"/>
      <c r="W170" s="30"/>
      <c r="X170" s="30"/>
      <c r="Y170" s="30"/>
      <c r="Z170" s="13">
        <f t="shared" si="123"/>
        <v>0</v>
      </c>
      <c r="AA170" s="13">
        <f t="shared" si="124"/>
        <v>0</v>
      </c>
      <c r="AB170" s="13">
        <f t="shared" si="131"/>
        <v>200</v>
      </c>
      <c r="AC170" s="13">
        <f t="shared" si="132"/>
        <v>2800</v>
      </c>
      <c r="AD170" s="30"/>
      <c r="AE170" s="30"/>
      <c r="AF170" s="30"/>
      <c r="AG170" s="30"/>
    </row>
    <row r="171" spans="1:33">
      <c r="A171" s="11"/>
      <c r="B171" s="25" t="s">
        <v>27</v>
      </c>
      <c r="C171" s="28">
        <f>C153+7</f>
        <v>42776</v>
      </c>
      <c r="D171" s="13"/>
      <c r="E171" s="13"/>
      <c r="F171" s="30"/>
      <c r="G171" s="30"/>
      <c r="H171" s="30"/>
      <c r="I171" s="30"/>
      <c r="J171" s="30"/>
      <c r="K171" s="30"/>
      <c r="L171" s="30"/>
      <c r="M171" s="32" t="s">
        <v>165</v>
      </c>
      <c r="N171" s="30"/>
      <c r="O171" s="30"/>
      <c r="P171" s="30">
        <v>115</v>
      </c>
      <c r="Q171" s="30">
        <v>1600</v>
      </c>
      <c r="R171" s="30"/>
      <c r="S171" s="30"/>
      <c r="T171" s="30">
        <v>115</v>
      </c>
      <c r="U171" s="30">
        <v>1600</v>
      </c>
      <c r="V171" s="30"/>
      <c r="W171" s="30"/>
      <c r="X171" s="30"/>
      <c r="Y171" s="30"/>
      <c r="Z171" s="13">
        <f t="shared" si="123"/>
        <v>0</v>
      </c>
      <c r="AA171" s="13">
        <f t="shared" si="124"/>
        <v>0</v>
      </c>
      <c r="AB171" s="13">
        <f t="shared" si="131"/>
        <v>115</v>
      </c>
      <c r="AC171" s="13">
        <f t="shared" si="132"/>
        <v>1600</v>
      </c>
      <c r="AD171" s="30"/>
      <c r="AE171" s="30"/>
      <c r="AF171" s="30"/>
      <c r="AG171" s="30"/>
    </row>
    <row r="172" spans="1:33">
      <c r="A172" s="11" t="s">
        <v>157</v>
      </c>
      <c r="B172" s="25"/>
      <c r="C172" s="25"/>
      <c r="D172" s="30">
        <f t="shared" ref="D172:G172" si="133">SUM(D163:D171)</f>
        <v>0</v>
      </c>
      <c r="E172" s="30">
        <f t="shared" si="133"/>
        <v>0</v>
      </c>
      <c r="F172" s="30">
        <f t="shared" si="133"/>
        <v>0</v>
      </c>
      <c r="G172" s="30">
        <f t="shared" si="133"/>
        <v>0</v>
      </c>
      <c r="H172" s="30">
        <f t="shared" ref="H172:I172" si="134">SUM(H163:H171)</f>
        <v>0</v>
      </c>
      <c r="I172" s="30">
        <f t="shared" si="134"/>
        <v>0</v>
      </c>
      <c r="J172" s="30"/>
      <c r="K172" s="30"/>
      <c r="L172" s="30">
        <f t="shared" ref="L172:S172" si="135">SUM(L163:L171)</f>
        <v>0</v>
      </c>
      <c r="M172" s="30">
        <f t="shared" si="135"/>
        <v>0</v>
      </c>
      <c r="N172" s="30">
        <f t="shared" si="135"/>
        <v>0</v>
      </c>
      <c r="O172" s="30">
        <f t="shared" si="135"/>
        <v>0</v>
      </c>
      <c r="P172" s="30">
        <f t="shared" si="135"/>
        <v>2335</v>
      </c>
      <c r="Q172" s="30">
        <f t="shared" si="135"/>
        <v>32400</v>
      </c>
      <c r="R172" s="30">
        <f t="shared" si="135"/>
        <v>790</v>
      </c>
      <c r="S172" s="30">
        <f t="shared" si="135"/>
        <v>11000</v>
      </c>
      <c r="T172" s="30">
        <v>535</v>
      </c>
      <c r="U172" s="30">
        <v>7400</v>
      </c>
      <c r="V172" s="30"/>
      <c r="W172" s="30"/>
      <c r="X172" s="30"/>
      <c r="Y172" s="30"/>
      <c r="Z172" s="30">
        <f t="shared" si="123"/>
        <v>-790</v>
      </c>
      <c r="AA172" s="30">
        <f t="shared" si="124"/>
        <v>-11000</v>
      </c>
      <c r="AB172" s="13">
        <f t="shared" si="131"/>
        <v>535</v>
      </c>
      <c r="AC172" s="13">
        <f t="shared" si="132"/>
        <v>7400</v>
      </c>
      <c r="AD172" s="30"/>
      <c r="AE172" s="30"/>
      <c r="AF172" s="30"/>
      <c r="AG172" s="30"/>
    </row>
    <row r="173" spans="1:33">
      <c r="B173" s="25" t="s">
        <v>166</v>
      </c>
      <c r="C173" s="25">
        <f>D164+D165+D166+D163+F163+F164+F165+F166+H163+H164+H165+H166+J163+J164+J165+J166+L163+L164+L165+L166+N163+N164+N165+N166</f>
        <v>0</v>
      </c>
      <c r="D173" s="25">
        <f>E163+E164+E165+E166+G163+G164+G165+G166+I163+I164+I165+I166+K163+K164+K165+K166+M163+M164+M165+M166+O163+O164+O165+O166</f>
        <v>0</v>
      </c>
      <c r="E173" s="25" t="s">
        <v>167</v>
      </c>
      <c r="F173" s="25"/>
      <c r="G173" s="25">
        <f>D163+D164+D165+D166+D167+D168+F163+F164+F165+F166+F167+F168+H163+H164+H165+H166+H167+H168+J163+J164+J165+J166+J167+J168</f>
        <v>0</v>
      </c>
      <c r="H173" s="25">
        <f>E163+E164+E165+E166+E167+E168+G163+G164+G165+G166+G167+G168+I163+I164+I165+I166+I167+I168+K163+K164+K165+K166+K167+K168</f>
        <v>0</v>
      </c>
      <c r="I173" s="25" t="s">
        <v>168</v>
      </c>
      <c r="J173" s="30">
        <f>F163+F164+F165+F166+F167+F168+J163+J164+J166+J165+J167+J168+D170+D171+F170+F171+J170+J171+N170+N171</f>
        <v>0</v>
      </c>
      <c r="K173" s="30">
        <f>G163+G164+G165+G166+G167+G168+G170+G171+K163+K164+K165+K166+K167+K168+K170+K171+O170+O171</f>
        <v>0</v>
      </c>
    </row>
    <row r="174" spans="1:33">
      <c r="B174" s="25" t="s">
        <v>169</v>
      </c>
      <c r="C174" s="25">
        <f>+D163+D164+D165+D166+D167+F163+F164+F165+F166+F167+H163+H164+H165+H166+H167+J163+J164+J165+J166+J167+N163+N164+N165+N166</f>
        <v>0</v>
      </c>
      <c r="D174" s="25">
        <f>E163+E164+E165+E166+E167+G163+G164+G165+G166+G167+I163+I164+I165+I166+I167+K163+K164+K165+K166+K167+O163+O164+O165+O166</f>
        <v>0</v>
      </c>
      <c r="E174" s="25" t="s">
        <v>170</v>
      </c>
      <c r="F174" s="25"/>
      <c r="G174" s="30">
        <f>F163+F164+F165+F166+F167+F168+D170+H163+H164+H165+H166+H167+H168+H170+J163+J164+J165+J166+J167+J168+J170+F170+N170</f>
        <v>0</v>
      </c>
      <c r="H174" s="30">
        <f>+G163+G164+G165+G166+G167+G168+E170+I163+I164+I165+I166+I167+I168+I170+K163+K164+K165+K166+K167+K168+G170+K170+O170</f>
        <v>0</v>
      </c>
      <c r="I174" s="25"/>
      <c r="J174" s="25"/>
      <c r="K174" s="25"/>
    </row>
    <row r="177" spans="1:33">
      <c r="A177" s="33" t="s">
        <v>26</v>
      </c>
    </row>
    <row r="178" spans="1:33">
      <c r="A178" s="189" t="s">
        <v>142</v>
      </c>
      <c r="B178" s="190"/>
      <c r="C178" s="187"/>
      <c r="D178" s="176" t="s">
        <v>0</v>
      </c>
      <c r="E178" s="176"/>
      <c r="F178" s="176"/>
      <c r="G178" s="176"/>
      <c r="H178" s="169" t="s">
        <v>1</v>
      </c>
      <c r="I178" s="170"/>
      <c r="J178" s="170"/>
      <c r="K178" s="170"/>
      <c r="L178" s="170"/>
      <c r="M178" s="170"/>
      <c r="N178" s="170"/>
      <c r="O178" s="171"/>
      <c r="P178" s="176" t="s">
        <v>0</v>
      </c>
      <c r="Q178" s="176"/>
      <c r="R178" s="176"/>
      <c r="S178" s="176"/>
      <c r="T178" s="176"/>
      <c r="U178" s="176"/>
      <c r="V178" s="176" t="s">
        <v>1</v>
      </c>
      <c r="W178" s="176"/>
      <c r="X178" s="176"/>
      <c r="Y178" s="176"/>
      <c r="Z178" s="169" t="s">
        <v>3</v>
      </c>
      <c r="AA178" s="170"/>
      <c r="AB178" s="170"/>
      <c r="AC178" s="170"/>
      <c r="AD178" s="170"/>
      <c r="AE178" s="170"/>
      <c r="AF178" s="170"/>
      <c r="AG178" s="171"/>
    </row>
    <row r="179" spans="1:33">
      <c r="A179" s="174"/>
      <c r="B179" s="191"/>
      <c r="C179" s="188"/>
      <c r="D179" s="174" t="s">
        <v>156</v>
      </c>
      <c r="E179" s="175"/>
      <c r="F179" s="179" t="s">
        <v>144</v>
      </c>
      <c r="G179" s="192"/>
      <c r="H179" s="169" t="s">
        <v>27</v>
      </c>
      <c r="I179" s="171"/>
      <c r="J179" s="169" t="s">
        <v>159</v>
      </c>
      <c r="K179" s="171"/>
      <c r="L179" s="193" t="s">
        <v>145</v>
      </c>
      <c r="M179" s="193"/>
      <c r="N179" s="193" t="s">
        <v>146</v>
      </c>
      <c r="O179" s="193"/>
      <c r="P179" s="194" t="s">
        <v>143</v>
      </c>
      <c r="Q179" s="195"/>
      <c r="R179" s="169" t="s">
        <v>160</v>
      </c>
      <c r="S179" s="171"/>
      <c r="T179" s="194" t="s">
        <v>144</v>
      </c>
      <c r="U179" s="195"/>
      <c r="V179" s="193" t="s">
        <v>145</v>
      </c>
      <c r="W179" s="193"/>
      <c r="X179" s="193" t="s">
        <v>146</v>
      </c>
      <c r="Y179" s="193"/>
      <c r="Z179" s="169" t="s">
        <v>161</v>
      </c>
      <c r="AA179" s="171"/>
      <c r="AB179" s="196" t="s">
        <v>0</v>
      </c>
      <c r="AC179" s="195"/>
      <c r="AD179" s="196" t="s">
        <v>163</v>
      </c>
      <c r="AE179" s="195"/>
      <c r="AF179" s="196" t="s">
        <v>164</v>
      </c>
      <c r="AG179" s="195"/>
    </row>
    <row r="180" spans="1:33">
      <c r="A180" s="6" t="s">
        <v>10</v>
      </c>
      <c r="B180" s="5" t="s">
        <v>147</v>
      </c>
      <c r="C180" s="5" t="s">
        <v>6</v>
      </c>
      <c r="D180" s="5" t="s">
        <v>10</v>
      </c>
      <c r="E180" s="5" t="s">
        <v>147</v>
      </c>
      <c r="F180" s="5" t="s">
        <v>10</v>
      </c>
      <c r="G180" s="5" t="s">
        <v>147</v>
      </c>
      <c r="H180" s="5" t="s">
        <v>10</v>
      </c>
      <c r="I180" s="5" t="s">
        <v>147</v>
      </c>
      <c r="J180" s="5" t="s">
        <v>10</v>
      </c>
      <c r="K180" s="5" t="s">
        <v>147</v>
      </c>
      <c r="L180" s="5" t="s">
        <v>10</v>
      </c>
      <c r="M180" s="5" t="s">
        <v>147</v>
      </c>
      <c r="N180" s="5" t="s">
        <v>10</v>
      </c>
      <c r="O180" s="5" t="s">
        <v>147</v>
      </c>
      <c r="P180" s="5" t="s">
        <v>10</v>
      </c>
      <c r="Q180" s="5" t="s">
        <v>147</v>
      </c>
      <c r="R180" s="5" t="s">
        <v>10</v>
      </c>
      <c r="S180" s="5" t="s">
        <v>147</v>
      </c>
      <c r="T180" s="5" t="s">
        <v>10</v>
      </c>
      <c r="U180" s="5" t="s">
        <v>147</v>
      </c>
      <c r="V180" s="5" t="s">
        <v>10</v>
      </c>
      <c r="W180" s="5" t="s">
        <v>147</v>
      </c>
      <c r="X180" s="5" t="s">
        <v>10</v>
      </c>
      <c r="Y180" s="5" t="s">
        <v>147</v>
      </c>
      <c r="Z180" s="5" t="s">
        <v>10</v>
      </c>
      <c r="AA180" s="5" t="s">
        <v>147</v>
      </c>
      <c r="AB180" s="5" t="s">
        <v>10</v>
      </c>
      <c r="AC180" s="5" t="s">
        <v>147</v>
      </c>
      <c r="AD180" s="5" t="s">
        <v>10</v>
      </c>
      <c r="AE180" s="5" t="s">
        <v>147</v>
      </c>
      <c r="AF180" s="5" t="s">
        <v>10</v>
      </c>
      <c r="AG180" s="5" t="s">
        <v>147</v>
      </c>
    </row>
    <row r="181" spans="1:33">
      <c r="A181" s="8" t="s">
        <v>28</v>
      </c>
      <c r="B181" s="3" t="s">
        <v>148</v>
      </c>
      <c r="C181" s="28">
        <f t="shared" ref="C181:C186" si="136">C163+7</f>
        <v>42773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>
        <v>180</v>
      </c>
      <c r="Q181" s="13">
        <v>3200</v>
      </c>
      <c r="R181" s="13">
        <f>P181-T181</f>
        <v>150</v>
      </c>
      <c r="S181" s="13">
        <f>Q181-U181</f>
        <v>2700</v>
      </c>
      <c r="T181" s="13">
        <v>30</v>
      </c>
      <c r="U181" s="13">
        <v>500</v>
      </c>
      <c r="V181" s="13">
        <v>80</v>
      </c>
      <c r="W181" s="13">
        <v>1800</v>
      </c>
      <c r="X181" s="13">
        <v>50</v>
      </c>
      <c r="Y181" s="13">
        <v>1100</v>
      </c>
      <c r="Z181" s="13">
        <f t="shared" ref="Z181:Z190" si="137">D181-R181</f>
        <v>-150</v>
      </c>
      <c r="AA181" s="13">
        <f t="shared" ref="AA181:AA190" si="138">E181-S181</f>
        <v>-2700</v>
      </c>
      <c r="AB181" s="13">
        <f>T181-F181</f>
        <v>30</v>
      </c>
      <c r="AC181" s="13">
        <f>U181-G181</f>
        <v>500</v>
      </c>
      <c r="AD181" s="13">
        <f t="shared" ref="AD181:AD184" si="139">L181-V181</f>
        <v>-80</v>
      </c>
      <c r="AE181" s="13">
        <f t="shared" ref="AE181:AE184" si="140">M181-W181</f>
        <v>-1800</v>
      </c>
      <c r="AF181" s="13">
        <f t="shared" ref="AF181:AF184" si="141">N181-X181</f>
        <v>-50</v>
      </c>
      <c r="AG181" s="13">
        <f t="shared" ref="AG181:AG184" si="142">O181-Y181</f>
        <v>-1100</v>
      </c>
    </row>
    <row r="182" spans="1:33">
      <c r="A182" s="11" t="s">
        <v>32</v>
      </c>
      <c r="B182" s="25" t="s">
        <v>149</v>
      </c>
      <c r="C182" s="28">
        <f t="shared" si="136"/>
        <v>42772</v>
      </c>
      <c r="D182" s="13"/>
      <c r="E182" s="13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>
        <v>50</v>
      </c>
      <c r="Q182" s="30">
        <v>700</v>
      </c>
      <c r="R182" s="13">
        <f t="shared" ref="R182:R186" si="143">P182-T182</f>
        <v>35</v>
      </c>
      <c r="S182" s="13">
        <f t="shared" ref="S182:S186" si="144">Q182-U182</f>
        <v>500</v>
      </c>
      <c r="T182" s="30">
        <v>15</v>
      </c>
      <c r="U182" s="30">
        <v>200</v>
      </c>
      <c r="V182" s="30">
        <v>120</v>
      </c>
      <c r="W182" s="30">
        <v>1500</v>
      </c>
      <c r="X182" s="30">
        <v>70</v>
      </c>
      <c r="Y182" s="30">
        <v>1000</v>
      </c>
      <c r="Z182" s="13">
        <f t="shared" si="137"/>
        <v>-35</v>
      </c>
      <c r="AA182" s="13">
        <f t="shared" si="138"/>
        <v>-500</v>
      </c>
      <c r="AB182" s="13">
        <f t="shared" ref="AB182:AB190" si="145">T182-F182</f>
        <v>15</v>
      </c>
      <c r="AC182" s="13">
        <f t="shared" ref="AC182:AC190" si="146">U182-G182</f>
        <v>200</v>
      </c>
      <c r="AD182" s="13">
        <f t="shared" si="139"/>
        <v>-120</v>
      </c>
      <c r="AE182" s="13">
        <f t="shared" si="140"/>
        <v>-1500</v>
      </c>
      <c r="AF182" s="13">
        <f t="shared" si="141"/>
        <v>-70</v>
      </c>
      <c r="AG182" s="13">
        <f t="shared" si="142"/>
        <v>-1000</v>
      </c>
    </row>
    <row r="183" spans="1:33">
      <c r="A183" s="11"/>
      <c r="B183" s="25" t="s">
        <v>150</v>
      </c>
      <c r="C183" s="28">
        <f t="shared" si="136"/>
        <v>42774</v>
      </c>
      <c r="D183" s="13"/>
      <c r="E183" s="13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>
        <v>50</v>
      </c>
      <c r="Q183" s="30">
        <v>700</v>
      </c>
      <c r="R183" s="13">
        <f t="shared" si="143"/>
        <v>35</v>
      </c>
      <c r="S183" s="13">
        <f t="shared" si="144"/>
        <v>500</v>
      </c>
      <c r="T183" s="30">
        <v>15</v>
      </c>
      <c r="U183" s="30">
        <v>200</v>
      </c>
      <c r="V183" s="30">
        <v>110</v>
      </c>
      <c r="W183" s="30">
        <v>1450</v>
      </c>
      <c r="X183" s="30">
        <v>45</v>
      </c>
      <c r="Y183" s="30">
        <v>600</v>
      </c>
      <c r="Z183" s="13">
        <f t="shared" si="137"/>
        <v>-35</v>
      </c>
      <c r="AA183" s="13">
        <f t="shared" si="138"/>
        <v>-500</v>
      </c>
      <c r="AB183" s="13">
        <f t="shared" si="145"/>
        <v>15</v>
      </c>
      <c r="AC183" s="13">
        <f t="shared" si="146"/>
        <v>200</v>
      </c>
      <c r="AD183" s="13">
        <f t="shared" si="139"/>
        <v>-110</v>
      </c>
      <c r="AE183" s="13">
        <f t="shared" si="140"/>
        <v>-1450</v>
      </c>
      <c r="AF183" s="13">
        <f t="shared" si="141"/>
        <v>-45</v>
      </c>
      <c r="AG183" s="13">
        <f t="shared" si="142"/>
        <v>-600</v>
      </c>
    </row>
    <row r="184" spans="1:33">
      <c r="A184" s="11"/>
      <c r="B184" s="25" t="s">
        <v>151</v>
      </c>
      <c r="C184" s="28">
        <f t="shared" si="136"/>
        <v>42776</v>
      </c>
      <c r="D184" s="13"/>
      <c r="E184" s="13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>
        <v>30</v>
      </c>
      <c r="Q184" s="30">
        <v>400</v>
      </c>
      <c r="R184" s="13">
        <f t="shared" si="143"/>
        <v>20</v>
      </c>
      <c r="S184" s="13">
        <f t="shared" si="144"/>
        <v>260</v>
      </c>
      <c r="T184" s="30">
        <v>10</v>
      </c>
      <c r="U184" s="30">
        <v>140</v>
      </c>
      <c r="V184" s="30">
        <v>20</v>
      </c>
      <c r="W184" s="30">
        <v>250</v>
      </c>
      <c r="X184" s="30">
        <v>25</v>
      </c>
      <c r="Y184" s="30">
        <v>300</v>
      </c>
      <c r="Z184" s="13">
        <f t="shared" si="137"/>
        <v>-20</v>
      </c>
      <c r="AA184" s="13">
        <f t="shared" si="138"/>
        <v>-260</v>
      </c>
      <c r="AB184" s="13">
        <f t="shared" si="145"/>
        <v>10</v>
      </c>
      <c r="AC184" s="13">
        <f t="shared" si="146"/>
        <v>140</v>
      </c>
      <c r="AD184" s="13">
        <f t="shared" si="139"/>
        <v>-20</v>
      </c>
      <c r="AE184" s="13">
        <f t="shared" si="140"/>
        <v>-250</v>
      </c>
      <c r="AF184" s="13">
        <f t="shared" si="141"/>
        <v>-25</v>
      </c>
      <c r="AG184" s="13">
        <f t="shared" si="142"/>
        <v>-300</v>
      </c>
    </row>
    <row r="185" spans="1:33">
      <c r="A185" s="11"/>
      <c r="B185" s="25" t="s">
        <v>152</v>
      </c>
      <c r="C185" s="28">
        <f t="shared" si="136"/>
        <v>42777</v>
      </c>
      <c r="D185" s="13"/>
      <c r="E185" s="13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>
        <v>400</v>
      </c>
      <c r="Q185" s="30">
        <v>5000</v>
      </c>
      <c r="R185" s="13">
        <f t="shared" si="143"/>
        <v>310</v>
      </c>
      <c r="S185" s="13">
        <f t="shared" si="144"/>
        <v>3840</v>
      </c>
      <c r="T185" s="30">
        <v>90</v>
      </c>
      <c r="U185" s="30">
        <v>1160</v>
      </c>
      <c r="V185" s="30"/>
      <c r="W185" s="30"/>
      <c r="X185" s="30"/>
      <c r="Y185" s="30"/>
      <c r="Z185" s="13">
        <f t="shared" si="137"/>
        <v>-310</v>
      </c>
      <c r="AA185" s="13">
        <f t="shared" si="138"/>
        <v>-3840</v>
      </c>
      <c r="AB185" s="13">
        <f t="shared" si="145"/>
        <v>90</v>
      </c>
      <c r="AC185" s="13">
        <f t="shared" si="146"/>
        <v>1160</v>
      </c>
      <c r="AD185" s="13"/>
      <c r="AE185" s="30"/>
      <c r="AF185" s="30"/>
      <c r="AG185" s="30"/>
    </row>
    <row r="186" spans="1:33">
      <c r="A186" s="11"/>
      <c r="B186" s="25" t="s">
        <v>153</v>
      </c>
      <c r="C186" s="28">
        <f t="shared" si="136"/>
        <v>42777</v>
      </c>
      <c r="D186" s="13"/>
      <c r="E186" s="13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>
        <v>300</v>
      </c>
      <c r="Q186" s="30">
        <v>4000</v>
      </c>
      <c r="R186" s="13">
        <f t="shared" si="143"/>
        <v>240</v>
      </c>
      <c r="S186" s="13">
        <f t="shared" si="144"/>
        <v>3200</v>
      </c>
      <c r="T186" s="30">
        <v>60</v>
      </c>
      <c r="U186" s="30">
        <v>800</v>
      </c>
      <c r="V186" s="30"/>
      <c r="W186" s="30"/>
      <c r="X186" s="30"/>
      <c r="Y186" s="30"/>
      <c r="Z186" s="13">
        <f t="shared" si="137"/>
        <v>-240</v>
      </c>
      <c r="AA186" s="13">
        <f t="shared" si="138"/>
        <v>-3200</v>
      </c>
      <c r="AB186" s="13">
        <f t="shared" si="145"/>
        <v>60</v>
      </c>
      <c r="AC186" s="13">
        <f t="shared" si="146"/>
        <v>800</v>
      </c>
      <c r="AD186" s="13"/>
      <c r="AE186" s="30"/>
      <c r="AF186" s="30"/>
      <c r="AG186" s="30"/>
    </row>
    <row r="187" spans="1:33">
      <c r="A187" s="11" t="s">
        <v>154</v>
      </c>
      <c r="B187" s="25"/>
      <c r="C187" s="25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>
        <v>1010</v>
      </c>
      <c r="Q187" s="30">
        <v>14000</v>
      </c>
      <c r="R187" s="13"/>
      <c r="S187" s="13"/>
      <c r="T187" s="30"/>
      <c r="U187" s="30"/>
      <c r="V187" s="30"/>
      <c r="W187" s="30"/>
      <c r="X187" s="30"/>
      <c r="Y187" s="30"/>
      <c r="Z187" s="13">
        <f t="shared" si="137"/>
        <v>0</v>
      </c>
      <c r="AA187" s="13">
        <f t="shared" si="138"/>
        <v>0</v>
      </c>
      <c r="AB187" s="13">
        <f t="shared" si="145"/>
        <v>0</v>
      </c>
      <c r="AC187" s="13">
        <f t="shared" si="146"/>
        <v>0</v>
      </c>
      <c r="AD187" s="30"/>
      <c r="AE187" s="30"/>
      <c r="AF187" s="30"/>
      <c r="AG187" s="30"/>
    </row>
    <row r="188" spans="1:33">
      <c r="A188" s="11" t="s">
        <v>155</v>
      </c>
      <c r="B188" s="25" t="s">
        <v>156</v>
      </c>
      <c r="C188" s="28">
        <f>C170+7</f>
        <v>42781</v>
      </c>
      <c r="D188" s="13"/>
      <c r="E188" s="13"/>
      <c r="F188" s="30"/>
      <c r="G188" s="30"/>
      <c r="H188" s="30"/>
      <c r="I188" s="30"/>
      <c r="J188" s="30"/>
      <c r="K188" s="30"/>
      <c r="L188" s="30"/>
      <c r="M188" s="32" t="s">
        <v>165</v>
      </c>
      <c r="N188" s="30"/>
      <c r="O188" s="30"/>
      <c r="P188" s="30">
        <v>200</v>
      </c>
      <c r="Q188" s="30">
        <v>2800</v>
      </c>
      <c r="R188" s="13"/>
      <c r="S188" s="13"/>
      <c r="T188" s="30">
        <v>200</v>
      </c>
      <c r="U188" s="30">
        <v>2800</v>
      </c>
      <c r="V188" s="30"/>
      <c r="W188" s="30"/>
      <c r="X188" s="30"/>
      <c r="Y188" s="30"/>
      <c r="Z188" s="13">
        <f t="shared" si="137"/>
        <v>0</v>
      </c>
      <c r="AA188" s="13">
        <f t="shared" si="138"/>
        <v>0</v>
      </c>
      <c r="AB188" s="13">
        <f t="shared" si="145"/>
        <v>200</v>
      </c>
      <c r="AC188" s="13">
        <f t="shared" si="146"/>
        <v>2800</v>
      </c>
      <c r="AD188" s="30"/>
      <c r="AE188" s="30"/>
      <c r="AF188" s="30"/>
      <c r="AG188" s="30"/>
    </row>
    <row r="189" spans="1:33">
      <c r="A189" s="11"/>
      <c r="B189" s="25" t="s">
        <v>27</v>
      </c>
      <c r="C189" s="28">
        <f>C171+7</f>
        <v>42783</v>
      </c>
      <c r="D189" s="13"/>
      <c r="E189" s="13"/>
      <c r="F189" s="30"/>
      <c r="G189" s="30"/>
      <c r="H189" s="30"/>
      <c r="I189" s="30"/>
      <c r="J189" s="30"/>
      <c r="K189" s="30"/>
      <c r="L189" s="30"/>
      <c r="M189" s="32" t="s">
        <v>165</v>
      </c>
      <c r="N189" s="30"/>
      <c r="O189" s="30"/>
      <c r="P189" s="30">
        <v>115</v>
      </c>
      <c r="Q189" s="30">
        <v>1600</v>
      </c>
      <c r="R189" s="30"/>
      <c r="S189" s="30"/>
      <c r="T189" s="30">
        <v>115</v>
      </c>
      <c r="U189" s="30">
        <v>1600</v>
      </c>
      <c r="V189" s="30"/>
      <c r="W189" s="30"/>
      <c r="X189" s="30"/>
      <c r="Y189" s="30"/>
      <c r="Z189" s="13">
        <f t="shared" si="137"/>
        <v>0</v>
      </c>
      <c r="AA189" s="13">
        <f t="shared" si="138"/>
        <v>0</v>
      </c>
      <c r="AB189" s="13">
        <f t="shared" si="145"/>
        <v>115</v>
      </c>
      <c r="AC189" s="13">
        <f t="shared" si="146"/>
        <v>1600</v>
      </c>
      <c r="AD189" s="30"/>
      <c r="AE189" s="30"/>
      <c r="AF189" s="30"/>
      <c r="AG189" s="30"/>
    </row>
    <row r="190" spans="1:33">
      <c r="A190" s="11" t="s">
        <v>157</v>
      </c>
      <c r="B190" s="25"/>
      <c r="C190" s="25"/>
      <c r="D190" s="30">
        <f t="shared" ref="D190:G190" si="147">SUM(D181:D189)</f>
        <v>0</v>
      </c>
      <c r="E190" s="30">
        <f t="shared" si="147"/>
        <v>0</v>
      </c>
      <c r="F190" s="30">
        <f t="shared" si="147"/>
        <v>0</v>
      </c>
      <c r="G190" s="30">
        <f t="shared" si="147"/>
        <v>0</v>
      </c>
      <c r="H190" s="30">
        <f t="shared" ref="H190:I190" si="148">SUM(H181:H189)</f>
        <v>0</v>
      </c>
      <c r="I190" s="30">
        <f t="shared" si="148"/>
        <v>0</v>
      </c>
      <c r="J190" s="30"/>
      <c r="K190" s="30"/>
      <c r="L190" s="30">
        <f t="shared" ref="L190:S190" si="149">SUM(L181:L189)</f>
        <v>0</v>
      </c>
      <c r="M190" s="30">
        <f t="shared" si="149"/>
        <v>0</v>
      </c>
      <c r="N190" s="30">
        <f t="shared" si="149"/>
        <v>0</v>
      </c>
      <c r="O190" s="30">
        <f t="shared" si="149"/>
        <v>0</v>
      </c>
      <c r="P190" s="30">
        <f t="shared" si="149"/>
        <v>2335</v>
      </c>
      <c r="Q190" s="30">
        <f t="shared" si="149"/>
        <v>32400</v>
      </c>
      <c r="R190" s="30">
        <f t="shared" si="149"/>
        <v>790</v>
      </c>
      <c r="S190" s="30">
        <f t="shared" si="149"/>
        <v>11000</v>
      </c>
      <c r="T190" s="30">
        <v>535</v>
      </c>
      <c r="U190" s="30">
        <v>7400</v>
      </c>
      <c r="V190" s="30"/>
      <c r="W190" s="30"/>
      <c r="X190" s="30"/>
      <c r="Y190" s="30"/>
      <c r="Z190" s="30">
        <f t="shared" si="137"/>
        <v>-790</v>
      </c>
      <c r="AA190" s="30">
        <f t="shared" si="138"/>
        <v>-11000</v>
      </c>
      <c r="AB190" s="13">
        <f t="shared" si="145"/>
        <v>535</v>
      </c>
      <c r="AC190" s="13">
        <f t="shared" si="146"/>
        <v>7400</v>
      </c>
      <c r="AD190" s="30"/>
      <c r="AE190" s="30"/>
      <c r="AF190" s="30"/>
      <c r="AG190" s="30"/>
    </row>
    <row r="191" spans="1:33">
      <c r="B191" s="25" t="s">
        <v>166</v>
      </c>
      <c r="C191" s="25">
        <f>D182+D183+D184+D181+F181+F182+F183+F184+H181+H182+H183+H184+J181+J182+J183+J184+L181+L182+L183+L184+N181+N182+N183+N184</f>
        <v>0</v>
      </c>
      <c r="D191" s="25">
        <f>E181+E182+E183+E184+G181+G182+G183+G184+I181+I182+I183+I184+K181+K182+K183+K184+M181+M182+M183+M184+O181+O182+O183+O184</f>
        <v>0</v>
      </c>
      <c r="E191" s="25" t="s">
        <v>167</v>
      </c>
      <c r="F191" s="25"/>
      <c r="G191" s="25">
        <f>D181+D182+D183+D184+D185+D186+F181+F182+F183+F184+F185+F186+H181+H182+H183+H184+H185+H186+J181+J182+J183+J184+J185+J186</f>
        <v>0</v>
      </c>
      <c r="H191" s="25">
        <f>E181+E182+E183+E184+E185+E186+G181+G182+G183+G184+G185+G186+I181+I182+I183+I184+I185+I186+K181+K182+K183+K184+K185+K186</f>
        <v>0</v>
      </c>
      <c r="I191" s="25" t="s">
        <v>168</v>
      </c>
      <c r="J191" s="30">
        <f>F181+F182+F183+F184+F185+F186+J181+J182+J184+J183+J185+J186+D188+D189+F188+F189+J188+J189+N188+N189</f>
        <v>0</v>
      </c>
      <c r="K191" s="30">
        <f>G181+G182+G183+G184+G185+G186+G188+G189+K181+K182+K183+K184+K185+K186+K188+K189+O188+O189</f>
        <v>0</v>
      </c>
    </row>
    <row r="192" spans="1:33">
      <c r="B192" s="25" t="s">
        <v>169</v>
      </c>
      <c r="C192" s="25">
        <f>+D181+D182+D183+D184+D185+F181+F182+F183+F184+F185+H181+H182+H183+H184+H185+J181+J182+J183+J184+J185+N181+N182+N183+N184</f>
        <v>0</v>
      </c>
      <c r="D192" s="25">
        <f>E181+E182+E183+E184+E185+G181+G182+G183+G184+G185+I181+I182+I183+I184+I185+K181+K182+K183+K184+K185+O181+O182+O183+O184</f>
        <v>0</v>
      </c>
      <c r="E192" s="25" t="s">
        <v>170</v>
      </c>
      <c r="F192" s="25"/>
      <c r="G192" s="30">
        <f>F181+F182+F183+F184+F185+F186+D188+H181+H182+H183+H184+H185+H186+H188+J181+J182+J183+J184+J185+J186+J188+F188+N188</f>
        <v>0</v>
      </c>
      <c r="H192" s="30">
        <f>+G181+G182+G183+G184+G185+G186+E188+I181+I182+I183+I184+I185+I186+I188+K181+K182+K183+K184+K185+K186+G188+K188+O188</f>
        <v>0</v>
      </c>
      <c r="I192" s="25"/>
      <c r="J192" s="25"/>
      <c r="K192" s="25"/>
    </row>
    <row r="195" spans="1:33">
      <c r="A195" s="26" t="s">
        <v>177</v>
      </c>
    </row>
    <row r="196" spans="1:33">
      <c r="A196" s="189" t="s">
        <v>142</v>
      </c>
      <c r="B196" s="190"/>
      <c r="C196" s="187"/>
      <c r="D196" s="176" t="s">
        <v>0</v>
      </c>
      <c r="E196" s="176"/>
      <c r="F196" s="176"/>
      <c r="G196" s="176"/>
      <c r="H196" s="169" t="s">
        <v>1</v>
      </c>
      <c r="I196" s="170"/>
      <c r="J196" s="170"/>
      <c r="K196" s="170"/>
      <c r="L196" s="170"/>
      <c r="M196" s="170"/>
      <c r="N196" s="170"/>
      <c r="O196" s="171"/>
      <c r="P196" s="176" t="s">
        <v>0</v>
      </c>
      <c r="Q196" s="176"/>
      <c r="R196" s="176"/>
      <c r="S196" s="176"/>
      <c r="T196" s="176"/>
      <c r="U196" s="176"/>
      <c r="V196" s="176" t="s">
        <v>1</v>
      </c>
      <c r="W196" s="176"/>
      <c r="X196" s="176"/>
      <c r="Y196" s="176"/>
      <c r="Z196" s="169" t="s">
        <v>3</v>
      </c>
      <c r="AA196" s="170"/>
      <c r="AB196" s="170"/>
      <c r="AC196" s="170"/>
      <c r="AD196" s="170"/>
      <c r="AE196" s="170"/>
      <c r="AF196" s="170"/>
      <c r="AG196" s="171"/>
    </row>
    <row r="197" spans="1:33">
      <c r="A197" s="174"/>
      <c r="B197" s="191"/>
      <c r="C197" s="188"/>
      <c r="D197" s="174" t="s">
        <v>156</v>
      </c>
      <c r="E197" s="175"/>
      <c r="F197" s="179" t="s">
        <v>144</v>
      </c>
      <c r="G197" s="192"/>
      <c r="H197" s="169" t="s">
        <v>27</v>
      </c>
      <c r="I197" s="171"/>
      <c r="J197" s="169" t="s">
        <v>159</v>
      </c>
      <c r="K197" s="171"/>
      <c r="L197" s="193" t="s">
        <v>145</v>
      </c>
      <c r="M197" s="193"/>
      <c r="N197" s="193" t="s">
        <v>146</v>
      </c>
      <c r="O197" s="193"/>
      <c r="P197" s="194" t="s">
        <v>143</v>
      </c>
      <c r="Q197" s="195"/>
      <c r="R197" s="169" t="s">
        <v>160</v>
      </c>
      <c r="S197" s="171"/>
      <c r="T197" s="194" t="s">
        <v>144</v>
      </c>
      <c r="U197" s="195"/>
      <c r="V197" s="193" t="s">
        <v>145</v>
      </c>
      <c r="W197" s="193"/>
      <c r="X197" s="193" t="s">
        <v>146</v>
      </c>
      <c r="Y197" s="193"/>
      <c r="Z197" s="169" t="s">
        <v>161</v>
      </c>
      <c r="AA197" s="171"/>
      <c r="AB197" s="196" t="s">
        <v>162</v>
      </c>
      <c r="AC197" s="195"/>
      <c r="AD197" s="196" t="s">
        <v>163</v>
      </c>
      <c r="AE197" s="195"/>
      <c r="AF197" s="196" t="s">
        <v>164</v>
      </c>
      <c r="AG197" s="195"/>
    </row>
    <row r="198" spans="1:33">
      <c r="A198" s="6" t="s">
        <v>10</v>
      </c>
      <c r="B198" s="5" t="s">
        <v>147</v>
      </c>
      <c r="C198" s="5" t="s">
        <v>6</v>
      </c>
      <c r="D198" s="5" t="s">
        <v>10</v>
      </c>
      <c r="E198" s="5" t="s">
        <v>147</v>
      </c>
      <c r="F198" s="5" t="s">
        <v>10</v>
      </c>
      <c r="G198" s="5" t="s">
        <v>147</v>
      </c>
      <c r="H198" s="5" t="s">
        <v>10</v>
      </c>
      <c r="I198" s="5" t="s">
        <v>147</v>
      </c>
      <c r="J198" s="5" t="s">
        <v>10</v>
      </c>
      <c r="K198" s="5" t="s">
        <v>147</v>
      </c>
      <c r="L198" s="5" t="s">
        <v>10</v>
      </c>
      <c r="M198" s="5" t="s">
        <v>147</v>
      </c>
      <c r="N198" s="5" t="s">
        <v>10</v>
      </c>
      <c r="O198" s="5" t="s">
        <v>147</v>
      </c>
      <c r="P198" s="5" t="s">
        <v>10</v>
      </c>
      <c r="Q198" s="5" t="s">
        <v>147</v>
      </c>
      <c r="R198" s="5" t="s">
        <v>10</v>
      </c>
      <c r="S198" s="5" t="s">
        <v>147</v>
      </c>
      <c r="T198" s="5" t="s">
        <v>10</v>
      </c>
      <c r="U198" s="5" t="s">
        <v>147</v>
      </c>
      <c r="V198" s="5" t="s">
        <v>10</v>
      </c>
      <c r="W198" s="5" t="s">
        <v>147</v>
      </c>
      <c r="X198" s="5" t="s">
        <v>10</v>
      </c>
      <c r="Y198" s="5" t="s">
        <v>147</v>
      </c>
      <c r="Z198" s="5" t="s">
        <v>10</v>
      </c>
      <c r="AA198" s="5" t="s">
        <v>147</v>
      </c>
      <c r="AB198" s="5" t="s">
        <v>10</v>
      </c>
      <c r="AC198" s="5" t="s">
        <v>147</v>
      </c>
      <c r="AD198" s="5" t="s">
        <v>10</v>
      </c>
      <c r="AE198" s="5" t="s">
        <v>147</v>
      </c>
      <c r="AF198" s="5" t="s">
        <v>10</v>
      </c>
      <c r="AG198" s="5" t="s">
        <v>147</v>
      </c>
    </row>
    <row r="199" spans="1:33">
      <c r="A199" s="8" t="s">
        <v>28</v>
      </c>
      <c r="B199" s="3" t="s">
        <v>148</v>
      </c>
      <c r="C199" s="28">
        <f t="shared" ref="C199:C204" si="150">C181+7</f>
        <v>42780</v>
      </c>
      <c r="D199" s="13">
        <v>112</v>
      </c>
      <c r="E199" s="13">
        <v>2115</v>
      </c>
      <c r="F199" s="13">
        <v>15</v>
      </c>
      <c r="G199" s="13">
        <v>368</v>
      </c>
      <c r="H199" s="13">
        <v>40</v>
      </c>
      <c r="I199" s="13">
        <v>791</v>
      </c>
      <c r="J199" s="13"/>
      <c r="K199" s="13"/>
      <c r="L199" s="13">
        <v>44</v>
      </c>
      <c r="M199" s="13">
        <v>981</v>
      </c>
      <c r="N199" s="13">
        <v>82</v>
      </c>
      <c r="O199" s="13">
        <v>1931</v>
      </c>
      <c r="P199" s="13">
        <v>180</v>
      </c>
      <c r="Q199" s="13">
        <v>3200</v>
      </c>
      <c r="R199" s="13">
        <f>P199-T199</f>
        <v>150</v>
      </c>
      <c r="S199" s="13">
        <f>Q199-U199</f>
        <v>2700</v>
      </c>
      <c r="T199" s="13">
        <v>30</v>
      </c>
      <c r="U199" s="13">
        <v>500</v>
      </c>
      <c r="V199" s="13">
        <v>80</v>
      </c>
      <c r="W199" s="13">
        <v>1800</v>
      </c>
      <c r="X199" s="13">
        <v>50</v>
      </c>
      <c r="Y199" s="13">
        <v>1100</v>
      </c>
      <c r="Z199" s="13">
        <f t="shared" ref="Z199:Z208" si="151">D199-R199</f>
        <v>-38</v>
      </c>
      <c r="AA199" s="13">
        <f t="shared" ref="AA199:AA208" si="152">E199-S199</f>
        <v>-585</v>
      </c>
      <c r="AB199" s="13">
        <f>F199-T199</f>
        <v>-15</v>
      </c>
      <c r="AC199" s="13">
        <f>G199-U199</f>
        <v>-132</v>
      </c>
      <c r="AD199" s="13">
        <f t="shared" ref="AD199:AD202" si="153">L199-V199</f>
        <v>-36</v>
      </c>
      <c r="AE199" s="13">
        <f t="shared" ref="AE199:AE202" si="154">M199-W199</f>
        <v>-819</v>
      </c>
      <c r="AF199" s="13">
        <f t="shared" ref="AF199:AF202" si="155">N199-X199</f>
        <v>32</v>
      </c>
      <c r="AG199" s="13">
        <f t="shared" ref="AG199:AG202" si="156">O199-Y199</f>
        <v>831</v>
      </c>
    </row>
    <row r="200" spans="1:33">
      <c r="A200" s="11" t="s">
        <v>32</v>
      </c>
      <c r="B200" s="25" t="s">
        <v>149</v>
      </c>
      <c r="C200" s="28">
        <f t="shared" si="150"/>
        <v>42779</v>
      </c>
      <c r="D200" s="13">
        <v>7</v>
      </c>
      <c r="E200" s="13">
        <v>145</v>
      </c>
      <c r="F200" s="30">
        <v>0</v>
      </c>
      <c r="G200" s="30">
        <v>0</v>
      </c>
      <c r="H200" s="30">
        <v>2</v>
      </c>
      <c r="I200" s="30">
        <v>55</v>
      </c>
      <c r="J200" s="30"/>
      <c r="K200" s="30"/>
      <c r="L200" s="30">
        <v>182</v>
      </c>
      <c r="M200" s="30">
        <v>2760</v>
      </c>
      <c r="N200" s="30">
        <v>47</v>
      </c>
      <c r="O200" s="30">
        <v>1380</v>
      </c>
      <c r="P200" s="30">
        <v>50</v>
      </c>
      <c r="Q200" s="30">
        <v>700</v>
      </c>
      <c r="R200" s="13">
        <f t="shared" ref="R200:R204" si="157">P200-T200</f>
        <v>35</v>
      </c>
      <c r="S200" s="13">
        <f t="shared" ref="S200:S204" si="158">Q200-U200</f>
        <v>500</v>
      </c>
      <c r="T200" s="30">
        <v>15</v>
      </c>
      <c r="U200" s="30">
        <v>200</v>
      </c>
      <c r="V200" s="30">
        <v>120</v>
      </c>
      <c r="W200" s="30">
        <v>1500</v>
      </c>
      <c r="X200" s="30">
        <v>70</v>
      </c>
      <c r="Y200" s="30">
        <v>1000</v>
      </c>
      <c r="Z200" s="13">
        <f t="shared" si="151"/>
        <v>-28</v>
      </c>
      <c r="AA200" s="13">
        <f t="shared" si="152"/>
        <v>-355</v>
      </c>
      <c r="AB200" s="13">
        <f t="shared" ref="AB200:AB207" si="159">F200-T200</f>
        <v>-15</v>
      </c>
      <c r="AC200" s="13">
        <f t="shared" ref="AC200:AC207" si="160">G200-U200</f>
        <v>-200</v>
      </c>
      <c r="AD200" s="13">
        <f t="shared" si="153"/>
        <v>62</v>
      </c>
      <c r="AE200" s="13">
        <f t="shared" si="154"/>
        <v>1260</v>
      </c>
      <c r="AF200" s="13">
        <f t="shared" si="155"/>
        <v>-23</v>
      </c>
      <c r="AG200" s="13">
        <f t="shared" si="156"/>
        <v>380</v>
      </c>
    </row>
    <row r="201" spans="1:33">
      <c r="A201" s="11"/>
      <c r="B201" s="25" t="s">
        <v>150</v>
      </c>
      <c r="C201" s="28">
        <f t="shared" si="150"/>
        <v>42781</v>
      </c>
      <c r="D201" s="13">
        <v>12</v>
      </c>
      <c r="E201" s="13">
        <v>109</v>
      </c>
      <c r="F201" s="30">
        <v>12</v>
      </c>
      <c r="G201" s="30">
        <v>122</v>
      </c>
      <c r="H201" s="30">
        <v>70</v>
      </c>
      <c r="I201" s="30">
        <v>402</v>
      </c>
      <c r="J201" s="30"/>
      <c r="K201" s="30"/>
      <c r="L201" s="30">
        <v>17</v>
      </c>
      <c r="M201" s="30">
        <v>205</v>
      </c>
      <c r="N201" s="30">
        <v>4</v>
      </c>
      <c r="O201" s="30">
        <v>59</v>
      </c>
      <c r="P201" s="30">
        <v>50</v>
      </c>
      <c r="Q201" s="30">
        <v>700</v>
      </c>
      <c r="R201" s="13">
        <f t="shared" si="157"/>
        <v>35</v>
      </c>
      <c r="S201" s="13">
        <f t="shared" si="158"/>
        <v>500</v>
      </c>
      <c r="T201" s="30">
        <v>15</v>
      </c>
      <c r="U201" s="30">
        <v>200</v>
      </c>
      <c r="V201" s="30">
        <v>110</v>
      </c>
      <c r="W201" s="30">
        <v>1450</v>
      </c>
      <c r="X201" s="30">
        <v>45</v>
      </c>
      <c r="Y201" s="30">
        <v>600</v>
      </c>
      <c r="Z201" s="13">
        <f t="shared" si="151"/>
        <v>-23</v>
      </c>
      <c r="AA201" s="13">
        <f t="shared" si="152"/>
        <v>-391</v>
      </c>
      <c r="AB201" s="13">
        <f t="shared" si="159"/>
        <v>-3</v>
      </c>
      <c r="AC201" s="13">
        <f t="shared" si="160"/>
        <v>-78</v>
      </c>
      <c r="AD201" s="13">
        <f t="shared" si="153"/>
        <v>-93</v>
      </c>
      <c r="AE201" s="13">
        <f t="shared" si="154"/>
        <v>-1245</v>
      </c>
      <c r="AF201" s="13">
        <f t="shared" si="155"/>
        <v>-41</v>
      </c>
      <c r="AG201" s="13">
        <f t="shared" si="156"/>
        <v>-541</v>
      </c>
    </row>
    <row r="202" spans="1:33">
      <c r="A202" s="11"/>
      <c r="B202" s="25" t="s">
        <v>151</v>
      </c>
      <c r="C202" s="28">
        <f t="shared" si="150"/>
        <v>42783</v>
      </c>
      <c r="D202" s="13"/>
      <c r="E202" s="13"/>
      <c r="F202" s="30"/>
      <c r="G202" s="30"/>
      <c r="H202" s="30">
        <v>7</v>
      </c>
      <c r="I202" s="30">
        <v>27</v>
      </c>
      <c r="J202" s="30"/>
      <c r="K202" s="30"/>
      <c r="L202" s="30">
        <v>38</v>
      </c>
      <c r="M202" s="30">
        <v>526</v>
      </c>
      <c r="N202" s="30">
        <v>10</v>
      </c>
      <c r="O202" s="30">
        <v>45</v>
      </c>
      <c r="P202" s="30">
        <v>30</v>
      </c>
      <c r="Q202" s="30">
        <v>400</v>
      </c>
      <c r="R202" s="13">
        <f t="shared" si="157"/>
        <v>20</v>
      </c>
      <c r="S202" s="13">
        <f t="shared" si="158"/>
        <v>260</v>
      </c>
      <c r="T202" s="30">
        <v>10</v>
      </c>
      <c r="U202" s="30">
        <v>140</v>
      </c>
      <c r="V202" s="30">
        <v>20</v>
      </c>
      <c r="W202" s="30">
        <v>250</v>
      </c>
      <c r="X202" s="30">
        <v>25</v>
      </c>
      <c r="Y202" s="30">
        <v>300</v>
      </c>
      <c r="Z202" s="13">
        <f t="shared" si="151"/>
        <v>-20</v>
      </c>
      <c r="AA202" s="13">
        <f t="shared" si="152"/>
        <v>-260</v>
      </c>
      <c r="AB202" s="13">
        <f t="shared" si="159"/>
        <v>-10</v>
      </c>
      <c r="AC202" s="13">
        <f t="shared" si="160"/>
        <v>-140</v>
      </c>
      <c r="AD202" s="13">
        <f t="shared" si="153"/>
        <v>18</v>
      </c>
      <c r="AE202" s="13">
        <f t="shared" si="154"/>
        <v>276</v>
      </c>
      <c r="AF202" s="13">
        <f t="shared" si="155"/>
        <v>-15</v>
      </c>
      <c r="AG202" s="13">
        <f t="shared" si="156"/>
        <v>-255</v>
      </c>
    </row>
    <row r="203" spans="1:33">
      <c r="A203" s="11"/>
      <c r="B203" s="25" t="s">
        <v>152</v>
      </c>
      <c r="C203" s="28">
        <f t="shared" si="150"/>
        <v>42784</v>
      </c>
      <c r="D203" s="13">
        <v>125</v>
      </c>
      <c r="E203" s="13">
        <v>1117</v>
      </c>
      <c r="F203" s="30">
        <v>49</v>
      </c>
      <c r="G203" s="30">
        <v>383</v>
      </c>
      <c r="H203" s="30">
        <v>70</v>
      </c>
      <c r="I203" s="30">
        <v>469</v>
      </c>
      <c r="J203" s="30">
        <v>7</v>
      </c>
      <c r="K203" s="30">
        <v>87</v>
      </c>
      <c r="L203" s="30"/>
      <c r="M203" s="30"/>
      <c r="N203" s="30"/>
      <c r="O203" s="30"/>
      <c r="P203" s="30">
        <v>400</v>
      </c>
      <c r="Q203" s="30">
        <v>5000</v>
      </c>
      <c r="R203" s="13">
        <f t="shared" si="157"/>
        <v>310</v>
      </c>
      <c r="S203" s="13">
        <f t="shared" si="158"/>
        <v>3840</v>
      </c>
      <c r="T203" s="30">
        <v>90</v>
      </c>
      <c r="U203" s="30">
        <v>1160</v>
      </c>
      <c r="V203" s="30"/>
      <c r="W203" s="30"/>
      <c r="X203" s="30"/>
      <c r="Y203" s="30"/>
      <c r="Z203" s="13">
        <f t="shared" si="151"/>
        <v>-185</v>
      </c>
      <c r="AA203" s="13">
        <f t="shared" si="152"/>
        <v>-2723</v>
      </c>
      <c r="AB203" s="13">
        <f t="shared" si="159"/>
        <v>-41</v>
      </c>
      <c r="AC203" s="13">
        <f t="shared" si="160"/>
        <v>-777</v>
      </c>
      <c r="AD203" s="13"/>
      <c r="AE203" s="30"/>
      <c r="AF203" s="30"/>
      <c r="AG203" s="30"/>
    </row>
    <row r="204" spans="1:33">
      <c r="A204" s="11"/>
      <c r="B204" s="25" t="s">
        <v>153</v>
      </c>
      <c r="C204" s="28">
        <f t="shared" si="150"/>
        <v>42784</v>
      </c>
      <c r="D204" s="13">
        <v>91</v>
      </c>
      <c r="E204" s="13">
        <v>819</v>
      </c>
      <c r="F204" s="30">
        <v>148</v>
      </c>
      <c r="G204" s="30">
        <v>1358</v>
      </c>
      <c r="H204" s="30">
        <v>197</v>
      </c>
      <c r="I204" s="30">
        <v>1291</v>
      </c>
      <c r="J204" s="30">
        <v>40</v>
      </c>
      <c r="K204" s="30">
        <v>1121</v>
      </c>
      <c r="L204" s="30"/>
      <c r="M204" s="30"/>
      <c r="N204" s="30"/>
      <c r="O204" s="30"/>
      <c r="P204" s="30">
        <v>300</v>
      </c>
      <c r="Q204" s="30">
        <v>4000</v>
      </c>
      <c r="R204" s="13">
        <f t="shared" si="157"/>
        <v>240</v>
      </c>
      <c r="S204" s="13">
        <f t="shared" si="158"/>
        <v>3200</v>
      </c>
      <c r="T204" s="30">
        <v>60</v>
      </c>
      <c r="U204" s="30">
        <v>800</v>
      </c>
      <c r="V204" s="30"/>
      <c r="W204" s="30"/>
      <c r="X204" s="30"/>
      <c r="Y204" s="30"/>
      <c r="Z204" s="13">
        <f t="shared" si="151"/>
        <v>-149</v>
      </c>
      <c r="AA204" s="13">
        <f t="shared" si="152"/>
        <v>-2381</v>
      </c>
      <c r="AB204" s="13">
        <f t="shared" si="159"/>
        <v>88</v>
      </c>
      <c r="AC204" s="13">
        <f t="shared" si="160"/>
        <v>558</v>
      </c>
      <c r="AD204" s="13"/>
      <c r="AE204" s="30"/>
      <c r="AF204" s="30"/>
      <c r="AG204" s="30"/>
    </row>
    <row r="205" spans="1:33">
      <c r="A205" s="11" t="s">
        <v>154</v>
      </c>
      <c r="B205" s="25"/>
      <c r="C205" s="25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>
        <v>1010</v>
      </c>
      <c r="Q205" s="30">
        <v>14000</v>
      </c>
      <c r="R205" s="13"/>
      <c r="S205" s="13"/>
      <c r="T205" s="30"/>
      <c r="U205" s="30"/>
      <c r="V205" s="30"/>
      <c r="W205" s="30"/>
      <c r="X205" s="30"/>
      <c r="Y205" s="30"/>
      <c r="Z205" s="13">
        <f t="shared" si="151"/>
        <v>0</v>
      </c>
      <c r="AA205" s="13">
        <f t="shared" si="152"/>
        <v>0</v>
      </c>
      <c r="AB205" s="13">
        <f t="shared" si="159"/>
        <v>0</v>
      </c>
      <c r="AC205" s="13">
        <f t="shared" si="160"/>
        <v>0</v>
      </c>
      <c r="AD205" s="30"/>
      <c r="AE205" s="30"/>
      <c r="AF205" s="30"/>
      <c r="AG205" s="30"/>
    </row>
    <row r="206" spans="1:33">
      <c r="A206" s="11" t="s">
        <v>155</v>
      </c>
      <c r="B206" s="25" t="s">
        <v>156</v>
      </c>
      <c r="C206" s="28">
        <f>C188+7</f>
        <v>42788</v>
      </c>
      <c r="D206" s="13"/>
      <c r="E206" s="13"/>
      <c r="F206" s="30">
        <v>1</v>
      </c>
      <c r="G206" s="30">
        <v>5</v>
      </c>
      <c r="H206" s="30">
        <v>28</v>
      </c>
      <c r="I206" s="30">
        <v>162</v>
      </c>
      <c r="J206" s="30"/>
      <c r="K206" s="30"/>
      <c r="L206" s="30"/>
      <c r="M206" s="32" t="s">
        <v>165</v>
      </c>
      <c r="N206" s="30"/>
      <c r="O206" s="30"/>
      <c r="P206" s="30">
        <v>200</v>
      </c>
      <c r="Q206" s="30">
        <v>2800</v>
      </c>
      <c r="R206" s="13"/>
      <c r="S206" s="13"/>
      <c r="T206" s="30">
        <v>200</v>
      </c>
      <c r="U206" s="30">
        <v>2800</v>
      </c>
      <c r="V206" s="30"/>
      <c r="W206" s="30"/>
      <c r="X206" s="30"/>
      <c r="Y206" s="30"/>
      <c r="Z206" s="13">
        <f t="shared" si="151"/>
        <v>0</v>
      </c>
      <c r="AA206" s="13">
        <f t="shared" si="152"/>
        <v>0</v>
      </c>
      <c r="AB206" s="13">
        <f t="shared" si="159"/>
        <v>-199</v>
      </c>
      <c r="AC206" s="13">
        <f t="shared" si="160"/>
        <v>-2795</v>
      </c>
      <c r="AD206" s="30"/>
      <c r="AE206" s="30"/>
      <c r="AF206" s="30"/>
      <c r="AG206" s="30"/>
    </row>
    <row r="207" spans="1:33">
      <c r="A207" s="11"/>
      <c r="B207" s="25" t="s">
        <v>27</v>
      </c>
      <c r="C207" s="28">
        <f>C189+7</f>
        <v>42790</v>
      </c>
      <c r="D207" s="13"/>
      <c r="E207" s="13"/>
      <c r="F207" s="30">
        <v>124</v>
      </c>
      <c r="G207" s="30">
        <v>1641</v>
      </c>
      <c r="H207" s="30"/>
      <c r="I207" s="30"/>
      <c r="J207" s="30"/>
      <c r="K207" s="30"/>
      <c r="L207" s="30"/>
      <c r="M207" s="32" t="s">
        <v>165</v>
      </c>
      <c r="N207" s="30"/>
      <c r="O207" s="30"/>
      <c r="P207" s="30">
        <v>115</v>
      </c>
      <c r="Q207" s="30">
        <v>1600</v>
      </c>
      <c r="R207" s="30"/>
      <c r="S207" s="30"/>
      <c r="T207" s="30">
        <v>115</v>
      </c>
      <c r="U207" s="30">
        <v>1600</v>
      </c>
      <c r="V207" s="30"/>
      <c r="W207" s="30"/>
      <c r="X207" s="30"/>
      <c r="Y207" s="30"/>
      <c r="Z207" s="13">
        <f t="shared" si="151"/>
        <v>0</v>
      </c>
      <c r="AA207" s="13">
        <f t="shared" si="152"/>
        <v>0</v>
      </c>
      <c r="AB207" s="13">
        <f t="shared" si="159"/>
        <v>9</v>
      </c>
      <c r="AC207" s="13">
        <f t="shared" si="160"/>
        <v>41</v>
      </c>
      <c r="AD207" s="30"/>
      <c r="AE207" s="30"/>
      <c r="AF207" s="30"/>
      <c r="AG207" s="30"/>
    </row>
    <row r="208" spans="1:33">
      <c r="A208" s="11" t="s">
        <v>157</v>
      </c>
      <c r="B208" s="25"/>
      <c r="C208" s="25"/>
      <c r="D208" s="30">
        <f t="shared" ref="D208:G208" si="161">SUM(D199:D207)</f>
        <v>347</v>
      </c>
      <c r="E208" s="30">
        <f t="shared" si="161"/>
        <v>4305</v>
      </c>
      <c r="F208" s="30">
        <f t="shared" si="161"/>
        <v>349</v>
      </c>
      <c r="G208" s="30">
        <f t="shared" si="161"/>
        <v>3877</v>
      </c>
      <c r="H208" s="30">
        <f t="shared" ref="H208:I208" si="162">SUM(H199:H207)</f>
        <v>414</v>
      </c>
      <c r="I208" s="30">
        <f t="shared" si="162"/>
        <v>3197</v>
      </c>
      <c r="J208" s="30"/>
      <c r="K208" s="30"/>
      <c r="L208" s="30">
        <f t="shared" ref="L208:S208" si="163">SUM(L199:L207)</f>
        <v>281</v>
      </c>
      <c r="M208" s="30">
        <f t="shared" si="163"/>
        <v>4472</v>
      </c>
      <c r="N208" s="30">
        <f t="shared" si="163"/>
        <v>143</v>
      </c>
      <c r="O208" s="30">
        <f t="shared" si="163"/>
        <v>3415</v>
      </c>
      <c r="P208" s="30">
        <f t="shared" si="163"/>
        <v>2335</v>
      </c>
      <c r="Q208" s="30">
        <f t="shared" si="163"/>
        <v>32400</v>
      </c>
      <c r="R208" s="30">
        <f t="shared" si="163"/>
        <v>790</v>
      </c>
      <c r="S208" s="30">
        <f t="shared" si="163"/>
        <v>11000</v>
      </c>
      <c r="T208" s="30">
        <v>535</v>
      </c>
      <c r="U208" s="30">
        <v>7400</v>
      </c>
      <c r="V208" s="30"/>
      <c r="W208" s="30"/>
      <c r="X208" s="30"/>
      <c r="Y208" s="30"/>
      <c r="Z208" s="30">
        <f t="shared" si="151"/>
        <v>-443</v>
      </c>
      <c r="AA208" s="30">
        <f t="shared" si="152"/>
        <v>-6695</v>
      </c>
      <c r="AB208" s="13">
        <f t="shared" ref="AB208" si="164">F208-T208</f>
        <v>-186</v>
      </c>
      <c r="AC208" s="13">
        <f t="shared" ref="AC208" si="165">G208-U208</f>
        <v>-3523</v>
      </c>
      <c r="AD208" s="30"/>
      <c r="AE208" s="30"/>
      <c r="AF208" s="30"/>
      <c r="AG208" s="30"/>
    </row>
    <row r="209" spans="1:33">
      <c r="B209" s="25" t="s">
        <v>166</v>
      </c>
      <c r="C209" s="25">
        <f>D200+D201+D202+D199+F199+F200+F201+F202+H199+H200+H201+H202+J199+J200+J201+J202+L199+L200+L201+L202+N199+N200+N201+N202</f>
        <v>701</v>
      </c>
      <c r="D209" s="25">
        <f>E199+E200+E201+E202+G199+G200+G201+G202+I199+I200+I201+I202+K199+K200+K201+K202+M199+M200+M201+M202+O199+O200+O201+O202</f>
        <v>12021</v>
      </c>
      <c r="E209" s="25" t="s">
        <v>167</v>
      </c>
      <c r="F209" s="25"/>
      <c r="G209" s="25">
        <f>D199+D200+D201+D202+D203+D204+F199+F200+F201+F202+F203+F204+H199+H200+H201+H202+H203+H204+J199+J200+J201+J202+J203+J204</f>
        <v>1004</v>
      </c>
      <c r="H209" s="25">
        <f>E199+E200+E201+E202+E203+E204+G199+G200+G201+G202+G203+G204+I199+I200+I201+I202+I203+I204+K199+K200+K201+K202+K203+K204</f>
        <v>10779</v>
      </c>
      <c r="I209" s="25" t="s">
        <v>168</v>
      </c>
      <c r="J209" s="30">
        <f>F199+F200+F201+F202+F203+F204+J199+J200+J202+J201+J203+J204+D206+D207+F206+F207+J206+J207+N206+N207</f>
        <v>396</v>
      </c>
      <c r="K209" s="30">
        <f>G199+G200+G201+G202+G203+G204+G206+G207+K199+K200+K201+K202+K203+K204+K206+K207+O206+O207</f>
        <v>5085</v>
      </c>
    </row>
    <row r="210" spans="1:33">
      <c r="B210" s="25" t="s">
        <v>169</v>
      </c>
      <c r="C210" s="25">
        <f>+D199+D200+D201+D202+D203+F199+F200+F201+F202+F203+H199+H200+H201+H202+H203+J199+J200+J201+J202+J203+N199+N200+N201+N202</f>
        <v>671</v>
      </c>
      <c r="D210" s="25">
        <f>E199+E200+E201+E202+E203+G199+G200+G201+G202+G203+I199+I200+I201+I202+I203+K199+K200+K201+K202+K203+O199+O200+O201+O202</f>
        <v>9605</v>
      </c>
      <c r="E210" s="25" t="s">
        <v>170</v>
      </c>
      <c r="F210" s="25"/>
      <c r="G210" s="30">
        <f>F199+F200+F201+F202+F203+F204+D206+H199+H200+H201+H202+H203+H204+H206+J199+J200+J201+J202+J203+J204+J206+F206+N206</f>
        <v>686</v>
      </c>
      <c r="H210" s="30">
        <f>+G199+G200+G201+G202+G203+G204+E206+I199+I200+I201+I202+I203+I204+I206+K199+K200+K201+K202+K203+K204+G206+K206+O206</f>
        <v>6641</v>
      </c>
      <c r="I210" s="25"/>
      <c r="J210" s="25"/>
      <c r="K210" s="25"/>
    </row>
    <row r="213" spans="1:33">
      <c r="A213" s="26" t="s">
        <v>183</v>
      </c>
    </row>
    <row r="214" spans="1:33">
      <c r="A214" s="189" t="s">
        <v>142</v>
      </c>
      <c r="B214" s="190"/>
      <c r="C214" s="187"/>
      <c r="D214" s="176" t="s">
        <v>0</v>
      </c>
      <c r="E214" s="176"/>
      <c r="F214" s="176"/>
      <c r="G214" s="176"/>
      <c r="H214" s="169" t="s">
        <v>1</v>
      </c>
      <c r="I214" s="170"/>
      <c r="J214" s="170"/>
      <c r="K214" s="170"/>
      <c r="L214" s="170"/>
      <c r="M214" s="170"/>
      <c r="N214" s="170"/>
      <c r="O214" s="171"/>
      <c r="P214" s="176" t="s">
        <v>0</v>
      </c>
      <c r="Q214" s="176"/>
      <c r="R214" s="176"/>
      <c r="S214" s="176"/>
      <c r="T214" s="176"/>
      <c r="U214" s="176"/>
      <c r="V214" s="176" t="s">
        <v>1</v>
      </c>
      <c r="W214" s="176"/>
      <c r="X214" s="176"/>
      <c r="Y214" s="176"/>
      <c r="Z214" s="169" t="s">
        <v>3</v>
      </c>
      <c r="AA214" s="170"/>
      <c r="AB214" s="170"/>
      <c r="AC214" s="170"/>
      <c r="AD214" s="170"/>
      <c r="AE214" s="170"/>
      <c r="AF214" s="170"/>
      <c r="AG214" s="171"/>
    </row>
    <row r="215" spans="1:33">
      <c r="A215" s="174"/>
      <c r="B215" s="191"/>
      <c r="C215" s="188"/>
      <c r="D215" s="174" t="s">
        <v>156</v>
      </c>
      <c r="E215" s="175"/>
      <c r="F215" s="179" t="s">
        <v>144</v>
      </c>
      <c r="G215" s="192"/>
      <c r="H215" s="169" t="s">
        <v>27</v>
      </c>
      <c r="I215" s="171"/>
      <c r="J215" s="169" t="s">
        <v>159</v>
      </c>
      <c r="K215" s="171"/>
      <c r="L215" s="193" t="s">
        <v>145</v>
      </c>
      <c r="M215" s="193"/>
      <c r="N215" s="193" t="s">
        <v>146</v>
      </c>
      <c r="O215" s="193"/>
      <c r="P215" s="194" t="s">
        <v>143</v>
      </c>
      <c r="Q215" s="195"/>
      <c r="R215" s="169" t="s">
        <v>160</v>
      </c>
      <c r="S215" s="171"/>
      <c r="T215" s="194" t="s">
        <v>144</v>
      </c>
      <c r="U215" s="195"/>
      <c r="V215" s="193" t="s">
        <v>145</v>
      </c>
      <c r="W215" s="193"/>
      <c r="X215" s="193" t="s">
        <v>146</v>
      </c>
      <c r="Y215" s="193"/>
      <c r="Z215" s="169" t="s">
        <v>161</v>
      </c>
      <c r="AA215" s="171"/>
      <c r="AB215" s="196" t="s">
        <v>0</v>
      </c>
      <c r="AC215" s="195"/>
      <c r="AD215" s="196" t="s">
        <v>163</v>
      </c>
      <c r="AE215" s="195"/>
      <c r="AF215" s="196" t="s">
        <v>164</v>
      </c>
      <c r="AG215" s="195"/>
    </row>
    <row r="216" spans="1:33">
      <c r="A216" s="6" t="s">
        <v>10</v>
      </c>
      <c r="B216" s="5" t="s">
        <v>147</v>
      </c>
      <c r="C216" s="5" t="s">
        <v>6</v>
      </c>
      <c r="D216" s="5" t="s">
        <v>10</v>
      </c>
      <c r="E216" s="5" t="s">
        <v>147</v>
      </c>
      <c r="F216" s="5" t="s">
        <v>10</v>
      </c>
      <c r="G216" s="5" t="s">
        <v>147</v>
      </c>
      <c r="H216" s="5" t="s">
        <v>10</v>
      </c>
      <c r="I216" s="5" t="s">
        <v>147</v>
      </c>
      <c r="J216" s="5" t="s">
        <v>10</v>
      </c>
      <c r="K216" s="5" t="s">
        <v>147</v>
      </c>
      <c r="L216" s="5" t="s">
        <v>10</v>
      </c>
      <c r="M216" s="5" t="s">
        <v>147</v>
      </c>
      <c r="N216" s="5" t="s">
        <v>10</v>
      </c>
      <c r="O216" s="5" t="s">
        <v>147</v>
      </c>
      <c r="P216" s="5" t="s">
        <v>10</v>
      </c>
      <c r="Q216" s="5" t="s">
        <v>147</v>
      </c>
      <c r="R216" s="5" t="s">
        <v>10</v>
      </c>
      <c r="S216" s="5" t="s">
        <v>147</v>
      </c>
      <c r="T216" s="5" t="s">
        <v>10</v>
      </c>
      <c r="U216" s="5" t="s">
        <v>147</v>
      </c>
      <c r="V216" s="5" t="s">
        <v>10</v>
      </c>
      <c r="W216" s="5" t="s">
        <v>147</v>
      </c>
      <c r="X216" s="5" t="s">
        <v>10</v>
      </c>
      <c r="Y216" s="5" t="s">
        <v>147</v>
      </c>
      <c r="Z216" s="5" t="s">
        <v>10</v>
      </c>
      <c r="AA216" s="5" t="s">
        <v>147</v>
      </c>
      <c r="AB216" s="5" t="s">
        <v>10</v>
      </c>
      <c r="AC216" s="5" t="s">
        <v>147</v>
      </c>
      <c r="AD216" s="5" t="s">
        <v>10</v>
      </c>
      <c r="AE216" s="5" t="s">
        <v>147</v>
      </c>
      <c r="AF216" s="5" t="s">
        <v>10</v>
      </c>
      <c r="AG216" s="5" t="s">
        <v>147</v>
      </c>
    </row>
    <row r="217" spans="1:33">
      <c r="A217" s="8" t="s">
        <v>28</v>
      </c>
      <c r="B217" s="3" t="s">
        <v>148</v>
      </c>
      <c r="C217" s="28">
        <f t="shared" ref="C217:C222" si="166">C199+7</f>
        <v>42787</v>
      </c>
      <c r="D217" s="13">
        <v>150</v>
      </c>
      <c r="E217" s="13">
        <v>2700</v>
      </c>
      <c r="F217" s="13">
        <v>30</v>
      </c>
      <c r="G217" s="13">
        <v>500</v>
      </c>
      <c r="H217" s="13">
        <v>15</v>
      </c>
      <c r="I217" s="13">
        <v>380</v>
      </c>
      <c r="J217" s="13"/>
      <c r="K217" s="13"/>
      <c r="L217" s="13">
        <v>80</v>
      </c>
      <c r="M217" s="13">
        <v>1800</v>
      </c>
      <c r="N217" s="13">
        <v>50</v>
      </c>
      <c r="O217" s="13">
        <v>1177</v>
      </c>
      <c r="P217" s="13">
        <v>180</v>
      </c>
      <c r="Q217" s="13">
        <v>3200</v>
      </c>
      <c r="R217" s="13">
        <f>P217-T217</f>
        <v>150</v>
      </c>
      <c r="S217" s="13">
        <f>Q217-U217</f>
        <v>2700</v>
      </c>
      <c r="T217" s="13">
        <v>30</v>
      </c>
      <c r="U217" s="13">
        <v>500</v>
      </c>
      <c r="V217" s="13">
        <v>80</v>
      </c>
      <c r="W217" s="13">
        <v>1800</v>
      </c>
      <c r="X217" s="13">
        <v>50</v>
      </c>
      <c r="Y217" s="13">
        <v>1100</v>
      </c>
      <c r="Z217" s="13">
        <f t="shared" ref="Z217:Z226" si="167">D217-R217</f>
        <v>0</v>
      </c>
      <c r="AA217" s="13">
        <f t="shared" ref="AA217:AA226" si="168">E217-S217</f>
        <v>0</v>
      </c>
      <c r="AB217" s="13">
        <f>F217-T217</f>
        <v>0</v>
      </c>
      <c r="AC217" s="13">
        <f>G217-U217</f>
        <v>0</v>
      </c>
      <c r="AD217" s="13">
        <f t="shared" ref="AD217:AD220" si="169">L217-V217</f>
        <v>0</v>
      </c>
      <c r="AE217" s="13">
        <f t="shared" ref="AE217:AE220" si="170">M217-W217</f>
        <v>0</v>
      </c>
      <c r="AF217" s="13">
        <f t="shared" ref="AF217:AF220" si="171">N217-X217</f>
        <v>0</v>
      </c>
      <c r="AG217" s="13">
        <f t="shared" ref="AG217:AG220" si="172">O217-Y217</f>
        <v>77</v>
      </c>
    </row>
    <row r="218" spans="1:33">
      <c r="A218" s="11" t="s">
        <v>32</v>
      </c>
      <c r="B218" s="25" t="s">
        <v>149</v>
      </c>
      <c r="C218" s="28">
        <f t="shared" si="166"/>
        <v>42786</v>
      </c>
      <c r="D218" s="13">
        <v>7</v>
      </c>
      <c r="E218" s="13">
        <v>72</v>
      </c>
      <c r="F218" s="30"/>
      <c r="G218" s="30"/>
      <c r="H218" s="30"/>
      <c r="I218" s="30"/>
      <c r="J218" s="30"/>
      <c r="K218" s="30"/>
      <c r="L218" s="30">
        <v>24</v>
      </c>
      <c r="M218" s="30">
        <v>557</v>
      </c>
      <c r="N218" s="30">
        <v>66</v>
      </c>
      <c r="O218" s="30">
        <v>1394</v>
      </c>
      <c r="P218" s="30">
        <v>50</v>
      </c>
      <c r="Q218" s="30">
        <v>700</v>
      </c>
      <c r="R218" s="13">
        <f t="shared" ref="R218:R222" si="173">P218-T218</f>
        <v>35</v>
      </c>
      <c r="S218" s="13">
        <f t="shared" ref="S218:S222" si="174">Q218-U218</f>
        <v>500</v>
      </c>
      <c r="T218" s="30">
        <v>15</v>
      </c>
      <c r="U218" s="30">
        <v>200</v>
      </c>
      <c r="V218" s="30">
        <v>120</v>
      </c>
      <c r="W218" s="30">
        <v>1500</v>
      </c>
      <c r="X218" s="30">
        <v>70</v>
      </c>
      <c r="Y218" s="30">
        <v>1000</v>
      </c>
      <c r="Z218" s="13">
        <f t="shared" si="167"/>
        <v>-28</v>
      </c>
      <c r="AA218" s="13">
        <f t="shared" si="168"/>
        <v>-428</v>
      </c>
      <c r="AB218" s="13">
        <f t="shared" ref="AB218:AB226" si="175">F218-T218</f>
        <v>-15</v>
      </c>
      <c r="AC218" s="13">
        <f t="shared" ref="AC218:AC226" si="176">G218-U218</f>
        <v>-200</v>
      </c>
      <c r="AD218" s="13">
        <f t="shared" si="169"/>
        <v>-96</v>
      </c>
      <c r="AE218" s="13">
        <f t="shared" si="170"/>
        <v>-943</v>
      </c>
      <c r="AF218" s="13">
        <f t="shared" si="171"/>
        <v>-4</v>
      </c>
      <c r="AG218" s="13">
        <f t="shared" si="172"/>
        <v>394</v>
      </c>
    </row>
    <row r="219" spans="1:33">
      <c r="A219" s="11"/>
      <c r="B219" s="25" t="s">
        <v>150</v>
      </c>
      <c r="C219" s="28">
        <f t="shared" si="166"/>
        <v>42788</v>
      </c>
      <c r="D219" s="13">
        <v>28</v>
      </c>
      <c r="E219" s="13">
        <v>289</v>
      </c>
      <c r="F219" s="30">
        <v>6</v>
      </c>
      <c r="G219" s="30">
        <v>56</v>
      </c>
      <c r="H219" s="30">
        <v>128</v>
      </c>
      <c r="I219" s="30">
        <v>917</v>
      </c>
      <c r="J219" s="30"/>
      <c r="K219" s="30"/>
      <c r="L219" s="30">
        <v>44</v>
      </c>
      <c r="M219" s="30">
        <v>922</v>
      </c>
      <c r="N219" s="30">
        <v>58</v>
      </c>
      <c r="O219" s="30">
        <v>643</v>
      </c>
      <c r="P219" s="30">
        <v>50</v>
      </c>
      <c r="Q219" s="30">
        <v>700</v>
      </c>
      <c r="R219" s="13">
        <f t="shared" si="173"/>
        <v>35</v>
      </c>
      <c r="S219" s="13">
        <f t="shared" si="174"/>
        <v>500</v>
      </c>
      <c r="T219" s="30">
        <v>15</v>
      </c>
      <c r="U219" s="30">
        <v>200</v>
      </c>
      <c r="V219" s="30">
        <v>110</v>
      </c>
      <c r="W219" s="30">
        <v>1450</v>
      </c>
      <c r="X219" s="30">
        <v>45</v>
      </c>
      <c r="Y219" s="30">
        <v>600</v>
      </c>
      <c r="Z219" s="13">
        <f t="shared" si="167"/>
        <v>-7</v>
      </c>
      <c r="AA219" s="13">
        <f t="shared" si="168"/>
        <v>-211</v>
      </c>
      <c r="AB219" s="13">
        <f t="shared" si="175"/>
        <v>-9</v>
      </c>
      <c r="AC219" s="13">
        <f t="shared" si="176"/>
        <v>-144</v>
      </c>
      <c r="AD219" s="13">
        <f t="shared" si="169"/>
        <v>-66</v>
      </c>
      <c r="AE219" s="13">
        <f t="shared" si="170"/>
        <v>-528</v>
      </c>
      <c r="AF219" s="13">
        <f t="shared" si="171"/>
        <v>13</v>
      </c>
      <c r="AG219" s="13">
        <f t="shared" si="172"/>
        <v>43</v>
      </c>
    </row>
    <row r="220" spans="1:33">
      <c r="A220" s="11"/>
      <c r="B220" s="25" t="s">
        <v>151</v>
      </c>
      <c r="C220" s="28">
        <f t="shared" si="166"/>
        <v>42790</v>
      </c>
      <c r="D220" s="13"/>
      <c r="E220" s="13"/>
      <c r="F220" s="30"/>
      <c r="G220" s="30"/>
      <c r="H220" s="30">
        <v>32</v>
      </c>
      <c r="I220" s="30">
        <v>956</v>
      </c>
      <c r="J220" s="30"/>
      <c r="K220" s="30"/>
      <c r="L220" s="30">
        <v>47</v>
      </c>
      <c r="M220" s="30">
        <v>471</v>
      </c>
      <c r="N220" s="30"/>
      <c r="O220" s="30"/>
      <c r="P220" s="30">
        <v>30</v>
      </c>
      <c r="Q220" s="30">
        <v>400</v>
      </c>
      <c r="R220" s="13">
        <f t="shared" si="173"/>
        <v>20</v>
      </c>
      <c r="S220" s="13">
        <f t="shared" si="174"/>
        <v>260</v>
      </c>
      <c r="T220" s="30">
        <v>10</v>
      </c>
      <c r="U220" s="30">
        <v>140</v>
      </c>
      <c r="V220" s="30">
        <v>20</v>
      </c>
      <c r="W220" s="30">
        <v>250</v>
      </c>
      <c r="X220" s="30">
        <v>25</v>
      </c>
      <c r="Y220" s="30">
        <v>300</v>
      </c>
      <c r="Z220" s="13">
        <f t="shared" si="167"/>
        <v>-20</v>
      </c>
      <c r="AA220" s="13">
        <f t="shared" si="168"/>
        <v>-260</v>
      </c>
      <c r="AB220" s="13">
        <f t="shared" si="175"/>
        <v>-10</v>
      </c>
      <c r="AC220" s="13">
        <f t="shared" si="176"/>
        <v>-140</v>
      </c>
      <c r="AD220" s="13">
        <f t="shared" si="169"/>
        <v>27</v>
      </c>
      <c r="AE220" s="13">
        <f t="shared" si="170"/>
        <v>221</v>
      </c>
      <c r="AF220" s="13">
        <f t="shared" si="171"/>
        <v>-25</v>
      </c>
      <c r="AG220" s="13">
        <f t="shared" si="172"/>
        <v>-300</v>
      </c>
    </row>
    <row r="221" spans="1:33">
      <c r="A221" s="11"/>
      <c r="B221" s="25" t="s">
        <v>152</v>
      </c>
      <c r="C221" s="28">
        <f t="shared" si="166"/>
        <v>42791</v>
      </c>
      <c r="D221" s="13">
        <v>245</v>
      </c>
      <c r="E221" s="13">
        <v>2462</v>
      </c>
      <c r="F221" s="30">
        <v>63</v>
      </c>
      <c r="G221" s="30">
        <v>688</v>
      </c>
      <c r="H221" s="30">
        <v>19</v>
      </c>
      <c r="I221" s="30">
        <v>162</v>
      </c>
      <c r="J221" s="30"/>
      <c r="K221" s="30"/>
      <c r="L221" s="30"/>
      <c r="M221" s="30"/>
      <c r="N221" s="30"/>
      <c r="O221" s="30"/>
      <c r="P221" s="30">
        <v>400</v>
      </c>
      <c r="Q221" s="30">
        <v>5000</v>
      </c>
      <c r="R221" s="13">
        <f t="shared" si="173"/>
        <v>310</v>
      </c>
      <c r="S221" s="13">
        <f t="shared" si="174"/>
        <v>3840</v>
      </c>
      <c r="T221" s="30">
        <v>90</v>
      </c>
      <c r="U221" s="30">
        <v>1160</v>
      </c>
      <c r="V221" s="30"/>
      <c r="W221" s="30"/>
      <c r="X221" s="30"/>
      <c r="Y221" s="30"/>
      <c r="Z221" s="13">
        <f t="shared" si="167"/>
        <v>-65</v>
      </c>
      <c r="AA221" s="13">
        <f t="shared" si="168"/>
        <v>-1378</v>
      </c>
      <c r="AB221" s="13">
        <f t="shared" si="175"/>
        <v>-27</v>
      </c>
      <c r="AC221" s="13">
        <f t="shared" si="176"/>
        <v>-472</v>
      </c>
      <c r="AD221" s="13"/>
      <c r="AE221" s="30"/>
      <c r="AF221" s="30"/>
      <c r="AG221" s="30"/>
    </row>
    <row r="222" spans="1:33">
      <c r="A222" s="11"/>
      <c r="B222" s="25" t="s">
        <v>153</v>
      </c>
      <c r="C222" s="28">
        <f t="shared" si="166"/>
        <v>42791</v>
      </c>
      <c r="D222" s="13">
        <v>134</v>
      </c>
      <c r="E222" s="13">
        <v>1653</v>
      </c>
      <c r="F222" s="30">
        <v>61</v>
      </c>
      <c r="G222" s="30">
        <v>477</v>
      </c>
      <c r="H222" s="30">
        <v>52</v>
      </c>
      <c r="I222" s="30">
        <v>573</v>
      </c>
      <c r="J222" s="30">
        <v>1</v>
      </c>
      <c r="K222" s="30">
        <v>25</v>
      </c>
      <c r="L222" s="30"/>
      <c r="M222" s="30"/>
      <c r="N222" s="30"/>
      <c r="O222" s="30"/>
      <c r="P222" s="30">
        <v>300</v>
      </c>
      <c r="Q222" s="30">
        <v>4000</v>
      </c>
      <c r="R222" s="13">
        <f t="shared" si="173"/>
        <v>240</v>
      </c>
      <c r="S222" s="13">
        <f t="shared" si="174"/>
        <v>3200</v>
      </c>
      <c r="T222" s="30">
        <v>60</v>
      </c>
      <c r="U222" s="30">
        <v>800</v>
      </c>
      <c r="V222" s="30"/>
      <c r="W222" s="30"/>
      <c r="X222" s="30"/>
      <c r="Y222" s="30"/>
      <c r="Z222" s="13">
        <f t="shared" si="167"/>
        <v>-106</v>
      </c>
      <c r="AA222" s="13">
        <f t="shared" si="168"/>
        <v>-1547</v>
      </c>
      <c r="AB222" s="13">
        <f t="shared" si="175"/>
        <v>1</v>
      </c>
      <c r="AC222" s="13">
        <f t="shared" si="176"/>
        <v>-323</v>
      </c>
      <c r="AD222" s="13"/>
      <c r="AE222" s="30"/>
      <c r="AF222" s="30"/>
      <c r="AG222" s="30"/>
    </row>
    <row r="223" spans="1:33">
      <c r="A223" s="11" t="s">
        <v>154</v>
      </c>
      <c r="B223" s="25"/>
      <c r="C223" s="25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>
        <v>1010</v>
      </c>
      <c r="Q223" s="30">
        <v>14000</v>
      </c>
      <c r="R223" s="13"/>
      <c r="S223" s="13"/>
      <c r="T223" s="30"/>
      <c r="U223" s="30"/>
      <c r="V223" s="30"/>
      <c r="W223" s="30"/>
      <c r="X223" s="30"/>
      <c r="Y223" s="30"/>
      <c r="Z223" s="13">
        <f t="shared" si="167"/>
        <v>0</v>
      </c>
      <c r="AA223" s="13">
        <f t="shared" si="168"/>
        <v>0</v>
      </c>
      <c r="AB223" s="13">
        <f t="shared" si="175"/>
        <v>0</v>
      </c>
      <c r="AC223" s="13">
        <f t="shared" si="176"/>
        <v>0</v>
      </c>
      <c r="AD223" s="30"/>
      <c r="AE223" s="30"/>
      <c r="AF223" s="30"/>
      <c r="AG223" s="30"/>
    </row>
    <row r="224" spans="1:33">
      <c r="A224" s="11" t="s">
        <v>155</v>
      </c>
      <c r="B224" s="25" t="s">
        <v>156</v>
      </c>
      <c r="C224" s="28">
        <f>C206+7</f>
        <v>42795</v>
      </c>
      <c r="D224" s="13"/>
      <c r="E224" s="13"/>
      <c r="F224" s="30">
        <v>83</v>
      </c>
      <c r="G224" s="30">
        <v>1404</v>
      </c>
      <c r="H224" s="30">
        <v>67</v>
      </c>
      <c r="I224" s="30">
        <v>936</v>
      </c>
      <c r="J224" s="30">
        <v>24</v>
      </c>
      <c r="K224" s="30">
        <v>704</v>
      </c>
      <c r="L224" s="30"/>
      <c r="M224" s="32" t="s">
        <v>165</v>
      </c>
      <c r="N224" s="30"/>
      <c r="O224" s="30"/>
      <c r="P224" s="30">
        <v>200</v>
      </c>
      <c r="Q224" s="30">
        <v>2800</v>
      </c>
      <c r="R224" s="13"/>
      <c r="S224" s="13"/>
      <c r="T224" s="30">
        <v>200</v>
      </c>
      <c r="U224" s="30">
        <v>2800</v>
      </c>
      <c r="V224" s="30"/>
      <c r="W224" s="30"/>
      <c r="X224" s="30"/>
      <c r="Y224" s="30"/>
      <c r="Z224" s="13">
        <f t="shared" si="167"/>
        <v>0</v>
      </c>
      <c r="AA224" s="13">
        <f t="shared" si="168"/>
        <v>0</v>
      </c>
      <c r="AB224" s="13">
        <f t="shared" si="175"/>
        <v>-117</v>
      </c>
      <c r="AC224" s="13">
        <f t="shared" si="176"/>
        <v>-1396</v>
      </c>
      <c r="AD224" s="30"/>
      <c r="AE224" s="30"/>
      <c r="AF224" s="30"/>
      <c r="AG224" s="30"/>
    </row>
    <row r="225" spans="1:33">
      <c r="A225" s="11"/>
      <c r="B225" s="25" t="s">
        <v>27</v>
      </c>
      <c r="C225" s="28">
        <f>C207+7</f>
        <v>42797</v>
      </c>
      <c r="D225" s="13"/>
      <c r="E225" s="13"/>
      <c r="F225" s="30">
        <v>20</v>
      </c>
      <c r="G225" s="30">
        <v>543</v>
      </c>
      <c r="H225" s="30"/>
      <c r="I225" s="30"/>
      <c r="J225" s="30"/>
      <c r="K225" s="30"/>
      <c r="L225" s="30"/>
      <c r="M225" s="32" t="s">
        <v>165</v>
      </c>
      <c r="N225" s="30"/>
      <c r="O225" s="30"/>
      <c r="P225" s="30">
        <v>115</v>
      </c>
      <c r="Q225" s="30">
        <v>1600</v>
      </c>
      <c r="R225" s="30"/>
      <c r="S225" s="30"/>
      <c r="T225" s="30">
        <v>115</v>
      </c>
      <c r="U225" s="30">
        <v>1600</v>
      </c>
      <c r="V225" s="30"/>
      <c r="W225" s="30"/>
      <c r="X225" s="30"/>
      <c r="Y225" s="30"/>
      <c r="Z225" s="13">
        <f t="shared" si="167"/>
        <v>0</v>
      </c>
      <c r="AA225" s="13">
        <f t="shared" si="168"/>
        <v>0</v>
      </c>
      <c r="AB225" s="13">
        <f t="shared" si="175"/>
        <v>-95</v>
      </c>
      <c r="AC225" s="13">
        <f t="shared" si="176"/>
        <v>-1057</v>
      </c>
      <c r="AD225" s="30"/>
      <c r="AE225" s="30"/>
      <c r="AF225" s="30"/>
      <c r="AG225" s="30"/>
    </row>
    <row r="226" spans="1:33">
      <c r="A226" s="11" t="s">
        <v>157</v>
      </c>
      <c r="B226" s="25"/>
      <c r="C226" s="25"/>
      <c r="D226" s="30">
        <f t="shared" ref="D226:G226" si="177">SUM(D217:D225)</f>
        <v>564</v>
      </c>
      <c r="E226" s="30">
        <f t="shared" si="177"/>
        <v>7176</v>
      </c>
      <c r="F226" s="30">
        <f t="shared" si="177"/>
        <v>263</v>
      </c>
      <c r="G226" s="30">
        <f t="shared" si="177"/>
        <v>3668</v>
      </c>
      <c r="H226" s="30">
        <f t="shared" ref="H226:I226" si="178">SUM(H217:H225)</f>
        <v>313</v>
      </c>
      <c r="I226" s="30">
        <f t="shared" si="178"/>
        <v>3924</v>
      </c>
      <c r="J226" s="30"/>
      <c r="K226" s="30"/>
      <c r="L226" s="30">
        <f t="shared" ref="L226:S226" si="179">SUM(L217:L225)</f>
        <v>195</v>
      </c>
      <c r="M226" s="30">
        <f t="shared" si="179"/>
        <v>3750</v>
      </c>
      <c r="N226" s="30">
        <f t="shared" si="179"/>
        <v>174</v>
      </c>
      <c r="O226" s="30">
        <f t="shared" si="179"/>
        <v>3214</v>
      </c>
      <c r="P226" s="30">
        <f t="shared" si="179"/>
        <v>2335</v>
      </c>
      <c r="Q226" s="30">
        <f t="shared" si="179"/>
        <v>32400</v>
      </c>
      <c r="R226" s="30">
        <f t="shared" si="179"/>
        <v>790</v>
      </c>
      <c r="S226" s="30">
        <f t="shared" si="179"/>
        <v>11000</v>
      </c>
      <c r="T226" s="30">
        <v>535</v>
      </c>
      <c r="U226" s="30">
        <v>7400</v>
      </c>
      <c r="V226" s="30"/>
      <c r="W226" s="30"/>
      <c r="X226" s="30"/>
      <c r="Y226" s="30"/>
      <c r="Z226" s="30">
        <f t="shared" si="167"/>
        <v>-226</v>
      </c>
      <c r="AA226" s="30">
        <f t="shared" si="168"/>
        <v>-3824</v>
      </c>
      <c r="AB226" s="13">
        <f t="shared" si="175"/>
        <v>-272</v>
      </c>
      <c r="AC226" s="13">
        <f t="shared" si="176"/>
        <v>-3732</v>
      </c>
      <c r="AD226" s="30"/>
      <c r="AE226" s="30"/>
      <c r="AF226" s="30"/>
      <c r="AG226" s="30"/>
    </row>
    <row r="227" spans="1:33">
      <c r="B227" s="25" t="s">
        <v>166</v>
      </c>
      <c r="C227" s="25">
        <f>D218+D219+D220+D217+F217+F218+F219+F220+H217+H218+H219+H220+J217+J218+J219+J220+L217+L218+L219+L220+N217+N218+N219+N220</f>
        <v>765</v>
      </c>
      <c r="D227" s="25">
        <f>E217+E218+E219+E220+G217+G218+G219+G220+I217+I218+I219+I220+K217+K218+K219+K220+M217+M218+M219+M220+O217+O218+O219+O220</f>
        <v>12834</v>
      </c>
      <c r="E227" s="25" t="s">
        <v>167</v>
      </c>
      <c r="F227" s="25"/>
      <c r="G227" s="25">
        <f>D217+D218+D219+D220+D221+D222+F217+F218+F219+F220+F221+F222+H217+H218+H219+H220+H221+H222+J217+J218+J219+J220+J221+J222</f>
        <v>971</v>
      </c>
      <c r="H227" s="25">
        <f>E217+E218+E219+E220+E221+E222+G217+G218+G219+G220+G221+G222+I217+I218+I219+I220+I221+I222+K217+K218+K219+K220+K221+K222</f>
        <v>11910</v>
      </c>
      <c r="I227" s="25" t="s">
        <v>168</v>
      </c>
      <c r="J227" s="30">
        <f>F217+F218+F219+F220+F221+F222+J217+J218+J220+J219+J221+J222+D224+D225+F224+F225+J224+J225+N224+N225</f>
        <v>288</v>
      </c>
      <c r="K227" s="30">
        <f>G217+G218+G219+G220+G221+G222+G224+G225+K217+K218+K219+K220+K221+K222+K224+K225+O224+O225</f>
        <v>4397</v>
      </c>
    </row>
    <row r="228" spans="1:33">
      <c r="B228" s="25" t="s">
        <v>169</v>
      </c>
      <c r="C228" s="25">
        <f>+D217+D218+D219+D220+D221+F217+F218+F219+F220+F221+H217+H218+H219+H220+H221+J217+J218+J219+J220+J221+N217+N218+N219+N220</f>
        <v>897</v>
      </c>
      <c r="D228" s="25">
        <f>E217+E218+E219+E220+E221+G217+G218+G219+G220+G221+I217+I218+I219+I220+I221+K217+K218+K219+K220+K221+O217+O218+O219+O220</f>
        <v>12396</v>
      </c>
      <c r="E228" s="25" t="s">
        <v>170</v>
      </c>
      <c r="F228" s="25"/>
      <c r="G228" s="30">
        <f>F217+F218+F219+F220+F221+F222+D224+H217+H218+H219+H220+H221+H222+H224+J217+J218+J219+J220+J221+J222+J224+F224+N224</f>
        <v>581</v>
      </c>
      <c r="H228" s="30">
        <f>+G217+G218+G219+G220+G221+G222+E224+I217+I218+I219+I220+I221+I222+I224+K217+K218+K219+K220+K221+K222+G224+K224+O224</f>
        <v>7778</v>
      </c>
      <c r="I228" s="25"/>
      <c r="J228" s="25"/>
      <c r="K228" s="25"/>
    </row>
  </sheetData>
  <mergeCells count="269">
    <mergeCell ref="C3:F3"/>
    <mergeCell ref="G3:N3"/>
    <mergeCell ref="C4:D4"/>
    <mergeCell ref="E4:F4"/>
    <mergeCell ref="G4:L4"/>
    <mergeCell ref="M4:N4"/>
    <mergeCell ref="D18:G18"/>
    <mergeCell ref="H18:O18"/>
    <mergeCell ref="P18:U18"/>
    <mergeCell ref="C18:C19"/>
    <mergeCell ref="V18:Y18"/>
    <mergeCell ref="Z18:AG18"/>
    <mergeCell ref="D19:E19"/>
    <mergeCell ref="F19:G19"/>
    <mergeCell ref="H19:I19"/>
    <mergeCell ref="J19:K19"/>
    <mergeCell ref="L19:M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D35:G35"/>
    <mergeCell ref="H35:O35"/>
    <mergeCell ref="P35:U35"/>
    <mergeCell ref="V35:Y35"/>
    <mergeCell ref="Z35:AG35"/>
    <mergeCell ref="D36:E36"/>
    <mergeCell ref="F36:G36"/>
    <mergeCell ref="H36:I36"/>
    <mergeCell ref="J36:K36"/>
    <mergeCell ref="L36:M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D52:G52"/>
    <mergeCell ref="H52:O52"/>
    <mergeCell ref="P52:U52"/>
    <mergeCell ref="V52:Y52"/>
    <mergeCell ref="Z52:AG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D70:G70"/>
    <mergeCell ref="H70:O70"/>
    <mergeCell ref="P70:U70"/>
    <mergeCell ref="V70:Y70"/>
    <mergeCell ref="Z70:AG70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D88:G88"/>
    <mergeCell ref="H88:O88"/>
    <mergeCell ref="P88:U88"/>
    <mergeCell ref="V88:Y88"/>
    <mergeCell ref="Z88:AG88"/>
    <mergeCell ref="D89:E89"/>
    <mergeCell ref="F89:G89"/>
    <mergeCell ref="H89:I89"/>
    <mergeCell ref="J89:K89"/>
    <mergeCell ref="L89:M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D106:G106"/>
    <mergeCell ref="H106:O106"/>
    <mergeCell ref="P106:U106"/>
    <mergeCell ref="V106:Y106"/>
    <mergeCell ref="Z106:AG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D124:G124"/>
    <mergeCell ref="H124:O124"/>
    <mergeCell ref="P124:U124"/>
    <mergeCell ref="V124:Y124"/>
    <mergeCell ref="Z124:AG124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D142:G142"/>
    <mergeCell ref="H142:O142"/>
    <mergeCell ref="P142:U142"/>
    <mergeCell ref="V142:Y142"/>
    <mergeCell ref="Z142:AG142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AB143:AC143"/>
    <mergeCell ref="AD143:AE143"/>
    <mergeCell ref="AF143:AG143"/>
    <mergeCell ref="D160:G160"/>
    <mergeCell ref="H160:O160"/>
    <mergeCell ref="P160:U160"/>
    <mergeCell ref="V160:Y160"/>
    <mergeCell ref="Z160:AG160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Z161:AA161"/>
    <mergeCell ref="AB161:AC161"/>
    <mergeCell ref="AD161:AE161"/>
    <mergeCell ref="AF161:AG161"/>
    <mergeCell ref="D178:G178"/>
    <mergeCell ref="H178:O178"/>
    <mergeCell ref="P178:U178"/>
    <mergeCell ref="V178:Y178"/>
    <mergeCell ref="Z178:AG178"/>
    <mergeCell ref="D179:E179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Z179:AA179"/>
    <mergeCell ref="AB179:AC179"/>
    <mergeCell ref="AD179:AE179"/>
    <mergeCell ref="AF179:AG179"/>
    <mergeCell ref="D196:G196"/>
    <mergeCell ref="H196:O196"/>
    <mergeCell ref="P196:U196"/>
    <mergeCell ref="V196:Y196"/>
    <mergeCell ref="Z196:AG196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Z197:AA197"/>
    <mergeCell ref="AB197:AC197"/>
    <mergeCell ref="AD197:AE197"/>
    <mergeCell ref="AF197:AG197"/>
    <mergeCell ref="D214:G214"/>
    <mergeCell ref="H214:O214"/>
    <mergeCell ref="P214:U214"/>
    <mergeCell ref="V214:Y214"/>
    <mergeCell ref="Z214:AG214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Z215:AA215"/>
    <mergeCell ref="AB215:AC215"/>
    <mergeCell ref="AD215:AE215"/>
    <mergeCell ref="AF215:AG215"/>
    <mergeCell ref="C196:C197"/>
    <mergeCell ref="C214:C215"/>
    <mergeCell ref="A178:B179"/>
    <mergeCell ref="A160:B161"/>
    <mergeCell ref="A142:B143"/>
    <mergeCell ref="A124:B125"/>
    <mergeCell ref="A106:B107"/>
    <mergeCell ref="A3:B4"/>
    <mergeCell ref="A18:B19"/>
    <mergeCell ref="A52:B53"/>
    <mergeCell ref="A35:B36"/>
    <mergeCell ref="A88:B89"/>
    <mergeCell ref="A70:B71"/>
    <mergeCell ref="A196:B197"/>
    <mergeCell ref="A214:B215"/>
    <mergeCell ref="C35:C36"/>
    <mergeCell ref="C52:C53"/>
    <mergeCell ref="C70:C71"/>
    <mergeCell ref="C88:C89"/>
    <mergeCell ref="C106:C107"/>
    <mergeCell ref="C124:C125"/>
    <mergeCell ref="C142:C143"/>
    <mergeCell ref="C160:C161"/>
    <mergeCell ref="C178:C179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38" sqref="E38"/>
    </sheetView>
  </sheetViews>
  <sheetFormatPr defaultRowHeight="13.5"/>
  <cols>
    <col min="1" max="1" width="10.5" customWidth="1"/>
    <col min="2" max="2" width="15.625" customWidth="1"/>
    <col min="3" max="6" width="3.5" customWidth="1"/>
    <col min="7" max="11" width="4.5" customWidth="1"/>
    <col min="12" max="12" width="7.25" customWidth="1"/>
    <col min="13" max="13" width="5.25" customWidth="1"/>
    <col min="14" max="16" width="4.5" customWidth="1"/>
    <col min="17" max="17" width="7.25" customWidth="1"/>
    <col min="18" max="18" width="5.25" customWidth="1"/>
  </cols>
  <sheetData>
    <row r="1" spans="1:2">
      <c r="A1" s="125" t="s">
        <v>217</v>
      </c>
      <c r="B1" s="126">
        <v>11</v>
      </c>
    </row>
    <row r="2" spans="1:2">
      <c r="A2" s="125" t="s">
        <v>225</v>
      </c>
      <c r="B2" s="127" t="s">
        <v>227</v>
      </c>
    </row>
    <row r="4" spans="1:2">
      <c r="A4" s="119" t="s">
        <v>221</v>
      </c>
      <c r="B4" s="120" t="s">
        <v>224</v>
      </c>
    </row>
    <row r="5" spans="1:2">
      <c r="A5" s="121" t="s">
        <v>223</v>
      </c>
      <c r="B5" s="122">
        <v>297</v>
      </c>
    </row>
    <row r="6" spans="1:2">
      <c r="A6" s="104" t="s">
        <v>17</v>
      </c>
      <c r="B6" s="105">
        <v>143</v>
      </c>
    </row>
    <row r="7" spans="1:2">
      <c r="A7" s="104" t="s">
        <v>7</v>
      </c>
      <c r="B7" s="105">
        <v>0</v>
      </c>
    </row>
    <row r="8" spans="1:2">
      <c r="A8" s="104" t="s">
        <v>13</v>
      </c>
      <c r="B8" s="105">
        <v>6</v>
      </c>
    </row>
    <row r="9" spans="1:2">
      <c r="A9" s="104" t="s">
        <v>14</v>
      </c>
      <c r="B9" s="105">
        <v>518</v>
      </c>
    </row>
    <row r="10" spans="1:2">
      <c r="A10" s="104" t="s">
        <v>9</v>
      </c>
      <c r="B10" s="105">
        <v>32</v>
      </c>
    </row>
    <row r="11" spans="1:2">
      <c r="A11" s="104" t="s">
        <v>8</v>
      </c>
      <c r="B11" s="105">
        <v>0</v>
      </c>
    </row>
    <row r="12" spans="1:2">
      <c r="A12" s="104" t="s">
        <v>15</v>
      </c>
      <c r="B12" s="105">
        <v>531</v>
      </c>
    </row>
    <row r="13" spans="1:2">
      <c r="A13" s="104" t="s">
        <v>23</v>
      </c>
      <c r="B13" s="105">
        <v>0</v>
      </c>
    </row>
    <row r="14" spans="1:2">
      <c r="A14" s="104" t="s">
        <v>19</v>
      </c>
      <c r="B14" s="105">
        <v>237</v>
      </c>
    </row>
    <row r="15" spans="1:2">
      <c r="A15" s="104" t="s">
        <v>18</v>
      </c>
      <c r="B15" s="105">
        <v>24</v>
      </c>
    </row>
    <row r="16" spans="1:2">
      <c r="A16" s="104" t="s">
        <v>192</v>
      </c>
      <c r="B16" s="105">
        <v>0</v>
      </c>
    </row>
    <row r="17" spans="1:2">
      <c r="A17" s="104" t="s">
        <v>16</v>
      </c>
      <c r="B17" s="105">
        <v>68</v>
      </c>
    </row>
    <row r="18" spans="1:2">
      <c r="A18" s="104" t="s">
        <v>20</v>
      </c>
      <c r="B18" s="105">
        <v>0</v>
      </c>
    </row>
    <row r="19" spans="1:2">
      <c r="A19" s="123" t="s">
        <v>222</v>
      </c>
      <c r="B19" s="124">
        <v>1856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opLeftCell="E34" workbookViewId="0">
      <selection activeCell="F32" sqref="F32"/>
    </sheetView>
  </sheetViews>
  <sheetFormatPr defaultRowHeight="13.5"/>
  <cols>
    <col min="1" max="1" width="12.5" style="100" hidden="1" customWidth="1"/>
    <col min="2" max="3" width="18" style="100" hidden="1" customWidth="1"/>
    <col min="4" max="4" width="0" style="100" hidden="1" customWidth="1"/>
    <col min="5" max="5" width="14.875" style="101" customWidth="1"/>
    <col min="6" max="6" width="18" style="100" customWidth="1"/>
    <col min="7" max="16" width="24.875" style="101" customWidth="1"/>
    <col min="17" max="16384" width="9" style="100"/>
  </cols>
  <sheetData>
    <row r="1" spans="1:21">
      <c r="A1" s="100" t="s">
        <v>212</v>
      </c>
      <c r="B1" s="100" t="s">
        <v>213</v>
      </c>
      <c r="C1" s="100" t="s">
        <v>213</v>
      </c>
      <c r="F1" s="100" t="s">
        <v>213</v>
      </c>
    </row>
    <row r="2" spans="1:21">
      <c r="A2" s="100">
        <v>20180101</v>
      </c>
      <c r="B2" s="100">
        <v>201801</v>
      </c>
      <c r="C2" s="100">
        <f>B2-201800</f>
        <v>1</v>
      </c>
      <c r="E2" s="101" t="str">
        <f t="shared" ref="E2:E66" si="0">Q2&amp;U2&amp;S2&amp;U2&amp;T2</f>
        <v>2018-01-01</v>
      </c>
      <c r="F2" s="100">
        <v>1</v>
      </c>
      <c r="Q2" s="100" t="str">
        <f t="shared" ref="Q2:Q65" si="1">LEFT(A2,4)</f>
        <v>2018</v>
      </c>
      <c r="R2" s="100" t="str">
        <f t="shared" ref="R2:R65" si="2">RIGHT(A2,4)</f>
        <v>0101</v>
      </c>
      <c r="S2" s="100" t="str">
        <f>LEFT(R2,2)</f>
        <v>01</v>
      </c>
      <c r="T2" s="100" t="str">
        <f t="shared" ref="T2:T65" si="3">RIGHT(A2,2)</f>
        <v>01</v>
      </c>
      <c r="U2" s="102" t="s">
        <v>214</v>
      </c>
    </row>
    <row r="3" spans="1:21">
      <c r="A3" s="100">
        <v>20180102</v>
      </c>
      <c r="B3" s="100">
        <v>201801</v>
      </c>
      <c r="C3" s="100">
        <f t="shared" ref="C3:C66" si="4">B3-201800</f>
        <v>1</v>
      </c>
      <c r="E3" s="101" t="str">
        <f t="shared" si="0"/>
        <v>2018-01-02</v>
      </c>
      <c r="F3" s="100">
        <v>1</v>
      </c>
      <c r="Q3" s="100" t="str">
        <f t="shared" si="1"/>
        <v>2018</v>
      </c>
      <c r="R3" s="100" t="str">
        <f t="shared" si="2"/>
        <v>0102</v>
      </c>
      <c r="S3" s="100" t="str">
        <f t="shared" ref="S3:S66" si="5">LEFT(R3,2)</f>
        <v>01</v>
      </c>
      <c r="T3" s="100" t="str">
        <f t="shared" si="3"/>
        <v>02</v>
      </c>
      <c r="U3" s="102" t="s">
        <v>214</v>
      </c>
    </row>
    <row r="4" spans="1:21">
      <c r="A4" s="100">
        <v>20180103</v>
      </c>
      <c r="B4" s="100">
        <v>201801</v>
      </c>
      <c r="C4" s="100">
        <f t="shared" si="4"/>
        <v>1</v>
      </c>
      <c r="E4" s="101" t="str">
        <f t="shared" si="0"/>
        <v>2018-01-03</v>
      </c>
      <c r="F4" s="100">
        <v>1</v>
      </c>
      <c r="Q4" s="100" t="str">
        <f t="shared" si="1"/>
        <v>2018</v>
      </c>
      <c r="R4" s="100" t="str">
        <f t="shared" si="2"/>
        <v>0103</v>
      </c>
      <c r="S4" s="100" t="str">
        <f t="shared" si="5"/>
        <v>01</v>
      </c>
      <c r="T4" s="100" t="str">
        <f t="shared" si="3"/>
        <v>03</v>
      </c>
      <c r="U4" s="102" t="s">
        <v>214</v>
      </c>
    </row>
    <row r="5" spans="1:21">
      <c r="A5" s="100">
        <v>20180104</v>
      </c>
      <c r="B5" s="100">
        <v>201801</v>
      </c>
      <c r="C5" s="100">
        <f t="shared" si="4"/>
        <v>1</v>
      </c>
      <c r="E5" s="101" t="str">
        <f t="shared" si="0"/>
        <v>2018-01-04</v>
      </c>
      <c r="F5" s="100">
        <v>1</v>
      </c>
      <c r="Q5" s="100" t="str">
        <f t="shared" si="1"/>
        <v>2018</v>
      </c>
      <c r="R5" s="100" t="str">
        <f t="shared" si="2"/>
        <v>0104</v>
      </c>
      <c r="S5" s="100" t="str">
        <f t="shared" si="5"/>
        <v>01</v>
      </c>
      <c r="T5" s="100" t="str">
        <f t="shared" si="3"/>
        <v>04</v>
      </c>
      <c r="U5" s="102" t="s">
        <v>214</v>
      </c>
    </row>
    <row r="6" spans="1:21">
      <c r="A6" s="100">
        <v>20180105</v>
      </c>
      <c r="B6" s="100">
        <v>201801</v>
      </c>
      <c r="C6" s="100">
        <f t="shared" si="4"/>
        <v>1</v>
      </c>
      <c r="E6" s="101" t="str">
        <f t="shared" si="0"/>
        <v>2018-01-05</v>
      </c>
      <c r="F6" s="100">
        <v>1</v>
      </c>
      <c r="Q6" s="100" t="str">
        <f t="shared" si="1"/>
        <v>2018</v>
      </c>
      <c r="R6" s="100" t="str">
        <f t="shared" si="2"/>
        <v>0105</v>
      </c>
      <c r="S6" s="100" t="str">
        <f t="shared" si="5"/>
        <v>01</v>
      </c>
      <c r="T6" s="100" t="str">
        <f t="shared" si="3"/>
        <v>05</v>
      </c>
      <c r="U6" s="102" t="s">
        <v>214</v>
      </c>
    </row>
    <row r="7" spans="1:21">
      <c r="A7" s="100">
        <v>20180106</v>
      </c>
      <c r="B7" s="100">
        <v>201802</v>
      </c>
      <c r="C7" s="100">
        <f t="shared" si="4"/>
        <v>2</v>
      </c>
      <c r="E7" s="101" t="str">
        <f t="shared" si="0"/>
        <v>2018-01-06</v>
      </c>
      <c r="F7" s="100">
        <v>2</v>
      </c>
      <c r="Q7" s="100" t="str">
        <f t="shared" si="1"/>
        <v>2018</v>
      </c>
      <c r="R7" s="100" t="str">
        <f t="shared" si="2"/>
        <v>0106</v>
      </c>
      <c r="S7" s="100" t="str">
        <f t="shared" si="5"/>
        <v>01</v>
      </c>
      <c r="T7" s="100" t="str">
        <f t="shared" si="3"/>
        <v>06</v>
      </c>
      <c r="U7" s="102" t="s">
        <v>214</v>
      </c>
    </row>
    <row r="8" spans="1:21">
      <c r="A8" s="100">
        <v>20180107</v>
      </c>
      <c r="B8" s="100">
        <v>201802</v>
      </c>
      <c r="C8" s="100">
        <f t="shared" si="4"/>
        <v>2</v>
      </c>
      <c r="E8" s="101" t="str">
        <f t="shared" si="0"/>
        <v>2018-01-07</v>
      </c>
      <c r="F8" s="100">
        <v>2</v>
      </c>
      <c r="Q8" s="100" t="str">
        <f t="shared" si="1"/>
        <v>2018</v>
      </c>
      <c r="R8" s="100" t="str">
        <f t="shared" si="2"/>
        <v>0107</v>
      </c>
      <c r="S8" s="100" t="str">
        <f t="shared" si="5"/>
        <v>01</v>
      </c>
      <c r="T8" s="100" t="str">
        <f t="shared" si="3"/>
        <v>07</v>
      </c>
      <c r="U8" s="102" t="s">
        <v>214</v>
      </c>
    </row>
    <row r="9" spans="1:21">
      <c r="A9" s="100">
        <v>20180108</v>
      </c>
      <c r="B9" s="100">
        <v>201802</v>
      </c>
      <c r="C9" s="100">
        <f t="shared" si="4"/>
        <v>2</v>
      </c>
      <c r="E9" s="101" t="str">
        <f t="shared" si="0"/>
        <v>2018-01-08</v>
      </c>
      <c r="F9" s="100">
        <v>2</v>
      </c>
      <c r="Q9" s="100" t="str">
        <f t="shared" si="1"/>
        <v>2018</v>
      </c>
      <c r="R9" s="100" t="str">
        <f t="shared" si="2"/>
        <v>0108</v>
      </c>
      <c r="S9" s="100" t="str">
        <f t="shared" si="5"/>
        <v>01</v>
      </c>
      <c r="T9" s="100" t="str">
        <f t="shared" si="3"/>
        <v>08</v>
      </c>
      <c r="U9" s="102" t="s">
        <v>214</v>
      </c>
    </row>
    <row r="10" spans="1:21">
      <c r="A10" s="100">
        <v>20180109</v>
      </c>
      <c r="B10" s="100">
        <v>201802</v>
      </c>
      <c r="C10" s="100">
        <f t="shared" si="4"/>
        <v>2</v>
      </c>
      <c r="E10" s="101" t="str">
        <f t="shared" si="0"/>
        <v>2018-01-09</v>
      </c>
      <c r="F10" s="100">
        <v>2</v>
      </c>
      <c r="Q10" s="100" t="str">
        <f t="shared" si="1"/>
        <v>2018</v>
      </c>
      <c r="R10" s="100" t="str">
        <f t="shared" si="2"/>
        <v>0109</v>
      </c>
      <c r="S10" s="100" t="str">
        <f t="shared" si="5"/>
        <v>01</v>
      </c>
      <c r="T10" s="100" t="str">
        <f t="shared" si="3"/>
        <v>09</v>
      </c>
      <c r="U10" s="102" t="s">
        <v>214</v>
      </c>
    </row>
    <row r="11" spans="1:21">
      <c r="A11" s="100">
        <v>20180110</v>
      </c>
      <c r="B11" s="100">
        <v>201802</v>
      </c>
      <c r="C11" s="100">
        <f t="shared" si="4"/>
        <v>2</v>
      </c>
      <c r="E11" s="101" t="str">
        <f t="shared" si="0"/>
        <v>2018-01-10</v>
      </c>
      <c r="F11" s="100">
        <v>2</v>
      </c>
      <c r="Q11" s="100" t="str">
        <f t="shared" si="1"/>
        <v>2018</v>
      </c>
      <c r="R11" s="100" t="str">
        <f t="shared" si="2"/>
        <v>0110</v>
      </c>
      <c r="S11" s="100" t="str">
        <f t="shared" si="5"/>
        <v>01</v>
      </c>
      <c r="T11" s="100" t="str">
        <f t="shared" si="3"/>
        <v>10</v>
      </c>
      <c r="U11" s="102" t="s">
        <v>214</v>
      </c>
    </row>
    <row r="12" spans="1:21">
      <c r="A12" s="100">
        <v>20180111</v>
      </c>
      <c r="B12" s="100">
        <v>201802</v>
      </c>
      <c r="C12" s="100">
        <f t="shared" si="4"/>
        <v>2</v>
      </c>
      <c r="E12" s="101" t="str">
        <f t="shared" si="0"/>
        <v>2018-01-11</v>
      </c>
      <c r="F12" s="100">
        <v>2</v>
      </c>
      <c r="Q12" s="100" t="str">
        <f t="shared" si="1"/>
        <v>2018</v>
      </c>
      <c r="R12" s="100" t="str">
        <f t="shared" si="2"/>
        <v>0111</v>
      </c>
      <c r="S12" s="100" t="str">
        <f t="shared" si="5"/>
        <v>01</v>
      </c>
      <c r="T12" s="100" t="str">
        <f t="shared" si="3"/>
        <v>11</v>
      </c>
      <c r="U12" s="102" t="s">
        <v>214</v>
      </c>
    </row>
    <row r="13" spans="1:21">
      <c r="A13" s="100">
        <v>20180112</v>
      </c>
      <c r="B13" s="100">
        <v>201802</v>
      </c>
      <c r="C13" s="100">
        <f t="shared" si="4"/>
        <v>2</v>
      </c>
      <c r="E13" s="101" t="str">
        <f t="shared" si="0"/>
        <v>2018-01-12</v>
      </c>
      <c r="F13" s="100">
        <v>2</v>
      </c>
      <c r="Q13" s="100" t="str">
        <f t="shared" si="1"/>
        <v>2018</v>
      </c>
      <c r="R13" s="100" t="str">
        <f t="shared" si="2"/>
        <v>0112</v>
      </c>
      <c r="S13" s="100" t="str">
        <f t="shared" si="5"/>
        <v>01</v>
      </c>
      <c r="T13" s="100" t="str">
        <f t="shared" si="3"/>
        <v>12</v>
      </c>
      <c r="U13" s="102" t="s">
        <v>214</v>
      </c>
    </row>
    <row r="14" spans="1:21">
      <c r="A14" s="100">
        <v>20180113</v>
      </c>
      <c r="B14" s="100">
        <v>201803</v>
      </c>
      <c r="C14" s="100">
        <f t="shared" si="4"/>
        <v>3</v>
      </c>
      <c r="E14" s="101" t="str">
        <f t="shared" si="0"/>
        <v>2018-01-13</v>
      </c>
      <c r="F14" s="100">
        <v>3</v>
      </c>
      <c r="Q14" s="100" t="str">
        <f t="shared" si="1"/>
        <v>2018</v>
      </c>
      <c r="R14" s="100" t="str">
        <f t="shared" si="2"/>
        <v>0113</v>
      </c>
      <c r="S14" s="100" t="str">
        <f t="shared" si="5"/>
        <v>01</v>
      </c>
      <c r="T14" s="100" t="str">
        <f t="shared" si="3"/>
        <v>13</v>
      </c>
      <c r="U14" s="102" t="s">
        <v>214</v>
      </c>
    </row>
    <row r="15" spans="1:21">
      <c r="A15" s="100">
        <v>20180114</v>
      </c>
      <c r="B15" s="100">
        <v>201803</v>
      </c>
      <c r="C15" s="100">
        <f t="shared" si="4"/>
        <v>3</v>
      </c>
      <c r="E15" s="101" t="str">
        <f t="shared" si="0"/>
        <v>2018-01-14</v>
      </c>
      <c r="F15" s="100">
        <v>3</v>
      </c>
      <c r="Q15" s="100" t="str">
        <f t="shared" si="1"/>
        <v>2018</v>
      </c>
      <c r="R15" s="100" t="str">
        <f t="shared" si="2"/>
        <v>0114</v>
      </c>
      <c r="S15" s="100" t="str">
        <f t="shared" si="5"/>
        <v>01</v>
      </c>
      <c r="T15" s="100" t="str">
        <f t="shared" si="3"/>
        <v>14</v>
      </c>
      <c r="U15" s="102" t="s">
        <v>214</v>
      </c>
    </row>
    <row r="16" spans="1:21">
      <c r="A16" s="100">
        <v>20180115</v>
      </c>
      <c r="B16" s="100">
        <v>201803</v>
      </c>
      <c r="C16" s="100">
        <f t="shared" si="4"/>
        <v>3</v>
      </c>
      <c r="E16" s="101" t="str">
        <f t="shared" si="0"/>
        <v>2018-01-15</v>
      </c>
      <c r="F16" s="100">
        <v>3</v>
      </c>
      <c r="Q16" s="100" t="str">
        <f t="shared" si="1"/>
        <v>2018</v>
      </c>
      <c r="R16" s="100" t="str">
        <f t="shared" si="2"/>
        <v>0115</v>
      </c>
      <c r="S16" s="100" t="str">
        <f t="shared" si="5"/>
        <v>01</v>
      </c>
      <c r="T16" s="100" t="str">
        <f t="shared" si="3"/>
        <v>15</v>
      </c>
      <c r="U16" s="102" t="s">
        <v>214</v>
      </c>
    </row>
    <row r="17" spans="1:21">
      <c r="A17" s="100">
        <v>20180116</v>
      </c>
      <c r="B17" s="100">
        <v>201803</v>
      </c>
      <c r="C17" s="100">
        <f t="shared" si="4"/>
        <v>3</v>
      </c>
      <c r="E17" s="101" t="str">
        <f t="shared" si="0"/>
        <v>2018-01-16</v>
      </c>
      <c r="F17" s="100">
        <v>3</v>
      </c>
      <c r="Q17" s="100" t="str">
        <f t="shared" si="1"/>
        <v>2018</v>
      </c>
      <c r="R17" s="100" t="str">
        <f t="shared" si="2"/>
        <v>0116</v>
      </c>
      <c r="S17" s="100" t="str">
        <f t="shared" si="5"/>
        <v>01</v>
      </c>
      <c r="T17" s="100" t="str">
        <f t="shared" si="3"/>
        <v>16</v>
      </c>
      <c r="U17" s="102" t="s">
        <v>214</v>
      </c>
    </row>
    <row r="18" spans="1:21">
      <c r="A18" s="100">
        <v>20180117</v>
      </c>
      <c r="B18" s="100">
        <v>201803</v>
      </c>
      <c r="C18" s="100">
        <f t="shared" si="4"/>
        <v>3</v>
      </c>
      <c r="E18" s="101" t="str">
        <f t="shared" si="0"/>
        <v>2018-01-17</v>
      </c>
      <c r="F18" s="100">
        <v>3</v>
      </c>
      <c r="Q18" s="100" t="str">
        <f t="shared" si="1"/>
        <v>2018</v>
      </c>
      <c r="R18" s="100" t="str">
        <f t="shared" si="2"/>
        <v>0117</v>
      </c>
      <c r="S18" s="100" t="str">
        <f t="shared" si="5"/>
        <v>01</v>
      </c>
      <c r="T18" s="100" t="str">
        <f t="shared" si="3"/>
        <v>17</v>
      </c>
      <c r="U18" s="102" t="s">
        <v>214</v>
      </c>
    </row>
    <row r="19" spans="1:21">
      <c r="A19" s="100">
        <v>20180118</v>
      </c>
      <c r="B19" s="100">
        <v>201803</v>
      </c>
      <c r="C19" s="100">
        <f t="shared" si="4"/>
        <v>3</v>
      </c>
      <c r="E19" s="101" t="str">
        <f t="shared" si="0"/>
        <v>2018-01-18</v>
      </c>
      <c r="F19" s="100">
        <v>3</v>
      </c>
      <c r="Q19" s="100" t="str">
        <f t="shared" si="1"/>
        <v>2018</v>
      </c>
      <c r="R19" s="100" t="str">
        <f t="shared" si="2"/>
        <v>0118</v>
      </c>
      <c r="S19" s="100" t="str">
        <f t="shared" si="5"/>
        <v>01</v>
      </c>
      <c r="T19" s="100" t="str">
        <f t="shared" si="3"/>
        <v>18</v>
      </c>
      <c r="U19" s="102" t="s">
        <v>214</v>
      </c>
    </row>
    <row r="20" spans="1:21">
      <c r="A20" s="100">
        <v>20180119</v>
      </c>
      <c r="B20" s="100">
        <v>201803</v>
      </c>
      <c r="C20" s="100">
        <f t="shared" si="4"/>
        <v>3</v>
      </c>
      <c r="E20" s="101" t="str">
        <f t="shared" si="0"/>
        <v>2018-01-19</v>
      </c>
      <c r="F20" s="100">
        <v>3</v>
      </c>
      <c r="Q20" s="100" t="str">
        <f t="shared" si="1"/>
        <v>2018</v>
      </c>
      <c r="R20" s="100" t="str">
        <f t="shared" si="2"/>
        <v>0119</v>
      </c>
      <c r="S20" s="100" t="str">
        <f t="shared" si="5"/>
        <v>01</v>
      </c>
      <c r="T20" s="100" t="str">
        <f t="shared" si="3"/>
        <v>19</v>
      </c>
      <c r="U20" s="102" t="s">
        <v>214</v>
      </c>
    </row>
    <row r="21" spans="1:21">
      <c r="A21" s="100">
        <v>20180120</v>
      </c>
      <c r="B21" s="100">
        <v>201804</v>
      </c>
      <c r="C21" s="100">
        <f t="shared" si="4"/>
        <v>4</v>
      </c>
      <c r="E21" s="101" t="str">
        <f t="shared" si="0"/>
        <v>2018-01-20</v>
      </c>
      <c r="F21" s="100">
        <v>4</v>
      </c>
      <c r="Q21" s="100" t="str">
        <f t="shared" si="1"/>
        <v>2018</v>
      </c>
      <c r="R21" s="100" t="str">
        <f t="shared" si="2"/>
        <v>0120</v>
      </c>
      <c r="S21" s="100" t="str">
        <f t="shared" si="5"/>
        <v>01</v>
      </c>
      <c r="T21" s="100" t="str">
        <f t="shared" si="3"/>
        <v>20</v>
      </c>
      <c r="U21" s="102" t="s">
        <v>214</v>
      </c>
    </row>
    <row r="22" spans="1:21">
      <c r="A22" s="100">
        <v>20180121</v>
      </c>
      <c r="B22" s="100">
        <v>201804</v>
      </c>
      <c r="C22" s="100">
        <f t="shared" si="4"/>
        <v>4</v>
      </c>
      <c r="E22" s="101" t="str">
        <f t="shared" si="0"/>
        <v>2018-01-21</v>
      </c>
      <c r="F22" s="100">
        <v>4</v>
      </c>
      <c r="Q22" s="100" t="str">
        <f t="shared" si="1"/>
        <v>2018</v>
      </c>
      <c r="R22" s="100" t="str">
        <f t="shared" si="2"/>
        <v>0121</v>
      </c>
      <c r="S22" s="100" t="str">
        <f t="shared" si="5"/>
        <v>01</v>
      </c>
      <c r="T22" s="100" t="str">
        <f t="shared" si="3"/>
        <v>21</v>
      </c>
      <c r="U22" s="102" t="s">
        <v>214</v>
      </c>
    </row>
    <row r="23" spans="1:21">
      <c r="A23" s="100">
        <v>20180122</v>
      </c>
      <c r="B23" s="100">
        <v>201804</v>
      </c>
      <c r="C23" s="100">
        <f t="shared" si="4"/>
        <v>4</v>
      </c>
      <c r="E23" s="101" t="str">
        <f t="shared" si="0"/>
        <v>2018-01-22</v>
      </c>
      <c r="F23" s="100">
        <v>4</v>
      </c>
      <c r="Q23" s="100" t="str">
        <f t="shared" si="1"/>
        <v>2018</v>
      </c>
      <c r="R23" s="100" t="str">
        <f t="shared" si="2"/>
        <v>0122</v>
      </c>
      <c r="S23" s="100" t="str">
        <f t="shared" si="5"/>
        <v>01</v>
      </c>
      <c r="T23" s="100" t="str">
        <f t="shared" si="3"/>
        <v>22</v>
      </c>
      <c r="U23" s="102" t="s">
        <v>214</v>
      </c>
    </row>
    <row r="24" spans="1:21">
      <c r="A24" s="100">
        <v>20180123</v>
      </c>
      <c r="B24" s="100">
        <v>201804</v>
      </c>
      <c r="C24" s="100">
        <f t="shared" si="4"/>
        <v>4</v>
      </c>
      <c r="E24" s="101" t="str">
        <f t="shared" si="0"/>
        <v>2018-01-23</v>
      </c>
      <c r="F24" s="100">
        <v>4</v>
      </c>
      <c r="Q24" s="100" t="str">
        <f t="shared" si="1"/>
        <v>2018</v>
      </c>
      <c r="R24" s="100" t="str">
        <f t="shared" si="2"/>
        <v>0123</v>
      </c>
      <c r="S24" s="100" t="str">
        <f t="shared" si="5"/>
        <v>01</v>
      </c>
      <c r="T24" s="100" t="str">
        <f t="shared" si="3"/>
        <v>23</v>
      </c>
      <c r="U24" s="102" t="s">
        <v>214</v>
      </c>
    </row>
    <row r="25" spans="1:21">
      <c r="A25" s="100">
        <v>20180124</v>
      </c>
      <c r="B25" s="100">
        <v>201804</v>
      </c>
      <c r="C25" s="100">
        <f t="shared" si="4"/>
        <v>4</v>
      </c>
      <c r="E25" s="101" t="str">
        <f t="shared" si="0"/>
        <v>2018-01-24</v>
      </c>
      <c r="F25" s="100">
        <v>4</v>
      </c>
      <c r="Q25" s="100" t="str">
        <f t="shared" si="1"/>
        <v>2018</v>
      </c>
      <c r="R25" s="100" t="str">
        <f t="shared" si="2"/>
        <v>0124</v>
      </c>
      <c r="S25" s="100" t="str">
        <f t="shared" si="5"/>
        <v>01</v>
      </c>
      <c r="T25" s="100" t="str">
        <f t="shared" si="3"/>
        <v>24</v>
      </c>
      <c r="U25" s="102" t="s">
        <v>214</v>
      </c>
    </row>
    <row r="26" spans="1:21">
      <c r="A26" s="100">
        <v>20180125</v>
      </c>
      <c r="B26" s="100">
        <v>201804</v>
      </c>
      <c r="C26" s="100">
        <f t="shared" si="4"/>
        <v>4</v>
      </c>
      <c r="E26" s="101" t="str">
        <f t="shared" si="0"/>
        <v>2018-01-25</v>
      </c>
      <c r="F26" s="100">
        <v>4</v>
      </c>
      <c r="Q26" s="100" t="str">
        <f t="shared" si="1"/>
        <v>2018</v>
      </c>
      <c r="R26" s="100" t="str">
        <f t="shared" si="2"/>
        <v>0125</v>
      </c>
      <c r="S26" s="100" t="str">
        <f t="shared" si="5"/>
        <v>01</v>
      </c>
      <c r="T26" s="100" t="str">
        <f t="shared" si="3"/>
        <v>25</v>
      </c>
      <c r="U26" s="102" t="s">
        <v>214</v>
      </c>
    </row>
    <row r="27" spans="1:21">
      <c r="A27" s="100">
        <v>20180126</v>
      </c>
      <c r="B27" s="100">
        <v>201804</v>
      </c>
      <c r="C27" s="100">
        <f t="shared" si="4"/>
        <v>4</v>
      </c>
      <c r="E27" s="101" t="str">
        <f t="shared" si="0"/>
        <v>2018-01-26</v>
      </c>
      <c r="F27" s="100">
        <v>4</v>
      </c>
      <c r="Q27" s="100" t="str">
        <f t="shared" si="1"/>
        <v>2018</v>
      </c>
      <c r="R27" s="100" t="str">
        <f t="shared" si="2"/>
        <v>0126</v>
      </c>
      <c r="S27" s="100" t="str">
        <f t="shared" si="5"/>
        <v>01</v>
      </c>
      <c r="T27" s="100" t="str">
        <f t="shared" si="3"/>
        <v>26</v>
      </c>
      <c r="U27" s="102" t="s">
        <v>214</v>
      </c>
    </row>
    <row r="28" spans="1:21">
      <c r="A28" s="100">
        <v>20180127</v>
      </c>
      <c r="B28" s="100">
        <v>201805</v>
      </c>
      <c r="C28" s="100">
        <f t="shared" si="4"/>
        <v>5</v>
      </c>
      <c r="E28" s="101" t="str">
        <f t="shared" si="0"/>
        <v>2018-01-27</v>
      </c>
      <c r="F28" s="100">
        <v>5</v>
      </c>
      <c r="Q28" s="100" t="str">
        <f t="shared" si="1"/>
        <v>2018</v>
      </c>
      <c r="R28" s="100" t="str">
        <f t="shared" si="2"/>
        <v>0127</v>
      </c>
      <c r="S28" s="100" t="str">
        <f t="shared" si="5"/>
        <v>01</v>
      </c>
      <c r="T28" s="100" t="str">
        <f t="shared" si="3"/>
        <v>27</v>
      </c>
      <c r="U28" s="102" t="s">
        <v>214</v>
      </c>
    </row>
    <row r="29" spans="1:21">
      <c r="A29" s="100">
        <v>20180128</v>
      </c>
      <c r="B29" s="100">
        <v>201805</v>
      </c>
      <c r="C29" s="100">
        <f t="shared" si="4"/>
        <v>5</v>
      </c>
      <c r="E29" s="101" t="str">
        <f t="shared" si="0"/>
        <v>2018-01-28</v>
      </c>
      <c r="F29" s="100">
        <v>5</v>
      </c>
      <c r="Q29" s="100" t="str">
        <f t="shared" si="1"/>
        <v>2018</v>
      </c>
      <c r="R29" s="100" t="str">
        <f t="shared" si="2"/>
        <v>0128</v>
      </c>
      <c r="S29" s="100" t="str">
        <f t="shared" si="5"/>
        <v>01</v>
      </c>
      <c r="T29" s="100" t="str">
        <f t="shared" si="3"/>
        <v>28</v>
      </c>
      <c r="U29" s="102" t="s">
        <v>214</v>
      </c>
    </row>
    <row r="30" spans="1:21">
      <c r="A30" s="100">
        <v>20180129</v>
      </c>
      <c r="B30" s="100">
        <v>201805</v>
      </c>
      <c r="C30" s="100">
        <f t="shared" si="4"/>
        <v>5</v>
      </c>
      <c r="E30" s="101" t="str">
        <f t="shared" si="0"/>
        <v>2018-01-29</v>
      </c>
      <c r="F30" s="100">
        <v>5</v>
      </c>
      <c r="Q30" s="100" t="str">
        <f t="shared" si="1"/>
        <v>2018</v>
      </c>
      <c r="R30" s="100" t="str">
        <f t="shared" si="2"/>
        <v>0129</v>
      </c>
      <c r="S30" s="100" t="str">
        <f t="shared" si="5"/>
        <v>01</v>
      </c>
      <c r="T30" s="100" t="str">
        <f t="shared" si="3"/>
        <v>29</v>
      </c>
      <c r="U30" s="102" t="s">
        <v>214</v>
      </c>
    </row>
    <row r="31" spans="1:21">
      <c r="A31" s="100">
        <v>20180130</v>
      </c>
      <c r="B31" s="100">
        <v>201805</v>
      </c>
      <c r="C31" s="100">
        <f t="shared" si="4"/>
        <v>5</v>
      </c>
      <c r="E31" s="101" t="str">
        <f t="shared" si="0"/>
        <v>2018-01-30</v>
      </c>
      <c r="F31" s="100">
        <v>5</v>
      </c>
      <c r="Q31" s="100" t="str">
        <f t="shared" si="1"/>
        <v>2018</v>
      </c>
      <c r="R31" s="100" t="str">
        <f t="shared" si="2"/>
        <v>0130</v>
      </c>
      <c r="S31" s="100" t="str">
        <f t="shared" si="5"/>
        <v>01</v>
      </c>
      <c r="T31" s="100" t="str">
        <f t="shared" si="3"/>
        <v>30</v>
      </c>
      <c r="U31" s="102" t="s">
        <v>214</v>
      </c>
    </row>
    <row r="32" spans="1:21">
      <c r="A32" s="100">
        <v>20180131</v>
      </c>
      <c r="B32" s="100">
        <v>201805</v>
      </c>
      <c r="C32" s="100">
        <f t="shared" si="4"/>
        <v>5</v>
      </c>
      <c r="E32" s="101" t="str">
        <f t="shared" si="0"/>
        <v>2018-01-31</v>
      </c>
      <c r="F32" s="100">
        <v>5</v>
      </c>
      <c r="Q32" s="100" t="str">
        <f t="shared" si="1"/>
        <v>2018</v>
      </c>
      <c r="R32" s="100" t="str">
        <f t="shared" si="2"/>
        <v>0131</v>
      </c>
      <c r="S32" s="100" t="str">
        <f t="shared" si="5"/>
        <v>01</v>
      </c>
      <c r="T32" s="100" t="str">
        <f t="shared" si="3"/>
        <v>31</v>
      </c>
      <c r="U32" s="102" t="s">
        <v>214</v>
      </c>
    </row>
    <row r="33" spans="1:21">
      <c r="A33" s="100">
        <v>20180201</v>
      </c>
      <c r="B33" s="100">
        <v>201805</v>
      </c>
      <c r="C33" s="100">
        <f t="shared" si="4"/>
        <v>5</v>
      </c>
      <c r="E33" s="101" t="str">
        <f t="shared" si="0"/>
        <v>2018-02-01</v>
      </c>
      <c r="F33" s="100">
        <v>5</v>
      </c>
      <c r="Q33" s="100" t="str">
        <f t="shared" si="1"/>
        <v>2018</v>
      </c>
      <c r="R33" s="100" t="str">
        <f t="shared" si="2"/>
        <v>0201</v>
      </c>
      <c r="S33" s="100" t="str">
        <f t="shared" si="5"/>
        <v>02</v>
      </c>
      <c r="T33" s="100" t="str">
        <f t="shared" si="3"/>
        <v>01</v>
      </c>
      <c r="U33" s="102" t="s">
        <v>214</v>
      </c>
    </row>
    <row r="34" spans="1:21">
      <c r="A34" s="100">
        <v>20180202</v>
      </c>
      <c r="B34" s="100">
        <v>201805</v>
      </c>
      <c r="C34" s="100">
        <f t="shared" si="4"/>
        <v>5</v>
      </c>
      <c r="E34" s="101" t="str">
        <f t="shared" si="0"/>
        <v>2018-02-02</v>
      </c>
      <c r="F34" s="100">
        <v>5</v>
      </c>
      <c r="Q34" s="100" t="str">
        <f t="shared" si="1"/>
        <v>2018</v>
      </c>
      <c r="R34" s="100" t="str">
        <f t="shared" si="2"/>
        <v>0202</v>
      </c>
      <c r="S34" s="100" t="str">
        <f t="shared" si="5"/>
        <v>02</v>
      </c>
      <c r="T34" s="100" t="str">
        <f t="shared" si="3"/>
        <v>02</v>
      </c>
      <c r="U34" s="102" t="s">
        <v>214</v>
      </c>
    </row>
    <row r="35" spans="1:21">
      <c r="A35" s="100">
        <v>20180203</v>
      </c>
      <c r="B35" s="100">
        <v>201806</v>
      </c>
      <c r="C35" s="100">
        <f t="shared" si="4"/>
        <v>6</v>
      </c>
      <c r="E35" s="101" t="str">
        <f t="shared" si="0"/>
        <v>2018-02-03</v>
      </c>
      <c r="F35" s="100">
        <v>6</v>
      </c>
      <c r="Q35" s="100" t="str">
        <f t="shared" si="1"/>
        <v>2018</v>
      </c>
      <c r="R35" s="100" t="str">
        <f t="shared" si="2"/>
        <v>0203</v>
      </c>
      <c r="S35" s="100" t="str">
        <f t="shared" si="5"/>
        <v>02</v>
      </c>
      <c r="T35" s="100" t="str">
        <f t="shared" si="3"/>
        <v>03</v>
      </c>
      <c r="U35" s="102" t="s">
        <v>214</v>
      </c>
    </row>
    <row r="36" spans="1:21">
      <c r="A36" s="100">
        <v>20180204</v>
      </c>
      <c r="B36" s="100">
        <v>201806</v>
      </c>
      <c r="C36" s="100">
        <f t="shared" si="4"/>
        <v>6</v>
      </c>
      <c r="E36" s="101" t="str">
        <f t="shared" si="0"/>
        <v>2018-02-04</v>
      </c>
      <c r="F36" s="100">
        <v>6</v>
      </c>
      <c r="Q36" s="100" t="str">
        <f t="shared" si="1"/>
        <v>2018</v>
      </c>
      <c r="R36" s="100" t="str">
        <f t="shared" si="2"/>
        <v>0204</v>
      </c>
      <c r="S36" s="100" t="str">
        <f t="shared" si="5"/>
        <v>02</v>
      </c>
      <c r="T36" s="100" t="str">
        <f t="shared" si="3"/>
        <v>04</v>
      </c>
      <c r="U36" s="102" t="s">
        <v>214</v>
      </c>
    </row>
    <row r="37" spans="1:21">
      <c r="A37" s="100">
        <v>20180205</v>
      </c>
      <c r="B37" s="100">
        <v>201806</v>
      </c>
      <c r="C37" s="100">
        <f t="shared" si="4"/>
        <v>6</v>
      </c>
      <c r="E37" s="101" t="str">
        <f t="shared" si="0"/>
        <v>2018-02-05</v>
      </c>
      <c r="F37" s="100">
        <v>6</v>
      </c>
      <c r="Q37" s="100" t="str">
        <f t="shared" si="1"/>
        <v>2018</v>
      </c>
      <c r="R37" s="100" t="str">
        <f t="shared" si="2"/>
        <v>0205</v>
      </c>
      <c r="S37" s="100" t="str">
        <f t="shared" si="5"/>
        <v>02</v>
      </c>
      <c r="T37" s="100" t="str">
        <f t="shared" si="3"/>
        <v>05</v>
      </c>
      <c r="U37" s="102" t="s">
        <v>214</v>
      </c>
    </row>
    <row r="38" spans="1:21">
      <c r="A38" s="100">
        <v>20180206</v>
      </c>
      <c r="B38" s="100">
        <v>201806</v>
      </c>
      <c r="C38" s="100">
        <f t="shared" si="4"/>
        <v>6</v>
      </c>
      <c r="E38" s="101" t="str">
        <f t="shared" si="0"/>
        <v>2018-02-06</v>
      </c>
      <c r="F38" s="100">
        <v>6</v>
      </c>
      <c r="Q38" s="100" t="str">
        <f t="shared" si="1"/>
        <v>2018</v>
      </c>
      <c r="R38" s="100" t="str">
        <f t="shared" si="2"/>
        <v>0206</v>
      </c>
      <c r="S38" s="100" t="str">
        <f t="shared" si="5"/>
        <v>02</v>
      </c>
      <c r="T38" s="100" t="str">
        <f t="shared" si="3"/>
        <v>06</v>
      </c>
      <c r="U38" s="102" t="s">
        <v>214</v>
      </c>
    </row>
    <row r="39" spans="1:21">
      <c r="A39" s="100">
        <v>20180207</v>
      </c>
      <c r="B39" s="100">
        <v>201806</v>
      </c>
      <c r="C39" s="100">
        <f t="shared" si="4"/>
        <v>6</v>
      </c>
      <c r="E39" s="101" t="str">
        <f t="shared" si="0"/>
        <v>2018-02-07</v>
      </c>
      <c r="F39" s="100">
        <v>6</v>
      </c>
      <c r="Q39" s="100" t="str">
        <f t="shared" si="1"/>
        <v>2018</v>
      </c>
      <c r="R39" s="100" t="str">
        <f t="shared" si="2"/>
        <v>0207</v>
      </c>
      <c r="S39" s="100" t="str">
        <f t="shared" si="5"/>
        <v>02</v>
      </c>
      <c r="T39" s="100" t="str">
        <f t="shared" si="3"/>
        <v>07</v>
      </c>
      <c r="U39" s="102" t="s">
        <v>214</v>
      </c>
    </row>
    <row r="40" spans="1:21">
      <c r="A40" s="100">
        <v>20180208</v>
      </c>
      <c r="B40" s="100">
        <v>201806</v>
      </c>
      <c r="C40" s="100">
        <f t="shared" si="4"/>
        <v>6</v>
      </c>
      <c r="E40" s="101" t="str">
        <f t="shared" si="0"/>
        <v>2018-02-08</v>
      </c>
      <c r="F40" s="100">
        <v>6</v>
      </c>
      <c r="Q40" s="100" t="str">
        <f t="shared" si="1"/>
        <v>2018</v>
      </c>
      <c r="R40" s="100" t="str">
        <f t="shared" si="2"/>
        <v>0208</v>
      </c>
      <c r="S40" s="100" t="str">
        <f t="shared" si="5"/>
        <v>02</v>
      </c>
      <c r="T40" s="100" t="str">
        <f t="shared" si="3"/>
        <v>08</v>
      </c>
      <c r="U40" s="102" t="s">
        <v>214</v>
      </c>
    </row>
    <row r="41" spans="1:21">
      <c r="A41" s="100">
        <v>20180209</v>
      </c>
      <c r="B41" s="100">
        <v>201806</v>
      </c>
      <c r="C41" s="100">
        <f t="shared" si="4"/>
        <v>6</v>
      </c>
      <c r="E41" s="101" t="str">
        <f t="shared" si="0"/>
        <v>2018-02-09</v>
      </c>
      <c r="F41" s="100">
        <v>6</v>
      </c>
      <c r="Q41" s="100" t="str">
        <f t="shared" si="1"/>
        <v>2018</v>
      </c>
      <c r="R41" s="100" t="str">
        <f t="shared" si="2"/>
        <v>0209</v>
      </c>
      <c r="S41" s="100" t="str">
        <f t="shared" si="5"/>
        <v>02</v>
      </c>
      <c r="T41" s="100" t="str">
        <f t="shared" si="3"/>
        <v>09</v>
      </c>
      <c r="U41" s="102" t="s">
        <v>214</v>
      </c>
    </row>
    <row r="42" spans="1:21">
      <c r="A42" s="100">
        <v>20180210</v>
      </c>
      <c r="B42" s="100">
        <v>201807</v>
      </c>
      <c r="C42" s="100">
        <f t="shared" si="4"/>
        <v>7</v>
      </c>
      <c r="E42" s="101" t="str">
        <f t="shared" si="0"/>
        <v>2018-02-10</v>
      </c>
      <c r="F42" s="100">
        <v>7</v>
      </c>
      <c r="Q42" s="100" t="str">
        <f t="shared" si="1"/>
        <v>2018</v>
      </c>
      <c r="R42" s="100" t="str">
        <f t="shared" si="2"/>
        <v>0210</v>
      </c>
      <c r="S42" s="100" t="str">
        <f t="shared" si="5"/>
        <v>02</v>
      </c>
      <c r="T42" s="100" t="str">
        <f t="shared" si="3"/>
        <v>10</v>
      </c>
      <c r="U42" s="102" t="s">
        <v>214</v>
      </c>
    </row>
    <row r="43" spans="1:21">
      <c r="A43" s="100">
        <v>20180211</v>
      </c>
      <c r="B43" s="100">
        <v>201807</v>
      </c>
      <c r="C43" s="100">
        <f t="shared" si="4"/>
        <v>7</v>
      </c>
      <c r="E43" s="101" t="str">
        <f t="shared" si="0"/>
        <v>2018-02-11</v>
      </c>
      <c r="F43" s="100">
        <v>7</v>
      </c>
      <c r="Q43" s="100" t="str">
        <f t="shared" si="1"/>
        <v>2018</v>
      </c>
      <c r="R43" s="100" t="str">
        <f t="shared" si="2"/>
        <v>0211</v>
      </c>
      <c r="S43" s="100" t="str">
        <f t="shared" si="5"/>
        <v>02</v>
      </c>
      <c r="T43" s="100" t="str">
        <f t="shared" si="3"/>
        <v>11</v>
      </c>
      <c r="U43" s="102" t="s">
        <v>214</v>
      </c>
    </row>
    <row r="44" spans="1:21">
      <c r="A44" s="100">
        <v>20180212</v>
      </c>
      <c r="B44" s="100">
        <v>201807</v>
      </c>
      <c r="C44" s="100">
        <f t="shared" si="4"/>
        <v>7</v>
      </c>
      <c r="E44" s="101" t="str">
        <f t="shared" si="0"/>
        <v>2018-02-12</v>
      </c>
      <c r="F44" s="100">
        <v>7</v>
      </c>
      <c r="Q44" s="100" t="str">
        <f t="shared" si="1"/>
        <v>2018</v>
      </c>
      <c r="R44" s="100" t="str">
        <f t="shared" si="2"/>
        <v>0212</v>
      </c>
      <c r="S44" s="100" t="str">
        <f t="shared" si="5"/>
        <v>02</v>
      </c>
      <c r="T44" s="100" t="str">
        <f t="shared" si="3"/>
        <v>12</v>
      </c>
      <c r="U44" s="102" t="s">
        <v>214</v>
      </c>
    </row>
    <row r="45" spans="1:21">
      <c r="A45" s="100">
        <v>20180213</v>
      </c>
      <c r="B45" s="100">
        <v>201807</v>
      </c>
      <c r="C45" s="100">
        <f t="shared" si="4"/>
        <v>7</v>
      </c>
      <c r="E45" s="101" t="str">
        <f t="shared" si="0"/>
        <v>2018-02-13</v>
      </c>
      <c r="F45" s="100">
        <v>7</v>
      </c>
      <c r="Q45" s="100" t="str">
        <f t="shared" si="1"/>
        <v>2018</v>
      </c>
      <c r="R45" s="100" t="str">
        <f t="shared" si="2"/>
        <v>0213</v>
      </c>
      <c r="S45" s="100" t="str">
        <f t="shared" si="5"/>
        <v>02</v>
      </c>
      <c r="T45" s="100" t="str">
        <f t="shared" si="3"/>
        <v>13</v>
      </c>
      <c r="U45" s="102" t="s">
        <v>214</v>
      </c>
    </row>
    <row r="46" spans="1:21">
      <c r="A46" s="100">
        <v>20180214</v>
      </c>
      <c r="B46" s="100">
        <v>201807</v>
      </c>
      <c r="C46" s="100">
        <f t="shared" si="4"/>
        <v>7</v>
      </c>
      <c r="E46" s="101" t="str">
        <f t="shared" si="0"/>
        <v>2018-02-14</v>
      </c>
      <c r="F46" s="100">
        <v>7</v>
      </c>
      <c r="Q46" s="100" t="str">
        <f t="shared" si="1"/>
        <v>2018</v>
      </c>
      <c r="R46" s="100" t="str">
        <f t="shared" si="2"/>
        <v>0214</v>
      </c>
      <c r="S46" s="100" t="str">
        <f t="shared" si="5"/>
        <v>02</v>
      </c>
      <c r="T46" s="100" t="str">
        <f t="shared" si="3"/>
        <v>14</v>
      </c>
      <c r="U46" s="102" t="s">
        <v>214</v>
      </c>
    </row>
    <row r="47" spans="1:21">
      <c r="A47" s="100">
        <v>20180215</v>
      </c>
      <c r="B47" s="100">
        <v>201807</v>
      </c>
      <c r="C47" s="100">
        <f t="shared" si="4"/>
        <v>7</v>
      </c>
      <c r="E47" s="101" t="str">
        <f t="shared" si="0"/>
        <v>2018-02-15</v>
      </c>
      <c r="F47" s="100">
        <v>7</v>
      </c>
      <c r="Q47" s="100" t="str">
        <f t="shared" si="1"/>
        <v>2018</v>
      </c>
      <c r="R47" s="100" t="str">
        <f t="shared" si="2"/>
        <v>0215</v>
      </c>
      <c r="S47" s="100" t="str">
        <f t="shared" si="5"/>
        <v>02</v>
      </c>
      <c r="T47" s="100" t="str">
        <f t="shared" si="3"/>
        <v>15</v>
      </c>
      <c r="U47" s="102" t="s">
        <v>214</v>
      </c>
    </row>
    <row r="48" spans="1:21">
      <c r="A48" s="100">
        <v>20180216</v>
      </c>
      <c r="B48" s="100">
        <v>201807</v>
      </c>
      <c r="C48" s="100">
        <f t="shared" si="4"/>
        <v>7</v>
      </c>
      <c r="E48" s="101" t="str">
        <f t="shared" si="0"/>
        <v>2018-02-16</v>
      </c>
      <c r="F48" s="100">
        <v>7</v>
      </c>
      <c r="Q48" s="100" t="str">
        <f t="shared" si="1"/>
        <v>2018</v>
      </c>
      <c r="R48" s="100" t="str">
        <f t="shared" si="2"/>
        <v>0216</v>
      </c>
      <c r="S48" s="100" t="str">
        <f t="shared" si="5"/>
        <v>02</v>
      </c>
      <c r="T48" s="100" t="str">
        <f t="shared" si="3"/>
        <v>16</v>
      </c>
      <c r="U48" s="102" t="s">
        <v>214</v>
      </c>
    </row>
    <row r="49" spans="1:21">
      <c r="A49" s="100">
        <v>20180217</v>
      </c>
      <c r="B49" s="100">
        <v>201808</v>
      </c>
      <c r="C49" s="100">
        <f t="shared" si="4"/>
        <v>8</v>
      </c>
      <c r="E49" s="101" t="str">
        <f t="shared" si="0"/>
        <v>2018-02-17</v>
      </c>
      <c r="F49" s="100">
        <v>8</v>
      </c>
      <c r="Q49" s="100" t="str">
        <f t="shared" si="1"/>
        <v>2018</v>
      </c>
      <c r="R49" s="100" t="str">
        <f t="shared" si="2"/>
        <v>0217</v>
      </c>
      <c r="S49" s="100" t="str">
        <f t="shared" si="5"/>
        <v>02</v>
      </c>
      <c r="T49" s="100" t="str">
        <f t="shared" si="3"/>
        <v>17</v>
      </c>
      <c r="U49" s="102" t="s">
        <v>214</v>
      </c>
    </row>
    <row r="50" spans="1:21">
      <c r="A50" s="100">
        <v>20180218</v>
      </c>
      <c r="B50" s="100">
        <v>201808</v>
      </c>
      <c r="C50" s="100">
        <f t="shared" si="4"/>
        <v>8</v>
      </c>
      <c r="E50" s="101" t="str">
        <f t="shared" si="0"/>
        <v>2018-02-18</v>
      </c>
      <c r="F50" s="100">
        <v>8</v>
      </c>
      <c r="Q50" s="100" t="str">
        <f t="shared" si="1"/>
        <v>2018</v>
      </c>
      <c r="R50" s="100" t="str">
        <f t="shared" si="2"/>
        <v>0218</v>
      </c>
      <c r="S50" s="100" t="str">
        <f t="shared" si="5"/>
        <v>02</v>
      </c>
      <c r="T50" s="100" t="str">
        <f t="shared" si="3"/>
        <v>18</v>
      </c>
      <c r="U50" s="102" t="s">
        <v>214</v>
      </c>
    </row>
    <row r="51" spans="1:21">
      <c r="A51" s="100">
        <v>20180219</v>
      </c>
      <c r="B51" s="100">
        <v>201808</v>
      </c>
      <c r="C51" s="100">
        <f t="shared" si="4"/>
        <v>8</v>
      </c>
      <c r="E51" s="101" t="str">
        <f t="shared" si="0"/>
        <v>2018-02-19</v>
      </c>
      <c r="F51" s="100">
        <v>8</v>
      </c>
      <c r="Q51" s="100" t="str">
        <f t="shared" si="1"/>
        <v>2018</v>
      </c>
      <c r="R51" s="100" t="str">
        <f t="shared" si="2"/>
        <v>0219</v>
      </c>
      <c r="S51" s="100" t="str">
        <f t="shared" si="5"/>
        <v>02</v>
      </c>
      <c r="T51" s="100" t="str">
        <f t="shared" si="3"/>
        <v>19</v>
      </c>
      <c r="U51" s="102" t="s">
        <v>214</v>
      </c>
    </row>
    <row r="52" spans="1:21">
      <c r="A52" s="100">
        <v>20180220</v>
      </c>
      <c r="B52" s="100">
        <v>201808</v>
      </c>
      <c r="C52" s="100">
        <f t="shared" si="4"/>
        <v>8</v>
      </c>
      <c r="E52" s="101" t="str">
        <f t="shared" si="0"/>
        <v>2018-02-20</v>
      </c>
      <c r="F52" s="100">
        <v>8</v>
      </c>
      <c r="Q52" s="100" t="str">
        <f t="shared" si="1"/>
        <v>2018</v>
      </c>
      <c r="R52" s="100" t="str">
        <f t="shared" si="2"/>
        <v>0220</v>
      </c>
      <c r="S52" s="100" t="str">
        <f t="shared" si="5"/>
        <v>02</v>
      </c>
      <c r="T52" s="100" t="str">
        <f t="shared" si="3"/>
        <v>20</v>
      </c>
      <c r="U52" s="102" t="s">
        <v>214</v>
      </c>
    </row>
    <row r="53" spans="1:21">
      <c r="A53" s="100">
        <v>20180221</v>
      </c>
      <c r="B53" s="100">
        <v>201808</v>
      </c>
      <c r="C53" s="100">
        <f t="shared" si="4"/>
        <v>8</v>
      </c>
      <c r="E53" s="101" t="str">
        <f t="shared" si="0"/>
        <v>2018-02-21</v>
      </c>
      <c r="F53" s="100">
        <v>8</v>
      </c>
      <c r="Q53" s="100" t="str">
        <f t="shared" si="1"/>
        <v>2018</v>
      </c>
      <c r="R53" s="100" t="str">
        <f t="shared" si="2"/>
        <v>0221</v>
      </c>
      <c r="S53" s="100" t="str">
        <f t="shared" si="5"/>
        <v>02</v>
      </c>
      <c r="T53" s="100" t="str">
        <f t="shared" si="3"/>
        <v>21</v>
      </c>
      <c r="U53" s="102" t="s">
        <v>214</v>
      </c>
    </row>
    <row r="54" spans="1:21">
      <c r="A54" s="100">
        <v>20180222</v>
      </c>
      <c r="B54" s="100">
        <v>201808</v>
      </c>
      <c r="C54" s="100">
        <f t="shared" si="4"/>
        <v>8</v>
      </c>
      <c r="E54" s="101" t="str">
        <f t="shared" si="0"/>
        <v>2018-02-22</v>
      </c>
      <c r="F54" s="100">
        <v>8</v>
      </c>
      <c r="Q54" s="100" t="str">
        <f t="shared" si="1"/>
        <v>2018</v>
      </c>
      <c r="R54" s="100" t="str">
        <f t="shared" si="2"/>
        <v>0222</v>
      </c>
      <c r="S54" s="100" t="str">
        <f t="shared" si="5"/>
        <v>02</v>
      </c>
      <c r="T54" s="100" t="str">
        <f t="shared" si="3"/>
        <v>22</v>
      </c>
      <c r="U54" s="102" t="s">
        <v>214</v>
      </c>
    </row>
    <row r="55" spans="1:21">
      <c r="A55" s="100">
        <v>20180223</v>
      </c>
      <c r="B55" s="100">
        <v>201808</v>
      </c>
      <c r="C55" s="100">
        <f t="shared" si="4"/>
        <v>8</v>
      </c>
      <c r="E55" s="101" t="str">
        <f t="shared" si="0"/>
        <v>2018-02-23</v>
      </c>
      <c r="F55" s="100">
        <v>8</v>
      </c>
      <c r="Q55" s="100" t="str">
        <f t="shared" si="1"/>
        <v>2018</v>
      </c>
      <c r="R55" s="100" t="str">
        <f t="shared" si="2"/>
        <v>0223</v>
      </c>
      <c r="S55" s="100" t="str">
        <f t="shared" si="5"/>
        <v>02</v>
      </c>
      <c r="T55" s="100" t="str">
        <f t="shared" si="3"/>
        <v>23</v>
      </c>
      <c r="U55" s="102" t="s">
        <v>214</v>
      </c>
    </row>
    <row r="56" spans="1:21">
      <c r="A56" s="100">
        <v>20180224</v>
      </c>
      <c r="B56" s="100">
        <v>201809</v>
      </c>
      <c r="C56" s="100">
        <f t="shared" si="4"/>
        <v>9</v>
      </c>
      <c r="E56" s="101" t="str">
        <f t="shared" si="0"/>
        <v>2018-02-24</v>
      </c>
      <c r="F56" s="100">
        <v>9</v>
      </c>
      <c r="Q56" s="100" t="str">
        <f t="shared" si="1"/>
        <v>2018</v>
      </c>
      <c r="R56" s="100" t="str">
        <f t="shared" si="2"/>
        <v>0224</v>
      </c>
      <c r="S56" s="100" t="str">
        <f t="shared" si="5"/>
        <v>02</v>
      </c>
      <c r="T56" s="100" t="str">
        <f t="shared" si="3"/>
        <v>24</v>
      </c>
      <c r="U56" s="102" t="s">
        <v>214</v>
      </c>
    </row>
    <row r="57" spans="1:21">
      <c r="A57" s="100">
        <v>20180225</v>
      </c>
      <c r="B57" s="100">
        <v>201809</v>
      </c>
      <c r="C57" s="100">
        <f t="shared" si="4"/>
        <v>9</v>
      </c>
      <c r="E57" s="101" t="str">
        <f t="shared" si="0"/>
        <v>2018-02-25</v>
      </c>
      <c r="F57" s="100">
        <v>9</v>
      </c>
      <c r="Q57" s="100" t="str">
        <f t="shared" si="1"/>
        <v>2018</v>
      </c>
      <c r="R57" s="100" t="str">
        <f t="shared" si="2"/>
        <v>0225</v>
      </c>
      <c r="S57" s="100" t="str">
        <f t="shared" si="5"/>
        <v>02</v>
      </c>
      <c r="T57" s="100" t="str">
        <f t="shared" si="3"/>
        <v>25</v>
      </c>
      <c r="U57" s="102" t="s">
        <v>214</v>
      </c>
    </row>
    <row r="58" spans="1:21">
      <c r="A58" s="100">
        <v>20180226</v>
      </c>
      <c r="B58" s="100">
        <v>201809</v>
      </c>
      <c r="C58" s="100">
        <f t="shared" si="4"/>
        <v>9</v>
      </c>
      <c r="E58" s="101" t="str">
        <f t="shared" si="0"/>
        <v>2018-02-26</v>
      </c>
      <c r="F58" s="100">
        <v>9</v>
      </c>
      <c r="Q58" s="100" t="str">
        <f t="shared" si="1"/>
        <v>2018</v>
      </c>
      <c r="R58" s="100" t="str">
        <f t="shared" si="2"/>
        <v>0226</v>
      </c>
      <c r="S58" s="100" t="str">
        <f t="shared" si="5"/>
        <v>02</v>
      </c>
      <c r="T58" s="100" t="str">
        <f t="shared" si="3"/>
        <v>26</v>
      </c>
      <c r="U58" s="102" t="s">
        <v>214</v>
      </c>
    </row>
    <row r="59" spans="1:21">
      <c r="A59" s="100">
        <v>20180227</v>
      </c>
      <c r="B59" s="100">
        <v>201809</v>
      </c>
      <c r="C59" s="100">
        <f t="shared" si="4"/>
        <v>9</v>
      </c>
      <c r="E59" s="101" t="str">
        <f t="shared" si="0"/>
        <v>2018-02-27</v>
      </c>
      <c r="F59" s="100">
        <v>9</v>
      </c>
      <c r="Q59" s="100" t="str">
        <f t="shared" si="1"/>
        <v>2018</v>
      </c>
      <c r="R59" s="100" t="str">
        <f t="shared" si="2"/>
        <v>0227</v>
      </c>
      <c r="S59" s="100" t="str">
        <f t="shared" si="5"/>
        <v>02</v>
      </c>
      <c r="T59" s="100" t="str">
        <f t="shared" si="3"/>
        <v>27</v>
      </c>
      <c r="U59" s="102" t="s">
        <v>214</v>
      </c>
    </row>
    <row r="60" spans="1:21">
      <c r="A60" s="100">
        <v>20180228</v>
      </c>
      <c r="B60" s="100">
        <v>201809</v>
      </c>
      <c r="C60" s="100">
        <f t="shared" si="4"/>
        <v>9</v>
      </c>
      <c r="E60" s="101" t="str">
        <f t="shared" si="0"/>
        <v>2018-02-28</v>
      </c>
      <c r="F60" s="100">
        <v>9</v>
      </c>
      <c r="Q60" s="100" t="str">
        <f t="shared" si="1"/>
        <v>2018</v>
      </c>
      <c r="R60" s="100" t="str">
        <f t="shared" si="2"/>
        <v>0228</v>
      </c>
      <c r="S60" s="100" t="str">
        <f t="shared" si="5"/>
        <v>02</v>
      </c>
      <c r="T60" s="100" t="str">
        <f t="shared" si="3"/>
        <v>28</v>
      </c>
      <c r="U60" s="102" t="s">
        <v>214</v>
      </c>
    </row>
    <row r="61" spans="1:21">
      <c r="A61" s="100">
        <v>20180301</v>
      </c>
      <c r="B61" s="100">
        <v>201809</v>
      </c>
      <c r="C61" s="100">
        <f t="shared" si="4"/>
        <v>9</v>
      </c>
      <c r="E61" s="101" t="str">
        <f t="shared" si="0"/>
        <v>2018-03-01</v>
      </c>
      <c r="F61" s="100">
        <v>9</v>
      </c>
      <c r="Q61" s="100" t="str">
        <f t="shared" si="1"/>
        <v>2018</v>
      </c>
      <c r="R61" s="100" t="str">
        <f t="shared" si="2"/>
        <v>0301</v>
      </c>
      <c r="S61" s="100" t="str">
        <f t="shared" si="5"/>
        <v>03</v>
      </c>
      <c r="T61" s="100" t="str">
        <f t="shared" si="3"/>
        <v>01</v>
      </c>
      <c r="U61" s="102" t="s">
        <v>214</v>
      </c>
    </row>
    <row r="62" spans="1:21">
      <c r="A62" s="100">
        <v>20180302</v>
      </c>
      <c r="B62" s="100">
        <v>201809</v>
      </c>
      <c r="C62" s="100">
        <f t="shared" si="4"/>
        <v>9</v>
      </c>
      <c r="E62" s="101" t="str">
        <f t="shared" si="0"/>
        <v>2018-03-02</v>
      </c>
      <c r="F62" s="100">
        <v>9</v>
      </c>
      <c r="Q62" s="100" t="str">
        <f t="shared" si="1"/>
        <v>2018</v>
      </c>
      <c r="R62" s="100" t="str">
        <f t="shared" si="2"/>
        <v>0302</v>
      </c>
      <c r="S62" s="100" t="str">
        <f t="shared" si="5"/>
        <v>03</v>
      </c>
      <c r="T62" s="100" t="str">
        <f t="shared" si="3"/>
        <v>02</v>
      </c>
      <c r="U62" s="102" t="s">
        <v>214</v>
      </c>
    </row>
    <row r="63" spans="1:21">
      <c r="A63" s="100">
        <v>20180303</v>
      </c>
      <c r="B63" s="100">
        <v>201810</v>
      </c>
      <c r="C63" s="100">
        <f t="shared" si="4"/>
        <v>10</v>
      </c>
      <c r="E63" s="101" t="str">
        <f t="shared" si="0"/>
        <v>2018-03-03</v>
      </c>
      <c r="F63" s="100">
        <v>10</v>
      </c>
      <c r="Q63" s="100" t="str">
        <f t="shared" si="1"/>
        <v>2018</v>
      </c>
      <c r="R63" s="100" t="str">
        <f t="shared" si="2"/>
        <v>0303</v>
      </c>
      <c r="S63" s="100" t="str">
        <f t="shared" si="5"/>
        <v>03</v>
      </c>
      <c r="T63" s="100" t="str">
        <f t="shared" si="3"/>
        <v>03</v>
      </c>
      <c r="U63" s="102" t="s">
        <v>214</v>
      </c>
    </row>
    <row r="64" spans="1:21">
      <c r="A64" s="100">
        <v>20180304</v>
      </c>
      <c r="B64" s="100">
        <v>201810</v>
      </c>
      <c r="C64" s="100">
        <f t="shared" si="4"/>
        <v>10</v>
      </c>
      <c r="E64" s="101" t="str">
        <f t="shared" si="0"/>
        <v>2018-03-04</v>
      </c>
      <c r="F64" s="100">
        <v>10</v>
      </c>
      <c r="Q64" s="100" t="str">
        <f t="shared" si="1"/>
        <v>2018</v>
      </c>
      <c r="R64" s="100" t="str">
        <f t="shared" si="2"/>
        <v>0304</v>
      </c>
      <c r="S64" s="100" t="str">
        <f t="shared" si="5"/>
        <v>03</v>
      </c>
      <c r="T64" s="100" t="str">
        <f t="shared" si="3"/>
        <v>04</v>
      </c>
      <c r="U64" s="102" t="s">
        <v>214</v>
      </c>
    </row>
    <row r="65" spans="1:21">
      <c r="A65" s="100">
        <v>20180305</v>
      </c>
      <c r="B65" s="100">
        <v>201810</v>
      </c>
      <c r="C65" s="100">
        <f t="shared" si="4"/>
        <v>10</v>
      </c>
      <c r="E65" s="101" t="str">
        <f t="shared" si="0"/>
        <v>2018-03-05</v>
      </c>
      <c r="F65" s="100">
        <v>10</v>
      </c>
      <c r="Q65" s="100" t="str">
        <f t="shared" si="1"/>
        <v>2018</v>
      </c>
      <c r="R65" s="100" t="str">
        <f t="shared" si="2"/>
        <v>0305</v>
      </c>
      <c r="S65" s="100" t="str">
        <f t="shared" si="5"/>
        <v>03</v>
      </c>
      <c r="T65" s="100" t="str">
        <f t="shared" si="3"/>
        <v>05</v>
      </c>
      <c r="U65" s="102" t="s">
        <v>214</v>
      </c>
    </row>
    <row r="66" spans="1:21">
      <c r="A66" s="100">
        <v>20180306</v>
      </c>
      <c r="B66" s="100">
        <v>201810</v>
      </c>
      <c r="C66" s="100">
        <f t="shared" si="4"/>
        <v>10</v>
      </c>
      <c r="E66" s="101" t="str">
        <f t="shared" si="0"/>
        <v>2018-03-06</v>
      </c>
      <c r="F66" s="100">
        <v>10</v>
      </c>
      <c r="Q66" s="100" t="str">
        <f t="shared" ref="Q66:Q129" si="6">LEFT(A66,4)</f>
        <v>2018</v>
      </c>
      <c r="R66" s="100" t="str">
        <f t="shared" ref="R66:R129" si="7">RIGHT(A66,4)</f>
        <v>0306</v>
      </c>
      <c r="S66" s="100" t="str">
        <f t="shared" si="5"/>
        <v>03</v>
      </c>
      <c r="T66" s="100" t="str">
        <f t="shared" ref="T66:T129" si="8">RIGHT(A66,2)</f>
        <v>06</v>
      </c>
      <c r="U66" s="102" t="s">
        <v>214</v>
      </c>
    </row>
    <row r="67" spans="1:21">
      <c r="A67" s="100">
        <v>20180307</v>
      </c>
      <c r="B67" s="100">
        <v>201810</v>
      </c>
      <c r="C67" s="100">
        <f t="shared" ref="C67:C130" si="9">B67-201800</f>
        <v>10</v>
      </c>
      <c r="E67" s="101" t="str">
        <f t="shared" ref="E67:E130" si="10">Q67&amp;U67&amp;S67&amp;U67&amp;T67</f>
        <v>2018-03-07</v>
      </c>
      <c r="F67" s="100">
        <v>10</v>
      </c>
      <c r="Q67" s="100" t="str">
        <f t="shared" si="6"/>
        <v>2018</v>
      </c>
      <c r="R67" s="100" t="str">
        <f t="shared" si="7"/>
        <v>0307</v>
      </c>
      <c r="S67" s="100" t="str">
        <f t="shared" ref="S67:S130" si="11">LEFT(R67,2)</f>
        <v>03</v>
      </c>
      <c r="T67" s="100" t="str">
        <f t="shared" si="8"/>
        <v>07</v>
      </c>
      <c r="U67" s="102" t="s">
        <v>214</v>
      </c>
    </row>
    <row r="68" spans="1:21">
      <c r="A68" s="100">
        <v>20180308</v>
      </c>
      <c r="B68" s="100">
        <v>201810</v>
      </c>
      <c r="C68" s="100">
        <f t="shared" si="9"/>
        <v>10</v>
      </c>
      <c r="E68" s="101" t="str">
        <f t="shared" si="10"/>
        <v>2018-03-08</v>
      </c>
      <c r="F68" s="100">
        <v>10</v>
      </c>
      <c r="Q68" s="100" t="str">
        <f t="shared" si="6"/>
        <v>2018</v>
      </c>
      <c r="R68" s="100" t="str">
        <f t="shared" si="7"/>
        <v>0308</v>
      </c>
      <c r="S68" s="100" t="str">
        <f t="shared" si="11"/>
        <v>03</v>
      </c>
      <c r="T68" s="100" t="str">
        <f t="shared" si="8"/>
        <v>08</v>
      </c>
      <c r="U68" s="102" t="s">
        <v>214</v>
      </c>
    </row>
    <row r="69" spans="1:21">
      <c r="A69" s="100">
        <v>20180309</v>
      </c>
      <c r="B69" s="100">
        <v>201810</v>
      </c>
      <c r="C69" s="100">
        <f t="shared" si="9"/>
        <v>10</v>
      </c>
      <c r="E69" s="101" t="str">
        <f t="shared" si="10"/>
        <v>2018-03-09</v>
      </c>
      <c r="F69" s="100">
        <v>10</v>
      </c>
      <c r="Q69" s="100" t="str">
        <f t="shared" si="6"/>
        <v>2018</v>
      </c>
      <c r="R69" s="100" t="str">
        <f t="shared" si="7"/>
        <v>0309</v>
      </c>
      <c r="S69" s="100" t="str">
        <f t="shared" si="11"/>
        <v>03</v>
      </c>
      <c r="T69" s="100" t="str">
        <f t="shared" si="8"/>
        <v>09</v>
      </c>
      <c r="U69" s="102" t="s">
        <v>214</v>
      </c>
    </row>
    <row r="70" spans="1:21">
      <c r="A70" s="100">
        <v>20180310</v>
      </c>
      <c r="B70" s="100">
        <v>201811</v>
      </c>
      <c r="C70" s="100">
        <f t="shared" si="9"/>
        <v>11</v>
      </c>
      <c r="E70" s="101" t="str">
        <f t="shared" si="10"/>
        <v>2018-03-10</v>
      </c>
      <c r="F70" s="100">
        <v>11</v>
      </c>
      <c r="Q70" s="100" t="str">
        <f t="shared" si="6"/>
        <v>2018</v>
      </c>
      <c r="R70" s="100" t="str">
        <f t="shared" si="7"/>
        <v>0310</v>
      </c>
      <c r="S70" s="100" t="str">
        <f t="shared" si="11"/>
        <v>03</v>
      </c>
      <c r="T70" s="100" t="str">
        <f t="shared" si="8"/>
        <v>10</v>
      </c>
      <c r="U70" s="102" t="s">
        <v>214</v>
      </c>
    </row>
    <row r="71" spans="1:21">
      <c r="A71" s="100">
        <v>20180311</v>
      </c>
      <c r="B71" s="100">
        <v>201811</v>
      </c>
      <c r="C71" s="100">
        <f t="shared" si="9"/>
        <v>11</v>
      </c>
      <c r="E71" s="101" t="str">
        <f t="shared" si="10"/>
        <v>2018-03-11</v>
      </c>
      <c r="F71" s="100">
        <v>11</v>
      </c>
      <c r="Q71" s="100" t="str">
        <f t="shared" si="6"/>
        <v>2018</v>
      </c>
      <c r="R71" s="100" t="str">
        <f t="shared" si="7"/>
        <v>0311</v>
      </c>
      <c r="S71" s="100" t="str">
        <f t="shared" si="11"/>
        <v>03</v>
      </c>
      <c r="T71" s="100" t="str">
        <f t="shared" si="8"/>
        <v>11</v>
      </c>
      <c r="U71" s="102" t="s">
        <v>214</v>
      </c>
    </row>
    <row r="72" spans="1:21">
      <c r="A72" s="100">
        <v>20180312</v>
      </c>
      <c r="B72" s="100">
        <v>201811</v>
      </c>
      <c r="C72" s="100">
        <f t="shared" si="9"/>
        <v>11</v>
      </c>
      <c r="E72" s="101" t="str">
        <f t="shared" si="10"/>
        <v>2018-03-12</v>
      </c>
      <c r="F72" s="100">
        <v>11</v>
      </c>
      <c r="Q72" s="100" t="str">
        <f t="shared" si="6"/>
        <v>2018</v>
      </c>
      <c r="R72" s="100" t="str">
        <f t="shared" si="7"/>
        <v>0312</v>
      </c>
      <c r="S72" s="100" t="str">
        <f t="shared" si="11"/>
        <v>03</v>
      </c>
      <c r="T72" s="100" t="str">
        <f t="shared" si="8"/>
        <v>12</v>
      </c>
      <c r="U72" s="102" t="s">
        <v>214</v>
      </c>
    </row>
    <row r="73" spans="1:21">
      <c r="A73" s="100">
        <v>20180313</v>
      </c>
      <c r="B73" s="100">
        <v>201811</v>
      </c>
      <c r="C73" s="100">
        <f t="shared" si="9"/>
        <v>11</v>
      </c>
      <c r="E73" s="101" t="str">
        <f t="shared" si="10"/>
        <v>2018-03-13</v>
      </c>
      <c r="F73" s="100">
        <v>11</v>
      </c>
      <c r="Q73" s="100" t="str">
        <f t="shared" si="6"/>
        <v>2018</v>
      </c>
      <c r="R73" s="100" t="str">
        <f t="shared" si="7"/>
        <v>0313</v>
      </c>
      <c r="S73" s="100" t="str">
        <f t="shared" si="11"/>
        <v>03</v>
      </c>
      <c r="T73" s="100" t="str">
        <f t="shared" si="8"/>
        <v>13</v>
      </c>
      <c r="U73" s="102" t="s">
        <v>214</v>
      </c>
    </row>
    <row r="74" spans="1:21">
      <c r="A74" s="100">
        <v>20180314</v>
      </c>
      <c r="B74" s="100">
        <v>201811</v>
      </c>
      <c r="C74" s="100">
        <f t="shared" si="9"/>
        <v>11</v>
      </c>
      <c r="E74" s="101" t="str">
        <f t="shared" si="10"/>
        <v>2018-03-14</v>
      </c>
      <c r="F74" s="100">
        <v>11</v>
      </c>
      <c r="Q74" s="100" t="str">
        <f t="shared" si="6"/>
        <v>2018</v>
      </c>
      <c r="R74" s="100" t="str">
        <f t="shared" si="7"/>
        <v>0314</v>
      </c>
      <c r="S74" s="100" t="str">
        <f t="shared" si="11"/>
        <v>03</v>
      </c>
      <c r="T74" s="100" t="str">
        <f t="shared" si="8"/>
        <v>14</v>
      </c>
      <c r="U74" s="102" t="s">
        <v>214</v>
      </c>
    </row>
    <row r="75" spans="1:21">
      <c r="A75" s="100">
        <v>20180315</v>
      </c>
      <c r="B75" s="100">
        <v>201811</v>
      </c>
      <c r="C75" s="100">
        <f t="shared" si="9"/>
        <v>11</v>
      </c>
      <c r="E75" s="101" t="str">
        <f t="shared" si="10"/>
        <v>2018-03-15</v>
      </c>
      <c r="F75" s="100">
        <v>11</v>
      </c>
      <c r="Q75" s="100" t="str">
        <f t="shared" si="6"/>
        <v>2018</v>
      </c>
      <c r="R75" s="100" t="str">
        <f t="shared" si="7"/>
        <v>0315</v>
      </c>
      <c r="S75" s="100" t="str">
        <f t="shared" si="11"/>
        <v>03</v>
      </c>
      <c r="T75" s="100" t="str">
        <f t="shared" si="8"/>
        <v>15</v>
      </c>
      <c r="U75" s="102" t="s">
        <v>214</v>
      </c>
    </row>
    <row r="76" spans="1:21">
      <c r="A76" s="100">
        <v>20180316</v>
      </c>
      <c r="B76" s="100">
        <v>201811</v>
      </c>
      <c r="C76" s="100">
        <f t="shared" si="9"/>
        <v>11</v>
      </c>
      <c r="E76" s="101" t="str">
        <f t="shared" si="10"/>
        <v>2018-03-16</v>
      </c>
      <c r="F76" s="100">
        <v>11</v>
      </c>
      <c r="Q76" s="100" t="str">
        <f t="shared" si="6"/>
        <v>2018</v>
      </c>
      <c r="R76" s="100" t="str">
        <f t="shared" si="7"/>
        <v>0316</v>
      </c>
      <c r="S76" s="100" t="str">
        <f t="shared" si="11"/>
        <v>03</v>
      </c>
      <c r="T76" s="100" t="str">
        <f t="shared" si="8"/>
        <v>16</v>
      </c>
      <c r="U76" s="102" t="s">
        <v>214</v>
      </c>
    </row>
    <row r="77" spans="1:21">
      <c r="A77" s="100">
        <v>20180317</v>
      </c>
      <c r="B77" s="100">
        <v>201812</v>
      </c>
      <c r="C77" s="100">
        <f t="shared" si="9"/>
        <v>12</v>
      </c>
      <c r="E77" s="101" t="str">
        <f t="shared" si="10"/>
        <v>2018-03-17</v>
      </c>
      <c r="F77" s="100">
        <v>12</v>
      </c>
      <c r="Q77" s="100" t="str">
        <f t="shared" si="6"/>
        <v>2018</v>
      </c>
      <c r="R77" s="100" t="str">
        <f t="shared" si="7"/>
        <v>0317</v>
      </c>
      <c r="S77" s="100" t="str">
        <f t="shared" si="11"/>
        <v>03</v>
      </c>
      <c r="T77" s="100" t="str">
        <f t="shared" si="8"/>
        <v>17</v>
      </c>
      <c r="U77" s="102" t="s">
        <v>214</v>
      </c>
    </row>
    <row r="78" spans="1:21">
      <c r="A78" s="100">
        <v>20180318</v>
      </c>
      <c r="B78" s="100">
        <v>201812</v>
      </c>
      <c r="C78" s="100">
        <f t="shared" si="9"/>
        <v>12</v>
      </c>
      <c r="E78" s="101" t="str">
        <f t="shared" si="10"/>
        <v>2018-03-18</v>
      </c>
      <c r="F78" s="100">
        <v>12</v>
      </c>
      <c r="Q78" s="100" t="str">
        <f t="shared" si="6"/>
        <v>2018</v>
      </c>
      <c r="R78" s="100" t="str">
        <f t="shared" si="7"/>
        <v>0318</v>
      </c>
      <c r="S78" s="100" t="str">
        <f t="shared" si="11"/>
        <v>03</v>
      </c>
      <c r="T78" s="100" t="str">
        <f t="shared" si="8"/>
        <v>18</v>
      </c>
      <c r="U78" s="102" t="s">
        <v>214</v>
      </c>
    </row>
    <row r="79" spans="1:21">
      <c r="A79" s="100">
        <v>20180319</v>
      </c>
      <c r="B79" s="100">
        <v>201812</v>
      </c>
      <c r="C79" s="100">
        <f t="shared" si="9"/>
        <v>12</v>
      </c>
      <c r="E79" s="101" t="str">
        <f t="shared" si="10"/>
        <v>2018-03-19</v>
      </c>
      <c r="F79" s="100">
        <v>12</v>
      </c>
      <c r="Q79" s="100" t="str">
        <f t="shared" si="6"/>
        <v>2018</v>
      </c>
      <c r="R79" s="100" t="str">
        <f t="shared" si="7"/>
        <v>0319</v>
      </c>
      <c r="S79" s="100" t="str">
        <f t="shared" si="11"/>
        <v>03</v>
      </c>
      <c r="T79" s="100" t="str">
        <f t="shared" si="8"/>
        <v>19</v>
      </c>
      <c r="U79" s="102" t="s">
        <v>214</v>
      </c>
    </row>
    <row r="80" spans="1:21">
      <c r="A80" s="100">
        <v>20180320</v>
      </c>
      <c r="B80" s="100">
        <v>201812</v>
      </c>
      <c r="C80" s="100">
        <f t="shared" si="9"/>
        <v>12</v>
      </c>
      <c r="E80" s="101" t="str">
        <f t="shared" si="10"/>
        <v>2018-03-20</v>
      </c>
      <c r="F80" s="100">
        <v>12</v>
      </c>
      <c r="Q80" s="100" t="str">
        <f t="shared" si="6"/>
        <v>2018</v>
      </c>
      <c r="R80" s="100" t="str">
        <f t="shared" si="7"/>
        <v>0320</v>
      </c>
      <c r="S80" s="100" t="str">
        <f t="shared" si="11"/>
        <v>03</v>
      </c>
      <c r="T80" s="100" t="str">
        <f t="shared" si="8"/>
        <v>20</v>
      </c>
      <c r="U80" s="102" t="s">
        <v>214</v>
      </c>
    </row>
    <row r="81" spans="1:21">
      <c r="A81" s="100">
        <v>20180321</v>
      </c>
      <c r="B81" s="100">
        <v>201812</v>
      </c>
      <c r="C81" s="100">
        <f t="shared" si="9"/>
        <v>12</v>
      </c>
      <c r="E81" s="101" t="str">
        <f t="shared" si="10"/>
        <v>2018-03-21</v>
      </c>
      <c r="F81" s="100">
        <v>12</v>
      </c>
      <c r="Q81" s="100" t="str">
        <f t="shared" si="6"/>
        <v>2018</v>
      </c>
      <c r="R81" s="100" t="str">
        <f t="shared" si="7"/>
        <v>0321</v>
      </c>
      <c r="S81" s="100" t="str">
        <f t="shared" si="11"/>
        <v>03</v>
      </c>
      <c r="T81" s="100" t="str">
        <f t="shared" si="8"/>
        <v>21</v>
      </c>
      <c r="U81" s="102" t="s">
        <v>214</v>
      </c>
    </row>
    <row r="82" spans="1:21">
      <c r="A82" s="100">
        <v>20180322</v>
      </c>
      <c r="B82" s="100">
        <v>201812</v>
      </c>
      <c r="C82" s="100">
        <f t="shared" si="9"/>
        <v>12</v>
      </c>
      <c r="E82" s="101" t="str">
        <f t="shared" si="10"/>
        <v>2018-03-22</v>
      </c>
      <c r="F82" s="100">
        <v>12</v>
      </c>
      <c r="Q82" s="100" t="str">
        <f t="shared" si="6"/>
        <v>2018</v>
      </c>
      <c r="R82" s="100" t="str">
        <f t="shared" si="7"/>
        <v>0322</v>
      </c>
      <c r="S82" s="100" t="str">
        <f t="shared" si="11"/>
        <v>03</v>
      </c>
      <c r="T82" s="100" t="str">
        <f t="shared" si="8"/>
        <v>22</v>
      </c>
      <c r="U82" s="102" t="s">
        <v>214</v>
      </c>
    </row>
    <row r="83" spans="1:21">
      <c r="A83" s="100">
        <v>20180323</v>
      </c>
      <c r="B83" s="100">
        <v>201812</v>
      </c>
      <c r="C83" s="100">
        <f t="shared" si="9"/>
        <v>12</v>
      </c>
      <c r="E83" s="101" t="str">
        <f t="shared" si="10"/>
        <v>2018-03-23</v>
      </c>
      <c r="F83" s="100">
        <v>12</v>
      </c>
      <c r="Q83" s="100" t="str">
        <f t="shared" si="6"/>
        <v>2018</v>
      </c>
      <c r="R83" s="100" t="str">
        <f t="shared" si="7"/>
        <v>0323</v>
      </c>
      <c r="S83" s="100" t="str">
        <f t="shared" si="11"/>
        <v>03</v>
      </c>
      <c r="T83" s="100" t="str">
        <f t="shared" si="8"/>
        <v>23</v>
      </c>
      <c r="U83" s="102" t="s">
        <v>214</v>
      </c>
    </row>
    <row r="84" spans="1:21">
      <c r="A84" s="100">
        <v>20180324</v>
      </c>
      <c r="B84" s="100">
        <v>201813</v>
      </c>
      <c r="C84" s="100">
        <f t="shared" si="9"/>
        <v>13</v>
      </c>
      <c r="E84" s="101" t="str">
        <f t="shared" si="10"/>
        <v>2018-03-24</v>
      </c>
      <c r="F84" s="100">
        <v>13</v>
      </c>
      <c r="Q84" s="100" t="str">
        <f t="shared" si="6"/>
        <v>2018</v>
      </c>
      <c r="R84" s="100" t="str">
        <f t="shared" si="7"/>
        <v>0324</v>
      </c>
      <c r="S84" s="100" t="str">
        <f t="shared" si="11"/>
        <v>03</v>
      </c>
      <c r="T84" s="100" t="str">
        <f t="shared" si="8"/>
        <v>24</v>
      </c>
      <c r="U84" s="102" t="s">
        <v>214</v>
      </c>
    </row>
    <row r="85" spans="1:21">
      <c r="A85" s="100">
        <v>20180325</v>
      </c>
      <c r="B85" s="100">
        <v>201813</v>
      </c>
      <c r="C85" s="100">
        <f t="shared" si="9"/>
        <v>13</v>
      </c>
      <c r="E85" s="101" t="str">
        <f t="shared" si="10"/>
        <v>2018-03-25</v>
      </c>
      <c r="F85" s="100">
        <v>13</v>
      </c>
      <c r="Q85" s="100" t="str">
        <f t="shared" si="6"/>
        <v>2018</v>
      </c>
      <c r="R85" s="100" t="str">
        <f t="shared" si="7"/>
        <v>0325</v>
      </c>
      <c r="S85" s="100" t="str">
        <f t="shared" si="11"/>
        <v>03</v>
      </c>
      <c r="T85" s="100" t="str">
        <f t="shared" si="8"/>
        <v>25</v>
      </c>
      <c r="U85" s="102" t="s">
        <v>214</v>
      </c>
    </row>
    <row r="86" spans="1:21">
      <c r="A86" s="100">
        <v>20180326</v>
      </c>
      <c r="B86" s="100">
        <v>201813</v>
      </c>
      <c r="C86" s="100">
        <f t="shared" si="9"/>
        <v>13</v>
      </c>
      <c r="E86" s="101" t="str">
        <f t="shared" si="10"/>
        <v>2018-03-26</v>
      </c>
      <c r="F86" s="100">
        <v>13</v>
      </c>
      <c r="Q86" s="100" t="str">
        <f t="shared" si="6"/>
        <v>2018</v>
      </c>
      <c r="R86" s="100" t="str">
        <f t="shared" si="7"/>
        <v>0326</v>
      </c>
      <c r="S86" s="100" t="str">
        <f t="shared" si="11"/>
        <v>03</v>
      </c>
      <c r="T86" s="100" t="str">
        <f t="shared" si="8"/>
        <v>26</v>
      </c>
      <c r="U86" s="102" t="s">
        <v>214</v>
      </c>
    </row>
    <row r="87" spans="1:21">
      <c r="A87" s="100">
        <v>20180327</v>
      </c>
      <c r="B87" s="100">
        <v>201813</v>
      </c>
      <c r="C87" s="100">
        <f t="shared" si="9"/>
        <v>13</v>
      </c>
      <c r="E87" s="101" t="str">
        <f t="shared" si="10"/>
        <v>2018-03-27</v>
      </c>
      <c r="F87" s="100">
        <v>13</v>
      </c>
      <c r="Q87" s="100" t="str">
        <f t="shared" si="6"/>
        <v>2018</v>
      </c>
      <c r="R87" s="100" t="str">
        <f t="shared" si="7"/>
        <v>0327</v>
      </c>
      <c r="S87" s="100" t="str">
        <f t="shared" si="11"/>
        <v>03</v>
      </c>
      <c r="T87" s="100" t="str">
        <f t="shared" si="8"/>
        <v>27</v>
      </c>
      <c r="U87" s="102" t="s">
        <v>214</v>
      </c>
    </row>
    <row r="88" spans="1:21">
      <c r="A88" s="100">
        <v>20180328</v>
      </c>
      <c r="B88" s="100">
        <v>201813</v>
      </c>
      <c r="C88" s="100">
        <f t="shared" si="9"/>
        <v>13</v>
      </c>
      <c r="E88" s="101" t="str">
        <f t="shared" si="10"/>
        <v>2018-03-28</v>
      </c>
      <c r="F88" s="100">
        <v>13</v>
      </c>
      <c r="Q88" s="100" t="str">
        <f t="shared" si="6"/>
        <v>2018</v>
      </c>
      <c r="R88" s="100" t="str">
        <f t="shared" si="7"/>
        <v>0328</v>
      </c>
      <c r="S88" s="100" t="str">
        <f t="shared" si="11"/>
        <v>03</v>
      </c>
      <c r="T88" s="100" t="str">
        <f t="shared" si="8"/>
        <v>28</v>
      </c>
      <c r="U88" s="102" t="s">
        <v>214</v>
      </c>
    </row>
    <row r="89" spans="1:21">
      <c r="A89" s="100">
        <v>20180329</v>
      </c>
      <c r="B89" s="100">
        <v>201813</v>
      </c>
      <c r="C89" s="100">
        <f t="shared" si="9"/>
        <v>13</v>
      </c>
      <c r="E89" s="101" t="str">
        <f t="shared" si="10"/>
        <v>2018-03-29</v>
      </c>
      <c r="F89" s="100">
        <v>13</v>
      </c>
      <c r="Q89" s="100" t="str">
        <f t="shared" si="6"/>
        <v>2018</v>
      </c>
      <c r="R89" s="100" t="str">
        <f t="shared" si="7"/>
        <v>0329</v>
      </c>
      <c r="S89" s="100" t="str">
        <f t="shared" si="11"/>
        <v>03</v>
      </c>
      <c r="T89" s="100" t="str">
        <f t="shared" si="8"/>
        <v>29</v>
      </c>
      <c r="U89" s="102" t="s">
        <v>214</v>
      </c>
    </row>
    <row r="90" spans="1:21">
      <c r="A90" s="100">
        <v>20180330</v>
      </c>
      <c r="B90" s="100">
        <v>201813</v>
      </c>
      <c r="C90" s="100">
        <f t="shared" si="9"/>
        <v>13</v>
      </c>
      <c r="E90" s="101" t="str">
        <f t="shared" si="10"/>
        <v>2018-03-30</v>
      </c>
      <c r="F90" s="100">
        <v>13</v>
      </c>
      <c r="Q90" s="100" t="str">
        <f t="shared" si="6"/>
        <v>2018</v>
      </c>
      <c r="R90" s="100" t="str">
        <f t="shared" si="7"/>
        <v>0330</v>
      </c>
      <c r="S90" s="100" t="str">
        <f t="shared" si="11"/>
        <v>03</v>
      </c>
      <c r="T90" s="100" t="str">
        <f t="shared" si="8"/>
        <v>30</v>
      </c>
      <c r="U90" s="102" t="s">
        <v>214</v>
      </c>
    </row>
    <row r="91" spans="1:21">
      <c r="A91" s="100">
        <v>20180331</v>
      </c>
      <c r="B91" s="100">
        <v>201814</v>
      </c>
      <c r="C91" s="100">
        <f t="shared" si="9"/>
        <v>14</v>
      </c>
      <c r="E91" s="101" t="str">
        <f t="shared" si="10"/>
        <v>2018-03-31</v>
      </c>
      <c r="F91" s="100">
        <v>14</v>
      </c>
      <c r="Q91" s="100" t="str">
        <f t="shared" si="6"/>
        <v>2018</v>
      </c>
      <c r="R91" s="100" t="str">
        <f t="shared" si="7"/>
        <v>0331</v>
      </c>
      <c r="S91" s="100" t="str">
        <f t="shared" si="11"/>
        <v>03</v>
      </c>
      <c r="T91" s="100" t="str">
        <f t="shared" si="8"/>
        <v>31</v>
      </c>
      <c r="U91" s="102" t="s">
        <v>214</v>
      </c>
    </row>
    <row r="92" spans="1:21">
      <c r="A92" s="100">
        <v>20180401</v>
      </c>
      <c r="B92" s="100">
        <v>201814</v>
      </c>
      <c r="C92" s="100">
        <f t="shared" si="9"/>
        <v>14</v>
      </c>
      <c r="E92" s="101" t="str">
        <f t="shared" si="10"/>
        <v>2018-04-01</v>
      </c>
      <c r="F92" s="100">
        <v>14</v>
      </c>
      <c r="Q92" s="100" t="str">
        <f t="shared" si="6"/>
        <v>2018</v>
      </c>
      <c r="R92" s="100" t="str">
        <f t="shared" si="7"/>
        <v>0401</v>
      </c>
      <c r="S92" s="100" t="str">
        <f t="shared" si="11"/>
        <v>04</v>
      </c>
      <c r="T92" s="100" t="str">
        <f t="shared" si="8"/>
        <v>01</v>
      </c>
      <c r="U92" s="102" t="s">
        <v>214</v>
      </c>
    </row>
    <row r="93" spans="1:21">
      <c r="A93" s="100">
        <v>20180402</v>
      </c>
      <c r="B93" s="100">
        <v>201814</v>
      </c>
      <c r="C93" s="100">
        <f t="shared" si="9"/>
        <v>14</v>
      </c>
      <c r="E93" s="101" t="str">
        <f t="shared" si="10"/>
        <v>2018-04-02</v>
      </c>
      <c r="F93" s="100">
        <v>14</v>
      </c>
      <c r="Q93" s="100" t="str">
        <f t="shared" si="6"/>
        <v>2018</v>
      </c>
      <c r="R93" s="100" t="str">
        <f t="shared" si="7"/>
        <v>0402</v>
      </c>
      <c r="S93" s="100" t="str">
        <f t="shared" si="11"/>
        <v>04</v>
      </c>
      <c r="T93" s="100" t="str">
        <f t="shared" si="8"/>
        <v>02</v>
      </c>
      <c r="U93" s="102" t="s">
        <v>214</v>
      </c>
    </row>
    <row r="94" spans="1:21">
      <c r="A94" s="100">
        <v>20180403</v>
      </c>
      <c r="B94" s="100">
        <v>201814</v>
      </c>
      <c r="C94" s="100">
        <f t="shared" si="9"/>
        <v>14</v>
      </c>
      <c r="E94" s="101" t="str">
        <f t="shared" si="10"/>
        <v>2018-04-03</v>
      </c>
      <c r="F94" s="100">
        <v>14</v>
      </c>
      <c r="Q94" s="100" t="str">
        <f t="shared" si="6"/>
        <v>2018</v>
      </c>
      <c r="R94" s="100" t="str">
        <f t="shared" si="7"/>
        <v>0403</v>
      </c>
      <c r="S94" s="100" t="str">
        <f t="shared" si="11"/>
        <v>04</v>
      </c>
      <c r="T94" s="100" t="str">
        <f t="shared" si="8"/>
        <v>03</v>
      </c>
      <c r="U94" s="102" t="s">
        <v>214</v>
      </c>
    </row>
    <row r="95" spans="1:21">
      <c r="A95" s="100">
        <v>20180404</v>
      </c>
      <c r="B95" s="100">
        <v>201814</v>
      </c>
      <c r="C95" s="100">
        <f t="shared" si="9"/>
        <v>14</v>
      </c>
      <c r="E95" s="101" t="str">
        <f t="shared" si="10"/>
        <v>2018-04-04</v>
      </c>
      <c r="F95" s="100">
        <v>14</v>
      </c>
      <c r="Q95" s="100" t="str">
        <f t="shared" si="6"/>
        <v>2018</v>
      </c>
      <c r="R95" s="100" t="str">
        <f t="shared" si="7"/>
        <v>0404</v>
      </c>
      <c r="S95" s="100" t="str">
        <f t="shared" si="11"/>
        <v>04</v>
      </c>
      <c r="T95" s="100" t="str">
        <f t="shared" si="8"/>
        <v>04</v>
      </c>
      <c r="U95" s="102" t="s">
        <v>214</v>
      </c>
    </row>
    <row r="96" spans="1:21">
      <c r="A96" s="100">
        <v>20180405</v>
      </c>
      <c r="B96" s="100">
        <v>201814</v>
      </c>
      <c r="C96" s="100">
        <f t="shared" si="9"/>
        <v>14</v>
      </c>
      <c r="E96" s="101" t="str">
        <f t="shared" si="10"/>
        <v>2018-04-05</v>
      </c>
      <c r="F96" s="100">
        <v>14</v>
      </c>
      <c r="Q96" s="100" t="str">
        <f t="shared" si="6"/>
        <v>2018</v>
      </c>
      <c r="R96" s="100" t="str">
        <f t="shared" si="7"/>
        <v>0405</v>
      </c>
      <c r="S96" s="100" t="str">
        <f t="shared" si="11"/>
        <v>04</v>
      </c>
      <c r="T96" s="100" t="str">
        <f t="shared" si="8"/>
        <v>05</v>
      </c>
      <c r="U96" s="102" t="s">
        <v>214</v>
      </c>
    </row>
    <row r="97" spans="1:21">
      <c r="A97" s="100">
        <v>20180406</v>
      </c>
      <c r="B97" s="100">
        <v>201814</v>
      </c>
      <c r="C97" s="100">
        <f t="shared" si="9"/>
        <v>14</v>
      </c>
      <c r="E97" s="101" t="str">
        <f t="shared" si="10"/>
        <v>2018-04-06</v>
      </c>
      <c r="F97" s="100">
        <v>14</v>
      </c>
      <c r="Q97" s="100" t="str">
        <f t="shared" si="6"/>
        <v>2018</v>
      </c>
      <c r="R97" s="100" t="str">
        <f t="shared" si="7"/>
        <v>0406</v>
      </c>
      <c r="S97" s="100" t="str">
        <f t="shared" si="11"/>
        <v>04</v>
      </c>
      <c r="T97" s="100" t="str">
        <f t="shared" si="8"/>
        <v>06</v>
      </c>
      <c r="U97" s="102" t="s">
        <v>214</v>
      </c>
    </row>
    <row r="98" spans="1:21">
      <c r="A98" s="100">
        <v>20180407</v>
      </c>
      <c r="B98" s="100">
        <v>201815</v>
      </c>
      <c r="C98" s="100">
        <f t="shared" si="9"/>
        <v>15</v>
      </c>
      <c r="E98" s="101" t="str">
        <f t="shared" si="10"/>
        <v>2018-04-07</v>
      </c>
      <c r="F98" s="100">
        <v>15</v>
      </c>
      <c r="Q98" s="100" t="str">
        <f t="shared" si="6"/>
        <v>2018</v>
      </c>
      <c r="R98" s="100" t="str">
        <f t="shared" si="7"/>
        <v>0407</v>
      </c>
      <c r="S98" s="100" t="str">
        <f t="shared" si="11"/>
        <v>04</v>
      </c>
      <c r="T98" s="100" t="str">
        <f t="shared" si="8"/>
        <v>07</v>
      </c>
      <c r="U98" s="102" t="s">
        <v>214</v>
      </c>
    </row>
    <row r="99" spans="1:21">
      <c r="A99" s="100">
        <v>20180408</v>
      </c>
      <c r="B99" s="100">
        <v>201815</v>
      </c>
      <c r="C99" s="100">
        <f t="shared" si="9"/>
        <v>15</v>
      </c>
      <c r="E99" s="101" t="str">
        <f t="shared" si="10"/>
        <v>2018-04-08</v>
      </c>
      <c r="F99" s="100">
        <v>15</v>
      </c>
      <c r="Q99" s="100" t="str">
        <f t="shared" si="6"/>
        <v>2018</v>
      </c>
      <c r="R99" s="100" t="str">
        <f t="shared" si="7"/>
        <v>0408</v>
      </c>
      <c r="S99" s="100" t="str">
        <f t="shared" si="11"/>
        <v>04</v>
      </c>
      <c r="T99" s="100" t="str">
        <f t="shared" si="8"/>
        <v>08</v>
      </c>
      <c r="U99" s="102" t="s">
        <v>214</v>
      </c>
    </row>
    <row r="100" spans="1:21">
      <c r="A100" s="100">
        <v>20180409</v>
      </c>
      <c r="B100" s="100">
        <v>201815</v>
      </c>
      <c r="C100" s="100">
        <f t="shared" si="9"/>
        <v>15</v>
      </c>
      <c r="E100" s="101" t="str">
        <f t="shared" si="10"/>
        <v>2018-04-09</v>
      </c>
      <c r="F100" s="100">
        <v>15</v>
      </c>
      <c r="Q100" s="100" t="str">
        <f t="shared" si="6"/>
        <v>2018</v>
      </c>
      <c r="R100" s="100" t="str">
        <f t="shared" si="7"/>
        <v>0409</v>
      </c>
      <c r="S100" s="100" t="str">
        <f t="shared" si="11"/>
        <v>04</v>
      </c>
      <c r="T100" s="100" t="str">
        <f t="shared" si="8"/>
        <v>09</v>
      </c>
      <c r="U100" s="102" t="s">
        <v>214</v>
      </c>
    </row>
    <row r="101" spans="1:21">
      <c r="A101" s="100">
        <v>20180410</v>
      </c>
      <c r="B101" s="100">
        <v>201815</v>
      </c>
      <c r="C101" s="100">
        <f t="shared" si="9"/>
        <v>15</v>
      </c>
      <c r="E101" s="101" t="str">
        <f t="shared" si="10"/>
        <v>2018-04-10</v>
      </c>
      <c r="F101" s="100">
        <v>15</v>
      </c>
      <c r="Q101" s="100" t="str">
        <f t="shared" si="6"/>
        <v>2018</v>
      </c>
      <c r="R101" s="100" t="str">
        <f t="shared" si="7"/>
        <v>0410</v>
      </c>
      <c r="S101" s="100" t="str">
        <f t="shared" si="11"/>
        <v>04</v>
      </c>
      <c r="T101" s="100" t="str">
        <f t="shared" si="8"/>
        <v>10</v>
      </c>
      <c r="U101" s="102" t="s">
        <v>214</v>
      </c>
    </row>
    <row r="102" spans="1:21">
      <c r="A102" s="100">
        <v>20180411</v>
      </c>
      <c r="B102" s="100">
        <v>201815</v>
      </c>
      <c r="C102" s="100">
        <f t="shared" si="9"/>
        <v>15</v>
      </c>
      <c r="E102" s="101" t="str">
        <f t="shared" si="10"/>
        <v>2018-04-11</v>
      </c>
      <c r="F102" s="100">
        <v>15</v>
      </c>
      <c r="Q102" s="100" t="str">
        <f t="shared" si="6"/>
        <v>2018</v>
      </c>
      <c r="R102" s="100" t="str">
        <f t="shared" si="7"/>
        <v>0411</v>
      </c>
      <c r="S102" s="100" t="str">
        <f t="shared" si="11"/>
        <v>04</v>
      </c>
      <c r="T102" s="100" t="str">
        <f t="shared" si="8"/>
        <v>11</v>
      </c>
      <c r="U102" s="102" t="s">
        <v>214</v>
      </c>
    </row>
    <row r="103" spans="1:21">
      <c r="A103" s="100">
        <v>20180412</v>
      </c>
      <c r="B103" s="100">
        <v>201815</v>
      </c>
      <c r="C103" s="100">
        <f t="shared" si="9"/>
        <v>15</v>
      </c>
      <c r="E103" s="101" t="str">
        <f t="shared" si="10"/>
        <v>2018-04-12</v>
      </c>
      <c r="F103" s="100">
        <v>15</v>
      </c>
      <c r="Q103" s="100" t="str">
        <f t="shared" si="6"/>
        <v>2018</v>
      </c>
      <c r="R103" s="100" t="str">
        <f t="shared" si="7"/>
        <v>0412</v>
      </c>
      <c r="S103" s="100" t="str">
        <f t="shared" si="11"/>
        <v>04</v>
      </c>
      <c r="T103" s="100" t="str">
        <f t="shared" si="8"/>
        <v>12</v>
      </c>
      <c r="U103" s="102" t="s">
        <v>214</v>
      </c>
    </row>
    <row r="104" spans="1:21">
      <c r="A104" s="100">
        <v>20180413</v>
      </c>
      <c r="B104" s="100">
        <v>201815</v>
      </c>
      <c r="C104" s="100">
        <f t="shared" si="9"/>
        <v>15</v>
      </c>
      <c r="E104" s="101" t="str">
        <f t="shared" si="10"/>
        <v>2018-04-13</v>
      </c>
      <c r="F104" s="100">
        <v>15</v>
      </c>
      <c r="Q104" s="100" t="str">
        <f t="shared" si="6"/>
        <v>2018</v>
      </c>
      <c r="R104" s="100" t="str">
        <f t="shared" si="7"/>
        <v>0413</v>
      </c>
      <c r="S104" s="100" t="str">
        <f t="shared" si="11"/>
        <v>04</v>
      </c>
      <c r="T104" s="100" t="str">
        <f t="shared" si="8"/>
        <v>13</v>
      </c>
      <c r="U104" s="102" t="s">
        <v>214</v>
      </c>
    </row>
    <row r="105" spans="1:21">
      <c r="A105" s="100">
        <v>20180414</v>
      </c>
      <c r="B105" s="100">
        <v>201816</v>
      </c>
      <c r="C105" s="100">
        <f t="shared" si="9"/>
        <v>16</v>
      </c>
      <c r="E105" s="101" t="str">
        <f t="shared" si="10"/>
        <v>2018-04-14</v>
      </c>
      <c r="F105" s="100">
        <v>16</v>
      </c>
      <c r="Q105" s="100" t="str">
        <f t="shared" si="6"/>
        <v>2018</v>
      </c>
      <c r="R105" s="100" t="str">
        <f t="shared" si="7"/>
        <v>0414</v>
      </c>
      <c r="S105" s="100" t="str">
        <f t="shared" si="11"/>
        <v>04</v>
      </c>
      <c r="T105" s="100" t="str">
        <f t="shared" si="8"/>
        <v>14</v>
      </c>
      <c r="U105" s="102" t="s">
        <v>214</v>
      </c>
    </row>
    <row r="106" spans="1:21">
      <c r="A106" s="100">
        <v>20180415</v>
      </c>
      <c r="B106" s="100">
        <v>201816</v>
      </c>
      <c r="C106" s="100">
        <f t="shared" si="9"/>
        <v>16</v>
      </c>
      <c r="E106" s="101" t="str">
        <f t="shared" si="10"/>
        <v>2018-04-15</v>
      </c>
      <c r="F106" s="100">
        <v>16</v>
      </c>
      <c r="Q106" s="100" t="str">
        <f t="shared" si="6"/>
        <v>2018</v>
      </c>
      <c r="R106" s="100" t="str">
        <f t="shared" si="7"/>
        <v>0415</v>
      </c>
      <c r="S106" s="100" t="str">
        <f t="shared" si="11"/>
        <v>04</v>
      </c>
      <c r="T106" s="100" t="str">
        <f t="shared" si="8"/>
        <v>15</v>
      </c>
      <c r="U106" s="102" t="s">
        <v>214</v>
      </c>
    </row>
    <row r="107" spans="1:21">
      <c r="A107" s="100">
        <v>20180416</v>
      </c>
      <c r="B107" s="100">
        <v>201816</v>
      </c>
      <c r="C107" s="100">
        <f t="shared" si="9"/>
        <v>16</v>
      </c>
      <c r="E107" s="101" t="str">
        <f t="shared" si="10"/>
        <v>2018-04-16</v>
      </c>
      <c r="F107" s="100">
        <v>16</v>
      </c>
      <c r="Q107" s="100" t="str">
        <f t="shared" si="6"/>
        <v>2018</v>
      </c>
      <c r="R107" s="100" t="str">
        <f t="shared" si="7"/>
        <v>0416</v>
      </c>
      <c r="S107" s="100" t="str">
        <f t="shared" si="11"/>
        <v>04</v>
      </c>
      <c r="T107" s="100" t="str">
        <f t="shared" si="8"/>
        <v>16</v>
      </c>
      <c r="U107" s="102" t="s">
        <v>214</v>
      </c>
    </row>
    <row r="108" spans="1:21">
      <c r="A108" s="100">
        <v>20180417</v>
      </c>
      <c r="B108" s="100">
        <v>201816</v>
      </c>
      <c r="C108" s="100">
        <f t="shared" si="9"/>
        <v>16</v>
      </c>
      <c r="E108" s="101" t="str">
        <f t="shared" si="10"/>
        <v>2018-04-17</v>
      </c>
      <c r="F108" s="100">
        <v>16</v>
      </c>
      <c r="Q108" s="100" t="str">
        <f t="shared" si="6"/>
        <v>2018</v>
      </c>
      <c r="R108" s="100" t="str">
        <f t="shared" si="7"/>
        <v>0417</v>
      </c>
      <c r="S108" s="100" t="str">
        <f t="shared" si="11"/>
        <v>04</v>
      </c>
      <c r="T108" s="100" t="str">
        <f t="shared" si="8"/>
        <v>17</v>
      </c>
      <c r="U108" s="102" t="s">
        <v>214</v>
      </c>
    </row>
    <row r="109" spans="1:21">
      <c r="A109" s="100">
        <v>20180418</v>
      </c>
      <c r="B109" s="100">
        <v>201816</v>
      </c>
      <c r="C109" s="100">
        <f t="shared" si="9"/>
        <v>16</v>
      </c>
      <c r="E109" s="101" t="str">
        <f t="shared" si="10"/>
        <v>2018-04-18</v>
      </c>
      <c r="F109" s="100">
        <v>16</v>
      </c>
      <c r="Q109" s="100" t="str">
        <f t="shared" si="6"/>
        <v>2018</v>
      </c>
      <c r="R109" s="100" t="str">
        <f t="shared" si="7"/>
        <v>0418</v>
      </c>
      <c r="S109" s="100" t="str">
        <f t="shared" si="11"/>
        <v>04</v>
      </c>
      <c r="T109" s="100" t="str">
        <f t="shared" si="8"/>
        <v>18</v>
      </c>
      <c r="U109" s="102" t="s">
        <v>214</v>
      </c>
    </row>
    <row r="110" spans="1:21">
      <c r="A110" s="100">
        <v>20180419</v>
      </c>
      <c r="B110" s="100">
        <v>201816</v>
      </c>
      <c r="C110" s="100">
        <f t="shared" si="9"/>
        <v>16</v>
      </c>
      <c r="E110" s="101" t="str">
        <f t="shared" si="10"/>
        <v>2018-04-19</v>
      </c>
      <c r="F110" s="100">
        <v>16</v>
      </c>
      <c r="Q110" s="100" t="str">
        <f t="shared" si="6"/>
        <v>2018</v>
      </c>
      <c r="R110" s="100" t="str">
        <f t="shared" si="7"/>
        <v>0419</v>
      </c>
      <c r="S110" s="100" t="str">
        <f t="shared" si="11"/>
        <v>04</v>
      </c>
      <c r="T110" s="100" t="str">
        <f t="shared" si="8"/>
        <v>19</v>
      </c>
      <c r="U110" s="102" t="s">
        <v>214</v>
      </c>
    </row>
    <row r="111" spans="1:21">
      <c r="A111" s="100">
        <v>20180420</v>
      </c>
      <c r="B111" s="100">
        <v>201816</v>
      </c>
      <c r="C111" s="100">
        <f t="shared" si="9"/>
        <v>16</v>
      </c>
      <c r="E111" s="101" t="str">
        <f t="shared" si="10"/>
        <v>2018-04-20</v>
      </c>
      <c r="F111" s="100">
        <v>16</v>
      </c>
      <c r="Q111" s="100" t="str">
        <f t="shared" si="6"/>
        <v>2018</v>
      </c>
      <c r="R111" s="100" t="str">
        <f t="shared" si="7"/>
        <v>0420</v>
      </c>
      <c r="S111" s="100" t="str">
        <f t="shared" si="11"/>
        <v>04</v>
      </c>
      <c r="T111" s="100" t="str">
        <f t="shared" si="8"/>
        <v>20</v>
      </c>
      <c r="U111" s="102" t="s">
        <v>214</v>
      </c>
    </row>
    <row r="112" spans="1:21">
      <c r="A112" s="100">
        <v>20180421</v>
      </c>
      <c r="B112" s="100">
        <v>201817</v>
      </c>
      <c r="C112" s="100">
        <f t="shared" si="9"/>
        <v>17</v>
      </c>
      <c r="E112" s="101" t="str">
        <f t="shared" si="10"/>
        <v>2018-04-21</v>
      </c>
      <c r="F112" s="100">
        <v>17</v>
      </c>
      <c r="Q112" s="100" t="str">
        <f t="shared" si="6"/>
        <v>2018</v>
      </c>
      <c r="R112" s="100" t="str">
        <f t="shared" si="7"/>
        <v>0421</v>
      </c>
      <c r="S112" s="100" t="str">
        <f t="shared" si="11"/>
        <v>04</v>
      </c>
      <c r="T112" s="100" t="str">
        <f t="shared" si="8"/>
        <v>21</v>
      </c>
      <c r="U112" s="102" t="s">
        <v>214</v>
      </c>
    </row>
    <row r="113" spans="1:21">
      <c r="A113" s="100">
        <v>20180422</v>
      </c>
      <c r="B113" s="100">
        <v>201817</v>
      </c>
      <c r="C113" s="100">
        <f t="shared" si="9"/>
        <v>17</v>
      </c>
      <c r="E113" s="101" t="str">
        <f t="shared" si="10"/>
        <v>2018-04-22</v>
      </c>
      <c r="F113" s="100">
        <v>17</v>
      </c>
      <c r="Q113" s="100" t="str">
        <f t="shared" si="6"/>
        <v>2018</v>
      </c>
      <c r="R113" s="100" t="str">
        <f t="shared" si="7"/>
        <v>0422</v>
      </c>
      <c r="S113" s="100" t="str">
        <f t="shared" si="11"/>
        <v>04</v>
      </c>
      <c r="T113" s="100" t="str">
        <f t="shared" si="8"/>
        <v>22</v>
      </c>
      <c r="U113" s="102" t="s">
        <v>214</v>
      </c>
    </row>
    <row r="114" spans="1:21">
      <c r="A114" s="100">
        <v>20180423</v>
      </c>
      <c r="B114" s="100">
        <v>201817</v>
      </c>
      <c r="C114" s="100">
        <f t="shared" si="9"/>
        <v>17</v>
      </c>
      <c r="E114" s="101" t="str">
        <f t="shared" si="10"/>
        <v>2018-04-23</v>
      </c>
      <c r="F114" s="100">
        <v>17</v>
      </c>
      <c r="Q114" s="100" t="str">
        <f t="shared" si="6"/>
        <v>2018</v>
      </c>
      <c r="R114" s="100" t="str">
        <f t="shared" si="7"/>
        <v>0423</v>
      </c>
      <c r="S114" s="100" t="str">
        <f t="shared" si="11"/>
        <v>04</v>
      </c>
      <c r="T114" s="100" t="str">
        <f t="shared" si="8"/>
        <v>23</v>
      </c>
      <c r="U114" s="102" t="s">
        <v>214</v>
      </c>
    </row>
    <row r="115" spans="1:21">
      <c r="A115" s="100">
        <v>20180424</v>
      </c>
      <c r="B115" s="100">
        <v>201817</v>
      </c>
      <c r="C115" s="100">
        <f t="shared" si="9"/>
        <v>17</v>
      </c>
      <c r="E115" s="101" t="str">
        <f t="shared" si="10"/>
        <v>2018-04-24</v>
      </c>
      <c r="F115" s="100">
        <v>17</v>
      </c>
      <c r="Q115" s="100" t="str">
        <f t="shared" si="6"/>
        <v>2018</v>
      </c>
      <c r="R115" s="100" t="str">
        <f t="shared" si="7"/>
        <v>0424</v>
      </c>
      <c r="S115" s="100" t="str">
        <f t="shared" si="11"/>
        <v>04</v>
      </c>
      <c r="T115" s="100" t="str">
        <f t="shared" si="8"/>
        <v>24</v>
      </c>
      <c r="U115" s="102" t="s">
        <v>214</v>
      </c>
    </row>
    <row r="116" spans="1:21">
      <c r="A116" s="100">
        <v>20180425</v>
      </c>
      <c r="B116" s="100">
        <v>201817</v>
      </c>
      <c r="C116" s="100">
        <f t="shared" si="9"/>
        <v>17</v>
      </c>
      <c r="E116" s="101" t="str">
        <f t="shared" si="10"/>
        <v>2018-04-25</v>
      </c>
      <c r="F116" s="100">
        <v>17</v>
      </c>
      <c r="Q116" s="100" t="str">
        <f t="shared" si="6"/>
        <v>2018</v>
      </c>
      <c r="R116" s="100" t="str">
        <f t="shared" si="7"/>
        <v>0425</v>
      </c>
      <c r="S116" s="100" t="str">
        <f t="shared" si="11"/>
        <v>04</v>
      </c>
      <c r="T116" s="100" t="str">
        <f t="shared" si="8"/>
        <v>25</v>
      </c>
      <c r="U116" s="102" t="s">
        <v>214</v>
      </c>
    </row>
    <row r="117" spans="1:21">
      <c r="A117" s="100">
        <v>20180426</v>
      </c>
      <c r="B117" s="100">
        <v>201817</v>
      </c>
      <c r="C117" s="100">
        <f t="shared" si="9"/>
        <v>17</v>
      </c>
      <c r="E117" s="101" t="str">
        <f t="shared" si="10"/>
        <v>2018-04-26</v>
      </c>
      <c r="F117" s="100">
        <v>17</v>
      </c>
      <c r="Q117" s="100" t="str">
        <f t="shared" si="6"/>
        <v>2018</v>
      </c>
      <c r="R117" s="100" t="str">
        <f t="shared" si="7"/>
        <v>0426</v>
      </c>
      <c r="S117" s="100" t="str">
        <f t="shared" si="11"/>
        <v>04</v>
      </c>
      <c r="T117" s="100" t="str">
        <f t="shared" si="8"/>
        <v>26</v>
      </c>
      <c r="U117" s="102" t="s">
        <v>214</v>
      </c>
    </row>
    <row r="118" spans="1:21">
      <c r="A118" s="100">
        <v>20180427</v>
      </c>
      <c r="B118" s="100">
        <v>201817</v>
      </c>
      <c r="C118" s="100">
        <f t="shared" si="9"/>
        <v>17</v>
      </c>
      <c r="E118" s="101" t="str">
        <f t="shared" si="10"/>
        <v>2018-04-27</v>
      </c>
      <c r="F118" s="100">
        <v>17</v>
      </c>
      <c r="Q118" s="100" t="str">
        <f t="shared" si="6"/>
        <v>2018</v>
      </c>
      <c r="R118" s="100" t="str">
        <f t="shared" si="7"/>
        <v>0427</v>
      </c>
      <c r="S118" s="100" t="str">
        <f t="shared" si="11"/>
        <v>04</v>
      </c>
      <c r="T118" s="100" t="str">
        <f t="shared" si="8"/>
        <v>27</v>
      </c>
      <c r="U118" s="102" t="s">
        <v>214</v>
      </c>
    </row>
    <row r="119" spans="1:21">
      <c r="A119" s="100">
        <v>20180428</v>
      </c>
      <c r="B119" s="100">
        <v>201818</v>
      </c>
      <c r="C119" s="100">
        <f t="shared" si="9"/>
        <v>18</v>
      </c>
      <c r="E119" s="101" t="str">
        <f t="shared" si="10"/>
        <v>2018-04-28</v>
      </c>
      <c r="F119" s="100">
        <v>18</v>
      </c>
      <c r="Q119" s="100" t="str">
        <f t="shared" si="6"/>
        <v>2018</v>
      </c>
      <c r="R119" s="100" t="str">
        <f t="shared" si="7"/>
        <v>0428</v>
      </c>
      <c r="S119" s="100" t="str">
        <f t="shared" si="11"/>
        <v>04</v>
      </c>
      <c r="T119" s="100" t="str">
        <f t="shared" si="8"/>
        <v>28</v>
      </c>
      <c r="U119" s="102" t="s">
        <v>214</v>
      </c>
    </row>
    <row r="120" spans="1:21">
      <c r="A120" s="100">
        <v>20180429</v>
      </c>
      <c r="B120" s="100">
        <v>201818</v>
      </c>
      <c r="C120" s="100">
        <f t="shared" si="9"/>
        <v>18</v>
      </c>
      <c r="E120" s="101" t="str">
        <f t="shared" si="10"/>
        <v>2018-04-29</v>
      </c>
      <c r="F120" s="100">
        <v>18</v>
      </c>
      <c r="Q120" s="100" t="str">
        <f t="shared" si="6"/>
        <v>2018</v>
      </c>
      <c r="R120" s="100" t="str">
        <f t="shared" si="7"/>
        <v>0429</v>
      </c>
      <c r="S120" s="100" t="str">
        <f t="shared" si="11"/>
        <v>04</v>
      </c>
      <c r="T120" s="100" t="str">
        <f t="shared" si="8"/>
        <v>29</v>
      </c>
      <c r="U120" s="102" t="s">
        <v>214</v>
      </c>
    </row>
    <row r="121" spans="1:21">
      <c r="A121" s="100">
        <v>20180430</v>
      </c>
      <c r="B121" s="100">
        <v>201818</v>
      </c>
      <c r="C121" s="100">
        <f t="shared" si="9"/>
        <v>18</v>
      </c>
      <c r="E121" s="101" t="str">
        <f t="shared" si="10"/>
        <v>2018-04-30</v>
      </c>
      <c r="F121" s="100">
        <v>18</v>
      </c>
      <c r="Q121" s="100" t="str">
        <f t="shared" si="6"/>
        <v>2018</v>
      </c>
      <c r="R121" s="100" t="str">
        <f t="shared" si="7"/>
        <v>0430</v>
      </c>
      <c r="S121" s="100" t="str">
        <f t="shared" si="11"/>
        <v>04</v>
      </c>
      <c r="T121" s="100" t="str">
        <f t="shared" si="8"/>
        <v>30</v>
      </c>
      <c r="U121" s="102" t="s">
        <v>214</v>
      </c>
    </row>
    <row r="122" spans="1:21">
      <c r="A122" s="100">
        <v>20180501</v>
      </c>
      <c r="B122" s="100">
        <v>201818</v>
      </c>
      <c r="C122" s="100">
        <f t="shared" si="9"/>
        <v>18</v>
      </c>
      <c r="E122" s="101" t="str">
        <f t="shared" si="10"/>
        <v>2018-05-01</v>
      </c>
      <c r="F122" s="100">
        <v>18</v>
      </c>
      <c r="Q122" s="100" t="str">
        <f t="shared" si="6"/>
        <v>2018</v>
      </c>
      <c r="R122" s="100" t="str">
        <f t="shared" si="7"/>
        <v>0501</v>
      </c>
      <c r="S122" s="100" t="str">
        <f t="shared" si="11"/>
        <v>05</v>
      </c>
      <c r="T122" s="100" t="str">
        <f t="shared" si="8"/>
        <v>01</v>
      </c>
      <c r="U122" s="102" t="s">
        <v>214</v>
      </c>
    </row>
    <row r="123" spans="1:21">
      <c r="A123" s="100">
        <v>20180502</v>
      </c>
      <c r="B123" s="100">
        <v>201818</v>
      </c>
      <c r="C123" s="100">
        <f t="shared" si="9"/>
        <v>18</v>
      </c>
      <c r="E123" s="101" t="str">
        <f t="shared" si="10"/>
        <v>2018-05-02</v>
      </c>
      <c r="F123" s="100">
        <v>18</v>
      </c>
      <c r="Q123" s="100" t="str">
        <f t="shared" si="6"/>
        <v>2018</v>
      </c>
      <c r="R123" s="100" t="str">
        <f t="shared" si="7"/>
        <v>0502</v>
      </c>
      <c r="S123" s="100" t="str">
        <f t="shared" si="11"/>
        <v>05</v>
      </c>
      <c r="T123" s="100" t="str">
        <f t="shared" si="8"/>
        <v>02</v>
      </c>
      <c r="U123" s="102" t="s">
        <v>214</v>
      </c>
    </row>
    <row r="124" spans="1:21">
      <c r="A124" s="100">
        <v>20180503</v>
      </c>
      <c r="B124" s="100">
        <v>201818</v>
      </c>
      <c r="C124" s="100">
        <f t="shared" si="9"/>
        <v>18</v>
      </c>
      <c r="E124" s="101" t="str">
        <f t="shared" si="10"/>
        <v>2018-05-03</v>
      </c>
      <c r="F124" s="100">
        <v>18</v>
      </c>
      <c r="Q124" s="100" t="str">
        <f t="shared" si="6"/>
        <v>2018</v>
      </c>
      <c r="R124" s="100" t="str">
        <f t="shared" si="7"/>
        <v>0503</v>
      </c>
      <c r="S124" s="100" t="str">
        <f t="shared" si="11"/>
        <v>05</v>
      </c>
      <c r="T124" s="100" t="str">
        <f t="shared" si="8"/>
        <v>03</v>
      </c>
      <c r="U124" s="102" t="s">
        <v>214</v>
      </c>
    </row>
    <row r="125" spans="1:21">
      <c r="A125" s="100">
        <v>20180504</v>
      </c>
      <c r="B125" s="100">
        <v>201818</v>
      </c>
      <c r="C125" s="100">
        <f t="shared" si="9"/>
        <v>18</v>
      </c>
      <c r="E125" s="101" t="str">
        <f t="shared" si="10"/>
        <v>2018-05-04</v>
      </c>
      <c r="F125" s="100">
        <v>18</v>
      </c>
      <c r="Q125" s="100" t="str">
        <f t="shared" si="6"/>
        <v>2018</v>
      </c>
      <c r="R125" s="100" t="str">
        <f t="shared" si="7"/>
        <v>0504</v>
      </c>
      <c r="S125" s="100" t="str">
        <f t="shared" si="11"/>
        <v>05</v>
      </c>
      <c r="T125" s="100" t="str">
        <f t="shared" si="8"/>
        <v>04</v>
      </c>
      <c r="U125" s="102" t="s">
        <v>214</v>
      </c>
    </row>
    <row r="126" spans="1:21">
      <c r="A126" s="100">
        <v>20180505</v>
      </c>
      <c r="B126" s="100">
        <v>201819</v>
      </c>
      <c r="C126" s="100">
        <f t="shared" si="9"/>
        <v>19</v>
      </c>
      <c r="E126" s="101" t="str">
        <f t="shared" si="10"/>
        <v>2018-05-05</v>
      </c>
      <c r="F126" s="100">
        <v>19</v>
      </c>
      <c r="Q126" s="100" t="str">
        <f t="shared" si="6"/>
        <v>2018</v>
      </c>
      <c r="R126" s="100" t="str">
        <f t="shared" si="7"/>
        <v>0505</v>
      </c>
      <c r="S126" s="100" t="str">
        <f t="shared" si="11"/>
        <v>05</v>
      </c>
      <c r="T126" s="100" t="str">
        <f t="shared" si="8"/>
        <v>05</v>
      </c>
      <c r="U126" s="102" t="s">
        <v>214</v>
      </c>
    </row>
    <row r="127" spans="1:21">
      <c r="A127" s="100">
        <v>20180506</v>
      </c>
      <c r="B127" s="100">
        <v>201819</v>
      </c>
      <c r="C127" s="100">
        <f t="shared" si="9"/>
        <v>19</v>
      </c>
      <c r="E127" s="101" t="str">
        <f t="shared" si="10"/>
        <v>2018-05-06</v>
      </c>
      <c r="F127" s="100">
        <v>19</v>
      </c>
      <c r="Q127" s="100" t="str">
        <f t="shared" si="6"/>
        <v>2018</v>
      </c>
      <c r="R127" s="100" t="str">
        <f t="shared" si="7"/>
        <v>0506</v>
      </c>
      <c r="S127" s="100" t="str">
        <f t="shared" si="11"/>
        <v>05</v>
      </c>
      <c r="T127" s="100" t="str">
        <f t="shared" si="8"/>
        <v>06</v>
      </c>
      <c r="U127" s="102" t="s">
        <v>214</v>
      </c>
    </row>
    <row r="128" spans="1:21">
      <c r="A128" s="100">
        <v>20180507</v>
      </c>
      <c r="B128" s="100">
        <v>201819</v>
      </c>
      <c r="C128" s="100">
        <f t="shared" si="9"/>
        <v>19</v>
      </c>
      <c r="E128" s="101" t="str">
        <f t="shared" si="10"/>
        <v>2018-05-07</v>
      </c>
      <c r="F128" s="100">
        <v>19</v>
      </c>
      <c r="Q128" s="100" t="str">
        <f t="shared" si="6"/>
        <v>2018</v>
      </c>
      <c r="R128" s="100" t="str">
        <f t="shared" si="7"/>
        <v>0507</v>
      </c>
      <c r="S128" s="100" t="str">
        <f t="shared" si="11"/>
        <v>05</v>
      </c>
      <c r="T128" s="100" t="str">
        <f t="shared" si="8"/>
        <v>07</v>
      </c>
      <c r="U128" s="102" t="s">
        <v>214</v>
      </c>
    </row>
    <row r="129" spans="1:21">
      <c r="A129" s="100">
        <v>20180508</v>
      </c>
      <c r="B129" s="100">
        <v>201819</v>
      </c>
      <c r="C129" s="100">
        <f t="shared" si="9"/>
        <v>19</v>
      </c>
      <c r="E129" s="101" t="str">
        <f t="shared" si="10"/>
        <v>2018-05-08</v>
      </c>
      <c r="F129" s="100">
        <v>19</v>
      </c>
      <c r="Q129" s="100" t="str">
        <f t="shared" si="6"/>
        <v>2018</v>
      </c>
      <c r="R129" s="100" t="str">
        <f t="shared" si="7"/>
        <v>0508</v>
      </c>
      <c r="S129" s="100" t="str">
        <f t="shared" si="11"/>
        <v>05</v>
      </c>
      <c r="T129" s="100" t="str">
        <f t="shared" si="8"/>
        <v>08</v>
      </c>
      <c r="U129" s="102" t="s">
        <v>214</v>
      </c>
    </row>
    <row r="130" spans="1:21">
      <c r="A130" s="100">
        <v>20180509</v>
      </c>
      <c r="B130" s="100">
        <v>201819</v>
      </c>
      <c r="C130" s="100">
        <f t="shared" si="9"/>
        <v>19</v>
      </c>
      <c r="E130" s="101" t="str">
        <f t="shared" si="10"/>
        <v>2018-05-09</v>
      </c>
      <c r="F130" s="100">
        <v>19</v>
      </c>
      <c r="Q130" s="100" t="str">
        <f t="shared" ref="Q130:Q193" si="12">LEFT(A130,4)</f>
        <v>2018</v>
      </c>
      <c r="R130" s="100" t="str">
        <f t="shared" ref="R130:R193" si="13">RIGHT(A130,4)</f>
        <v>0509</v>
      </c>
      <c r="S130" s="100" t="str">
        <f t="shared" si="11"/>
        <v>05</v>
      </c>
      <c r="T130" s="100" t="str">
        <f t="shared" ref="T130:T193" si="14">RIGHT(A130,2)</f>
        <v>09</v>
      </c>
      <c r="U130" s="102" t="s">
        <v>214</v>
      </c>
    </row>
    <row r="131" spans="1:21">
      <c r="A131" s="100">
        <v>20180510</v>
      </c>
      <c r="B131" s="100">
        <v>201819</v>
      </c>
      <c r="C131" s="100">
        <f t="shared" ref="C131:C194" si="15">B131-201800</f>
        <v>19</v>
      </c>
      <c r="E131" s="101" t="str">
        <f t="shared" ref="E131:E194" si="16">Q131&amp;U131&amp;S131&amp;U131&amp;T131</f>
        <v>2018-05-10</v>
      </c>
      <c r="F131" s="100">
        <v>19</v>
      </c>
      <c r="Q131" s="100" t="str">
        <f t="shared" si="12"/>
        <v>2018</v>
      </c>
      <c r="R131" s="100" t="str">
        <f t="shared" si="13"/>
        <v>0510</v>
      </c>
      <c r="S131" s="100" t="str">
        <f t="shared" ref="S131:S194" si="17">LEFT(R131,2)</f>
        <v>05</v>
      </c>
      <c r="T131" s="100" t="str">
        <f t="shared" si="14"/>
        <v>10</v>
      </c>
      <c r="U131" s="102" t="s">
        <v>214</v>
      </c>
    </row>
    <row r="132" spans="1:21">
      <c r="A132" s="100">
        <v>20180511</v>
      </c>
      <c r="B132" s="100">
        <v>201819</v>
      </c>
      <c r="C132" s="100">
        <f t="shared" si="15"/>
        <v>19</v>
      </c>
      <c r="E132" s="101" t="str">
        <f t="shared" si="16"/>
        <v>2018-05-11</v>
      </c>
      <c r="F132" s="100">
        <v>19</v>
      </c>
      <c r="Q132" s="100" t="str">
        <f t="shared" si="12"/>
        <v>2018</v>
      </c>
      <c r="R132" s="100" t="str">
        <f t="shared" si="13"/>
        <v>0511</v>
      </c>
      <c r="S132" s="100" t="str">
        <f t="shared" si="17"/>
        <v>05</v>
      </c>
      <c r="T132" s="100" t="str">
        <f t="shared" si="14"/>
        <v>11</v>
      </c>
      <c r="U132" s="102" t="s">
        <v>214</v>
      </c>
    </row>
    <row r="133" spans="1:21">
      <c r="A133" s="100">
        <v>20180512</v>
      </c>
      <c r="B133" s="100">
        <v>201820</v>
      </c>
      <c r="C133" s="100">
        <f t="shared" si="15"/>
        <v>20</v>
      </c>
      <c r="E133" s="101" t="str">
        <f t="shared" si="16"/>
        <v>2018-05-12</v>
      </c>
      <c r="F133" s="100">
        <v>20</v>
      </c>
      <c r="Q133" s="100" t="str">
        <f t="shared" si="12"/>
        <v>2018</v>
      </c>
      <c r="R133" s="100" t="str">
        <f t="shared" si="13"/>
        <v>0512</v>
      </c>
      <c r="S133" s="100" t="str">
        <f t="shared" si="17"/>
        <v>05</v>
      </c>
      <c r="T133" s="100" t="str">
        <f t="shared" si="14"/>
        <v>12</v>
      </c>
      <c r="U133" s="102" t="s">
        <v>214</v>
      </c>
    </row>
    <row r="134" spans="1:21">
      <c r="A134" s="100">
        <v>20180513</v>
      </c>
      <c r="B134" s="100">
        <v>201820</v>
      </c>
      <c r="C134" s="100">
        <f t="shared" si="15"/>
        <v>20</v>
      </c>
      <c r="E134" s="101" t="str">
        <f t="shared" si="16"/>
        <v>2018-05-13</v>
      </c>
      <c r="F134" s="100">
        <v>20</v>
      </c>
      <c r="Q134" s="100" t="str">
        <f t="shared" si="12"/>
        <v>2018</v>
      </c>
      <c r="R134" s="100" t="str">
        <f t="shared" si="13"/>
        <v>0513</v>
      </c>
      <c r="S134" s="100" t="str">
        <f t="shared" si="17"/>
        <v>05</v>
      </c>
      <c r="T134" s="100" t="str">
        <f t="shared" si="14"/>
        <v>13</v>
      </c>
      <c r="U134" s="102" t="s">
        <v>214</v>
      </c>
    </row>
    <row r="135" spans="1:21">
      <c r="A135" s="100">
        <v>20180514</v>
      </c>
      <c r="B135" s="100">
        <v>201820</v>
      </c>
      <c r="C135" s="100">
        <f t="shared" si="15"/>
        <v>20</v>
      </c>
      <c r="E135" s="101" t="str">
        <f t="shared" si="16"/>
        <v>2018-05-14</v>
      </c>
      <c r="F135" s="100">
        <v>20</v>
      </c>
      <c r="Q135" s="100" t="str">
        <f t="shared" si="12"/>
        <v>2018</v>
      </c>
      <c r="R135" s="100" t="str">
        <f t="shared" si="13"/>
        <v>0514</v>
      </c>
      <c r="S135" s="100" t="str">
        <f t="shared" si="17"/>
        <v>05</v>
      </c>
      <c r="T135" s="100" t="str">
        <f t="shared" si="14"/>
        <v>14</v>
      </c>
      <c r="U135" s="102" t="s">
        <v>214</v>
      </c>
    </row>
    <row r="136" spans="1:21">
      <c r="A136" s="100">
        <v>20180515</v>
      </c>
      <c r="B136" s="100">
        <v>201820</v>
      </c>
      <c r="C136" s="100">
        <f t="shared" si="15"/>
        <v>20</v>
      </c>
      <c r="E136" s="101" t="str">
        <f t="shared" si="16"/>
        <v>2018-05-15</v>
      </c>
      <c r="F136" s="100">
        <v>20</v>
      </c>
      <c r="Q136" s="100" t="str">
        <f t="shared" si="12"/>
        <v>2018</v>
      </c>
      <c r="R136" s="100" t="str">
        <f t="shared" si="13"/>
        <v>0515</v>
      </c>
      <c r="S136" s="100" t="str">
        <f t="shared" si="17"/>
        <v>05</v>
      </c>
      <c r="T136" s="100" t="str">
        <f t="shared" si="14"/>
        <v>15</v>
      </c>
      <c r="U136" s="102" t="s">
        <v>214</v>
      </c>
    </row>
    <row r="137" spans="1:21">
      <c r="A137" s="100">
        <v>20180516</v>
      </c>
      <c r="B137" s="100">
        <v>201820</v>
      </c>
      <c r="C137" s="100">
        <f t="shared" si="15"/>
        <v>20</v>
      </c>
      <c r="E137" s="101" t="str">
        <f t="shared" si="16"/>
        <v>2018-05-16</v>
      </c>
      <c r="F137" s="100">
        <v>20</v>
      </c>
      <c r="Q137" s="100" t="str">
        <f t="shared" si="12"/>
        <v>2018</v>
      </c>
      <c r="R137" s="100" t="str">
        <f t="shared" si="13"/>
        <v>0516</v>
      </c>
      <c r="S137" s="100" t="str">
        <f t="shared" si="17"/>
        <v>05</v>
      </c>
      <c r="T137" s="100" t="str">
        <f t="shared" si="14"/>
        <v>16</v>
      </c>
      <c r="U137" s="102" t="s">
        <v>214</v>
      </c>
    </row>
    <row r="138" spans="1:21">
      <c r="A138" s="100">
        <v>20180517</v>
      </c>
      <c r="B138" s="100">
        <v>201820</v>
      </c>
      <c r="C138" s="100">
        <f t="shared" si="15"/>
        <v>20</v>
      </c>
      <c r="E138" s="101" t="str">
        <f t="shared" si="16"/>
        <v>2018-05-17</v>
      </c>
      <c r="F138" s="100">
        <v>20</v>
      </c>
      <c r="Q138" s="100" t="str">
        <f t="shared" si="12"/>
        <v>2018</v>
      </c>
      <c r="R138" s="100" t="str">
        <f t="shared" si="13"/>
        <v>0517</v>
      </c>
      <c r="S138" s="100" t="str">
        <f t="shared" si="17"/>
        <v>05</v>
      </c>
      <c r="T138" s="100" t="str">
        <f t="shared" si="14"/>
        <v>17</v>
      </c>
      <c r="U138" s="102" t="s">
        <v>214</v>
      </c>
    </row>
    <row r="139" spans="1:21">
      <c r="A139" s="100">
        <v>20180518</v>
      </c>
      <c r="B139" s="100">
        <v>201820</v>
      </c>
      <c r="C139" s="100">
        <f t="shared" si="15"/>
        <v>20</v>
      </c>
      <c r="E139" s="101" t="str">
        <f t="shared" si="16"/>
        <v>2018-05-18</v>
      </c>
      <c r="F139" s="100">
        <v>20</v>
      </c>
      <c r="Q139" s="100" t="str">
        <f t="shared" si="12"/>
        <v>2018</v>
      </c>
      <c r="R139" s="100" t="str">
        <f t="shared" si="13"/>
        <v>0518</v>
      </c>
      <c r="S139" s="100" t="str">
        <f t="shared" si="17"/>
        <v>05</v>
      </c>
      <c r="T139" s="100" t="str">
        <f t="shared" si="14"/>
        <v>18</v>
      </c>
      <c r="U139" s="102" t="s">
        <v>214</v>
      </c>
    </row>
    <row r="140" spans="1:21">
      <c r="A140" s="100">
        <v>20180519</v>
      </c>
      <c r="B140" s="100">
        <v>201821</v>
      </c>
      <c r="C140" s="100">
        <f t="shared" si="15"/>
        <v>21</v>
      </c>
      <c r="E140" s="101" t="str">
        <f t="shared" si="16"/>
        <v>2018-05-19</v>
      </c>
      <c r="F140" s="100">
        <v>21</v>
      </c>
      <c r="Q140" s="100" t="str">
        <f t="shared" si="12"/>
        <v>2018</v>
      </c>
      <c r="R140" s="100" t="str">
        <f t="shared" si="13"/>
        <v>0519</v>
      </c>
      <c r="S140" s="100" t="str">
        <f t="shared" si="17"/>
        <v>05</v>
      </c>
      <c r="T140" s="100" t="str">
        <f t="shared" si="14"/>
        <v>19</v>
      </c>
      <c r="U140" s="102" t="s">
        <v>214</v>
      </c>
    </row>
    <row r="141" spans="1:21">
      <c r="A141" s="100">
        <v>20180520</v>
      </c>
      <c r="B141" s="100">
        <v>201821</v>
      </c>
      <c r="C141" s="100">
        <f t="shared" si="15"/>
        <v>21</v>
      </c>
      <c r="E141" s="101" t="str">
        <f t="shared" si="16"/>
        <v>2018-05-20</v>
      </c>
      <c r="F141" s="100">
        <v>21</v>
      </c>
      <c r="Q141" s="100" t="str">
        <f t="shared" si="12"/>
        <v>2018</v>
      </c>
      <c r="R141" s="100" t="str">
        <f t="shared" si="13"/>
        <v>0520</v>
      </c>
      <c r="S141" s="100" t="str">
        <f t="shared" si="17"/>
        <v>05</v>
      </c>
      <c r="T141" s="100" t="str">
        <f t="shared" si="14"/>
        <v>20</v>
      </c>
      <c r="U141" s="102" t="s">
        <v>214</v>
      </c>
    </row>
    <row r="142" spans="1:21">
      <c r="A142" s="100">
        <v>20180521</v>
      </c>
      <c r="B142" s="100">
        <v>201821</v>
      </c>
      <c r="C142" s="100">
        <f t="shared" si="15"/>
        <v>21</v>
      </c>
      <c r="E142" s="101" t="str">
        <f t="shared" si="16"/>
        <v>2018-05-21</v>
      </c>
      <c r="F142" s="100">
        <v>21</v>
      </c>
      <c r="Q142" s="100" t="str">
        <f t="shared" si="12"/>
        <v>2018</v>
      </c>
      <c r="R142" s="100" t="str">
        <f t="shared" si="13"/>
        <v>0521</v>
      </c>
      <c r="S142" s="100" t="str">
        <f t="shared" si="17"/>
        <v>05</v>
      </c>
      <c r="T142" s="100" t="str">
        <f t="shared" si="14"/>
        <v>21</v>
      </c>
      <c r="U142" s="102" t="s">
        <v>214</v>
      </c>
    </row>
    <row r="143" spans="1:21">
      <c r="A143" s="100">
        <v>20180522</v>
      </c>
      <c r="B143" s="100">
        <v>201821</v>
      </c>
      <c r="C143" s="100">
        <f t="shared" si="15"/>
        <v>21</v>
      </c>
      <c r="E143" s="101" t="str">
        <f t="shared" si="16"/>
        <v>2018-05-22</v>
      </c>
      <c r="F143" s="100">
        <v>21</v>
      </c>
      <c r="Q143" s="100" t="str">
        <f t="shared" si="12"/>
        <v>2018</v>
      </c>
      <c r="R143" s="100" t="str">
        <f t="shared" si="13"/>
        <v>0522</v>
      </c>
      <c r="S143" s="100" t="str">
        <f t="shared" si="17"/>
        <v>05</v>
      </c>
      <c r="T143" s="100" t="str">
        <f t="shared" si="14"/>
        <v>22</v>
      </c>
      <c r="U143" s="102" t="s">
        <v>214</v>
      </c>
    </row>
    <row r="144" spans="1:21">
      <c r="A144" s="100">
        <v>20180523</v>
      </c>
      <c r="B144" s="100">
        <v>201821</v>
      </c>
      <c r="C144" s="100">
        <f t="shared" si="15"/>
        <v>21</v>
      </c>
      <c r="E144" s="101" t="str">
        <f t="shared" si="16"/>
        <v>2018-05-23</v>
      </c>
      <c r="F144" s="100">
        <v>21</v>
      </c>
      <c r="Q144" s="100" t="str">
        <f t="shared" si="12"/>
        <v>2018</v>
      </c>
      <c r="R144" s="100" t="str">
        <f t="shared" si="13"/>
        <v>0523</v>
      </c>
      <c r="S144" s="100" t="str">
        <f t="shared" si="17"/>
        <v>05</v>
      </c>
      <c r="T144" s="100" t="str">
        <f t="shared" si="14"/>
        <v>23</v>
      </c>
      <c r="U144" s="102" t="s">
        <v>214</v>
      </c>
    </row>
    <row r="145" spans="1:21">
      <c r="A145" s="100">
        <v>20180524</v>
      </c>
      <c r="B145" s="100">
        <v>201821</v>
      </c>
      <c r="C145" s="100">
        <f t="shared" si="15"/>
        <v>21</v>
      </c>
      <c r="E145" s="101" t="str">
        <f t="shared" si="16"/>
        <v>2018-05-24</v>
      </c>
      <c r="F145" s="100">
        <v>21</v>
      </c>
      <c r="Q145" s="100" t="str">
        <f t="shared" si="12"/>
        <v>2018</v>
      </c>
      <c r="R145" s="100" t="str">
        <f t="shared" si="13"/>
        <v>0524</v>
      </c>
      <c r="S145" s="100" t="str">
        <f t="shared" si="17"/>
        <v>05</v>
      </c>
      <c r="T145" s="100" t="str">
        <f t="shared" si="14"/>
        <v>24</v>
      </c>
      <c r="U145" s="102" t="s">
        <v>214</v>
      </c>
    </row>
    <row r="146" spans="1:21">
      <c r="A146" s="100">
        <v>20180525</v>
      </c>
      <c r="B146" s="100">
        <v>201821</v>
      </c>
      <c r="C146" s="100">
        <f t="shared" si="15"/>
        <v>21</v>
      </c>
      <c r="E146" s="101" t="str">
        <f t="shared" si="16"/>
        <v>2018-05-25</v>
      </c>
      <c r="F146" s="100">
        <v>21</v>
      </c>
      <c r="Q146" s="100" t="str">
        <f t="shared" si="12"/>
        <v>2018</v>
      </c>
      <c r="R146" s="100" t="str">
        <f t="shared" si="13"/>
        <v>0525</v>
      </c>
      <c r="S146" s="100" t="str">
        <f t="shared" si="17"/>
        <v>05</v>
      </c>
      <c r="T146" s="100" t="str">
        <f t="shared" si="14"/>
        <v>25</v>
      </c>
      <c r="U146" s="102" t="s">
        <v>214</v>
      </c>
    </row>
    <row r="147" spans="1:21">
      <c r="A147" s="100">
        <v>20180526</v>
      </c>
      <c r="B147" s="100">
        <v>201822</v>
      </c>
      <c r="C147" s="100">
        <f t="shared" si="15"/>
        <v>22</v>
      </c>
      <c r="E147" s="101" t="str">
        <f t="shared" si="16"/>
        <v>2018-05-26</v>
      </c>
      <c r="F147" s="100">
        <v>22</v>
      </c>
      <c r="Q147" s="100" t="str">
        <f t="shared" si="12"/>
        <v>2018</v>
      </c>
      <c r="R147" s="100" t="str">
        <f t="shared" si="13"/>
        <v>0526</v>
      </c>
      <c r="S147" s="100" t="str">
        <f t="shared" si="17"/>
        <v>05</v>
      </c>
      <c r="T147" s="100" t="str">
        <f t="shared" si="14"/>
        <v>26</v>
      </c>
      <c r="U147" s="102" t="s">
        <v>214</v>
      </c>
    </row>
    <row r="148" spans="1:21">
      <c r="A148" s="100">
        <v>20180527</v>
      </c>
      <c r="B148" s="100">
        <v>201822</v>
      </c>
      <c r="C148" s="100">
        <f t="shared" si="15"/>
        <v>22</v>
      </c>
      <c r="E148" s="101" t="str">
        <f t="shared" si="16"/>
        <v>2018-05-27</v>
      </c>
      <c r="F148" s="100">
        <v>22</v>
      </c>
      <c r="Q148" s="100" t="str">
        <f t="shared" si="12"/>
        <v>2018</v>
      </c>
      <c r="R148" s="100" t="str">
        <f t="shared" si="13"/>
        <v>0527</v>
      </c>
      <c r="S148" s="100" t="str">
        <f t="shared" si="17"/>
        <v>05</v>
      </c>
      <c r="T148" s="100" t="str">
        <f t="shared" si="14"/>
        <v>27</v>
      </c>
      <c r="U148" s="102" t="s">
        <v>214</v>
      </c>
    </row>
    <row r="149" spans="1:21">
      <c r="A149" s="100">
        <v>20180528</v>
      </c>
      <c r="B149" s="100">
        <v>201822</v>
      </c>
      <c r="C149" s="100">
        <f t="shared" si="15"/>
        <v>22</v>
      </c>
      <c r="E149" s="101" t="str">
        <f t="shared" si="16"/>
        <v>2018-05-28</v>
      </c>
      <c r="F149" s="100">
        <v>22</v>
      </c>
      <c r="Q149" s="100" t="str">
        <f t="shared" si="12"/>
        <v>2018</v>
      </c>
      <c r="R149" s="100" t="str">
        <f t="shared" si="13"/>
        <v>0528</v>
      </c>
      <c r="S149" s="100" t="str">
        <f t="shared" si="17"/>
        <v>05</v>
      </c>
      <c r="T149" s="100" t="str">
        <f t="shared" si="14"/>
        <v>28</v>
      </c>
      <c r="U149" s="102" t="s">
        <v>214</v>
      </c>
    </row>
    <row r="150" spans="1:21">
      <c r="A150" s="100">
        <v>20180529</v>
      </c>
      <c r="B150" s="100">
        <v>201822</v>
      </c>
      <c r="C150" s="100">
        <f t="shared" si="15"/>
        <v>22</v>
      </c>
      <c r="E150" s="101" t="str">
        <f t="shared" si="16"/>
        <v>2018-05-29</v>
      </c>
      <c r="F150" s="100">
        <v>22</v>
      </c>
      <c r="Q150" s="100" t="str">
        <f t="shared" si="12"/>
        <v>2018</v>
      </c>
      <c r="R150" s="100" t="str">
        <f t="shared" si="13"/>
        <v>0529</v>
      </c>
      <c r="S150" s="100" t="str">
        <f t="shared" si="17"/>
        <v>05</v>
      </c>
      <c r="T150" s="100" t="str">
        <f t="shared" si="14"/>
        <v>29</v>
      </c>
      <c r="U150" s="102" t="s">
        <v>214</v>
      </c>
    </row>
    <row r="151" spans="1:21">
      <c r="A151" s="100">
        <v>20180530</v>
      </c>
      <c r="B151" s="100">
        <v>201822</v>
      </c>
      <c r="C151" s="100">
        <f t="shared" si="15"/>
        <v>22</v>
      </c>
      <c r="E151" s="101" t="str">
        <f t="shared" si="16"/>
        <v>2018-05-30</v>
      </c>
      <c r="F151" s="100">
        <v>22</v>
      </c>
      <c r="Q151" s="100" t="str">
        <f t="shared" si="12"/>
        <v>2018</v>
      </c>
      <c r="R151" s="100" t="str">
        <f t="shared" si="13"/>
        <v>0530</v>
      </c>
      <c r="S151" s="100" t="str">
        <f t="shared" si="17"/>
        <v>05</v>
      </c>
      <c r="T151" s="100" t="str">
        <f t="shared" si="14"/>
        <v>30</v>
      </c>
      <c r="U151" s="102" t="s">
        <v>214</v>
      </c>
    </row>
    <row r="152" spans="1:21">
      <c r="A152" s="100">
        <v>20180531</v>
      </c>
      <c r="B152" s="100">
        <v>201822</v>
      </c>
      <c r="C152" s="100">
        <f t="shared" si="15"/>
        <v>22</v>
      </c>
      <c r="E152" s="101" t="str">
        <f t="shared" si="16"/>
        <v>2018-05-31</v>
      </c>
      <c r="F152" s="100">
        <v>22</v>
      </c>
      <c r="Q152" s="100" t="str">
        <f t="shared" si="12"/>
        <v>2018</v>
      </c>
      <c r="R152" s="100" t="str">
        <f t="shared" si="13"/>
        <v>0531</v>
      </c>
      <c r="S152" s="100" t="str">
        <f t="shared" si="17"/>
        <v>05</v>
      </c>
      <c r="T152" s="100" t="str">
        <f t="shared" si="14"/>
        <v>31</v>
      </c>
      <c r="U152" s="102" t="s">
        <v>214</v>
      </c>
    </row>
    <row r="153" spans="1:21">
      <c r="A153" s="100">
        <v>20180601</v>
      </c>
      <c r="B153" s="100">
        <v>201822</v>
      </c>
      <c r="C153" s="100">
        <f t="shared" si="15"/>
        <v>22</v>
      </c>
      <c r="E153" s="101" t="str">
        <f t="shared" si="16"/>
        <v>2018-06-01</v>
      </c>
      <c r="F153" s="100">
        <v>22</v>
      </c>
      <c r="Q153" s="100" t="str">
        <f t="shared" si="12"/>
        <v>2018</v>
      </c>
      <c r="R153" s="100" t="str">
        <f t="shared" si="13"/>
        <v>0601</v>
      </c>
      <c r="S153" s="100" t="str">
        <f t="shared" si="17"/>
        <v>06</v>
      </c>
      <c r="T153" s="100" t="str">
        <f t="shared" si="14"/>
        <v>01</v>
      </c>
      <c r="U153" s="102" t="s">
        <v>214</v>
      </c>
    </row>
    <row r="154" spans="1:21">
      <c r="A154" s="100">
        <v>20180602</v>
      </c>
      <c r="B154" s="100">
        <v>201823</v>
      </c>
      <c r="C154" s="100">
        <f t="shared" si="15"/>
        <v>23</v>
      </c>
      <c r="E154" s="101" t="str">
        <f t="shared" si="16"/>
        <v>2018-06-02</v>
      </c>
      <c r="F154" s="100">
        <v>23</v>
      </c>
      <c r="Q154" s="100" t="str">
        <f t="shared" si="12"/>
        <v>2018</v>
      </c>
      <c r="R154" s="100" t="str">
        <f t="shared" si="13"/>
        <v>0602</v>
      </c>
      <c r="S154" s="100" t="str">
        <f t="shared" si="17"/>
        <v>06</v>
      </c>
      <c r="T154" s="100" t="str">
        <f t="shared" si="14"/>
        <v>02</v>
      </c>
      <c r="U154" s="102" t="s">
        <v>214</v>
      </c>
    </row>
    <row r="155" spans="1:21">
      <c r="A155" s="100">
        <v>20180603</v>
      </c>
      <c r="B155" s="100">
        <v>201823</v>
      </c>
      <c r="C155" s="100">
        <f t="shared" si="15"/>
        <v>23</v>
      </c>
      <c r="E155" s="101" t="str">
        <f t="shared" si="16"/>
        <v>2018-06-03</v>
      </c>
      <c r="F155" s="100">
        <v>23</v>
      </c>
      <c r="Q155" s="100" t="str">
        <f t="shared" si="12"/>
        <v>2018</v>
      </c>
      <c r="R155" s="100" t="str">
        <f t="shared" si="13"/>
        <v>0603</v>
      </c>
      <c r="S155" s="100" t="str">
        <f t="shared" si="17"/>
        <v>06</v>
      </c>
      <c r="T155" s="100" t="str">
        <f t="shared" si="14"/>
        <v>03</v>
      </c>
      <c r="U155" s="102" t="s">
        <v>214</v>
      </c>
    </row>
    <row r="156" spans="1:21">
      <c r="A156" s="100">
        <v>20180604</v>
      </c>
      <c r="B156" s="100">
        <v>201823</v>
      </c>
      <c r="C156" s="100">
        <f t="shared" si="15"/>
        <v>23</v>
      </c>
      <c r="E156" s="101" t="str">
        <f t="shared" si="16"/>
        <v>2018-06-04</v>
      </c>
      <c r="F156" s="100">
        <v>23</v>
      </c>
      <c r="Q156" s="100" t="str">
        <f t="shared" si="12"/>
        <v>2018</v>
      </c>
      <c r="R156" s="100" t="str">
        <f t="shared" si="13"/>
        <v>0604</v>
      </c>
      <c r="S156" s="100" t="str">
        <f t="shared" si="17"/>
        <v>06</v>
      </c>
      <c r="T156" s="100" t="str">
        <f t="shared" si="14"/>
        <v>04</v>
      </c>
      <c r="U156" s="102" t="s">
        <v>214</v>
      </c>
    </row>
    <row r="157" spans="1:21">
      <c r="A157" s="100">
        <v>20180605</v>
      </c>
      <c r="B157" s="100">
        <v>201823</v>
      </c>
      <c r="C157" s="100">
        <f t="shared" si="15"/>
        <v>23</v>
      </c>
      <c r="E157" s="101" t="str">
        <f t="shared" si="16"/>
        <v>2018-06-05</v>
      </c>
      <c r="F157" s="100">
        <v>23</v>
      </c>
      <c r="Q157" s="100" t="str">
        <f t="shared" si="12"/>
        <v>2018</v>
      </c>
      <c r="R157" s="100" t="str">
        <f t="shared" si="13"/>
        <v>0605</v>
      </c>
      <c r="S157" s="100" t="str">
        <f t="shared" si="17"/>
        <v>06</v>
      </c>
      <c r="T157" s="100" t="str">
        <f t="shared" si="14"/>
        <v>05</v>
      </c>
      <c r="U157" s="102" t="s">
        <v>214</v>
      </c>
    </row>
    <row r="158" spans="1:21">
      <c r="A158" s="100">
        <v>20180606</v>
      </c>
      <c r="B158" s="100">
        <v>201823</v>
      </c>
      <c r="C158" s="100">
        <f t="shared" si="15"/>
        <v>23</v>
      </c>
      <c r="E158" s="101" t="str">
        <f t="shared" si="16"/>
        <v>2018-06-06</v>
      </c>
      <c r="F158" s="100">
        <v>23</v>
      </c>
      <c r="Q158" s="100" t="str">
        <f t="shared" si="12"/>
        <v>2018</v>
      </c>
      <c r="R158" s="100" t="str">
        <f t="shared" si="13"/>
        <v>0606</v>
      </c>
      <c r="S158" s="100" t="str">
        <f t="shared" si="17"/>
        <v>06</v>
      </c>
      <c r="T158" s="100" t="str">
        <f t="shared" si="14"/>
        <v>06</v>
      </c>
      <c r="U158" s="102" t="s">
        <v>214</v>
      </c>
    </row>
    <row r="159" spans="1:21">
      <c r="A159" s="100">
        <v>20180607</v>
      </c>
      <c r="B159" s="100">
        <v>201823</v>
      </c>
      <c r="C159" s="100">
        <f t="shared" si="15"/>
        <v>23</v>
      </c>
      <c r="E159" s="101" t="str">
        <f t="shared" si="16"/>
        <v>2018-06-07</v>
      </c>
      <c r="F159" s="100">
        <v>23</v>
      </c>
      <c r="Q159" s="100" t="str">
        <f t="shared" si="12"/>
        <v>2018</v>
      </c>
      <c r="R159" s="100" t="str">
        <f t="shared" si="13"/>
        <v>0607</v>
      </c>
      <c r="S159" s="100" t="str">
        <f t="shared" si="17"/>
        <v>06</v>
      </c>
      <c r="T159" s="100" t="str">
        <f t="shared" si="14"/>
        <v>07</v>
      </c>
      <c r="U159" s="102" t="s">
        <v>214</v>
      </c>
    </row>
    <row r="160" spans="1:21">
      <c r="A160" s="100">
        <v>20180608</v>
      </c>
      <c r="B160" s="100">
        <v>201823</v>
      </c>
      <c r="C160" s="100">
        <f t="shared" si="15"/>
        <v>23</v>
      </c>
      <c r="E160" s="101" t="str">
        <f t="shared" si="16"/>
        <v>2018-06-08</v>
      </c>
      <c r="F160" s="100">
        <v>23</v>
      </c>
      <c r="Q160" s="100" t="str">
        <f t="shared" si="12"/>
        <v>2018</v>
      </c>
      <c r="R160" s="100" t="str">
        <f t="shared" si="13"/>
        <v>0608</v>
      </c>
      <c r="S160" s="100" t="str">
        <f t="shared" si="17"/>
        <v>06</v>
      </c>
      <c r="T160" s="100" t="str">
        <f t="shared" si="14"/>
        <v>08</v>
      </c>
      <c r="U160" s="102" t="s">
        <v>214</v>
      </c>
    </row>
    <row r="161" spans="1:21">
      <c r="A161" s="100">
        <v>20180609</v>
      </c>
      <c r="B161" s="100">
        <v>201824</v>
      </c>
      <c r="C161" s="100">
        <f t="shared" si="15"/>
        <v>24</v>
      </c>
      <c r="E161" s="101" t="str">
        <f t="shared" si="16"/>
        <v>2018-06-09</v>
      </c>
      <c r="F161" s="100">
        <v>24</v>
      </c>
      <c r="Q161" s="100" t="str">
        <f t="shared" si="12"/>
        <v>2018</v>
      </c>
      <c r="R161" s="100" t="str">
        <f t="shared" si="13"/>
        <v>0609</v>
      </c>
      <c r="S161" s="100" t="str">
        <f t="shared" si="17"/>
        <v>06</v>
      </c>
      <c r="T161" s="100" t="str">
        <f t="shared" si="14"/>
        <v>09</v>
      </c>
      <c r="U161" s="102" t="s">
        <v>214</v>
      </c>
    </row>
    <row r="162" spans="1:21">
      <c r="A162" s="100">
        <v>20180610</v>
      </c>
      <c r="B162" s="100">
        <v>201824</v>
      </c>
      <c r="C162" s="100">
        <f t="shared" si="15"/>
        <v>24</v>
      </c>
      <c r="E162" s="101" t="str">
        <f t="shared" si="16"/>
        <v>2018-06-10</v>
      </c>
      <c r="F162" s="100">
        <v>24</v>
      </c>
      <c r="Q162" s="100" t="str">
        <f t="shared" si="12"/>
        <v>2018</v>
      </c>
      <c r="R162" s="100" t="str">
        <f t="shared" si="13"/>
        <v>0610</v>
      </c>
      <c r="S162" s="100" t="str">
        <f t="shared" si="17"/>
        <v>06</v>
      </c>
      <c r="T162" s="100" t="str">
        <f t="shared" si="14"/>
        <v>10</v>
      </c>
      <c r="U162" s="102" t="s">
        <v>214</v>
      </c>
    </row>
    <row r="163" spans="1:21">
      <c r="A163" s="100">
        <v>20180611</v>
      </c>
      <c r="B163" s="100">
        <v>201824</v>
      </c>
      <c r="C163" s="100">
        <f t="shared" si="15"/>
        <v>24</v>
      </c>
      <c r="E163" s="101" t="str">
        <f t="shared" si="16"/>
        <v>2018-06-11</v>
      </c>
      <c r="F163" s="100">
        <v>24</v>
      </c>
      <c r="Q163" s="100" t="str">
        <f t="shared" si="12"/>
        <v>2018</v>
      </c>
      <c r="R163" s="100" t="str">
        <f t="shared" si="13"/>
        <v>0611</v>
      </c>
      <c r="S163" s="100" t="str">
        <f t="shared" si="17"/>
        <v>06</v>
      </c>
      <c r="T163" s="100" t="str">
        <f t="shared" si="14"/>
        <v>11</v>
      </c>
      <c r="U163" s="102" t="s">
        <v>214</v>
      </c>
    </row>
    <row r="164" spans="1:21">
      <c r="A164" s="100">
        <v>20180612</v>
      </c>
      <c r="B164" s="100">
        <v>201824</v>
      </c>
      <c r="C164" s="100">
        <f t="shared" si="15"/>
        <v>24</v>
      </c>
      <c r="E164" s="101" t="str">
        <f t="shared" si="16"/>
        <v>2018-06-12</v>
      </c>
      <c r="F164" s="100">
        <v>24</v>
      </c>
      <c r="Q164" s="100" t="str">
        <f t="shared" si="12"/>
        <v>2018</v>
      </c>
      <c r="R164" s="100" t="str">
        <f t="shared" si="13"/>
        <v>0612</v>
      </c>
      <c r="S164" s="100" t="str">
        <f t="shared" si="17"/>
        <v>06</v>
      </c>
      <c r="T164" s="100" t="str">
        <f t="shared" si="14"/>
        <v>12</v>
      </c>
      <c r="U164" s="102" t="s">
        <v>214</v>
      </c>
    </row>
    <row r="165" spans="1:21">
      <c r="A165" s="100">
        <v>20180613</v>
      </c>
      <c r="B165" s="100">
        <v>201824</v>
      </c>
      <c r="C165" s="100">
        <f t="shared" si="15"/>
        <v>24</v>
      </c>
      <c r="E165" s="101" t="str">
        <f t="shared" si="16"/>
        <v>2018-06-13</v>
      </c>
      <c r="F165" s="100">
        <v>24</v>
      </c>
      <c r="Q165" s="100" t="str">
        <f t="shared" si="12"/>
        <v>2018</v>
      </c>
      <c r="R165" s="100" t="str">
        <f t="shared" si="13"/>
        <v>0613</v>
      </c>
      <c r="S165" s="100" t="str">
        <f t="shared" si="17"/>
        <v>06</v>
      </c>
      <c r="T165" s="100" t="str">
        <f t="shared" si="14"/>
        <v>13</v>
      </c>
      <c r="U165" s="102" t="s">
        <v>214</v>
      </c>
    </row>
    <row r="166" spans="1:21">
      <c r="A166" s="100">
        <v>20180614</v>
      </c>
      <c r="B166" s="100">
        <v>201824</v>
      </c>
      <c r="C166" s="100">
        <f t="shared" si="15"/>
        <v>24</v>
      </c>
      <c r="E166" s="101" t="str">
        <f t="shared" si="16"/>
        <v>2018-06-14</v>
      </c>
      <c r="F166" s="100">
        <v>24</v>
      </c>
      <c r="Q166" s="100" t="str">
        <f t="shared" si="12"/>
        <v>2018</v>
      </c>
      <c r="R166" s="100" t="str">
        <f t="shared" si="13"/>
        <v>0614</v>
      </c>
      <c r="S166" s="100" t="str">
        <f t="shared" si="17"/>
        <v>06</v>
      </c>
      <c r="T166" s="100" t="str">
        <f t="shared" si="14"/>
        <v>14</v>
      </c>
      <c r="U166" s="102" t="s">
        <v>214</v>
      </c>
    </row>
    <row r="167" spans="1:21">
      <c r="A167" s="100">
        <v>20180615</v>
      </c>
      <c r="B167" s="100">
        <v>201824</v>
      </c>
      <c r="C167" s="100">
        <f t="shared" si="15"/>
        <v>24</v>
      </c>
      <c r="E167" s="101" t="str">
        <f t="shared" si="16"/>
        <v>2018-06-15</v>
      </c>
      <c r="F167" s="100">
        <v>24</v>
      </c>
      <c r="Q167" s="100" t="str">
        <f t="shared" si="12"/>
        <v>2018</v>
      </c>
      <c r="R167" s="100" t="str">
        <f t="shared" si="13"/>
        <v>0615</v>
      </c>
      <c r="S167" s="100" t="str">
        <f t="shared" si="17"/>
        <v>06</v>
      </c>
      <c r="T167" s="100" t="str">
        <f t="shared" si="14"/>
        <v>15</v>
      </c>
      <c r="U167" s="102" t="s">
        <v>214</v>
      </c>
    </row>
    <row r="168" spans="1:21">
      <c r="A168" s="100">
        <v>20180616</v>
      </c>
      <c r="B168" s="100">
        <v>201825</v>
      </c>
      <c r="C168" s="100">
        <f t="shared" si="15"/>
        <v>25</v>
      </c>
      <c r="E168" s="101" t="str">
        <f t="shared" si="16"/>
        <v>2018-06-16</v>
      </c>
      <c r="F168" s="100">
        <v>25</v>
      </c>
      <c r="Q168" s="100" t="str">
        <f t="shared" si="12"/>
        <v>2018</v>
      </c>
      <c r="R168" s="100" t="str">
        <f t="shared" si="13"/>
        <v>0616</v>
      </c>
      <c r="S168" s="100" t="str">
        <f t="shared" si="17"/>
        <v>06</v>
      </c>
      <c r="T168" s="100" t="str">
        <f t="shared" si="14"/>
        <v>16</v>
      </c>
      <c r="U168" s="102" t="s">
        <v>214</v>
      </c>
    </row>
    <row r="169" spans="1:21">
      <c r="A169" s="100">
        <v>20180617</v>
      </c>
      <c r="B169" s="100">
        <v>201825</v>
      </c>
      <c r="C169" s="100">
        <f t="shared" si="15"/>
        <v>25</v>
      </c>
      <c r="E169" s="101" t="str">
        <f t="shared" si="16"/>
        <v>2018-06-17</v>
      </c>
      <c r="F169" s="100">
        <v>25</v>
      </c>
      <c r="Q169" s="100" t="str">
        <f t="shared" si="12"/>
        <v>2018</v>
      </c>
      <c r="R169" s="100" t="str">
        <f t="shared" si="13"/>
        <v>0617</v>
      </c>
      <c r="S169" s="100" t="str">
        <f t="shared" si="17"/>
        <v>06</v>
      </c>
      <c r="T169" s="100" t="str">
        <f t="shared" si="14"/>
        <v>17</v>
      </c>
      <c r="U169" s="102" t="s">
        <v>214</v>
      </c>
    </row>
    <row r="170" spans="1:21">
      <c r="A170" s="100">
        <v>20180618</v>
      </c>
      <c r="B170" s="100">
        <v>201825</v>
      </c>
      <c r="C170" s="100">
        <f t="shared" si="15"/>
        <v>25</v>
      </c>
      <c r="E170" s="101" t="str">
        <f t="shared" si="16"/>
        <v>2018-06-18</v>
      </c>
      <c r="F170" s="100">
        <v>25</v>
      </c>
      <c r="Q170" s="100" t="str">
        <f t="shared" si="12"/>
        <v>2018</v>
      </c>
      <c r="R170" s="100" t="str">
        <f t="shared" si="13"/>
        <v>0618</v>
      </c>
      <c r="S170" s="100" t="str">
        <f t="shared" si="17"/>
        <v>06</v>
      </c>
      <c r="T170" s="100" t="str">
        <f t="shared" si="14"/>
        <v>18</v>
      </c>
      <c r="U170" s="102" t="s">
        <v>214</v>
      </c>
    </row>
    <row r="171" spans="1:21">
      <c r="A171" s="100">
        <v>20180619</v>
      </c>
      <c r="B171" s="100">
        <v>201825</v>
      </c>
      <c r="C171" s="100">
        <f t="shared" si="15"/>
        <v>25</v>
      </c>
      <c r="E171" s="101" t="str">
        <f t="shared" si="16"/>
        <v>2018-06-19</v>
      </c>
      <c r="F171" s="100">
        <v>25</v>
      </c>
      <c r="Q171" s="100" t="str">
        <f t="shared" si="12"/>
        <v>2018</v>
      </c>
      <c r="R171" s="100" t="str">
        <f t="shared" si="13"/>
        <v>0619</v>
      </c>
      <c r="S171" s="100" t="str">
        <f t="shared" si="17"/>
        <v>06</v>
      </c>
      <c r="T171" s="100" t="str">
        <f t="shared" si="14"/>
        <v>19</v>
      </c>
      <c r="U171" s="102" t="s">
        <v>214</v>
      </c>
    </row>
    <row r="172" spans="1:21">
      <c r="A172" s="100">
        <v>20180620</v>
      </c>
      <c r="B172" s="100">
        <v>201825</v>
      </c>
      <c r="C172" s="100">
        <f t="shared" si="15"/>
        <v>25</v>
      </c>
      <c r="E172" s="101" t="str">
        <f t="shared" si="16"/>
        <v>2018-06-20</v>
      </c>
      <c r="F172" s="100">
        <v>25</v>
      </c>
      <c r="Q172" s="100" t="str">
        <f t="shared" si="12"/>
        <v>2018</v>
      </c>
      <c r="R172" s="100" t="str">
        <f t="shared" si="13"/>
        <v>0620</v>
      </c>
      <c r="S172" s="100" t="str">
        <f t="shared" si="17"/>
        <v>06</v>
      </c>
      <c r="T172" s="100" t="str">
        <f t="shared" si="14"/>
        <v>20</v>
      </c>
      <c r="U172" s="102" t="s">
        <v>214</v>
      </c>
    </row>
    <row r="173" spans="1:21">
      <c r="A173" s="100">
        <v>20180621</v>
      </c>
      <c r="B173" s="100">
        <v>201825</v>
      </c>
      <c r="C173" s="100">
        <f t="shared" si="15"/>
        <v>25</v>
      </c>
      <c r="E173" s="101" t="str">
        <f t="shared" si="16"/>
        <v>2018-06-21</v>
      </c>
      <c r="F173" s="100">
        <v>25</v>
      </c>
      <c r="Q173" s="100" t="str">
        <f t="shared" si="12"/>
        <v>2018</v>
      </c>
      <c r="R173" s="100" t="str">
        <f t="shared" si="13"/>
        <v>0621</v>
      </c>
      <c r="S173" s="100" t="str">
        <f t="shared" si="17"/>
        <v>06</v>
      </c>
      <c r="T173" s="100" t="str">
        <f t="shared" si="14"/>
        <v>21</v>
      </c>
      <c r="U173" s="102" t="s">
        <v>214</v>
      </c>
    </row>
    <row r="174" spans="1:21">
      <c r="A174" s="100">
        <v>20180622</v>
      </c>
      <c r="B174" s="100">
        <v>201825</v>
      </c>
      <c r="C174" s="100">
        <f t="shared" si="15"/>
        <v>25</v>
      </c>
      <c r="E174" s="101" t="str">
        <f t="shared" si="16"/>
        <v>2018-06-22</v>
      </c>
      <c r="F174" s="100">
        <v>25</v>
      </c>
      <c r="Q174" s="100" t="str">
        <f t="shared" si="12"/>
        <v>2018</v>
      </c>
      <c r="R174" s="100" t="str">
        <f t="shared" si="13"/>
        <v>0622</v>
      </c>
      <c r="S174" s="100" t="str">
        <f t="shared" si="17"/>
        <v>06</v>
      </c>
      <c r="T174" s="100" t="str">
        <f t="shared" si="14"/>
        <v>22</v>
      </c>
      <c r="U174" s="102" t="s">
        <v>214</v>
      </c>
    </row>
    <row r="175" spans="1:21">
      <c r="A175" s="100">
        <v>20180623</v>
      </c>
      <c r="B175" s="100">
        <v>201826</v>
      </c>
      <c r="C175" s="100">
        <f t="shared" si="15"/>
        <v>26</v>
      </c>
      <c r="E175" s="101" t="str">
        <f t="shared" si="16"/>
        <v>2018-06-23</v>
      </c>
      <c r="F175" s="100">
        <v>26</v>
      </c>
      <c r="Q175" s="100" t="str">
        <f t="shared" si="12"/>
        <v>2018</v>
      </c>
      <c r="R175" s="100" t="str">
        <f t="shared" si="13"/>
        <v>0623</v>
      </c>
      <c r="S175" s="100" t="str">
        <f t="shared" si="17"/>
        <v>06</v>
      </c>
      <c r="T175" s="100" t="str">
        <f t="shared" si="14"/>
        <v>23</v>
      </c>
      <c r="U175" s="102" t="s">
        <v>214</v>
      </c>
    </row>
    <row r="176" spans="1:21">
      <c r="A176" s="100">
        <v>20180624</v>
      </c>
      <c r="B176" s="100">
        <v>201826</v>
      </c>
      <c r="C176" s="100">
        <f t="shared" si="15"/>
        <v>26</v>
      </c>
      <c r="E176" s="101" t="str">
        <f t="shared" si="16"/>
        <v>2018-06-24</v>
      </c>
      <c r="F176" s="100">
        <v>26</v>
      </c>
      <c r="Q176" s="100" t="str">
        <f t="shared" si="12"/>
        <v>2018</v>
      </c>
      <c r="R176" s="100" t="str">
        <f t="shared" si="13"/>
        <v>0624</v>
      </c>
      <c r="S176" s="100" t="str">
        <f t="shared" si="17"/>
        <v>06</v>
      </c>
      <c r="T176" s="100" t="str">
        <f t="shared" si="14"/>
        <v>24</v>
      </c>
      <c r="U176" s="102" t="s">
        <v>214</v>
      </c>
    </row>
    <row r="177" spans="1:21">
      <c r="A177" s="100">
        <v>20180625</v>
      </c>
      <c r="B177" s="100">
        <v>201826</v>
      </c>
      <c r="C177" s="100">
        <f t="shared" si="15"/>
        <v>26</v>
      </c>
      <c r="E177" s="101" t="str">
        <f t="shared" si="16"/>
        <v>2018-06-25</v>
      </c>
      <c r="F177" s="100">
        <v>26</v>
      </c>
      <c r="Q177" s="100" t="str">
        <f t="shared" si="12"/>
        <v>2018</v>
      </c>
      <c r="R177" s="100" t="str">
        <f t="shared" si="13"/>
        <v>0625</v>
      </c>
      <c r="S177" s="100" t="str">
        <f t="shared" si="17"/>
        <v>06</v>
      </c>
      <c r="T177" s="100" t="str">
        <f t="shared" si="14"/>
        <v>25</v>
      </c>
      <c r="U177" s="102" t="s">
        <v>214</v>
      </c>
    </row>
    <row r="178" spans="1:21">
      <c r="A178" s="100">
        <v>20180626</v>
      </c>
      <c r="B178" s="100">
        <v>201826</v>
      </c>
      <c r="C178" s="100">
        <f t="shared" si="15"/>
        <v>26</v>
      </c>
      <c r="E178" s="101" t="str">
        <f t="shared" si="16"/>
        <v>2018-06-26</v>
      </c>
      <c r="F178" s="100">
        <v>26</v>
      </c>
      <c r="Q178" s="100" t="str">
        <f t="shared" si="12"/>
        <v>2018</v>
      </c>
      <c r="R178" s="100" t="str">
        <f t="shared" si="13"/>
        <v>0626</v>
      </c>
      <c r="S178" s="100" t="str">
        <f t="shared" si="17"/>
        <v>06</v>
      </c>
      <c r="T178" s="100" t="str">
        <f t="shared" si="14"/>
        <v>26</v>
      </c>
      <c r="U178" s="102" t="s">
        <v>214</v>
      </c>
    </row>
    <row r="179" spans="1:21">
      <c r="A179" s="100">
        <v>20180627</v>
      </c>
      <c r="B179" s="100">
        <v>201826</v>
      </c>
      <c r="C179" s="100">
        <f t="shared" si="15"/>
        <v>26</v>
      </c>
      <c r="E179" s="101" t="str">
        <f t="shared" si="16"/>
        <v>2018-06-27</v>
      </c>
      <c r="F179" s="100">
        <v>26</v>
      </c>
      <c r="Q179" s="100" t="str">
        <f t="shared" si="12"/>
        <v>2018</v>
      </c>
      <c r="R179" s="100" t="str">
        <f t="shared" si="13"/>
        <v>0627</v>
      </c>
      <c r="S179" s="100" t="str">
        <f t="shared" si="17"/>
        <v>06</v>
      </c>
      <c r="T179" s="100" t="str">
        <f t="shared" si="14"/>
        <v>27</v>
      </c>
      <c r="U179" s="102" t="s">
        <v>214</v>
      </c>
    </row>
    <row r="180" spans="1:21">
      <c r="A180" s="100">
        <v>20180628</v>
      </c>
      <c r="B180" s="100">
        <v>201826</v>
      </c>
      <c r="C180" s="100">
        <f t="shared" si="15"/>
        <v>26</v>
      </c>
      <c r="E180" s="101" t="str">
        <f t="shared" si="16"/>
        <v>2018-06-28</v>
      </c>
      <c r="F180" s="100">
        <v>26</v>
      </c>
      <c r="Q180" s="100" t="str">
        <f t="shared" si="12"/>
        <v>2018</v>
      </c>
      <c r="R180" s="100" t="str">
        <f t="shared" si="13"/>
        <v>0628</v>
      </c>
      <c r="S180" s="100" t="str">
        <f t="shared" si="17"/>
        <v>06</v>
      </c>
      <c r="T180" s="100" t="str">
        <f t="shared" si="14"/>
        <v>28</v>
      </c>
      <c r="U180" s="102" t="s">
        <v>214</v>
      </c>
    </row>
    <row r="181" spans="1:21">
      <c r="A181" s="100">
        <v>20180629</v>
      </c>
      <c r="B181" s="100">
        <v>201826</v>
      </c>
      <c r="C181" s="100">
        <f t="shared" si="15"/>
        <v>26</v>
      </c>
      <c r="E181" s="101" t="str">
        <f t="shared" si="16"/>
        <v>2018-06-29</v>
      </c>
      <c r="F181" s="100">
        <v>26</v>
      </c>
      <c r="Q181" s="100" t="str">
        <f t="shared" si="12"/>
        <v>2018</v>
      </c>
      <c r="R181" s="100" t="str">
        <f t="shared" si="13"/>
        <v>0629</v>
      </c>
      <c r="S181" s="100" t="str">
        <f t="shared" si="17"/>
        <v>06</v>
      </c>
      <c r="T181" s="100" t="str">
        <f t="shared" si="14"/>
        <v>29</v>
      </c>
      <c r="U181" s="102" t="s">
        <v>214</v>
      </c>
    </row>
    <row r="182" spans="1:21">
      <c r="A182" s="100">
        <v>20180630</v>
      </c>
      <c r="B182" s="100">
        <v>201827</v>
      </c>
      <c r="C182" s="100">
        <f t="shared" si="15"/>
        <v>27</v>
      </c>
      <c r="E182" s="101" t="str">
        <f t="shared" si="16"/>
        <v>2018-06-30</v>
      </c>
      <c r="F182" s="100">
        <v>27</v>
      </c>
      <c r="Q182" s="100" t="str">
        <f t="shared" si="12"/>
        <v>2018</v>
      </c>
      <c r="R182" s="100" t="str">
        <f t="shared" si="13"/>
        <v>0630</v>
      </c>
      <c r="S182" s="100" t="str">
        <f t="shared" si="17"/>
        <v>06</v>
      </c>
      <c r="T182" s="100" t="str">
        <f t="shared" si="14"/>
        <v>30</v>
      </c>
      <c r="U182" s="102" t="s">
        <v>214</v>
      </c>
    </row>
    <row r="183" spans="1:21">
      <c r="A183" s="100">
        <v>20180701</v>
      </c>
      <c r="B183" s="100">
        <v>201827</v>
      </c>
      <c r="C183" s="100">
        <f t="shared" si="15"/>
        <v>27</v>
      </c>
      <c r="E183" s="101" t="str">
        <f t="shared" si="16"/>
        <v>2018-07-01</v>
      </c>
      <c r="F183" s="100">
        <v>27</v>
      </c>
      <c r="Q183" s="100" t="str">
        <f t="shared" si="12"/>
        <v>2018</v>
      </c>
      <c r="R183" s="100" t="str">
        <f t="shared" si="13"/>
        <v>0701</v>
      </c>
      <c r="S183" s="100" t="str">
        <f t="shared" si="17"/>
        <v>07</v>
      </c>
      <c r="T183" s="100" t="str">
        <f t="shared" si="14"/>
        <v>01</v>
      </c>
      <c r="U183" s="102" t="s">
        <v>214</v>
      </c>
    </row>
    <row r="184" spans="1:21">
      <c r="A184" s="100">
        <v>20180702</v>
      </c>
      <c r="B184" s="100">
        <v>201827</v>
      </c>
      <c r="C184" s="100">
        <f t="shared" si="15"/>
        <v>27</v>
      </c>
      <c r="E184" s="101" t="str">
        <f t="shared" si="16"/>
        <v>2018-07-02</v>
      </c>
      <c r="F184" s="100">
        <v>27</v>
      </c>
      <c r="Q184" s="100" t="str">
        <f t="shared" si="12"/>
        <v>2018</v>
      </c>
      <c r="R184" s="100" t="str">
        <f t="shared" si="13"/>
        <v>0702</v>
      </c>
      <c r="S184" s="100" t="str">
        <f t="shared" si="17"/>
        <v>07</v>
      </c>
      <c r="T184" s="100" t="str">
        <f t="shared" si="14"/>
        <v>02</v>
      </c>
      <c r="U184" s="102" t="s">
        <v>214</v>
      </c>
    </row>
    <row r="185" spans="1:21">
      <c r="A185" s="100">
        <v>20180703</v>
      </c>
      <c r="B185" s="100">
        <v>201827</v>
      </c>
      <c r="C185" s="100">
        <f t="shared" si="15"/>
        <v>27</v>
      </c>
      <c r="E185" s="101" t="str">
        <f t="shared" si="16"/>
        <v>2018-07-03</v>
      </c>
      <c r="F185" s="100">
        <v>27</v>
      </c>
      <c r="Q185" s="100" t="str">
        <f t="shared" si="12"/>
        <v>2018</v>
      </c>
      <c r="R185" s="100" t="str">
        <f t="shared" si="13"/>
        <v>0703</v>
      </c>
      <c r="S185" s="100" t="str">
        <f t="shared" si="17"/>
        <v>07</v>
      </c>
      <c r="T185" s="100" t="str">
        <f t="shared" si="14"/>
        <v>03</v>
      </c>
      <c r="U185" s="102" t="s">
        <v>214</v>
      </c>
    </row>
    <row r="186" spans="1:21">
      <c r="A186" s="100">
        <v>20180704</v>
      </c>
      <c r="B186" s="100">
        <v>201827</v>
      </c>
      <c r="C186" s="100">
        <f t="shared" si="15"/>
        <v>27</v>
      </c>
      <c r="E186" s="101" t="str">
        <f t="shared" si="16"/>
        <v>2018-07-04</v>
      </c>
      <c r="F186" s="100">
        <v>27</v>
      </c>
      <c r="Q186" s="100" t="str">
        <f t="shared" si="12"/>
        <v>2018</v>
      </c>
      <c r="R186" s="100" t="str">
        <f t="shared" si="13"/>
        <v>0704</v>
      </c>
      <c r="S186" s="100" t="str">
        <f t="shared" si="17"/>
        <v>07</v>
      </c>
      <c r="T186" s="100" t="str">
        <f t="shared" si="14"/>
        <v>04</v>
      </c>
      <c r="U186" s="102" t="s">
        <v>214</v>
      </c>
    </row>
    <row r="187" spans="1:21">
      <c r="A187" s="100">
        <v>20180705</v>
      </c>
      <c r="B187" s="100">
        <v>201827</v>
      </c>
      <c r="C187" s="100">
        <f t="shared" si="15"/>
        <v>27</v>
      </c>
      <c r="E187" s="101" t="str">
        <f t="shared" si="16"/>
        <v>2018-07-05</v>
      </c>
      <c r="F187" s="100">
        <v>27</v>
      </c>
      <c r="Q187" s="100" t="str">
        <f t="shared" si="12"/>
        <v>2018</v>
      </c>
      <c r="R187" s="100" t="str">
        <f t="shared" si="13"/>
        <v>0705</v>
      </c>
      <c r="S187" s="100" t="str">
        <f t="shared" si="17"/>
        <v>07</v>
      </c>
      <c r="T187" s="100" t="str">
        <f t="shared" si="14"/>
        <v>05</v>
      </c>
      <c r="U187" s="102" t="s">
        <v>214</v>
      </c>
    </row>
    <row r="188" spans="1:21">
      <c r="A188" s="100">
        <v>20180706</v>
      </c>
      <c r="B188" s="100">
        <v>201827</v>
      </c>
      <c r="C188" s="100">
        <f t="shared" si="15"/>
        <v>27</v>
      </c>
      <c r="E188" s="101" t="str">
        <f t="shared" si="16"/>
        <v>2018-07-06</v>
      </c>
      <c r="F188" s="100">
        <v>27</v>
      </c>
      <c r="Q188" s="100" t="str">
        <f t="shared" si="12"/>
        <v>2018</v>
      </c>
      <c r="R188" s="100" t="str">
        <f t="shared" si="13"/>
        <v>0706</v>
      </c>
      <c r="S188" s="100" t="str">
        <f t="shared" si="17"/>
        <v>07</v>
      </c>
      <c r="T188" s="100" t="str">
        <f t="shared" si="14"/>
        <v>06</v>
      </c>
      <c r="U188" s="102" t="s">
        <v>214</v>
      </c>
    </row>
    <row r="189" spans="1:21">
      <c r="A189" s="100">
        <v>20180707</v>
      </c>
      <c r="B189" s="100">
        <v>201828</v>
      </c>
      <c r="C189" s="100">
        <f t="shared" si="15"/>
        <v>28</v>
      </c>
      <c r="E189" s="101" t="str">
        <f t="shared" si="16"/>
        <v>2018-07-07</v>
      </c>
      <c r="F189" s="100">
        <v>28</v>
      </c>
      <c r="Q189" s="100" t="str">
        <f t="shared" si="12"/>
        <v>2018</v>
      </c>
      <c r="R189" s="100" t="str">
        <f t="shared" si="13"/>
        <v>0707</v>
      </c>
      <c r="S189" s="100" t="str">
        <f t="shared" si="17"/>
        <v>07</v>
      </c>
      <c r="T189" s="100" t="str">
        <f t="shared" si="14"/>
        <v>07</v>
      </c>
      <c r="U189" s="102" t="s">
        <v>214</v>
      </c>
    </row>
    <row r="190" spans="1:21">
      <c r="A190" s="100">
        <v>20180708</v>
      </c>
      <c r="B190" s="100">
        <v>201828</v>
      </c>
      <c r="C190" s="100">
        <f t="shared" si="15"/>
        <v>28</v>
      </c>
      <c r="E190" s="101" t="str">
        <f t="shared" si="16"/>
        <v>2018-07-08</v>
      </c>
      <c r="F190" s="100">
        <v>28</v>
      </c>
      <c r="Q190" s="100" t="str">
        <f t="shared" si="12"/>
        <v>2018</v>
      </c>
      <c r="R190" s="100" t="str">
        <f t="shared" si="13"/>
        <v>0708</v>
      </c>
      <c r="S190" s="100" t="str">
        <f t="shared" si="17"/>
        <v>07</v>
      </c>
      <c r="T190" s="100" t="str">
        <f t="shared" si="14"/>
        <v>08</v>
      </c>
      <c r="U190" s="102" t="s">
        <v>214</v>
      </c>
    </row>
    <row r="191" spans="1:21">
      <c r="A191" s="100">
        <v>20180709</v>
      </c>
      <c r="B191" s="100">
        <v>201828</v>
      </c>
      <c r="C191" s="100">
        <f t="shared" si="15"/>
        <v>28</v>
      </c>
      <c r="E191" s="101" t="str">
        <f t="shared" si="16"/>
        <v>2018-07-09</v>
      </c>
      <c r="F191" s="100">
        <v>28</v>
      </c>
      <c r="Q191" s="100" t="str">
        <f t="shared" si="12"/>
        <v>2018</v>
      </c>
      <c r="R191" s="100" t="str">
        <f t="shared" si="13"/>
        <v>0709</v>
      </c>
      <c r="S191" s="100" t="str">
        <f t="shared" si="17"/>
        <v>07</v>
      </c>
      <c r="T191" s="100" t="str">
        <f t="shared" si="14"/>
        <v>09</v>
      </c>
      <c r="U191" s="102" t="s">
        <v>214</v>
      </c>
    </row>
    <row r="192" spans="1:21">
      <c r="A192" s="100">
        <v>20180710</v>
      </c>
      <c r="B192" s="100">
        <v>201828</v>
      </c>
      <c r="C192" s="100">
        <f t="shared" si="15"/>
        <v>28</v>
      </c>
      <c r="E192" s="101" t="str">
        <f t="shared" si="16"/>
        <v>2018-07-10</v>
      </c>
      <c r="F192" s="100">
        <v>28</v>
      </c>
      <c r="Q192" s="100" t="str">
        <f t="shared" si="12"/>
        <v>2018</v>
      </c>
      <c r="R192" s="100" t="str">
        <f t="shared" si="13"/>
        <v>0710</v>
      </c>
      <c r="S192" s="100" t="str">
        <f t="shared" si="17"/>
        <v>07</v>
      </c>
      <c r="T192" s="100" t="str">
        <f t="shared" si="14"/>
        <v>10</v>
      </c>
      <c r="U192" s="102" t="s">
        <v>214</v>
      </c>
    </row>
    <row r="193" spans="1:21">
      <c r="A193" s="100">
        <v>20180711</v>
      </c>
      <c r="B193" s="100">
        <v>201828</v>
      </c>
      <c r="C193" s="100">
        <f t="shared" si="15"/>
        <v>28</v>
      </c>
      <c r="E193" s="101" t="str">
        <f t="shared" si="16"/>
        <v>2018-07-11</v>
      </c>
      <c r="F193" s="100">
        <v>28</v>
      </c>
      <c r="Q193" s="100" t="str">
        <f t="shared" si="12"/>
        <v>2018</v>
      </c>
      <c r="R193" s="100" t="str">
        <f t="shared" si="13"/>
        <v>0711</v>
      </c>
      <c r="S193" s="100" t="str">
        <f t="shared" si="17"/>
        <v>07</v>
      </c>
      <c r="T193" s="100" t="str">
        <f t="shared" si="14"/>
        <v>11</v>
      </c>
      <c r="U193" s="102" t="s">
        <v>214</v>
      </c>
    </row>
    <row r="194" spans="1:21">
      <c r="A194" s="100">
        <v>20180712</v>
      </c>
      <c r="B194" s="100">
        <v>201828</v>
      </c>
      <c r="C194" s="100">
        <f t="shared" si="15"/>
        <v>28</v>
      </c>
      <c r="E194" s="101" t="str">
        <f t="shared" si="16"/>
        <v>2018-07-12</v>
      </c>
      <c r="F194" s="100">
        <v>28</v>
      </c>
      <c r="Q194" s="100" t="str">
        <f t="shared" ref="Q194:Q257" si="18">LEFT(A194,4)</f>
        <v>2018</v>
      </c>
      <c r="R194" s="100" t="str">
        <f t="shared" ref="R194:R257" si="19">RIGHT(A194,4)</f>
        <v>0712</v>
      </c>
      <c r="S194" s="100" t="str">
        <f t="shared" si="17"/>
        <v>07</v>
      </c>
      <c r="T194" s="100" t="str">
        <f t="shared" ref="T194:T257" si="20">RIGHT(A194,2)</f>
        <v>12</v>
      </c>
      <c r="U194" s="102" t="s">
        <v>214</v>
      </c>
    </row>
    <row r="195" spans="1:21">
      <c r="A195" s="100">
        <v>20180713</v>
      </c>
      <c r="B195" s="100">
        <v>201828</v>
      </c>
      <c r="C195" s="100">
        <f t="shared" ref="C195:C258" si="21">B195-201800</f>
        <v>28</v>
      </c>
      <c r="E195" s="101" t="str">
        <f t="shared" ref="E195:E258" si="22">Q195&amp;U195&amp;S195&amp;U195&amp;T195</f>
        <v>2018-07-13</v>
      </c>
      <c r="F195" s="100">
        <v>28</v>
      </c>
      <c r="Q195" s="100" t="str">
        <f t="shared" si="18"/>
        <v>2018</v>
      </c>
      <c r="R195" s="100" t="str">
        <f t="shared" si="19"/>
        <v>0713</v>
      </c>
      <c r="S195" s="100" t="str">
        <f t="shared" ref="S195:S258" si="23">LEFT(R195,2)</f>
        <v>07</v>
      </c>
      <c r="T195" s="100" t="str">
        <f t="shared" si="20"/>
        <v>13</v>
      </c>
      <c r="U195" s="102" t="s">
        <v>214</v>
      </c>
    </row>
    <row r="196" spans="1:21">
      <c r="A196" s="100">
        <v>20180714</v>
      </c>
      <c r="B196" s="100">
        <v>201829</v>
      </c>
      <c r="C196" s="100">
        <f t="shared" si="21"/>
        <v>29</v>
      </c>
      <c r="E196" s="101" t="str">
        <f t="shared" si="22"/>
        <v>2018-07-14</v>
      </c>
      <c r="F196" s="100">
        <v>29</v>
      </c>
      <c r="Q196" s="100" t="str">
        <f t="shared" si="18"/>
        <v>2018</v>
      </c>
      <c r="R196" s="100" t="str">
        <f t="shared" si="19"/>
        <v>0714</v>
      </c>
      <c r="S196" s="100" t="str">
        <f t="shared" si="23"/>
        <v>07</v>
      </c>
      <c r="T196" s="100" t="str">
        <f t="shared" si="20"/>
        <v>14</v>
      </c>
      <c r="U196" s="102" t="s">
        <v>214</v>
      </c>
    </row>
    <row r="197" spans="1:21">
      <c r="A197" s="100">
        <v>20180715</v>
      </c>
      <c r="B197" s="100">
        <v>201829</v>
      </c>
      <c r="C197" s="100">
        <f t="shared" si="21"/>
        <v>29</v>
      </c>
      <c r="E197" s="101" t="str">
        <f t="shared" si="22"/>
        <v>2018-07-15</v>
      </c>
      <c r="F197" s="100">
        <v>29</v>
      </c>
      <c r="Q197" s="100" t="str">
        <f t="shared" si="18"/>
        <v>2018</v>
      </c>
      <c r="R197" s="100" t="str">
        <f t="shared" si="19"/>
        <v>0715</v>
      </c>
      <c r="S197" s="100" t="str">
        <f t="shared" si="23"/>
        <v>07</v>
      </c>
      <c r="T197" s="100" t="str">
        <f t="shared" si="20"/>
        <v>15</v>
      </c>
      <c r="U197" s="102" t="s">
        <v>214</v>
      </c>
    </row>
    <row r="198" spans="1:21">
      <c r="A198" s="100">
        <v>20180716</v>
      </c>
      <c r="B198" s="100">
        <v>201829</v>
      </c>
      <c r="C198" s="100">
        <f t="shared" si="21"/>
        <v>29</v>
      </c>
      <c r="E198" s="101" t="str">
        <f t="shared" si="22"/>
        <v>2018-07-16</v>
      </c>
      <c r="F198" s="100">
        <v>29</v>
      </c>
      <c r="Q198" s="100" t="str">
        <f t="shared" si="18"/>
        <v>2018</v>
      </c>
      <c r="R198" s="100" t="str">
        <f t="shared" si="19"/>
        <v>0716</v>
      </c>
      <c r="S198" s="100" t="str">
        <f t="shared" si="23"/>
        <v>07</v>
      </c>
      <c r="T198" s="100" t="str">
        <f t="shared" si="20"/>
        <v>16</v>
      </c>
      <c r="U198" s="102" t="s">
        <v>214</v>
      </c>
    </row>
    <row r="199" spans="1:21">
      <c r="A199" s="100">
        <v>20180717</v>
      </c>
      <c r="B199" s="100">
        <v>201829</v>
      </c>
      <c r="C199" s="100">
        <f t="shared" si="21"/>
        <v>29</v>
      </c>
      <c r="E199" s="101" t="str">
        <f t="shared" si="22"/>
        <v>2018-07-17</v>
      </c>
      <c r="F199" s="100">
        <v>29</v>
      </c>
      <c r="Q199" s="100" t="str">
        <f t="shared" si="18"/>
        <v>2018</v>
      </c>
      <c r="R199" s="100" t="str">
        <f t="shared" si="19"/>
        <v>0717</v>
      </c>
      <c r="S199" s="100" t="str">
        <f t="shared" si="23"/>
        <v>07</v>
      </c>
      <c r="T199" s="100" t="str">
        <f t="shared" si="20"/>
        <v>17</v>
      </c>
      <c r="U199" s="102" t="s">
        <v>214</v>
      </c>
    </row>
    <row r="200" spans="1:21">
      <c r="A200" s="100">
        <v>20180718</v>
      </c>
      <c r="B200" s="100">
        <v>201829</v>
      </c>
      <c r="C200" s="100">
        <f t="shared" si="21"/>
        <v>29</v>
      </c>
      <c r="E200" s="101" t="str">
        <f t="shared" si="22"/>
        <v>2018-07-18</v>
      </c>
      <c r="F200" s="100">
        <v>29</v>
      </c>
      <c r="Q200" s="100" t="str">
        <f t="shared" si="18"/>
        <v>2018</v>
      </c>
      <c r="R200" s="100" t="str">
        <f t="shared" si="19"/>
        <v>0718</v>
      </c>
      <c r="S200" s="100" t="str">
        <f t="shared" si="23"/>
        <v>07</v>
      </c>
      <c r="T200" s="100" t="str">
        <f t="shared" si="20"/>
        <v>18</v>
      </c>
      <c r="U200" s="102" t="s">
        <v>214</v>
      </c>
    </row>
    <row r="201" spans="1:21">
      <c r="A201" s="100">
        <v>20180719</v>
      </c>
      <c r="B201" s="100">
        <v>201829</v>
      </c>
      <c r="C201" s="100">
        <f t="shared" si="21"/>
        <v>29</v>
      </c>
      <c r="E201" s="101" t="str">
        <f t="shared" si="22"/>
        <v>2018-07-19</v>
      </c>
      <c r="F201" s="100">
        <v>29</v>
      </c>
      <c r="Q201" s="100" t="str">
        <f t="shared" si="18"/>
        <v>2018</v>
      </c>
      <c r="R201" s="100" t="str">
        <f t="shared" si="19"/>
        <v>0719</v>
      </c>
      <c r="S201" s="100" t="str">
        <f t="shared" si="23"/>
        <v>07</v>
      </c>
      <c r="T201" s="100" t="str">
        <f t="shared" si="20"/>
        <v>19</v>
      </c>
      <c r="U201" s="102" t="s">
        <v>214</v>
      </c>
    </row>
    <row r="202" spans="1:21">
      <c r="A202" s="100">
        <v>20180720</v>
      </c>
      <c r="B202" s="100">
        <v>201829</v>
      </c>
      <c r="C202" s="100">
        <f t="shared" si="21"/>
        <v>29</v>
      </c>
      <c r="E202" s="101" t="str">
        <f t="shared" si="22"/>
        <v>2018-07-20</v>
      </c>
      <c r="F202" s="100">
        <v>29</v>
      </c>
      <c r="Q202" s="100" t="str">
        <f t="shared" si="18"/>
        <v>2018</v>
      </c>
      <c r="R202" s="100" t="str">
        <f t="shared" si="19"/>
        <v>0720</v>
      </c>
      <c r="S202" s="100" t="str">
        <f t="shared" si="23"/>
        <v>07</v>
      </c>
      <c r="T202" s="100" t="str">
        <f t="shared" si="20"/>
        <v>20</v>
      </c>
      <c r="U202" s="102" t="s">
        <v>214</v>
      </c>
    </row>
    <row r="203" spans="1:21">
      <c r="A203" s="100">
        <v>20180721</v>
      </c>
      <c r="B203" s="100">
        <v>201830</v>
      </c>
      <c r="C203" s="100">
        <f t="shared" si="21"/>
        <v>30</v>
      </c>
      <c r="E203" s="101" t="str">
        <f t="shared" si="22"/>
        <v>2018-07-21</v>
      </c>
      <c r="F203" s="100">
        <v>30</v>
      </c>
      <c r="Q203" s="100" t="str">
        <f t="shared" si="18"/>
        <v>2018</v>
      </c>
      <c r="R203" s="100" t="str">
        <f t="shared" si="19"/>
        <v>0721</v>
      </c>
      <c r="S203" s="100" t="str">
        <f t="shared" si="23"/>
        <v>07</v>
      </c>
      <c r="T203" s="100" t="str">
        <f t="shared" si="20"/>
        <v>21</v>
      </c>
      <c r="U203" s="102" t="s">
        <v>214</v>
      </c>
    </row>
    <row r="204" spans="1:21">
      <c r="A204" s="100">
        <v>20180722</v>
      </c>
      <c r="B204" s="100">
        <v>201830</v>
      </c>
      <c r="C204" s="100">
        <f t="shared" si="21"/>
        <v>30</v>
      </c>
      <c r="E204" s="101" t="str">
        <f t="shared" si="22"/>
        <v>2018-07-22</v>
      </c>
      <c r="F204" s="100">
        <v>30</v>
      </c>
      <c r="Q204" s="100" t="str">
        <f t="shared" si="18"/>
        <v>2018</v>
      </c>
      <c r="R204" s="100" t="str">
        <f t="shared" si="19"/>
        <v>0722</v>
      </c>
      <c r="S204" s="100" t="str">
        <f t="shared" si="23"/>
        <v>07</v>
      </c>
      <c r="T204" s="100" t="str">
        <f t="shared" si="20"/>
        <v>22</v>
      </c>
      <c r="U204" s="102" t="s">
        <v>214</v>
      </c>
    </row>
    <row r="205" spans="1:21">
      <c r="A205" s="100">
        <v>20180723</v>
      </c>
      <c r="B205" s="100">
        <v>201830</v>
      </c>
      <c r="C205" s="100">
        <f t="shared" si="21"/>
        <v>30</v>
      </c>
      <c r="E205" s="101" t="str">
        <f t="shared" si="22"/>
        <v>2018-07-23</v>
      </c>
      <c r="F205" s="100">
        <v>30</v>
      </c>
      <c r="Q205" s="100" t="str">
        <f t="shared" si="18"/>
        <v>2018</v>
      </c>
      <c r="R205" s="100" t="str">
        <f t="shared" si="19"/>
        <v>0723</v>
      </c>
      <c r="S205" s="100" t="str">
        <f t="shared" si="23"/>
        <v>07</v>
      </c>
      <c r="T205" s="100" t="str">
        <f t="shared" si="20"/>
        <v>23</v>
      </c>
      <c r="U205" s="102" t="s">
        <v>214</v>
      </c>
    </row>
    <row r="206" spans="1:21">
      <c r="A206" s="100">
        <v>20180724</v>
      </c>
      <c r="B206" s="100">
        <v>201830</v>
      </c>
      <c r="C206" s="100">
        <f t="shared" si="21"/>
        <v>30</v>
      </c>
      <c r="E206" s="101" t="str">
        <f t="shared" si="22"/>
        <v>2018-07-24</v>
      </c>
      <c r="F206" s="100">
        <v>30</v>
      </c>
      <c r="Q206" s="100" t="str">
        <f t="shared" si="18"/>
        <v>2018</v>
      </c>
      <c r="R206" s="100" t="str">
        <f t="shared" si="19"/>
        <v>0724</v>
      </c>
      <c r="S206" s="100" t="str">
        <f t="shared" si="23"/>
        <v>07</v>
      </c>
      <c r="T206" s="100" t="str">
        <f t="shared" si="20"/>
        <v>24</v>
      </c>
      <c r="U206" s="102" t="s">
        <v>214</v>
      </c>
    </row>
    <row r="207" spans="1:21">
      <c r="A207" s="100">
        <v>20180725</v>
      </c>
      <c r="B207" s="100">
        <v>201830</v>
      </c>
      <c r="C207" s="100">
        <f t="shared" si="21"/>
        <v>30</v>
      </c>
      <c r="E207" s="101" t="str">
        <f t="shared" si="22"/>
        <v>2018-07-25</v>
      </c>
      <c r="F207" s="100">
        <v>30</v>
      </c>
      <c r="Q207" s="100" t="str">
        <f t="shared" si="18"/>
        <v>2018</v>
      </c>
      <c r="R207" s="100" t="str">
        <f t="shared" si="19"/>
        <v>0725</v>
      </c>
      <c r="S207" s="100" t="str">
        <f t="shared" si="23"/>
        <v>07</v>
      </c>
      <c r="T207" s="100" t="str">
        <f t="shared" si="20"/>
        <v>25</v>
      </c>
      <c r="U207" s="102" t="s">
        <v>214</v>
      </c>
    </row>
    <row r="208" spans="1:21">
      <c r="A208" s="100">
        <v>20180726</v>
      </c>
      <c r="B208" s="100">
        <v>201830</v>
      </c>
      <c r="C208" s="100">
        <f t="shared" si="21"/>
        <v>30</v>
      </c>
      <c r="E208" s="101" t="str">
        <f t="shared" si="22"/>
        <v>2018-07-26</v>
      </c>
      <c r="F208" s="100">
        <v>30</v>
      </c>
      <c r="Q208" s="100" t="str">
        <f t="shared" si="18"/>
        <v>2018</v>
      </c>
      <c r="R208" s="100" t="str">
        <f t="shared" si="19"/>
        <v>0726</v>
      </c>
      <c r="S208" s="100" t="str">
        <f t="shared" si="23"/>
        <v>07</v>
      </c>
      <c r="T208" s="100" t="str">
        <f t="shared" si="20"/>
        <v>26</v>
      </c>
      <c r="U208" s="102" t="s">
        <v>214</v>
      </c>
    </row>
    <row r="209" spans="1:21">
      <c r="A209" s="100">
        <v>20180727</v>
      </c>
      <c r="B209" s="100">
        <v>201830</v>
      </c>
      <c r="C209" s="100">
        <f t="shared" si="21"/>
        <v>30</v>
      </c>
      <c r="E209" s="101" t="str">
        <f t="shared" si="22"/>
        <v>2018-07-27</v>
      </c>
      <c r="F209" s="100">
        <v>30</v>
      </c>
      <c r="Q209" s="100" t="str">
        <f t="shared" si="18"/>
        <v>2018</v>
      </c>
      <c r="R209" s="100" t="str">
        <f t="shared" si="19"/>
        <v>0727</v>
      </c>
      <c r="S209" s="100" t="str">
        <f t="shared" si="23"/>
        <v>07</v>
      </c>
      <c r="T209" s="100" t="str">
        <f t="shared" si="20"/>
        <v>27</v>
      </c>
      <c r="U209" s="102" t="s">
        <v>214</v>
      </c>
    </row>
    <row r="210" spans="1:21">
      <c r="A210" s="100">
        <v>20180728</v>
      </c>
      <c r="B210" s="100">
        <v>201831</v>
      </c>
      <c r="C210" s="100">
        <f t="shared" si="21"/>
        <v>31</v>
      </c>
      <c r="E210" s="101" t="str">
        <f t="shared" si="22"/>
        <v>2018-07-28</v>
      </c>
      <c r="F210" s="100">
        <v>31</v>
      </c>
      <c r="Q210" s="100" t="str">
        <f t="shared" si="18"/>
        <v>2018</v>
      </c>
      <c r="R210" s="100" t="str">
        <f t="shared" si="19"/>
        <v>0728</v>
      </c>
      <c r="S210" s="100" t="str">
        <f t="shared" si="23"/>
        <v>07</v>
      </c>
      <c r="T210" s="100" t="str">
        <f t="shared" si="20"/>
        <v>28</v>
      </c>
      <c r="U210" s="102" t="s">
        <v>214</v>
      </c>
    </row>
    <row r="211" spans="1:21">
      <c r="A211" s="100">
        <v>20180729</v>
      </c>
      <c r="B211" s="100">
        <v>201831</v>
      </c>
      <c r="C211" s="100">
        <f t="shared" si="21"/>
        <v>31</v>
      </c>
      <c r="E211" s="101" t="str">
        <f t="shared" si="22"/>
        <v>2018-07-29</v>
      </c>
      <c r="F211" s="100">
        <v>31</v>
      </c>
      <c r="Q211" s="100" t="str">
        <f t="shared" si="18"/>
        <v>2018</v>
      </c>
      <c r="R211" s="100" t="str">
        <f t="shared" si="19"/>
        <v>0729</v>
      </c>
      <c r="S211" s="100" t="str">
        <f t="shared" si="23"/>
        <v>07</v>
      </c>
      <c r="T211" s="100" t="str">
        <f t="shared" si="20"/>
        <v>29</v>
      </c>
      <c r="U211" s="102" t="s">
        <v>214</v>
      </c>
    </row>
    <row r="212" spans="1:21">
      <c r="A212" s="100">
        <v>20180730</v>
      </c>
      <c r="B212" s="100">
        <v>201831</v>
      </c>
      <c r="C212" s="100">
        <f t="shared" si="21"/>
        <v>31</v>
      </c>
      <c r="E212" s="101" t="str">
        <f t="shared" si="22"/>
        <v>2018-07-30</v>
      </c>
      <c r="F212" s="100">
        <v>31</v>
      </c>
      <c r="Q212" s="100" t="str">
        <f t="shared" si="18"/>
        <v>2018</v>
      </c>
      <c r="R212" s="100" t="str">
        <f t="shared" si="19"/>
        <v>0730</v>
      </c>
      <c r="S212" s="100" t="str">
        <f t="shared" si="23"/>
        <v>07</v>
      </c>
      <c r="T212" s="100" t="str">
        <f t="shared" si="20"/>
        <v>30</v>
      </c>
      <c r="U212" s="102" t="s">
        <v>214</v>
      </c>
    </row>
    <row r="213" spans="1:21">
      <c r="A213" s="100">
        <v>20180731</v>
      </c>
      <c r="B213" s="100">
        <v>201831</v>
      </c>
      <c r="C213" s="100">
        <f t="shared" si="21"/>
        <v>31</v>
      </c>
      <c r="E213" s="101" t="str">
        <f t="shared" si="22"/>
        <v>2018-07-31</v>
      </c>
      <c r="F213" s="100">
        <v>31</v>
      </c>
      <c r="Q213" s="100" t="str">
        <f t="shared" si="18"/>
        <v>2018</v>
      </c>
      <c r="R213" s="100" t="str">
        <f t="shared" si="19"/>
        <v>0731</v>
      </c>
      <c r="S213" s="100" t="str">
        <f t="shared" si="23"/>
        <v>07</v>
      </c>
      <c r="T213" s="100" t="str">
        <f t="shared" si="20"/>
        <v>31</v>
      </c>
      <c r="U213" s="102" t="s">
        <v>214</v>
      </c>
    </row>
    <row r="214" spans="1:21">
      <c r="A214" s="100">
        <v>20180801</v>
      </c>
      <c r="B214" s="100">
        <v>201831</v>
      </c>
      <c r="C214" s="100">
        <f t="shared" si="21"/>
        <v>31</v>
      </c>
      <c r="E214" s="101" t="str">
        <f t="shared" si="22"/>
        <v>2018-08-01</v>
      </c>
      <c r="F214" s="100">
        <v>31</v>
      </c>
      <c r="Q214" s="100" t="str">
        <f t="shared" si="18"/>
        <v>2018</v>
      </c>
      <c r="R214" s="100" t="str">
        <f t="shared" si="19"/>
        <v>0801</v>
      </c>
      <c r="S214" s="100" t="str">
        <f t="shared" si="23"/>
        <v>08</v>
      </c>
      <c r="T214" s="100" t="str">
        <f t="shared" si="20"/>
        <v>01</v>
      </c>
      <c r="U214" s="102" t="s">
        <v>214</v>
      </c>
    </row>
    <row r="215" spans="1:21">
      <c r="A215" s="100">
        <v>20180802</v>
      </c>
      <c r="B215" s="100">
        <v>201831</v>
      </c>
      <c r="C215" s="100">
        <f t="shared" si="21"/>
        <v>31</v>
      </c>
      <c r="E215" s="101" t="str">
        <f t="shared" si="22"/>
        <v>2018-08-02</v>
      </c>
      <c r="F215" s="100">
        <v>31</v>
      </c>
      <c r="Q215" s="100" t="str">
        <f t="shared" si="18"/>
        <v>2018</v>
      </c>
      <c r="R215" s="100" t="str">
        <f t="shared" si="19"/>
        <v>0802</v>
      </c>
      <c r="S215" s="100" t="str">
        <f t="shared" si="23"/>
        <v>08</v>
      </c>
      <c r="T215" s="100" t="str">
        <f t="shared" si="20"/>
        <v>02</v>
      </c>
      <c r="U215" s="102" t="s">
        <v>214</v>
      </c>
    </row>
    <row r="216" spans="1:21">
      <c r="A216" s="100">
        <v>20180803</v>
      </c>
      <c r="B216" s="100">
        <v>201831</v>
      </c>
      <c r="C216" s="100">
        <f t="shared" si="21"/>
        <v>31</v>
      </c>
      <c r="E216" s="101" t="str">
        <f t="shared" si="22"/>
        <v>2018-08-03</v>
      </c>
      <c r="F216" s="100">
        <v>31</v>
      </c>
      <c r="Q216" s="100" t="str">
        <f t="shared" si="18"/>
        <v>2018</v>
      </c>
      <c r="R216" s="100" t="str">
        <f t="shared" si="19"/>
        <v>0803</v>
      </c>
      <c r="S216" s="100" t="str">
        <f t="shared" si="23"/>
        <v>08</v>
      </c>
      <c r="T216" s="100" t="str">
        <f t="shared" si="20"/>
        <v>03</v>
      </c>
      <c r="U216" s="102" t="s">
        <v>214</v>
      </c>
    </row>
    <row r="217" spans="1:21">
      <c r="A217" s="100">
        <v>20180804</v>
      </c>
      <c r="B217" s="100">
        <v>201832</v>
      </c>
      <c r="C217" s="100">
        <f t="shared" si="21"/>
        <v>32</v>
      </c>
      <c r="E217" s="101" t="str">
        <f t="shared" si="22"/>
        <v>2018-08-04</v>
      </c>
      <c r="F217" s="100">
        <v>32</v>
      </c>
      <c r="Q217" s="100" t="str">
        <f t="shared" si="18"/>
        <v>2018</v>
      </c>
      <c r="R217" s="100" t="str">
        <f t="shared" si="19"/>
        <v>0804</v>
      </c>
      <c r="S217" s="100" t="str">
        <f t="shared" si="23"/>
        <v>08</v>
      </c>
      <c r="T217" s="100" t="str">
        <f t="shared" si="20"/>
        <v>04</v>
      </c>
      <c r="U217" s="102" t="s">
        <v>214</v>
      </c>
    </row>
    <row r="218" spans="1:21">
      <c r="A218" s="100">
        <v>20180805</v>
      </c>
      <c r="B218" s="100">
        <v>201832</v>
      </c>
      <c r="C218" s="100">
        <f t="shared" si="21"/>
        <v>32</v>
      </c>
      <c r="E218" s="101" t="str">
        <f t="shared" si="22"/>
        <v>2018-08-05</v>
      </c>
      <c r="F218" s="100">
        <v>32</v>
      </c>
      <c r="Q218" s="100" t="str">
        <f t="shared" si="18"/>
        <v>2018</v>
      </c>
      <c r="R218" s="100" t="str">
        <f t="shared" si="19"/>
        <v>0805</v>
      </c>
      <c r="S218" s="100" t="str">
        <f t="shared" si="23"/>
        <v>08</v>
      </c>
      <c r="T218" s="100" t="str">
        <f t="shared" si="20"/>
        <v>05</v>
      </c>
      <c r="U218" s="102" t="s">
        <v>214</v>
      </c>
    </row>
    <row r="219" spans="1:21">
      <c r="A219" s="100">
        <v>20180806</v>
      </c>
      <c r="B219" s="100">
        <v>201832</v>
      </c>
      <c r="C219" s="100">
        <f t="shared" si="21"/>
        <v>32</v>
      </c>
      <c r="E219" s="101" t="str">
        <f t="shared" si="22"/>
        <v>2018-08-06</v>
      </c>
      <c r="F219" s="100">
        <v>32</v>
      </c>
      <c r="Q219" s="100" t="str">
        <f t="shared" si="18"/>
        <v>2018</v>
      </c>
      <c r="R219" s="100" t="str">
        <f t="shared" si="19"/>
        <v>0806</v>
      </c>
      <c r="S219" s="100" t="str">
        <f t="shared" si="23"/>
        <v>08</v>
      </c>
      <c r="T219" s="100" t="str">
        <f t="shared" si="20"/>
        <v>06</v>
      </c>
      <c r="U219" s="102" t="s">
        <v>214</v>
      </c>
    </row>
    <row r="220" spans="1:21">
      <c r="A220" s="100">
        <v>20180807</v>
      </c>
      <c r="B220" s="100">
        <v>201832</v>
      </c>
      <c r="C220" s="100">
        <f t="shared" si="21"/>
        <v>32</v>
      </c>
      <c r="E220" s="101" t="str">
        <f t="shared" si="22"/>
        <v>2018-08-07</v>
      </c>
      <c r="F220" s="100">
        <v>32</v>
      </c>
      <c r="Q220" s="100" t="str">
        <f t="shared" si="18"/>
        <v>2018</v>
      </c>
      <c r="R220" s="100" t="str">
        <f t="shared" si="19"/>
        <v>0807</v>
      </c>
      <c r="S220" s="100" t="str">
        <f t="shared" si="23"/>
        <v>08</v>
      </c>
      <c r="T220" s="100" t="str">
        <f t="shared" si="20"/>
        <v>07</v>
      </c>
      <c r="U220" s="102" t="s">
        <v>214</v>
      </c>
    </row>
    <row r="221" spans="1:21">
      <c r="A221" s="100">
        <v>20180808</v>
      </c>
      <c r="B221" s="100">
        <v>201832</v>
      </c>
      <c r="C221" s="100">
        <f t="shared" si="21"/>
        <v>32</v>
      </c>
      <c r="E221" s="101" t="str">
        <f t="shared" si="22"/>
        <v>2018-08-08</v>
      </c>
      <c r="F221" s="100">
        <v>32</v>
      </c>
      <c r="Q221" s="100" t="str">
        <f t="shared" si="18"/>
        <v>2018</v>
      </c>
      <c r="R221" s="100" t="str">
        <f t="shared" si="19"/>
        <v>0808</v>
      </c>
      <c r="S221" s="100" t="str">
        <f t="shared" si="23"/>
        <v>08</v>
      </c>
      <c r="T221" s="100" t="str">
        <f t="shared" si="20"/>
        <v>08</v>
      </c>
      <c r="U221" s="102" t="s">
        <v>214</v>
      </c>
    </row>
    <row r="222" spans="1:21">
      <c r="A222" s="100">
        <v>20180809</v>
      </c>
      <c r="B222" s="100">
        <v>201832</v>
      </c>
      <c r="C222" s="100">
        <f t="shared" si="21"/>
        <v>32</v>
      </c>
      <c r="E222" s="101" t="str">
        <f t="shared" si="22"/>
        <v>2018-08-09</v>
      </c>
      <c r="F222" s="100">
        <v>32</v>
      </c>
      <c r="Q222" s="100" t="str">
        <f t="shared" si="18"/>
        <v>2018</v>
      </c>
      <c r="R222" s="100" t="str">
        <f t="shared" si="19"/>
        <v>0809</v>
      </c>
      <c r="S222" s="100" t="str">
        <f t="shared" si="23"/>
        <v>08</v>
      </c>
      <c r="T222" s="100" t="str">
        <f t="shared" si="20"/>
        <v>09</v>
      </c>
      <c r="U222" s="102" t="s">
        <v>214</v>
      </c>
    </row>
    <row r="223" spans="1:21">
      <c r="A223" s="100">
        <v>20180810</v>
      </c>
      <c r="B223" s="100">
        <v>201832</v>
      </c>
      <c r="C223" s="100">
        <f t="shared" si="21"/>
        <v>32</v>
      </c>
      <c r="E223" s="101" t="str">
        <f t="shared" si="22"/>
        <v>2018-08-10</v>
      </c>
      <c r="F223" s="100">
        <v>32</v>
      </c>
      <c r="Q223" s="100" t="str">
        <f t="shared" si="18"/>
        <v>2018</v>
      </c>
      <c r="R223" s="100" t="str">
        <f t="shared" si="19"/>
        <v>0810</v>
      </c>
      <c r="S223" s="100" t="str">
        <f t="shared" si="23"/>
        <v>08</v>
      </c>
      <c r="T223" s="100" t="str">
        <f t="shared" si="20"/>
        <v>10</v>
      </c>
      <c r="U223" s="102" t="s">
        <v>214</v>
      </c>
    </row>
    <row r="224" spans="1:21">
      <c r="A224" s="100">
        <v>20180811</v>
      </c>
      <c r="B224" s="100">
        <v>201833</v>
      </c>
      <c r="C224" s="100">
        <f t="shared" si="21"/>
        <v>33</v>
      </c>
      <c r="E224" s="101" t="str">
        <f t="shared" si="22"/>
        <v>2018-08-11</v>
      </c>
      <c r="F224" s="100">
        <v>33</v>
      </c>
      <c r="Q224" s="100" t="str">
        <f t="shared" si="18"/>
        <v>2018</v>
      </c>
      <c r="R224" s="100" t="str">
        <f t="shared" si="19"/>
        <v>0811</v>
      </c>
      <c r="S224" s="100" t="str">
        <f t="shared" si="23"/>
        <v>08</v>
      </c>
      <c r="T224" s="100" t="str">
        <f t="shared" si="20"/>
        <v>11</v>
      </c>
      <c r="U224" s="102" t="s">
        <v>214</v>
      </c>
    </row>
    <row r="225" spans="1:21">
      <c r="A225" s="100">
        <v>20180812</v>
      </c>
      <c r="B225" s="100">
        <v>201833</v>
      </c>
      <c r="C225" s="100">
        <f t="shared" si="21"/>
        <v>33</v>
      </c>
      <c r="E225" s="101" t="str">
        <f t="shared" si="22"/>
        <v>2018-08-12</v>
      </c>
      <c r="F225" s="100">
        <v>33</v>
      </c>
      <c r="Q225" s="100" t="str">
        <f t="shared" si="18"/>
        <v>2018</v>
      </c>
      <c r="R225" s="100" t="str">
        <f t="shared" si="19"/>
        <v>0812</v>
      </c>
      <c r="S225" s="100" t="str">
        <f t="shared" si="23"/>
        <v>08</v>
      </c>
      <c r="T225" s="100" t="str">
        <f t="shared" si="20"/>
        <v>12</v>
      </c>
      <c r="U225" s="102" t="s">
        <v>214</v>
      </c>
    </row>
    <row r="226" spans="1:21">
      <c r="A226" s="100">
        <v>20180813</v>
      </c>
      <c r="B226" s="100">
        <v>201833</v>
      </c>
      <c r="C226" s="100">
        <f t="shared" si="21"/>
        <v>33</v>
      </c>
      <c r="E226" s="101" t="str">
        <f t="shared" si="22"/>
        <v>2018-08-13</v>
      </c>
      <c r="F226" s="100">
        <v>33</v>
      </c>
      <c r="Q226" s="100" t="str">
        <f t="shared" si="18"/>
        <v>2018</v>
      </c>
      <c r="R226" s="100" t="str">
        <f t="shared" si="19"/>
        <v>0813</v>
      </c>
      <c r="S226" s="100" t="str">
        <f t="shared" si="23"/>
        <v>08</v>
      </c>
      <c r="T226" s="100" t="str">
        <f t="shared" si="20"/>
        <v>13</v>
      </c>
      <c r="U226" s="102" t="s">
        <v>214</v>
      </c>
    </row>
    <row r="227" spans="1:21">
      <c r="A227" s="100">
        <v>20180814</v>
      </c>
      <c r="B227" s="100">
        <v>201833</v>
      </c>
      <c r="C227" s="100">
        <f t="shared" si="21"/>
        <v>33</v>
      </c>
      <c r="E227" s="101" t="str">
        <f t="shared" si="22"/>
        <v>2018-08-14</v>
      </c>
      <c r="F227" s="100">
        <v>33</v>
      </c>
      <c r="Q227" s="100" t="str">
        <f t="shared" si="18"/>
        <v>2018</v>
      </c>
      <c r="R227" s="100" t="str">
        <f t="shared" si="19"/>
        <v>0814</v>
      </c>
      <c r="S227" s="100" t="str">
        <f t="shared" si="23"/>
        <v>08</v>
      </c>
      <c r="T227" s="100" t="str">
        <f t="shared" si="20"/>
        <v>14</v>
      </c>
      <c r="U227" s="102" t="s">
        <v>214</v>
      </c>
    </row>
    <row r="228" spans="1:21">
      <c r="A228" s="100">
        <v>20180815</v>
      </c>
      <c r="B228" s="100">
        <v>201833</v>
      </c>
      <c r="C228" s="100">
        <f t="shared" si="21"/>
        <v>33</v>
      </c>
      <c r="E228" s="101" t="str">
        <f t="shared" si="22"/>
        <v>2018-08-15</v>
      </c>
      <c r="F228" s="100">
        <v>33</v>
      </c>
      <c r="Q228" s="100" t="str">
        <f t="shared" si="18"/>
        <v>2018</v>
      </c>
      <c r="R228" s="100" t="str">
        <f t="shared" si="19"/>
        <v>0815</v>
      </c>
      <c r="S228" s="100" t="str">
        <f t="shared" si="23"/>
        <v>08</v>
      </c>
      <c r="T228" s="100" t="str">
        <f t="shared" si="20"/>
        <v>15</v>
      </c>
      <c r="U228" s="102" t="s">
        <v>214</v>
      </c>
    </row>
    <row r="229" spans="1:21">
      <c r="A229" s="100">
        <v>20180816</v>
      </c>
      <c r="B229" s="100">
        <v>201833</v>
      </c>
      <c r="C229" s="100">
        <f t="shared" si="21"/>
        <v>33</v>
      </c>
      <c r="E229" s="101" t="str">
        <f t="shared" si="22"/>
        <v>2018-08-16</v>
      </c>
      <c r="F229" s="100">
        <v>33</v>
      </c>
      <c r="Q229" s="100" t="str">
        <f t="shared" si="18"/>
        <v>2018</v>
      </c>
      <c r="R229" s="100" t="str">
        <f t="shared" si="19"/>
        <v>0816</v>
      </c>
      <c r="S229" s="100" t="str">
        <f t="shared" si="23"/>
        <v>08</v>
      </c>
      <c r="T229" s="100" t="str">
        <f t="shared" si="20"/>
        <v>16</v>
      </c>
      <c r="U229" s="102" t="s">
        <v>214</v>
      </c>
    </row>
    <row r="230" spans="1:21">
      <c r="A230" s="100">
        <v>20180817</v>
      </c>
      <c r="B230" s="100">
        <v>201833</v>
      </c>
      <c r="C230" s="100">
        <f t="shared" si="21"/>
        <v>33</v>
      </c>
      <c r="E230" s="101" t="str">
        <f t="shared" si="22"/>
        <v>2018-08-17</v>
      </c>
      <c r="F230" s="100">
        <v>33</v>
      </c>
      <c r="Q230" s="100" t="str">
        <f t="shared" si="18"/>
        <v>2018</v>
      </c>
      <c r="R230" s="100" t="str">
        <f t="shared" si="19"/>
        <v>0817</v>
      </c>
      <c r="S230" s="100" t="str">
        <f t="shared" si="23"/>
        <v>08</v>
      </c>
      <c r="T230" s="100" t="str">
        <f t="shared" si="20"/>
        <v>17</v>
      </c>
      <c r="U230" s="102" t="s">
        <v>214</v>
      </c>
    </row>
    <row r="231" spans="1:21">
      <c r="A231" s="100">
        <v>20180818</v>
      </c>
      <c r="B231" s="100">
        <v>201834</v>
      </c>
      <c r="C231" s="100">
        <f t="shared" si="21"/>
        <v>34</v>
      </c>
      <c r="E231" s="101" t="str">
        <f t="shared" si="22"/>
        <v>2018-08-18</v>
      </c>
      <c r="F231" s="100">
        <v>34</v>
      </c>
      <c r="Q231" s="100" t="str">
        <f t="shared" si="18"/>
        <v>2018</v>
      </c>
      <c r="R231" s="100" t="str">
        <f t="shared" si="19"/>
        <v>0818</v>
      </c>
      <c r="S231" s="100" t="str">
        <f t="shared" si="23"/>
        <v>08</v>
      </c>
      <c r="T231" s="100" t="str">
        <f t="shared" si="20"/>
        <v>18</v>
      </c>
      <c r="U231" s="102" t="s">
        <v>214</v>
      </c>
    </row>
    <row r="232" spans="1:21">
      <c r="A232" s="100">
        <v>20180819</v>
      </c>
      <c r="B232" s="100">
        <v>201834</v>
      </c>
      <c r="C232" s="100">
        <f t="shared" si="21"/>
        <v>34</v>
      </c>
      <c r="E232" s="101" t="str">
        <f t="shared" si="22"/>
        <v>2018-08-19</v>
      </c>
      <c r="F232" s="100">
        <v>34</v>
      </c>
      <c r="Q232" s="100" t="str">
        <f t="shared" si="18"/>
        <v>2018</v>
      </c>
      <c r="R232" s="100" t="str">
        <f t="shared" si="19"/>
        <v>0819</v>
      </c>
      <c r="S232" s="100" t="str">
        <f t="shared" si="23"/>
        <v>08</v>
      </c>
      <c r="T232" s="100" t="str">
        <f t="shared" si="20"/>
        <v>19</v>
      </c>
      <c r="U232" s="102" t="s">
        <v>214</v>
      </c>
    </row>
    <row r="233" spans="1:21">
      <c r="A233" s="100">
        <v>20180820</v>
      </c>
      <c r="B233" s="100">
        <v>201834</v>
      </c>
      <c r="C233" s="100">
        <f t="shared" si="21"/>
        <v>34</v>
      </c>
      <c r="E233" s="101" t="str">
        <f t="shared" si="22"/>
        <v>2018-08-20</v>
      </c>
      <c r="F233" s="100">
        <v>34</v>
      </c>
      <c r="Q233" s="100" t="str">
        <f t="shared" si="18"/>
        <v>2018</v>
      </c>
      <c r="R233" s="100" t="str">
        <f t="shared" si="19"/>
        <v>0820</v>
      </c>
      <c r="S233" s="100" t="str">
        <f t="shared" si="23"/>
        <v>08</v>
      </c>
      <c r="T233" s="100" t="str">
        <f t="shared" si="20"/>
        <v>20</v>
      </c>
      <c r="U233" s="102" t="s">
        <v>214</v>
      </c>
    </row>
    <row r="234" spans="1:21">
      <c r="A234" s="100">
        <v>20180821</v>
      </c>
      <c r="B234" s="100">
        <v>201834</v>
      </c>
      <c r="C234" s="100">
        <f t="shared" si="21"/>
        <v>34</v>
      </c>
      <c r="E234" s="101" t="str">
        <f t="shared" si="22"/>
        <v>2018-08-21</v>
      </c>
      <c r="F234" s="100">
        <v>34</v>
      </c>
      <c r="Q234" s="100" t="str">
        <f t="shared" si="18"/>
        <v>2018</v>
      </c>
      <c r="R234" s="100" t="str">
        <f t="shared" si="19"/>
        <v>0821</v>
      </c>
      <c r="S234" s="100" t="str">
        <f t="shared" si="23"/>
        <v>08</v>
      </c>
      <c r="T234" s="100" t="str">
        <f t="shared" si="20"/>
        <v>21</v>
      </c>
      <c r="U234" s="102" t="s">
        <v>214</v>
      </c>
    </row>
    <row r="235" spans="1:21">
      <c r="A235" s="100">
        <v>20180822</v>
      </c>
      <c r="B235" s="100">
        <v>201834</v>
      </c>
      <c r="C235" s="100">
        <f t="shared" si="21"/>
        <v>34</v>
      </c>
      <c r="E235" s="101" t="str">
        <f t="shared" si="22"/>
        <v>2018-08-22</v>
      </c>
      <c r="F235" s="100">
        <v>34</v>
      </c>
      <c r="Q235" s="100" t="str">
        <f t="shared" si="18"/>
        <v>2018</v>
      </c>
      <c r="R235" s="100" t="str">
        <f t="shared" si="19"/>
        <v>0822</v>
      </c>
      <c r="S235" s="100" t="str">
        <f t="shared" si="23"/>
        <v>08</v>
      </c>
      <c r="T235" s="100" t="str">
        <f t="shared" si="20"/>
        <v>22</v>
      </c>
      <c r="U235" s="102" t="s">
        <v>214</v>
      </c>
    </row>
    <row r="236" spans="1:21">
      <c r="A236" s="100">
        <v>20180823</v>
      </c>
      <c r="B236" s="100">
        <v>201834</v>
      </c>
      <c r="C236" s="100">
        <f t="shared" si="21"/>
        <v>34</v>
      </c>
      <c r="E236" s="101" t="str">
        <f t="shared" si="22"/>
        <v>2018-08-23</v>
      </c>
      <c r="F236" s="100">
        <v>34</v>
      </c>
      <c r="Q236" s="100" t="str">
        <f t="shared" si="18"/>
        <v>2018</v>
      </c>
      <c r="R236" s="100" t="str">
        <f t="shared" si="19"/>
        <v>0823</v>
      </c>
      <c r="S236" s="100" t="str">
        <f t="shared" si="23"/>
        <v>08</v>
      </c>
      <c r="T236" s="100" t="str">
        <f t="shared" si="20"/>
        <v>23</v>
      </c>
      <c r="U236" s="102" t="s">
        <v>214</v>
      </c>
    </row>
    <row r="237" spans="1:21">
      <c r="A237" s="100">
        <v>20180824</v>
      </c>
      <c r="B237" s="100">
        <v>201834</v>
      </c>
      <c r="C237" s="100">
        <f t="shared" si="21"/>
        <v>34</v>
      </c>
      <c r="E237" s="101" t="str">
        <f t="shared" si="22"/>
        <v>2018-08-24</v>
      </c>
      <c r="F237" s="100">
        <v>34</v>
      </c>
      <c r="Q237" s="100" t="str">
        <f t="shared" si="18"/>
        <v>2018</v>
      </c>
      <c r="R237" s="100" t="str">
        <f t="shared" si="19"/>
        <v>0824</v>
      </c>
      <c r="S237" s="100" t="str">
        <f t="shared" si="23"/>
        <v>08</v>
      </c>
      <c r="T237" s="100" t="str">
        <f t="shared" si="20"/>
        <v>24</v>
      </c>
      <c r="U237" s="102" t="s">
        <v>214</v>
      </c>
    </row>
    <row r="238" spans="1:21">
      <c r="A238" s="100">
        <v>20180825</v>
      </c>
      <c r="B238" s="100">
        <v>201835</v>
      </c>
      <c r="C238" s="100">
        <f t="shared" si="21"/>
        <v>35</v>
      </c>
      <c r="E238" s="101" t="str">
        <f t="shared" si="22"/>
        <v>2018-08-25</v>
      </c>
      <c r="F238" s="100">
        <v>35</v>
      </c>
      <c r="Q238" s="100" t="str">
        <f t="shared" si="18"/>
        <v>2018</v>
      </c>
      <c r="R238" s="100" t="str">
        <f t="shared" si="19"/>
        <v>0825</v>
      </c>
      <c r="S238" s="100" t="str">
        <f t="shared" si="23"/>
        <v>08</v>
      </c>
      <c r="T238" s="100" t="str">
        <f t="shared" si="20"/>
        <v>25</v>
      </c>
      <c r="U238" s="102" t="s">
        <v>214</v>
      </c>
    </row>
    <row r="239" spans="1:21">
      <c r="A239" s="100">
        <v>20180826</v>
      </c>
      <c r="B239" s="100">
        <v>201835</v>
      </c>
      <c r="C239" s="100">
        <f t="shared" si="21"/>
        <v>35</v>
      </c>
      <c r="E239" s="101" t="str">
        <f t="shared" si="22"/>
        <v>2018-08-26</v>
      </c>
      <c r="F239" s="100">
        <v>35</v>
      </c>
      <c r="Q239" s="100" t="str">
        <f t="shared" si="18"/>
        <v>2018</v>
      </c>
      <c r="R239" s="100" t="str">
        <f t="shared" si="19"/>
        <v>0826</v>
      </c>
      <c r="S239" s="100" t="str">
        <f t="shared" si="23"/>
        <v>08</v>
      </c>
      <c r="T239" s="100" t="str">
        <f t="shared" si="20"/>
        <v>26</v>
      </c>
      <c r="U239" s="102" t="s">
        <v>214</v>
      </c>
    </row>
    <row r="240" spans="1:21">
      <c r="A240" s="100">
        <v>20180827</v>
      </c>
      <c r="B240" s="100">
        <v>201835</v>
      </c>
      <c r="C240" s="100">
        <f t="shared" si="21"/>
        <v>35</v>
      </c>
      <c r="E240" s="101" t="str">
        <f t="shared" si="22"/>
        <v>2018-08-27</v>
      </c>
      <c r="F240" s="100">
        <v>35</v>
      </c>
      <c r="Q240" s="100" t="str">
        <f t="shared" si="18"/>
        <v>2018</v>
      </c>
      <c r="R240" s="100" t="str">
        <f t="shared" si="19"/>
        <v>0827</v>
      </c>
      <c r="S240" s="100" t="str">
        <f t="shared" si="23"/>
        <v>08</v>
      </c>
      <c r="T240" s="100" t="str">
        <f t="shared" si="20"/>
        <v>27</v>
      </c>
      <c r="U240" s="102" t="s">
        <v>214</v>
      </c>
    </row>
    <row r="241" spans="1:21">
      <c r="A241" s="100">
        <v>20180828</v>
      </c>
      <c r="B241" s="100">
        <v>201835</v>
      </c>
      <c r="C241" s="100">
        <f t="shared" si="21"/>
        <v>35</v>
      </c>
      <c r="E241" s="101" t="str">
        <f t="shared" si="22"/>
        <v>2018-08-28</v>
      </c>
      <c r="F241" s="100">
        <v>35</v>
      </c>
      <c r="Q241" s="100" t="str">
        <f t="shared" si="18"/>
        <v>2018</v>
      </c>
      <c r="R241" s="100" t="str">
        <f t="shared" si="19"/>
        <v>0828</v>
      </c>
      <c r="S241" s="100" t="str">
        <f t="shared" si="23"/>
        <v>08</v>
      </c>
      <c r="T241" s="100" t="str">
        <f t="shared" si="20"/>
        <v>28</v>
      </c>
      <c r="U241" s="102" t="s">
        <v>214</v>
      </c>
    </row>
    <row r="242" spans="1:21">
      <c r="A242" s="100">
        <v>20180829</v>
      </c>
      <c r="B242" s="100">
        <v>201835</v>
      </c>
      <c r="C242" s="100">
        <f t="shared" si="21"/>
        <v>35</v>
      </c>
      <c r="E242" s="101" t="str">
        <f t="shared" si="22"/>
        <v>2018-08-29</v>
      </c>
      <c r="F242" s="100">
        <v>35</v>
      </c>
      <c r="Q242" s="100" t="str">
        <f t="shared" si="18"/>
        <v>2018</v>
      </c>
      <c r="R242" s="100" t="str">
        <f t="shared" si="19"/>
        <v>0829</v>
      </c>
      <c r="S242" s="100" t="str">
        <f t="shared" si="23"/>
        <v>08</v>
      </c>
      <c r="T242" s="100" t="str">
        <f t="shared" si="20"/>
        <v>29</v>
      </c>
      <c r="U242" s="102" t="s">
        <v>214</v>
      </c>
    </row>
    <row r="243" spans="1:21">
      <c r="A243" s="100">
        <v>20180830</v>
      </c>
      <c r="B243" s="100">
        <v>201835</v>
      </c>
      <c r="C243" s="100">
        <f t="shared" si="21"/>
        <v>35</v>
      </c>
      <c r="E243" s="101" t="str">
        <f t="shared" si="22"/>
        <v>2018-08-30</v>
      </c>
      <c r="F243" s="100">
        <v>35</v>
      </c>
      <c r="Q243" s="100" t="str">
        <f t="shared" si="18"/>
        <v>2018</v>
      </c>
      <c r="R243" s="100" t="str">
        <f t="shared" si="19"/>
        <v>0830</v>
      </c>
      <c r="S243" s="100" t="str">
        <f t="shared" si="23"/>
        <v>08</v>
      </c>
      <c r="T243" s="100" t="str">
        <f t="shared" si="20"/>
        <v>30</v>
      </c>
      <c r="U243" s="102" t="s">
        <v>214</v>
      </c>
    </row>
    <row r="244" spans="1:21">
      <c r="A244" s="100">
        <v>20180831</v>
      </c>
      <c r="B244" s="100">
        <v>201835</v>
      </c>
      <c r="C244" s="100">
        <f t="shared" si="21"/>
        <v>35</v>
      </c>
      <c r="E244" s="101" t="str">
        <f t="shared" si="22"/>
        <v>2018-08-31</v>
      </c>
      <c r="F244" s="100">
        <v>35</v>
      </c>
      <c r="Q244" s="100" t="str">
        <f t="shared" si="18"/>
        <v>2018</v>
      </c>
      <c r="R244" s="100" t="str">
        <f t="shared" si="19"/>
        <v>0831</v>
      </c>
      <c r="S244" s="100" t="str">
        <f t="shared" si="23"/>
        <v>08</v>
      </c>
      <c r="T244" s="100" t="str">
        <f t="shared" si="20"/>
        <v>31</v>
      </c>
      <c r="U244" s="102" t="s">
        <v>214</v>
      </c>
    </row>
    <row r="245" spans="1:21">
      <c r="A245" s="100">
        <v>20180901</v>
      </c>
      <c r="B245" s="100">
        <v>201836</v>
      </c>
      <c r="C245" s="100">
        <f t="shared" si="21"/>
        <v>36</v>
      </c>
      <c r="E245" s="101" t="str">
        <f t="shared" si="22"/>
        <v>2018-09-01</v>
      </c>
      <c r="F245" s="100">
        <v>36</v>
      </c>
      <c r="Q245" s="100" t="str">
        <f t="shared" si="18"/>
        <v>2018</v>
      </c>
      <c r="R245" s="100" t="str">
        <f t="shared" si="19"/>
        <v>0901</v>
      </c>
      <c r="S245" s="100" t="str">
        <f t="shared" si="23"/>
        <v>09</v>
      </c>
      <c r="T245" s="100" t="str">
        <f t="shared" si="20"/>
        <v>01</v>
      </c>
      <c r="U245" s="102" t="s">
        <v>214</v>
      </c>
    </row>
    <row r="246" spans="1:21">
      <c r="A246" s="100">
        <v>20180902</v>
      </c>
      <c r="B246" s="100">
        <v>201836</v>
      </c>
      <c r="C246" s="100">
        <f t="shared" si="21"/>
        <v>36</v>
      </c>
      <c r="E246" s="101" t="str">
        <f t="shared" si="22"/>
        <v>2018-09-02</v>
      </c>
      <c r="F246" s="100">
        <v>36</v>
      </c>
      <c r="Q246" s="100" t="str">
        <f t="shared" si="18"/>
        <v>2018</v>
      </c>
      <c r="R246" s="100" t="str">
        <f t="shared" si="19"/>
        <v>0902</v>
      </c>
      <c r="S246" s="100" t="str">
        <f t="shared" si="23"/>
        <v>09</v>
      </c>
      <c r="T246" s="100" t="str">
        <f t="shared" si="20"/>
        <v>02</v>
      </c>
      <c r="U246" s="102" t="s">
        <v>214</v>
      </c>
    </row>
    <row r="247" spans="1:21">
      <c r="A247" s="100">
        <v>20180903</v>
      </c>
      <c r="B247" s="100">
        <v>201836</v>
      </c>
      <c r="C247" s="100">
        <f t="shared" si="21"/>
        <v>36</v>
      </c>
      <c r="E247" s="101" t="str">
        <f t="shared" si="22"/>
        <v>2018-09-03</v>
      </c>
      <c r="F247" s="100">
        <v>36</v>
      </c>
      <c r="Q247" s="100" t="str">
        <f t="shared" si="18"/>
        <v>2018</v>
      </c>
      <c r="R247" s="100" t="str">
        <f t="shared" si="19"/>
        <v>0903</v>
      </c>
      <c r="S247" s="100" t="str">
        <f t="shared" si="23"/>
        <v>09</v>
      </c>
      <c r="T247" s="100" t="str">
        <f t="shared" si="20"/>
        <v>03</v>
      </c>
      <c r="U247" s="102" t="s">
        <v>214</v>
      </c>
    </row>
    <row r="248" spans="1:21">
      <c r="A248" s="100">
        <v>20180904</v>
      </c>
      <c r="B248" s="100">
        <v>201836</v>
      </c>
      <c r="C248" s="100">
        <f t="shared" si="21"/>
        <v>36</v>
      </c>
      <c r="E248" s="101" t="str">
        <f t="shared" si="22"/>
        <v>2018-09-04</v>
      </c>
      <c r="F248" s="100">
        <v>36</v>
      </c>
      <c r="Q248" s="100" t="str">
        <f t="shared" si="18"/>
        <v>2018</v>
      </c>
      <c r="R248" s="100" t="str">
        <f t="shared" si="19"/>
        <v>0904</v>
      </c>
      <c r="S248" s="100" t="str">
        <f t="shared" si="23"/>
        <v>09</v>
      </c>
      <c r="T248" s="100" t="str">
        <f t="shared" si="20"/>
        <v>04</v>
      </c>
      <c r="U248" s="102" t="s">
        <v>214</v>
      </c>
    </row>
    <row r="249" spans="1:21">
      <c r="A249" s="100">
        <v>20180905</v>
      </c>
      <c r="B249" s="100">
        <v>201836</v>
      </c>
      <c r="C249" s="100">
        <f t="shared" si="21"/>
        <v>36</v>
      </c>
      <c r="E249" s="101" t="str">
        <f t="shared" si="22"/>
        <v>2018-09-05</v>
      </c>
      <c r="F249" s="100">
        <v>36</v>
      </c>
      <c r="Q249" s="100" t="str">
        <f t="shared" si="18"/>
        <v>2018</v>
      </c>
      <c r="R249" s="100" t="str">
        <f t="shared" si="19"/>
        <v>0905</v>
      </c>
      <c r="S249" s="100" t="str">
        <f t="shared" si="23"/>
        <v>09</v>
      </c>
      <c r="T249" s="100" t="str">
        <f t="shared" si="20"/>
        <v>05</v>
      </c>
      <c r="U249" s="102" t="s">
        <v>214</v>
      </c>
    </row>
    <row r="250" spans="1:21">
      <c r="A250" s="100">
        <v>20180906</v>
      </c>
      <c r="B250" s="100">
        <v>201836</v>
      </c>
      <c r="C250" s="100">
        <f t="shared" si="21"/>
        <v>36</v>
      </c>
      <c r="E250" s="101" t="str">
        <f t="shared" si="22"/>
        <v>2018-09-06</v>
      </c>
      <c r="F250" s="100">
        <v>36</v>
      </c>
      <c r="Q250" s="100" t="str">
        <f t="shared" si="18"/>
        <v>2018</v>
      </c>
      <c r="R250" s="100" t="str">
        <f t="shared" si="19"/>
        <v>0906</v>
      </c>
      <c r="S250" s="100" t="str">
        <f t="shared" si="23"/>
        <v>09</v>
      </c>
      <c r="T250" s="100" t="str">
        <f t="shared" si="20"/>
        <v>06</v>
      </c>
      <c r="U250" s="102" t="s">
        <v>214</v>
      </c>
    </row>
    <row r="251" spans="1:21">
      <c r="A251" s="100">
        <v>20180907</v>
      </c>
      <c r="B251" s="100">
        <v>201836</v>
      </c>
      <c r="C251" s="100">
        <f t="shared" si="21"/>
        <v>36</v>
      </c>
      <c r="E251" s="101" t="str">
        <f t="shared" si="22"/>
        <v>2018-09-07</v>
      </c>
      <c r="F251" s="100">
        <v>36</v>
      </c>
      <c r="Q251" s="100" t="str">
        <f t="shared" si="18"/>
        <v>2018</v>
      </c>
      <c r="R251" s="100" t="str">
        <f t="shared" si="19"/>
        <v>0907</v>
      </c>
      <c r="S251" s="100" t="str">
        <f t="shared" si="23"/>
        <v>09</v>
      </c>
      <c r="T251" s="100" t="str">
        <f t="shared" si="20"/>
        <v>07</v>
      </c>
      <c r="U251" s="102" t="s">
        <v>214</v>
      </c>
    </row>
    <row r="252" spans="1:21">
      <c r="A252" s="100">
        <v>20180908</v>
      </c>
      <c r="B252" s="100">
        <v>201837</v>
      </c>
      <c r="C252" s="100">
        <f t="shared" si="21"/>
        <v>37</v>
      </c>
      <c r="E252" s="101" t="str">
        <f t="shared" si="22"/>
        <v>2018-09-08</v>
      </c>
      <c r="F252" s="100">
        <v>37</v>
      </c>
      <c r="Q252" s="100" t="str">
        <f t="shared" si="18"/>
        <v>2018</v>
      </c>
      <c r="R252" s="100" t="str">
        <f t="shared" si="19"/>
        <v>0908</v>
      </c>
      <c r="S252" s="100" t="str">
        <f t="shared" si="23"/>
        <v>09</v>
      </c>
      <c r="T252" s="100" t="str">
        <f t="shared" si="20"/>
        <v>08</v>
      </c>
      <c r="U252" s="102" t="s">
        <v>214</v>
      </c>
    </row>
    <row r="253" spans="1:21">
      <c r="A253" s="100">
        <v>20180909</v>
      </c>
      <c r="B253" s="100">
        <v>201837</v>
      </c>
      <c r="C253" s="100">
        <f t="shared" si="21"/>
        <v>37</v>
      </c>
      <c r="E253" s="101" t="str">
        <f t="shared" si="22"/>
        <v>2018-09-09</v>
      </c>
      <c r="F253" s="100">
        <v>37</v>
      </c>
      <c r="Q253" s="100" t="str">
        <f t="shared" si="18"/>
        <v>2018</v>
      </c>
      <c r="R253" s="100" t="str">
        <f t="shared" si="19"/>
        <v>0909</v>
      </c>
      <c r="S253" s="100" t="str">
        <f t="shared" si="23"/>
        <v>09</v>
      </c>
      <c r="T253" s="100" t="str">
        <f t="shared" si="20"/>
        <v>09</v>
      </c>
      <c r="U253" s="102" t="s">
        <v>214</v>
      </c>
    </row>
    <row r="254" spans="1:21">
      <c r="A254" s="100">
        <v>20180910</v>
      </c>
      <c r="B254" s="100">
        <v>201837</v>
      </c>
      <c r="C254" s="100">
        <f t="shared" si="21"/>
        <v>37</v>
      </c>
      <c r="E254" s="101" t="str">
        <f t="shared" si="22"/>
        <v>2018-09-10</v>
      </c>
      <c r="F254" s="100">
        <v>37</v>
      </c>
      <c r="Q254" s="100" t="str">
        <f t="shared" si="18"/>
        <v>2018</v>
      </c>
      <c r="R254" s="100" t="str">
        <f t="shared" si="19"/>
        <v>0910</v>
      </c>
      <c r="S254" s="100" t="str">
        <f t="shared" si="23"/>
        <v>09</v>
      </c>
      <c r="T254" s="100" t="str">
        <f t="shared" si="20"/>
        <v>10</v>
      </c>
      <c r="U254" s="102" t="s">
        <v>214</v>
      </c>
    </row>
    <row r="255" spans="1:21">
      <c r="A255" s="100">
        <v>20180911</v>
      </c>
      <c r="B255" s="100">
        <v>201837</v>
      </c>
      <c r="C255" s="100">
        <f t="shared" si="21"/>
        <v>37</v>
      </c>
      <c r="E255" s="101" t="str">
        <f t="shared" si="22"/>
        <v>2018-09-11</v>
      </c>
      <c r="F255" s="100">
        <v>37</v>
      </c>
      <c r="Q255" s="100" t="str">
        <f t="shared" si="18"/>
        <v>2018</v>
      </c>
      <c r="R255" s="100" t="str">
        <f t="shared" si="19"/>
        <v>0911</v>
      </c>
      <c r="S255" s="100" t="str">
        <f t="shared" si="23"/>
        <v>09</v>
      </c>
      <c r="T255" s="100" t="str">
        <f t="shared" si="20"/>
        <v>11</v>
      </c>
      <c r="U255" s="102" t="s">
        <v>214</v>
      </c>
    </row>
    <row r="256" spans="1:21">
      <c r="A256" s="100">
        <v>20180912</v>
      </c>
      <c r="B256" s="100">
        <v>201837</v>
      </c>
      <c r="C256" s="100">
        <f t="shared" si="21"/>
        <v>37</v>
      </c>
      <c r="E256" s="101" t="str">
        <f t="shared" si="22"/>
        <v>2018-09-12</v>
      </c>
      <c r="F256" s="100">
        <v>37</v>
      </c>
      <c r="Q256" s="100" t="str">
        <f t="shared" si="18"/>
        <v>2018</v>
      </c>
      <c r="R256" s="100" t="str">
        <f t="shared" si="19"/>
        <v>0912</v>
      </c>
      <c r="S256" s="100" t="str">
        <f t="shared" si="23"/>
        <v>09</v>
      </c>
      <c r="T256" s="100" t="str">
        <f t="shared" si="20"/>
        <v>12</v>
      </c>
      <c r="U256" s="102" t="s">
        <v>214</v>
      </c>
    </row>
    <row r="257" spans="1:21">
      <c r="A257" s="100">
        <v>20180913</v>
      </c>
      <c r="B257" s="100">
        <v>201837</v>
      </c>
      <c r="C257" s="100">
        <f t="shared" si="21"/>
        <v>37</v>
      </c>
      <c r="E257" s="101" t="str">
        <f t="shared" si="22"/>
        <v>2018-09-13</v>
      </c>
      <c r="F257" s="100">
        <v>37</v>
      </c>
      <c r="Q257" s="100" t="str">
        <f t="shared" si="18"/>
        <v>2018</v>
      </c>
      <c r="R257" s="100" t="str">
        <f t="shared" si="19"/>
        <v>0913</v>
      </c>
      <c r="S257" s="100" t="str">
        <f t="shared" si="23"/>
        <v>09</v>
      </c>
      <c r="T257" s="100" t="str">
        <f t="shared" si="20"/>
        <v>13</v>
      </c>
      <c r="U257" s="102" t="s">
        <v>214</v>
      </c>
    </row>
    <row r="258" spans="1:21">
      <c r="A258" s="100">
        <v>20180914</v>
      </c>
      <c r="B258" s="100">
        <v>201837</v>
      </c>
      <c r="C258" s="100">
        <f t="shared" si="21"/>
        <v>37</v>
      </c>
      <c r="E258" s="101" t="str">
        <f t="shared" si="22"/>
        <v>2018-09-14</v>
      </c>
      <c r="F258" s="100">
        <v>37</v>
      </c>
      <c r="Q258" s="100" t="str">
        <f t="shared" ref="Q258:Q321" si="24">LEFT(A258,4)</f>
        <v>2018</v>
      </c>
      <c r="R258" s="100" t="str">
        <f t="shared" ref="R258:R321" si="25">RIGHT(A258,4)</f>
        <v>0914</v>
      </c>
      <c r="S258" s="100" t="str">
        <f t="shared" si="23"/>
        <v>09</v>
      </c>
      <c r="T258" s="100" t="str">
        <f t="shared" ref="T258:T322" si="26">RIGHT(A258,2)</f>
        <v>14</v>
      </c>
      <c r="U258" s="102" t="s">
        <v>214</v>
      </c>
    </row>
    <row r="259" spans="1:21">
      <c r="A259" s="100">
        <v>20180915</v>
      </c>
      <c r="B259" s="100">
        <v>201838</v>
      </c>
      <c r="C259" s="100">
        <f t="shared" ref="C259:C322" si="27">B259-201800</f>
        <v>38</v>
      </c>
      <c r="E259" s="101" t="str">
        <f t="shared" ref="E259:E322" si="28">Q259&amp;U259&amp;S259&amp;U259&amp;T259</f>
        <v>2018-09-15</v>
      </c>
      <c r="F259" s="100">
        <v>38</v>
      </c>
      <c r="Q259" s="100" t="str">
        <f t="shared" si="24"/>
        <v>2018</v>
      </c>
      <c r="R259" s="100" t="str">
        <f t="shared" si="25"/>
        <v>0915</v>
      </c>
      <c r="S259" s="100" t="str">
        <f t="shared" ref="S259:S322" si="29">LEFT(R259,2)</f>
        <v>09</v>
      </c>
      <c r="T259" s="100" t="str">
        <f t="shared" si="26"/>
        <v>15</v>
      </c>
      <c r="U259" s="102" t="s">
        <v>214</v>
      </c>
    </row>
    <row r="260" spans="1:21">
      <c r="A260" s="100">
        <v>20180916</v>
      </c>
      <c r="B260" s="100">
        <v>201838</v>
      </c>
      <c r="C260" s="100">
        <f t="shared" si="27"/>
        <v>38</v>
      </c>
      <c r="E260" s="101" t="str">
        <f t="shared" si="28"/>
        <v>2018-09-16</v>
      </c>
      <c r="F260" s="100">
        <v>38</v>
      </c>
      <c r="Q260" s="100" t="str">
        <f t="shared" si="24"/>
        <v>2018</v>
      </c>
      <c r="R260" s="100" t="str">
        <f t="shared" si="25"/>
        <v>0916</v>
      </c>
      <c r="S260" s="100" t="str">
        <f t="shared" si="29"/>
        <v>09</v>
      </c>
      <c r="T260" s="100" t="str">
        <f t="shared" si="26"/>
        <v>16</v>
      </c>
      <c r="U260" s="102" t="s">
        <v>214</v>
      </c>
    </row>
    <row r="261" spans="1:21">
      <c r="A261" s="100">
        <v>20180917</v>
      </c>
      <c r="B261" s="100">
        <v>201838</v>
      </c>
      <c r="C261" s="100">
        <f t="shared" si="27"/>
        <v>38</v>
      </c>
      <c r="E261" s="101" t="str">
        <f t="shared" si="28"/>
        <v>2018-09-17</v>
      </c>
      <c r="F261" s="100">
        <v>38</v>
      </c>
      <c r="Q261" s="100" t="str">
        <f t="shared" si="24"/>
        <v>2018</v>
      </c>
      <c r="R261" s="100" t="str">
        <f t="shared" si="25"/>
        <v>0917</v>
      </c>
      <c r="S261" s="100" t="str">
        <f t="shared" si="29"/>
        <v>09</v>
      </c>
      <c r="T261" s="100" t="str">
        <f t="shared" si="26"/>
        <v>17</v>
      </c>
      <c r="U261" s="102" t="s">
        <v>214</v>
      </c>
    </row>
    <row r="262" spans="1:21">
      <c r="A262" s="100">
        <v>20180918</v>
      </c>
      <c r="B262" s="100">
        <v>201838</v>
      </c>
      <c r="C262" s="100">
        <f t="shared" si="27"/>
        <v>38</v>
      </c>
      <c r="E262" s="101" t="str">
        <f t="shared" si="28"/>
        <v>2018-09-18</v>
      </c>
      <c r="F262" s="100">
        <v>38</v>
      </c>
      <c r="Q262" s="100" t="str">
        <f t="shared" si="24"/>
        <v>2018</v>
      </c>
      <c r="R262" s="100" t="str">
        <f t="shared" si="25"/>
        <v>0918</v>
      </c>
      <c r="S262" s="100" t="str">
        <f t="shared" si="29"/>
        <v>09</v>
      </c>
      <c r="T262" s="100" t="str">
        <f t="shared" si="26"/>
        <v>18</v>
      </c>
      <c r="U262" s="102" t="s">
        <v>214</v>
      </c>
    </row>
    <row r="263" spans="1:21">
      <c r="A263" s="100">
        <v>20180919</v>
      </c>
      <c r="B263" s="100">
        <v>201838</v>
      </c>
      <c r="C263" s="100">
        <f t="shared" si="27"/>
        <v>38</v>
      </c>
      <c r="E263" s="101" t="str">
        <f t="shared" si="28"/>
        <v>2018-09-19</v>
      </c>
      <c r="F263" s="100">
        <v>38</v>
      </c>
      <c r="Q263" s="100" t="str">
        <f t="shared" si="24"/>
        <v>2018</v>
      </c>
      <c r="R263" s="100" t="str">
        <f t="shared" si="25"/>
        <v>0919</v>
      </c>
      <c r="S263" s="100" t="str">
        <f t="shared" si="29"/>
        <v>09</v>
      </c>
      <c r="T263" s="100" t="str">
        <f t="shared" si="26"/>
        <v>19</v>
      </c>
      <c r="U263" s="102" t="s">
        <v>214</v>
      </c>
    </row>
    <row r="264" spans="1:21">
      <c r="A264" s="100">
        <v>20180920</v>
      </c>
      <c r="B264" s="100">
        <v>201838</v>
      </c>
      <c r="C264" s="100">
        <f t="shared" si="27"/>
        <v>38</v>
      </c>
      <c r="E264" s="101" t="str">
        <f t="shared" si="28"/>
        <v>2018-09-20</v>
      </c>
      <c r="F264" s="100">
        <v>38</v>
      </c>
      <c r="Q264" s="100" t="str">
        <f t="shared" si="24"/>
        <v>2018</v>
      </c>
      <c r="R264" s="100" t="str">
        <f t="shared" si="25"/>
        <v>0920</v>
      </c>
      <c r="S264" s="100" t="str">
        <f t="shared" si="29"/>
        <v>09</v>
      </c>
      <c r="T264" s="100" t="str">
        <f t="shared" si="26"/>
        <v>20</v>
      </c>
      <c r="U264" s="102" t="s">
        <v>214</v>
      </c>
    </row>
    <row r="265" spans="1:21">
      <c r="A265" s="100">
        <v>20180921</v>
      </c>
      <c r="B265" s="100">
        <v>201838</v>
      </c>
      <c r="C265" s="100">
        <f t="shared" si="27"/>
        <v>38</v>
      </c>
      <c r="E265" s="101" t="str">
        <f t="shared" si="28"/>
        <v>2018-09-21</v>
      </c>
      <c r="F265" s="100">
        <v>38</v>
      </c>
      <c r="Q265" s="100" t="str">
        <f t="shared" si="24"/>
        <v>2018</v>
      </c>
      <c r="R265" s="100" t="str">
        <f t="shared" si="25"/>
        <v>0921</v>
      </c>
      <c r="S265" s="100" t="str">
        <f t="shared" si="29"/>
        <v>09</v>
      </c>
      <c r="T265" s="100" t="str">
        <f t="shared" si="26"/>
        <v>21</v>
      </c>
      <c r="U265" s="102" t="s">
        <v>214</v>
      </c>
    </row>
    <row r="266" spans="1:21">
      <c r="A266" s="100">
        <v>20180922</v>
      </c>
      <c r="B266" s="100">
        <v>201839</v>
      </c>
      <c r="C266" s="100">
        <f t="shared" si="27"/>
        <v>39</v>
      </c>
      <c r="E266" s="101" t="str">
        <f t="shared" si="28"/>
        <v>2018-09-22</v>
      </c>
      <c r="F266" s="100">
        <v>39</v>
      </c>
      <c r="Q266" s="100" t="str">
        <f t="shared" si="24"/>
        <v>2018</v>
      </c>
      <c r="R266" s="100" t="str">
        <f t="shared" si="25"/>
        <v>0922</v>
      </c>
      <c r="S266" s="100" t="str">
        <f t="shared" si="29"/>
        <v>09</v>
      </c>
      <c r="T266" s="100" t="str">
        <f t="shared" si="26"/>
        <v>22</v>
      </c>
      <c r="U266" s="102" t="s">
        <v>214</v>
      </c>
    </row>
    <row r="267" spans="1:21">
      <c r="A267" s="100">
        <v>20180923</v>
      </c>
      <c r="B267" s="100">
        <v>201839</v>
      </c>
      <c r="C267" s="100">
        <f t="shared" si="27"/>
        <v>39</v>
      </c>
      <c r="E267" s="101" t="str">
        <f t="shared" si="28"/>
        <v>2018-09-23</v>
      </c>
      <c r="F267" s="100">
        <v>39</v>
      </c>
      <c r="Q267" s="100" t="str">
        <f t="shared" si="24"/>
        <v>2018</v>
      </c>
      <c r="R267" s="100" t="str">
        <f t="shared" si="25"/>
        <v>0923</v>
      </c>
      <c r="S267" s="100" t="str">
        <f t="shared" si="29"/>
        <v>09</v>
      </c>
      <c r="T267" s="100" t="str">
        <f t="shared" si="26"/>
        <v>23</v>
      </c>
      <c r="U267" s="102" t="s">
        <v>214</v>
      </c>
    </row>
    <row r="268" spans="1:21">
      <c r="A268" s="100">
        <v>20180924</v>
      </c>
      <c r="B268" s="100">
        <v>201839</v>
      </c>
      <c r="C268" s="100">
        <f t="shared" si="27"/>
        <v>39</v>
      </c>
      <c r="E268" s="101" t="str">
        <f t="shared" si="28"/>
        <v>2018-09-24</v>
      </c>
      <c r="F268" s="100">
        <v>39</v>
      </c>
      <c r="Q268" s="100" t="str">
        <f t="shared" si="24"/>
        <v>2018</v>
      </c>
      <c r="R268" s="100" t="str">
        <f t="shared" si="25"/>
        <v>0924</v>
      </c>
      <c r="S268" s="100" t="str">
        <f t="shared" si="29"/>
        <v>09</v>
      </c>
      <c r="T268" s="100" t="str">
        <f t="shared" si="26"/>
        <v>24</v>
      </c>
      <c r="U268" s="102" t="s">
        <v>214</v>
      </c>
    </row>
    <row r="269" spans="1:21">
      <c r="A269" s="100">
        <v>20180925</v>
      </c>
      <c r="B269" s="100">
        <v>201839</v>
      </c>
      <c r="C269" s="100">
        <f t="shared" si="27"/>
        <v>39</v>
      </c>
      <c r="E269" s="101" t="str">
        <f t="shared" si="28"/>
        <v>2018-09-25</v>
      </c>
      <c r="F269" s="100">
        <v>39</v>
      </c>
      <c r="Q269" s="100" t="str">
        <f t="shared" si="24"/>
        <v>2018</v>
      </c>
      <c r="R269" s="100" t="str">
        <f t="shared" si="25"/>
        <v>0925</v>
      </c>
      <c r="S269" s="100" t="str">
        <f t="shared" si="29"/>
        <v>09</v>
      </c>
      <c r="T269" s="100" t="str">
        <f t="shared" si="26"/>
        <v>25</v>
      </c>
      <c r="U269" s="102" t="s">
        <v>214</v>
      </c>
    </row>
    <row r="270" spans="1:21">
      <c r="A270" s="100">
        <v>20180926</v>
      </c>
      <c r="B270" s="100">
        <v>201839</v>
      </c>
      <c r="C270" s="100">
        <f t="shared" si="27"/>
        <v>39</v>
      </c>
      <c r="E270" s="101" t="str">
        <f t="shared" si="28"/>
        <v>2018-09-26</v>
      </c>
      <c r="F270" s="100">
        <v>39</v>
      </c>
      <c r="Q270" s="100" t="str">
        <f t="shared" si="24"/>
        <v>2018</v>
      </c>
      <c r="R270" s="100" t="str">
        <f t="shared" si="25"/>
        <v>0926</v>
      </c>
      <c r="S270" s="100" t="str">
        <f t="shared" si="29"/>
        <v>09</v>
      </c>
      <c r="T270" s="100" t="str">
        <f t="shared" si="26"/>
        <v>26</v>
      </c>
      <c r="U270" s="102" t="s">
        <v>214</v>
      </c>
    </row>
    <row r="271" spans="1:21">
      <c r="A271" s="100">
        <v>20180927</v>
      </c>
      <c r="B271" s="100">
        <v>201839</v>
      </c>
      <c r="C271" s="100">
        <f t="shared" si="27"/>
        <v>39</v>
      </c>
      <c r="E271" s="101" t="str">
        <f t="shared" si="28"/>
        <v>2018-09-27</v>
      </c>
      <c r="F271" s="100">
        <v>39</v>
      </c>
      <c r="Q271" s="100" t="str">
        <f t="shared" si="24"/>
        <v>2018</v>
      </c>
      <c r="R271" s="100" t="str">
        <f t="shared" si="25"/>
        <v>0927</v>
      </c>
      <c r="S271" s="100" t="str">
        <f t="shared" si="29"/>
        <v>09</v>
      </c>
      <c r="T271" s="100" t="str">
        <f t="shared" si="26"/>
        <v>27</v>
      </c>
      <c r="U271" s="102" t="s">
        <v>214</v>
      </c>
    </row>
    <row r="272" spans="1:21">
      <c r="A272" s="100">
        <v>20180928</v>
      </c>
      <c r="B272" s="100">
        <v>201839</v>
      </c>
      <c r="C272" s="100">
        <f t="shared" si="27"/>
        <v>39</v>
      </c>
      <c r="E272" s="101" t="str">
        <f t="shared" si="28"/>
        <v>2018-09-28</v>
      </c>
      <c r="F272" s="100">
        <v>39</v>
      </c>
      <c r="Q272" s="100" t="str">
        <f t="shared" si="24"/>
        <v>2018</v>
      </c>
      <c r="R272" s="100" t="str">
        <f t="shared" si="25"/>
        <v>0928</v>
      </c>
      <c r="S272" s="100" t="str">
        <f t="shared" si="29"/>
        <v>09</v>
      </c>
      <c r="T272" s="100" t="str">
        <f t="shared" si="26"/>
        <v>28</v>
      </c>
      <c r="U272" s="102" t="s">
        <v>214</v>
      </c>
    </row>
    <row r="273" spans="1:21">
      <c r="A273" s="100">
        <v>20180929</v>
      </c>
      <c r="B273" s="100">
        <v>201840</v>
      </c>
      <c r="C273" s="100">
        <f t="shared" si="27"/>
        <v>40</v>
      </c>
      <c r="E273" s="101" t="str">
        <f t="shared" si="28"/>
        <v>2018-09-29</v>
      </c>
      <c r="F273" s="100">
        <v>40</v>
      </c>
      <c r="Q273" s="100" t="str">
        <f t="shared" si="24"/>
        <v>2018</v>
      </c>
      <c r="R273" s="100" t="str">
        <f t="shared" si="25"/>
        <v>0929</v>
      </c>
      <c r="S273" s="100" t="str">
        <f t="shared" si="29"/>
        <v>09</v>
      </c>
      <c r="T273" s="100" t="str">
        <f t="shared" si="26"/>
        <v>29</v>
      </c>
      <c r="U273" s="102" t="s">
        <v>214</v>
      </c>
    </row>
    <row r="274" spans="1:21">
      <c r="A274" s="100">
        <v>20180930</v>
      </c>
      <c r="B274" s="100">
        <v>201840</v>
      </c>
      <c r="C274" s="100">
        <f t="shared" si="27"/>
        <v>40</v>
      </c>
      <c r="E274" s="101" t="str">
        <f t="shared" si="28"/>
        <v>2018-09-30</v>
      </c>
      <c r="F274" s="100">
        <v>40</v>
      </c>
      <c r="Q274" s="100" t="str">
        <f t="shared" si="24"/>
        <v>2018</v>
      </c>
      <c r="R274" s="100" t="str">
        <f t="shared" si="25"/>
        <v>0930</v>
      </c>
      <c r="S274" s="100" t="str">
        <f t="shared" si="29"/>
        <v>09</v>
      </c>
      <c r="T274" s="100" t="str">
        <f t="shared" si="26"/>
        <v>30</v>
      </c>
      <c r="U274" s="102" t="s">
        <v>214</v>
      </c>
    </row>
    <row r="275" spans="1:21">
      <c r="A275" s="100">
        <v>20181001</v>
      </c>
      <c r="B275" s="100">
        <v>201840</v>
      </c>
      <c r="C275" s="100">
        <f t="shared" si="27"/>
        <v>40</v>
      </c>
      <c r="E275" s="101" t="str">
        <f t="shared" si="28"/>
        <v>2018-10-01</v>
      </c>
      <c r="F275" s="100">
        <v>40</v>
      </c>
      <c r="Q275" s="100" t="str">
        <f t="shared" si="24"/>
        <v>2018</v>
      </c>
      <c r="R275" s="100" t="str">
        <f t="shared" si="25"/>
        <v>1001</v>
      </c>
      <c r="S275" s="100" t="str">
        <f t="shared" si="29"/>
        <v>10</v>
      </c>
      <c r="T275" s="100" t="str">
        <f t="shared" si="26"/>
        <v>01</v>
      </c>
      <c r="U275" s="102" t="s">
        <v>214</v>
      </c>
    </row>
    <row r="276" spans="1:21">
      <c r="A276" s="100">
        <v>20181002</v>
      </c>
      <c r="B276" s="100">
        <v>201840</v>
      </c>
      <c r="C276" s="100">
        <f t="shared" si="27"/>
        <v>40</v>
      </c>
      <c r="E276" s="101" t="str">
        <f t="shared" si="28"/>
        <v>2018-10-02</v>
      </c>
      <c r="F276" s="100">
        <v>40</v>
      </c>
      <c r="Q276" s="100" t="str">
        <f t="shared" si="24"/>
        <v>2018</v>
      </c>
      <c r="R276" s="100" t="str">
        <f t="shared" si="25"/>
        <v>1002</v>
      </c>
      <c r="S276" s="100" t="str">
        <f t="shared" si="29"/>
        <v>10</v>
      </c>
      <c r="T276" s="100" t="str">
        <f t="shared" si="26"/>
        <v>02</v>
      </c>
      <c r="U276" s="102" t="s">
        <v>214</v>
      </c>
    </row>
    <row r="277" spans="1:21">
      <c r="A277" s="100">
        <v>20181003</v>
      </c>
      <c r="B277" s="100">
        <v>201840</v>
      </c>
      <c r="C277" s="100">
        <f t="shared" si="27"/>
        <v>40</v>
      </c>
      <c r="E277" s="101" t="str">
        <f t="shared" si="28"/>
        <v>2018-10-03</v>
      </c>
      <c r="F277" s="100">
        <v>40</v>
      </c>
      <c r="Q277" s="100" t="str">
        <f t="shared" si="24"/>
        <v>2018</v>
      </c>
      <c r="R277" s="100" t="str">
        <f t="shared" si="25"/>
        <v>1003</v>
      </c>
      <c r="S277" s="100" t="str">
        <f t="shared" si="29"/>
        <v>10</v>
      </c>
      <c r="T277" s="100" t="str">
        <f t="shared" si="26"/>
        <v>03</v>
      </c>
      <c r="U277" s="102" t="s">
        <v>214</v>
      </c>
    </row>
    <row r="278" spans="1:21">
      <c r="A278" s="100">
        <v>20181004</v>
      </c>
      <c r="B278" s="100">
        <v>201840</v>
      </c>
      <c r="C278" s="100">
        <f t="shared" si="27"/>
        <v>40</v>
      </c>
      <c r="E278" s="101" t="str">
        <f t="shared" si="28"/>
        <v>2018-10-04</v>
      </c>
      <c r="F278" s="100">
        <v>40</v>
      </c>
      <c r="Q278" s="100" t="str">
        <f t="shared" si="24"/>
        <v>2018</v>
      </c>
      <c r="R278" s="100" t="str">
        <f t="shared" si="25"/>
        <v>1004</v>
      </c>
      <c r="S278" s="100" t="str">
        <f t="shared" si="29"/>
        <v>10</v>
      </c>
      <c r="T278" s="100" t="str">
        <f t="shared" si="26"/>
        <v>04</v>
      </c>
      <c r="U278" s="102" t="s">
        <v>214</v>
      </c>
    </row>
    <row r="279" spans="1:21">
      <c r="A279" s="100">
        <v>20181005</v>
      </c>
      <c r="B279" s="100">
        <v>201840</v>
      </c>
      <c r="C279" s="100">
        <f t="shared" si="27"/>
        <v>40</v>
      </c>
      <c r="E279" s="101" t="str">
        <f t="shared" si="28"/>
        <v>2018-10-05</v>
      </c>
      <c r="F279" s="100">
        <v>40</v>
      </c>
      <c r="Q279" s="100" t="str">
        <f t="shared" si="24"/>
        <v>2018</v>
      </c>
      <c r="R279" s="100" t="str">
        <f t="shared" si="25"/>
        <v>1005</v>
      </c>
      <c r="S279" s="100" t="str">
        <f t="shared" si="29"/>
        <v>10</v>
      </c>
      <c r="T279" s="100" t="str">
        <f t="shared" si="26"/>
        <v>05</v>
      </c>
      <c r="U279" s="102" t="s">
        <v>214</v>
      </c>
    </row>
    <row r="280" spans="1:21">
      <c r="A280" s="100">
        <v>20181006</v>
      </c>
      <c r="B280" s="100">
        <v>201841</v>
      </c>
      <c r="C280" s="100">
        <f t="shared" si="27"/>
        <v>41</v>
      </c>
      <c r="E280" s="101" t="str">
        <f t="shared" si="28"/>
        <v>2018-10-06</v>
      </c>
      <c r="F280" s="100">
        <v>41</v>
      </c>
      <c r="Q280" s="100" t="str">
        <f t="shared" si="24"/>
        <v>2018</v>
      </c>
      <c r="R280" s="100" t="str">
        <f t="shared" si="25"/>
        <v>1006</v>
      </c>
      <c r="S280" s="100" t="str">
        <f t="shared" si="29"/>
        <v>10</v>
      </c>
      <c r="T280" s="100" t="str">
        <f t="shared" si="26"/>
        <v>06</v>
      </c>
      <c r="U280" s="102" t="s">
        <v>214</v>
      </c>
    </row>
    <row r="281" spans="1:21">
      <c r="A281" s="100">
        <v>20181007</v>
      </c>
      <c r="B281" s="100">
        <v>201841</v>
      </c>
      <c r="C281" s="100">
        <f t="shared" si="27"/>
        <v>41</v>
      </c>
      <c r="E281" s="101" t="str">
        <f t="shared" si="28"/>
        <v>2018-10-07</v>
      </c>
      <c r="F281" s="100">
        <v>41</v>
      </c>
      <c r="Q281" s="100" t="str">
        <f t="shared" si="24"/>
        <v>2018</v>
      </c>
      <c r="R281" s="100" t="str">
        <f t="shared" si="25"/>
        <v>1007</v>
      </c>
      <c r="S281" s="100" t="str">
        <f t="shared" si="29"/>
        <v>10</v>
      </c>
      <c r="T281" s="100" t="str">
        <f t="shared" si="26"/>
        <v>07</v>
      </c>
      <c r="U281" s="102" t="s">
        <v>214</v>
      </c>
    </row>
    <row r="282" spans="1:21">
      <c r="A282" s="100">
        <v>20181008</v>
      </c>
      <c r="B282" s="100">
        <v>201841</v>
      </c>
      <c r="C282" s="100">
        <f t="shared" si="27"/>
        <v>41</v>
      </c>
      <c r="E282" s="101" t="str">
        <f t="shared" si="28"/>
        <v>2018-10-08</v>
      </c>
      <c r="F282" s="100">
        <v>41</v>
      </c>
      <c r="Q282" s="100" t="str">
        <f t="shared" si="24"/>
        <v>2018</v>
      </c>
      <c r="R282" s="100" t="str">
        <f t="shared" si="25"/>
        <v>1008</v>
      </c>
      <c r="S282" s="100" t="str">
        <f t="shared" si="29"/>
        <v>10</v>
      </c>
      <c r="T282" s="100" t="str">
        <f t="shared" si="26"/>
        <v>08</v>
      </c>
      <c r="U282" s="102" t="s">
        <v>214</v>
      </c>
    </row>
    <row r="283" spans="1:21">
      <c r="A283" s="100">
        <v>20181009</v>
      </c>
      <c r="B283" s="100">
        <v>201841</v>
      </c>
      <c r="C283" s="100">
        <f t="shared" si="27"/>
        <v>41</v>
      </c>
      <c r="E283" s="101" t="str">
        <f t="shared" si="28"/>
        <v>2018-10-09</v>
      </c>
      <c r="F283" s="100">
        <v>41</v>
      </c>
      <c r="Q283" s="100" t="str">
        <f t="shared" si="24"/>
        <v>2018</v>
      </c>
      <c r="R283" s="100" t="str">
        <f t="shared" si="25"/>
        <v>1009</v>
      </c>
      <c r="S283" s="100" t="str">
        <f t="shared" si="29"/>
        <v>10</v>
      </c>
      <c r="T283" s="100" t="str">
        <f t="shared" si="26"/>
        <v>09</v>
      </c>
      <c r="U283" s="102" t="s">
        <v>214</v>
      </c>
    </row>
    <row r="284" spans="1:21">
      <c r="A284" s="100">
        <v>20181010</v>
      </c>
      <c r="B284" s="100">
        <v>201841</v>
      </c>
      <c r="C284" s="100">
        <f t="shared" si="27"/>
        <v>41</v>
      </c>
      <c r="E284" s="101" t="str">
        <f t="shared" si="28"/>
        <v>2018-10-10</v>
      </c>
      <c r="F284" s="100">
        <v>41</v>
      </c>
      <c r="Q284" s="100" t="str">
        <f t="shared" si="24"/>
        <v>2018</v>
      </c>
      <c r="R284" s="100" t="str">
        <f t="shared" si="25"/>
        <v>1010</v>
      </c>
      <c r="S284" s="100" t="str">
        <f t="shared" si="29"/>
        <v>10</v>
      </c>
      <c r="T284" s="100" t="str">
        <f t="shared" si="26"/>
        <v>10</v>
      </c>
      <c r="U284" s="102" t="s">
        <v>214</v>
      </c>
    </row>
    <row r="285" spans="1:21">
      <c r="A285" s="100">
        <v>20181011</v>
      </c>
      <c r="B285" s="100">
        <v>201841</v>
      </c>
      <c r="C285" s="100">
        <f t="shared" si="27"/>
        <v>41</v>
      </c>
      <c r="E285" s="101" t="str">
        <f t="shared" si="28"/>
        <v>2018-10-11</v>
      </c>
      <c r="F285" s="100">
        <v>41</v>
      </c>
      <c r="Q285" s="100" t="str">
        <f t="shared" si="24"/>
        <v>2018</v>
      </c>
      <c r="R285" s="100" t="str">
        <f t="shared" si="25"/>
        <v>1011</v>
      </c>
      <c r="S285" s="100" t="str">
        <f t="shared" si="29"/>
        <v>10</v>
      </c>
      <c r="T285" s="100" t="str">
        <f t="shared" si="26"/>
        <v>11</v>
      </c>
      <c r="U285" s="102" t="s">
        <v>214</v>
      </c>
    </row>
    <row r="286" spans="1:21">
      <c r="A286" s="100">
        <v>20181012</v>
      </c>
      <c r="B286" s="100">
        <v>201841</v>
      </c>
      <c r="C286" s="100">
        <f t="shared" si="27"/>
        <v>41</v>
      </c>
      <c r="E286" s="101" t="str">
        <f t="shared" si="28"/>
        <v>2018-10-12</v>
      </c>
      <c r="F286" s="100">
        <v>41</v>
      </c>
      <c r="Q286" s="100" t="str">
        <f t="shared" si="24"/>
        <v>2018</v>
      </c>
      <c r="R286" s="100" t="str">
        <f t="shared" si="25"/>
        <v>1012</v>
      </c>
      <c r="S286" s="100" t="str">
        <f t="shared" si="29"/>
        <v>10</v>
      </c>
      <c r="T286" s="100" t="str">
        <f t="shared" si="26"/>
        <v>12</v>
      </c>
      <c r="U286" s="102" t="s">
        <v>214</v>
      </c>
    </row>
    <row r="287" spans="1:21">
      <c r="A287" s="100">
        <v>20181013</v>
      </c>
      <c r="B287" s="100">
        <v>201842</v>
      </c>
      <c r="C287" s="100">
        <f t="shared" si="27"/>
        <v>42</v>
      </c>
      <c r="E287" s="101" t="str">
        <f t="shared" si="28"/>
        <v>2018-10-13</v>
      </c>
      <c r="F287" s="100">
        <v>42</v>
      </c>
      <c r="Q287" s="100" t="str">
        <f t="shared" si="24"/>
        <v>2018</v>
      </c>
      <c r="R287" s="100" t="str">
        <f t="shared" si="25"/>
        <v>1013</v>
      </c>
      <c r="S287" s="100" t="str">
        <f t="shared" si="29"/>
        <v>10</v>
      </c>
      <c r="T287" s="100" t="str">
        <f t="shared" si="26"/>
        <v>13</v>
      </c>
      <c r="U287" s="102" t="s">
        <v>214</v>
      </c>
    </row>
    <row r="288" spans="1:21">
      <c r="A288" s="100">
        <v>20181014</v>
      </c>
      <c r="B288" s="100">
        <v>201842</v>
      </c>
      <c r="C288" s="100">
        <f t="shared" si="27"/>
        <v>42</v>
      </c>
      <c r="E288" s="101" t="str">
        <f t="shared" si="28"/>
        <v>2018-10-14</v>
      </c>
      <c r="F288" s="100">
        <v>42</v>
      </c>
      <c r="Q288" s="100" t="str">
        <f t="shared" si="24"/>
        <v>2018</v>
      </c>
      <c r="R288" s="100" t="str">
        <f t="shared" si="25"/>
        <v>1014</v>
      </c>
      <c r="S288" s="100" t="str">
        <f t="shared" si="29"/>
        <v>10</v>
      </c>
      <c r="T288" s="100" t="str">
        <f t="shared" si="26"/>
        <v>14</v>
      </c>
      <c r="U288" s="102" t="s">
        <v>214</v>
      </c>
    </row>
    <row r="289" spans="1:21">
      <c r="A289" s="100">
        <v>20181015</v>
      </c>
      <c r="B289" s="100">
        <v>201842</v>
      </c>
      <c r="C289" s="100">
        <f t="shared" si="27"/>
        <v>42</v>
      </c>
      <c r="E289" s="101" t="str">
        <f t="shared" si="28"/>
        <v>2018-10-15</v>
      </c>
      <c r="F289" s="100">
        <v>42</v>
      </c>
      <c r="Q289" s="100" t="str">
        <f t="shared" si="24"/>
        <v>2018</v>
      </c>
      <c r="R289" s="100" t="str">
        <f t="shared" si="25"/>
        <v>1015</v>
      </c>
      <c r="S289" s="100" t="str">
        <f t="shared" si="29"/>
        <v>10</v>
      </c>
      <c r="T289" s="100" t="str">
        <f t="shared" si="26"/>
        <v>15</v>
      </c>
      <c r="U289" s="102" t="s">
        <v>214</v>
      </c>
    </row>
    <row r="290" spans="1:21">
      <c r="A290" s="100">
        <v>20181016</v>
      </c>
      <c r="B290" s="100">
        <v>201842</v>
      </c>
      <c r="C290" s="100">
        <f t="shared" si="27"/>
        <v>42</v>
      </c>
      <c r="E290" s="101" t="str">
        <f t="shared" si="28"/>
        <v>2018-10-16</v>
      </c>
      <c r="F290" s="100">
        <v>42</v>
      </c>
      <c r="Q290" s="100" t="str">
        <f t="shared" si="24"/>
        <v>2018</v>
      </c>
      <c r="R290" s="100" t="str">
        <f t="shared" si="25"/>
        <v>1016</v>
      </c>
      <c r="S290" s="100" t="str">
        <f t="shared" si="29"/>
        <v>10</v>
      </c>
      <c r="T290" s="100" t="str">
        <f t="shared" si="26"/>
        <v>16</v>
      </c>
      <c r="U290" s="102" t="s">
        <v>214</v>
      </c>
    </row>
    <row r="291" spans="1:21">
      <c r="A291" s="100">
        <v>20181017</v>
      </c>
      <c r="B291" s="100">
        <v>201842</v>
      </c>
      <c r="C291" s="100">
        <f t="shared" si="27"/>
        <v>42</v>
      </c>
      <c r="E291" s="101" t="str">
        <f t="shared" si="28"/>
        <v>2018-10-17</v>
      </c>
      <c r="F291" s="100">
        <v>42</v>
      </c>
      <c r="Q291" s="100" t="str">
        <f t="shared" si="24"/>
        <v>2018</v>
      </c>
      <c r="R291" s="100" t="str">
        <f t="shared" si="25"/>
        <v>1017</v>
      </c>
      <c r="S291" s="100" t="str">
        <f t="shared" si="29"/>
        <v>10</v>
      </c>
      <c r="T291" s="100" t="str">
        <f t="shared" si="26"/>
        <v>17</v>
      </c>
      <c r="U291" s="102" t="s">
        <v>214</v>
      </c>
    </row>
    <row r="292" spans="1:21">
      <c r="A292" s="100">
        <v>20181018</v>
      </c>
      <c r="B292" s="100">
        <v>201842</v>
      </c>
      <c r="C292" s="100">
        <f t="shared" si="27"/>
        <v>42</v>
      </c>
      <c r="E292" s="101" t="str">
        <f t="shared" si="28"/>
        <v>2018-10-18</v>
      </c>
      <c r="F292" s="100">
        <v>42</v>
      </c>
      <c r="Q292" s="100" t="str">
        <f t="shared" si="24"/>
        <v>2018</v>
      </c>
      <c r="R292" s="100" t="str">
        <f t="shared" si="25"/>
        <v>1018</v>
      </c>
      <c r="S292" s="100" t="str">
        <f t="shared" si="29"/>
        <v>10</v>
      </c>
      <c r="T292" s="100" t="str">
        <f t="shared" si="26"/>
        <v>18</v>
      </c>
      <c r="U292" s="102" t="s">
        <v>214</v>
      </c>
    </row>
    <row r="293" spans="1:21">
      <c r="A293" s="100">
        <v>20181019</v>
      </c>
      <c r="B293" s="100">
        <v>201842</v>
      </c>
      <c r="C293" s="100">
        <f t="shared" si="27"/>
        <v>42</v>
      </c>
      <c r="E293" s="101" t="str">
        <f t="shared" si="28"/>
        <v>2018-10-19</v>
      </c>
      <c r="F293" s="100">
        <v>42</v>
      </c>
      <c r="Q293" s="100" t="str">
        <f t="shared" si="24"/>
        <v>2018</v>
      </c>
      <c r="R293" s="100" t="str">
        <f t="shared" si="25"/>
        <v>1019</v>
      </c>
      <c r="S293" s="100" t="str">
        <f t="shared" si="29"/>
        <v>10</v>
      </c>
      <c r="T293" s="100" t="str">
        <f t="shared" si="26"/>
        <v>19</v>
      </c>
      <c r="U293" s="102" t="s">
        <v>214</v>
      </c>
    </row>
    <row r="294" spans="1:21">
      <c r="A294" s="100">
        <v>20181020</v>
      </c>
      <c r="B294" s="100">
        <v>201843</v>
      </c>
      <c r="C294" s="100">
        <f t="shared" si="27"/>
        <v>43</v>
      </c>
      <c r="E294" s="101" t="str">
        <f t="shared" si="28"/>
        <v>2018-10-20</v>
      </c>
      <c r="F294" s="100">
        <v>43</v>
      </c>
      <c r="Q294" s="100" t="str">
        <f t="shared" si="24"/>
        <v>2018</v>
      </c>
      <c r="R294" s="100" t="str">
        <f t="shared" si="25"/>
        <v>1020</v>
      </c>
      <c r="S294" s="100" t="str">
        <f t="shared" si="29"/>
        <v>10</v>
      </c>
      <c r="T294" s="100" t="str">
        <f t="shared" si="26"/>
        <v>20</v>
      </c>
      <c r="U294" s="102" t="s">
        <v>214</v>
      </c>
    </row>
    <row r="295" spans="1:21">
      <c r="A295" s="100">
        <v>20181021</v>
      </c>
      <c r="B295" s="100">
        <v>201843</v>
      </c>
      <c r="C295" s="100">
        <f t="shared" si="27"/>
        <v>43</v>
      </c>
      <c r="E295" s="101" t="str">
        <f t="shared" si="28"/>
        <v>2018-10-21</v>
      </c>
      <c r="F295" s="100">
        <v>43</v>
      </c>
      <c r="Q295" s="100" t="str">
        <f t="shared" si="24"/>
        <v>2018</v>
      </c>
      <c r="R295" s="100" t="str">
        <f t="shared" si="25"/>
        <v>1021</v>
      </c>
      <c r="S295" s="100" t="str">
        <f t="shared" si="29"/>
        <v>10</v>
      </c>
      <c r="T295" s="100" t="str">
        <f t="shared" si="26"/>
        <v>21</v>
      </c>
      <c r="U295" s="102" t="s">
        <v>214</v>
      </c>
    </row>
    <row r="296" spans="1:21">
      <c r="A296" s="100">
        <v>20181022</v>
      </c>
      <c r="B296" s="100">
        <v>201843</v>
      </c>
      <c r="C296" s="100">
        <f t="shared" si="27"/>
        <v>43</v>
      </c>
      <c r="E296" s="101" t="str">
        <f t="shared" si="28"/>
        <v>2018-10-22</v>
      </c>
      <c r="F296" s="100">
        <v>43</v>
      </c>
      <c r="Q296" s="100" t="str">
        <f t="shared" si="24"/>
        <v>2018</v>
      </c>
      <c r="R296" s="100" t="str">
        <f t="shared" si="25"/>
        <v>1022</v>
      </c>
      <c r="S296" s="100" t="str">
        <f t="shared" si="29"/>
        <v>10</v>
      </c>
      <c r="T296" s="100" t="str">
        <f t="shared" si="26"/>
        <v>22</v>
      </c>
      <c r="U296" s="102" t="s">
        <v>214</v>
      </c>
    </row>
    <row r="297" spans="1:21">
      <c r="A297" s="100">
        <v>20181023</v>
      </c>
      <c r="B297" s="100">
        <v>201843</v>
      </c>
      <c r="C297" s="100">
        <f t="shared" si="27"/>
        <v>43</v>
      </c>
      <c r="E297" s="101" t="str">
        <f t="shared" si="28"/>
        <v>2018-10-23</v>
      </c>
      <c r="F297" s="100">
        <v>43</v>
      </c>
      <c r="Q297" s="100" t="str">
        <f t="shared" si="24"/>
        <v>2018</v>
      </c>
      <c r="R297" s="100" t="str">
        <f t="shared" si="25"/>
        <v>1023</v>
      </c>
      <c r="S297" s="100" t="str">
        <f t="shared" si="29"/>
        <v>10</v>
      </c>
      <c r="T297" s="100" t="str">
        <f t="shared" si="26"/>
        <v>23</v>
      </c>
      <c r="U297" s="102" t="s">
        <v>214</v>
      </c>
    </row>
    <row r="298" spans="1:21">
      <c r="A298" s="100">
        <v>20181024</v>
      </c>
      <c r="B298" s="100">
        <v>201843</v>
      </c>
      <c r="C298" s="100">
        <f t="shared" si="27"/>
        <v>43</v>
      </c>
      <c r="E298" s="101" t="str">
        <f t="shared" si="28"/>
        <v>2018-10-24</v>
      </c>
      <c r="F298" s="100">
        <v>43</v>
      </c>
      <c r="Q298" s="100" t="str">
        <f t="shared" si="24"/>
        <v>2018</v>
      </c>
      <c r="R298" s="100" t="str">
        <f t="shared" si="25"/>
        <v>1024</v>
      </c>
      <c r="S298" s="100" t="str">
        <f t="shared" si="29"/>
        <v>10</v>
      </c>
      <c r="T298" s="100" t="str">
        <f t="shared" si="26"/>
        <v>24</v>
      </c>
      <c r="U298" s="102" t="s">
        <v>214</v>
      </c>
    </row>
    <row r="299" spans="1:21">
      <c r="A299" s="100">
        <v>20181025</v>
      </c>
      <c r="B299" s="100">
        <v>201843</v>
      </c>
      <c r="C299" s="100">
        <f t="shared" si="27"/>
        <v>43</v>
      </c>
      <c r="E299" s="101" t="str">
        <f t="shared" si="28"/>
        <v>2018-10-25</v>
      </c>
      <c r="F299" s="100">
        <v>43</v>
      </c>
      <c r="Q299" s="100" t="str">
        <f t="shared" si="24"/>
        <v>2018</v>
      </c>
      <c r="R299" s="100" t="str">
        <f t="shared" si="25"/>
        <v>1025</v>
      </c>
      <c r="S299" s="100" t="str">
        <f t="shared" si="29"/>
        <v>10</v>
      </c>
      <c r="T299" s="100" t="str">
        <f t="shared" si="26"/>
        <v>25</v>
      </c>
      <c r="U299" s="102" t="s">
        <v>214</v>
      </c>
    </row>
    <row r="300" spans="1:21">
      <c r="A300" s="100">
        <v>20181026</v>
      </c>
      <c r="B300" s="100">
        <v>201843</v>
      </c>
      <c r="C300" s="100">
        <f t="shared" si="27"/>
        <v>43</v>
      </c>
      <c r="E300" s="101" t="str">
        <f t="shared" si="28"/>
        <v>2018-10-26</v>
      </c>
      <c r="F300" s="100">
        <v>43</v>
      </c>
      <c r="Q300" s="100" t="str">
        <f t="shared" si="24"/>
        <v>2018</v>
      </c>
      <c r="R300" s="100" t="str">
        <f t="shared" si="25"/>
        <v>1026</v>
      </c>
      <c r="S300" s="100" t="str">
        <f t="shared" si="29"/>
        <v>10</v>
      </c>
      <c r="T300" s="100" t="str">
        <f t="shared" si="26"/>
        <v>26</v>
      </c>
      <c r="U300" s="102" t="s">
        <v>214</v>
      </c>
    </row>
    <row r="301" spans="1:21">
      <c r="A301" s="100">
        <v>20181027</v>
      </c>
      <c r="B301" s="100">
        <v>201844</v>
      </c>
      <c r="C301" s="100">
        <f t="shared" si="27"/>
        <v>44</v>
      </c>
      <c r="E301" s="101" t="str">
        <f t="shared" si="28"/>
        <v>2018-10-27</v>
      </c>
      <c r="F301" s="100">
        <v>44</v>
      </c>
      <c r="Q301" s="100" t="str">
        <f t="shared" si="24"/>
        <v>2018</v>
      </c>
      <c r="R301" s="100" t="str">
        <f t="shared" si="25"/>
        <v>1027</v>
      </c>
      <c r="S301" s="100" t="str">
        <f t="shared" si="29"/>
        <v>10</v>
      </c>
      <c r="T301" s="100" t="str">
        <f t="shared" si="26"/>
        <v>27</v>
      </c>
      <c r="U301" s="102" t="s">
        <v>214</v>
      </c>
    </row>
    <row r="302" spans="1:21">
      <c r="A302" s="100">
        <v>20181028</v>
      </c>
      <c r="B302" s="100">
        <v>201844</v>
      </c>
      <c r="C302" s="100">
        <f t="shared" si="27"/>
        <v>44</v>
      </c>
      <c r="E302" s="101" t="str">
        <f t="shared" si="28"/>
        <v>2018-10-28</v>
      </c>
      <c r="F302" s="100">
        <v>44</v>
      </c>
      <c r="Q302" s="100" t="str">
        <f t="shared" si="24"/>
        <v>2018</v>
      </c>
      <c r="R302" s="100" t="str">
        <f t="shared" si="25"/>
        <v>1028</v>
      </c>
      <c r="S302" s="100" t="str">
        <f t="shared" si="29"/>
        <v>10</v>
      </c>
      <c r="T302" s="100" t="str">
        <f t="shared" si="26"/>
        <v>28</v>
      </c>
      <c r="U302" s="102" t="s">
        <v>214</v>
      </c>
    </row>
    <row r="303" spans="1:21">
      <c r="A303" s="100">
        <v>20181029</v>
      </c>
      <c r="B303" s="100">
        <v>201844</v>
      </c>
      <c r="C303" s="100">
        <f t="shared" si="27"/>
        <v>44</v>
      </c>
      <c r="E303" s="101" t="str">
        <f t="shared" si="28"/>
        <v>2018-10-29</v>
      </c>
      <c r="F303" s="100">
        <v>44</v>
      </c>
      <c r="Q303" s="100" t="str">
        <f t="shared" si="24"/>
        <v>2018</v>
      </c>
      <c r="R303" s="100" t="str">
        <f t="shared" si="25"/>
        <v>1029</v>
      </c>
      <c r="S303" s="100" t="str">
        <f t="shared" si="29"/>
        <v>10</v>
      </c>
      <c r="T303" s="100" t="str">
        <f t="shared" si="26"/>
        <v>29</v>
      </c>
      <c r="U303" s="102" t="s">
        <v>214</v>
      </c>
    </row>
    <row r="304" spans="1:21">
      <c r="A304" s="100">
        <v>20181030</v>
      </c>
      <c r="B304" s="100">
        <v>201844</v>
      </c>
      <c r="C304" s="100">
        <f t="shared" si="27"/>
        <v>44</v>
      </c>
      <c r="E304" s="101" t="str">
        <f t="shared" si="28"/>
        <v>2018-10-30</v>
      </c>
      <c r="F304" s="100">
        <v>44</v>
      </c>
      <c r="Q304" s="100" t="str">
        <f t="shared" si="24"/>
        <v>2018</v>
      </c>
      <c r="R304" s="100" t="str">
        <f t="shared" si="25"/>
        <v>1030</v>
      </c>
      <c r="S304" s="100" t="str">
        <f t="shared" si="29"/>
        <v>10</v>
      </c>
      <c r="T304" s="100" t="str">
        <f t="shared" si="26"/>
        <v>30</v>
      </c>
      <c r="U304" s="102" t="s">
        <v>214</v>
      </c>
    </row>
    <row r="305" spans="1:21">
      <c r="A305" s="100">
        <v>20181031</v>
      </c>
      <c r="B305" s="100">
        <v>201844</v>
      </c>
      <c r="C305" s="100">
        <f t="shared" si="27"/>
        <v>44</v>
      </c>
      <c r="E305" s="101" t="str">
        <f t="shared" si="28"/>
        <v>2018-10-31</v>
      </c>
      <c r="F305" s="100">
        <v>44</v>
      </c>
      <c r="Q305" s="100" t="str">
        <f t="shared" si="24"/>
        <v>2018</v>
      </c>
      <c r="R305" s="100" t="str">
        <f t="shared" si="25"/>
        <v>1031</v>
      </c>
      <c r="S305" s="100" t="str">
        <f t="shared" si="29"/>
        <v>10</v>
      </c>
      <c r="T305" s="100" t="str">
        <f t="shared" si="26"/>
        <v>31</v>
      </c>
      <c r="U305" s="102" t="s">
        <v>214</v>
      </c>
    </row>
    <row r="306" spans="1:21">
      <c r="A306" s="100">
        <v>20181101</v>
      </c>
      <c r="B306" s="100">
        <v>201844</v>
      </c>
      <c r="C306" s="100">
        <f t="shared" si="27"/>
        <v>44</v>
      </c>
      <c r="E306" s="101" t="str">
        <f t="shared" si="28"/>
        <v>2018-11-01</v>
      </c>
      <c r="F306" s="100">
        <v>44</v>
      </c>
      <c r="Q306" s="100" t="str">
        <f t="shared" si="24"/>
        <v>2018</v>
      </c>
      <c r="R306" s="100" t="str">
        <f t="shared" si="25"/>
        <v>1101</v>
      </c>
      <c r="S306" s="100" t="str">
        <f t="shared" si="29"/>
        <v>11</v>
      </c>
      <c r="T306" s="100" t="str">
        <f t="shared" si="26"/>
        <v>01</v>
      </c>
      <c r="U306" s="102" t="s">
        <v>214</v>
      </c>
    </row>
    <row r="307" spans="1:21">
      <c r="A307" s="100">
        <v>20181102</v>
      </c>
      <c r="B307" s="100">
        <v>201844</v>
      </c>
      <c r="C307" s="100">
        <f t="shared" si="27"/>
        <v>44</v>
      </c>
      <c r="E307" s="101" t="str">
        <f t="shared" si="28"/>
        <v>2018-11-02</v>
      </c>
      <c r="F307" s="100">
        <v>44</v>
      </c>
      <c r="Q307" s="100" t="str">
        <f t="shared" si="24"/>
        <v>2018</v>
      </c>
      <c r="R307" s="100" t="str">
        <f t="shared" si="25"/>
        <v>1102</v>
      </c>
      <c r="S307" s="100" t="str">
        <f t="shared" si="29"/>
        <v>11</v>
      </c>
      <c r="T307" s="100" t="str">
        <f t="shared" si="26"/>
        <v>02</v>
      </c>
      <c r="U307" s="102" t="s">
        <v>214</v>
      </c>
    </row>
    <row r="308" spans="1:21">
      <c r="A308" s="100">
        <v>20181103</v>
      </c>
      <c r="B308" s="100">
        <v>201845</v>
      </c>
      <c r="C308" s="100">
        <f t="shared" si="27"/>
        <v>45</v>
      </c>
      <c r="E308" s="101" t="str">
        <f t="shared" si="28"/>
        <v>2018-11-03</v>
      </c>
      <c r="F308" s="100">
        <v>45</v>
      </c>
      <c r="Q308" s="100" t="str">
        <f t="shared" si="24"/>
        <v>2018</v>
      </c>
      <c r="R308" s="100" t="str">
        <f t="shared" si="25"/>
        <v>1103</v>
      </c>
      <c r="S308" s="100" t="str">
        <f t="shared" si="29"/>
        <v>11</v>
      </c>
      <c r="T308" s="100" t="str">
        <f t="shared" si="26"/>
        <v>03</v>
      </c>
      <c r="U308" s="102" t="s">
        <v>214</v>
      </c>
    </row>
    <row r="309" spans="1:21">
      <c r="A309" s="100">
        <v>20181104</v>
      </c>
      <c r="B309" s="100">
        <v>201845</v>
      </c>
      <c r="C309" s="100">
        <f t="shared" si="27"/>
        <v>45</v>
      </c>
      <c r="E309" s="101" t="str">
        <f t="shared" si="28"/>
        <v>2018-11-04</v>
      </c>
      <c r="F309" s="100">
        <v>45</v>
      </c>
      <c r="Q309" s="100" t="str">
        <f t="shared" si="24"/>
        <v>2018</v>
      </c>
      <c r="R309" s="100" t="str">
        <f t="shared" si="25"/>
        <v>1104</v>
      </c>
      <c r="S309" s="100" t="str">
        <f t="shared" si="29"/>
        <v>11</v>
      </c>
      <c r="T309" s="100" t="str">
        <f t="shared" si="26"/>
        <v>04</v>
      </c>
      <c r="U309" s="102" t="s">
        <v>214</v>
      </c>
    </row>
    <row r="310" spans="1:21">
      <c r="A310" s="100">
        <v>20181105</v>
      </c>
      <c r="B310" s="100">
        <v>201845</v>
      </c>
      <c r="C310" s="100">
        <f t="shared" si="27"/>
        <v>45</v>
      </c>
      <c r="E310" s="101" t="str">
        <f t="shared" si="28"/>
        <v>2018-11-05</v>
      </c>
      <c r="F310" s="100">
        <v>45</v>
      </c>
      <c r="Q310" s="100" t="str">
        <f t="shared" si="24"/>
        <v>2018</v>
      </c>
      <c r="R310" s="100" t="str">
        <f t="shared" si="25"/>
        <v>1105</v>
      </c>
      <c r="S310" s="100" t="str">
        <f t="shared" si="29"/>
        <v>11</v>
      </c>
      <c r="T310" s="100" t="str">
        <f t="shared" si="26"/>
        <v>05</v>
      </c>
      <c r="U310" s="102" t="s">
        <v>214</v>
      </c>
    </row>
    <row r="311" spans="1:21">
      <c r="A311" s="100">
        <v>20181106</v>
      </c>
      <c r="B311" s="100">
        <v>201845</v>
      </c>
      <c r="C311" s="100">
        <f t="shared" si="27"/>
        <v>45</v>
      </c>
      <c r="E311" s="101" t="str">
        <f t="shared" si="28"/>
        <v>2018-11-06</v>
      </c>
      <c r="F311" s="100">
        <v>45</v>
      </c>
      <c r="Q311" s="100" t="str">
        <f t="shared" si="24"/>
        <v>2018</v>
      </c>
      <c r="R311" s="100" t="str">
        <f t="shared" si="25"/>
        <v>1106</v>
      </c>
      <c r="S311" s="100" t="str">
        <f t="shared" si="29"/>
        <v>11</v>
      </c>
      <c r="T311" s="100" t="str">
        <f t="shared" si="26"/>
        <v>06</v>
      </c>
      <c r="U311" s="102" t="s">
        <v>214</v>
      </c>
    </row>
    <row r="312" spans="1:21">
      <c r="A312" s="100">
        <v>20181107</v>
      </c>
      <c r="B312" s="100">
        <v>201845</v>
      </c>
      <c r="C312" s="100">
        <f t="shared" si="27"/>
        <v>45</v>
      </c>
      <c r="E312" s="101" t="str">
        <f t="shared" si="28"/>
        <v>2018-11-07</v>
      </c>
      <c r="F312" s="100">
        <v>45</v>
      </c>
      <c r="Q312" s="100" t="str">
        <f t="shared" si="24"/>
        <v>2018</v>
      </c>
      <c r="R312" s="100" t="str">
        <f t="shared" si="25"/>
        <v>1107</v>
      </c>
      <c r="S312" s="100" t="str">
        <f t="shared" si="29"/>
        <v>11</v>
      </c>
      <c r="T312" s="100" t="str">
        <f t="shared" si="26"/>
        <v>07</v>
      </c>
      <c r="U312" s="102" t="s">
        <v>214</v>
      </c>
    </row>
    <row r="313" spans="1:21">
      <c r="A313" s="100">
        <v>20181108</v>
      </c>
      <c r="B313" s="100">
        <v>201845</v>
      </c>
      <c r="C313" s="100">
        <f t="shared" si="27"/>
        <v>45</v>
      </c>
      <c r="E313" s="101" t="str">
        <f t="shared" si="28"/>
        <v>2018-11-08</v>
      </c>
      <c r="F313" s="100">
        <v>45</v>
      </c>
      <c r="Q313" s="100" t="str">
        <f t="shared" si="24"/>
        <v>2018</v>
      </c>
      <c r="R313" s="100" t="str">
        <f t="shared" si="25"/>
        <v>1108</v>
      </c>
      <c r="S313" s="100" t="str">
        <f t="shared" si="29"/>
        <v>11</v>
      </c>
      <c r="T313" s="100" t="str">
        <f t="shared" si="26"/>
        <v>08</v>
      </c>
      <c r="U313" s="102" t="s">
        <v>214</v>
      </c>
    </row>
    <row r="314" spans="1:21">
      <c r="A314" s="100">
        <v>20181109</v>
      </c>
      <c r="B314" s="100">
        <v>201845</v>
      </c>
      <c r="C314" s="100">
        <f t="shared" si="27"/>
        <v>45</v>
      </c>
      <c r="E314" s="101" t="str">
        <f t="shared" si="28"/>
        <v>2018-11-09</v>
      </c>
      <c r="F314" s="100">
        <v>45</v>
      </c>
      <c r="Q314" s="100" t="str">
        <f t="shared" si="24"/>
        <v>2018</v>
      </c>
      <c r="R314" s="100" t="str">
        <f t="shared" si="25"/>
        <v>1109</v>
      </c>
      <c r="S314" s="100" t="str">
        <f t="shared" si="29"/>
        <v>11</v>
      </c>
      <c r="T314" s="100" t="str">
        <f t="shared" si="26"/>
        <v>09</v>
      </c>
      <c r="U314" s="102" t="s">
        <v>214</v>
      </c>
    </row>
    <row r="315" spans="1:21">
      <c r="A315" s="100">
        <v>20181110</v>
      </c>
      <c r="B315" s="100">
        <v>201846</v>
      </c>
      <c r="C315" s="100">
        <f t="shared" si="27"/>
        <v>46</v>
      </c>
      <c r="E315" s="101" t="str">
        <f t="shared" si="28"/>
        <v>2018-11-10</v>
      </c>
      <c r="F315" s="100">
        <v>46</v>
      </c>
      <c r="Q315" s="100" t="str">
        <f t="shared" si="24"/>
        <v>2018</v>
      </c>
      <c r="R315" s="100" t="str">
        <f t="shared" si="25"/>
        <v>1110</v>
      </c>
      <c r="S315" s="100" t="str">
        <f t="shared" si="29"/>
        <v>11</v>
      </c>
      <c r="T315" s="100" t="str">
        <f t="shared" si="26"/>
        <v>10</v>
      </c>
      <c r="U315" s="102" t="s">
        <v>214</v>
      </c>
    </row>
    <row r="316" spans="1:21">
      <c r="A316" s="100">
        <v>20181111</v>
      </c>
      <c r="B316" s="100">
        <v>201846</v>
      </c>
      <c r="C316" s="100">
        <f t="shared" si="27"/>
        <v>46</v>
      </c>
      <c r="E316" s="101" t="str">
        <f t="shared" si="28"/>
        <v>2018-11-11</v>
      </c>
      <c r="F316" s="100">
        <v>46</v>
      </c>
      <c r="Q316" s="100" t="str">
        <f t="shared" si="24"/>
        <v>2018</v>
      </c>
      <c r="R316" s="100" t="str">
        <f t="shared" si="25"/>
        <v>1111</v>
      </c>
      <c r="S316" s="100" t="str">
        <f t="shared" si="29"/>
        <v>11</v>
      </c>
      <c r="T316" s="100" t="str">
        <f t="shared" si="26"/>
        <v>11</v>
      </c>
      <c r="U316" s="102" t="s">
        <v>214</v>
      </c>
    </row>
    <row r="317" spans="1:21">
      <c r="A317" s="100">
        <v>20181112</v>
      </c>
      <c r="B317" s="100">
        <v>201846</v>
      </c>
      <c r="C317" s="100">
        <f t="shared" si="27"/>
        <v>46</v>
      </c>
      <c r="E317" s="101" t="str">
        <f t="shared" si="28"/>
        <v>2018-11-12</v>
      </c>
      <c r="F317" s="100">
        <v>46</v>
      </c>
      <c r="Q317" s="100" t="str">
        <f t="shared" si="24"/>
        <v>2018</v>
      </c>
      <c r="R317" s="100" t="str">
        <f t="shared" si="25"/>
        <v>1112</v>
      </c>
      <c r="S317" s="100" t="str">
        <f t="shared" si="29"/>
        <v>11</v>
      </c>
      <c r="T317" s="100" t="str">
        <f t="shared" si="26"/>
        <v>12</v>
      </c>
      <c r="U317" s="102" t="s">
        <v>214</v>
      </c>
    </row>
    <row r="318" spans="1:21">
      <c r="A318" s="100">
        <v>20181113</v>
      </c>
      <c r="B318" s="100">
        <v>201846</v>
      </c>
      <c r="C318" s="100">
        <f t="shared" si="27"/>
        <v>46</v>
      </c>
      <c r="E318" s="101" t="str">
        <f t="shared" si="28"/>
        <v>2018-11-13</v>
      </c>
      <c r="F318" s="100">
        <v>46</v>
      </c>
      <c r="Q318" s="100" t="str">
        <f t="shared" si="24"/>
        <v>2018</v>
      </c>
      <c r="R318" s="100" t="str">
        <f t="shared" si="25"/>
        <v>1113</v>
      </c>
      <c r="S318" s="100" t="str">
        <f t="shared" si="29"/>
        <v>11</v>
      </c>
      <c r="T318" s="100" t="str">
        <f t="shared" si="26"/>
        <v>13</v>
      </c>
      <c r="U318" s="102" t="s">
        <v>214</v>
      </c>
    </row>
    <row r="319" spans="1:21">
      <c r="A319" s="100">
        <v>20181114</v>
      </c>
      <c r="B319" s="100">
        <v>201846</v>
      </c>
      <c r="C319" s="100">
        <f t="shared" si="27"/>
        <v>46</v>
      </c>
      <c r="E319" s="101" t="str">
        <f t="shared" si="28"/>
        <v>2018-11-14</v>
      </c>
      <c r="F319" s="100">
        <v>46</v>
      </c>
      <c r="Q319" s="100" t="str">
        <f t="shared" si="24"/>
        <v>2018</v>
      </c>
      <c r="R319" s="100" t="str">
        <f t="shared" si="25"/>
        <v>1114</v>
      </c>
      <c r="S319" s="100" t="str">
        <f t="shared" si="29"/>
        <v>11</v>
      </c>
      <c r="T319" s="100" t="str">
        <f t="shared" si="26"/>
        <v>14</v>
      </c>
      <c r="U319" s="102" t="s">
        <v>214</v>
      </c>
    </row>
    <row r="320" spans="1:21">
      <c r="A320" s="100">
        <v>20181115</v>
      </c>
      <c r="B320" s="100">
        <v>201846</v>
      </c>
      <c r="C320" s="100">
        <f t="shared" si="27"/>
        <v>46</v>
      </c>
      <c r="E320" s="101" t="str">
        <f t="shared" si="28"/>
        <v>2018-11-15</v>
      </c>
      <c r="F320" s="100">
        <v>46</v>
      </c>
      <c r="Q320" s="100" t="str">
        <f t="shared" si="24"/>
        <v>2018</v>
      </c>
      <c r="R320" s="100" t="str">
        <f t="shared" si="25"/>
        <v>1115</v>
      </c>
      <c r="S320" s="100" t="str">
        <f t="shared" si="29"/>
        <v>11</v>
      </c>
      <c r="T320" s="100" t="str">
        <f t="shared" si="26"/>
        <v>15</v>
      </c>
      <c r="U320" s="102" t="s">
        <v>214</v>
      </c>
    </row>
    <row r="321" spans="1:21">
      <c r="A321" s="100">
        <v>20181116</v>
      </c>
      <c r="B321" s="100">
        <v>201846</v>
      </c>
      <c r="C321" s="100">
        <f t="shared" si="27"/>
        <v>46</v>
      </c>
      <c r="E321" s="101" t="str">
        <f t="shared" si="28"/>
        <v>2018-11-16</v>
      </c>
      <c r="F321" s="100">
        <v>46</v>
      </c>
      <c r="Q321" s="100" t="str">
        <f t="shared" si="24"/>
        <v>2018</v>
      </c>
      <c r="R321" s="100" t="str">
        <f t="shared" si="25"/>
        <v>1116</v>
      </c>
      <c r="S321" s="100" t="str">
        <f t="shared" si="29"/>
        <v>11</v>
      </c>
      <c r="T321" s="100" t="str">
        <f t="shared" si="26"/>
        <v>16</v>
      </c>
      <c r="U321" s="102" t="s">
        <v>214</v>
      </c>
    </row>
    <row r="322" spans="1:21">
      <c r="A322" s="100">
        <v>20181117</v>
      </c>
      <c r="B322" s="100">
        <v>201847</v>
      </c>
      <c r="C322" s="100">
        <f t="shared" si="27"/>
        <v>47</v>
      </c>
      <c r="E322" s="101" t="str">
        <f t="shared" si="28"/>
        <v>2018-11-17</v>
      </c>
      <c r="F322" s="100">
        <v>47</v>
      </c>
      <c r="Q322" s="100" t="str">
        <f t="shared" ref="Q322:Q366" si="30">LEFT(A322,4)</f>
        <v>2018</v>
      </c>
      <c r="R322" s="100" t="str">
        <f t="shared" ref="R322:R366" si="31">RIGHT(A322,4)</f>
        <v>1117</v>
      </c>
      <c r="S322" s="100" t="str">
        <f t="shared" si="29"/>
        <v>11</v>
      </c>
      <c r="T322" s="100" t="str">
        <f t="shared" si="26"/>
        <v>17</v>
      </c>
      <c r="U322" s="102" t="s">
        <v>214</v>
      </c>
    </row>
    <row r="323" spans="1:21">
      <c r="A323" s="100">
        <v>20181118</v>
      </c>
      <c r="B323" s="100">
        <v>201847</v>
      </c>
      <c r="C323" s="100">
        <f t="shared" ref="C323:C366" si="32">B323-201800</f>
        <v>47</v>
      </c>
      <c r="E323" s="101" t="str">
        <f t="shared" ref="E323:E366" si="33">Q323&amp;U323&amp;S323&amp;U323&amp;T323</f>
        <v>2018-11-18</v>
      </c>
      <c r="F323" s="100">
        <v>47</v>
      </c>
      <c r="Q323" s="100" t="str">
        <f t="shared" si="30"/>
        <v>2018</v>
      </c>
      <c r="R323" s="100" t="str">
        <f t="shared" si="31"/>
        <v>1118</v>
      </c>
      <c r="S323" s="100" t="str">
        <f t="shared" ref="S323:S366" si="34">LEFT(R323,2)</f>
        <v>11</v>
      </c>
      <c r="T323" s="100" t="str">
        <f t="shared" ref="T323:T366" si="35">RIGHT(A323,2)</f>
        <v>18</v>
      </c>
      <c r="U323" s="102" t="s">
        <v>214</v>
      </c>
    </row>
    <row r="324" spans="1:21">
      <c r="A324" s="100">
        <v>20181119</v>
      </c>
      <c r="B324" s="100">
        <v>201847</v>
      </c>
      <c r="C324" s="100">
        <f t="shared" si="32"/>
        <v>47</v>
      </c>
      <c r="E324" s="101" t="str">
        <f t="shared" si="33"/>
        <v>2018-11-19</v>
      </c>
      <c r="F324" s="100">
        <v>47</v>
      </c>
      <c r="Q324" s="100" t="str">
        <f t="shared" si="30"/>
        <v>2018</v>
      </c>
      <c r="R324" s="100" t="str">
        <f t="shared" si="31"/>
        <v>1119</v>
      </c>
      <c r="S324" s="100" t="str">
        <f t="shared" si="34"/>
        <v>11</v>
      </c>
      <c r="T324" s="100" t="str">
        <f t="shared" si="35"/>
        <v>19</v>
      </c>
      <c r="U324" s="102" t="s">
        <v>214</v>
      </c>
    </row>
    <row r="325" spans="1:21">
      <c r="A325" s="100">
        <v>20181120</v>
      </c>
      <c r="B325" s="100">
        <v>201847</v>
      </c>
      <c r="C325" s="100">
        <f t="shared" si="32"/>
        <v>47</v>
      </c>
      <c r="E325" s="101" t="str">
        <f t="shared" si="33"/>
        <v>2018-11-20</v>
      </c>
      <c r="F325" s="100">
        <v>47</v>
      </c>
      <c r="Q325" s="100" t="str">
        <f t="shared" si="30"/>
        <v>2018</v>
      </c>
      <c r="R325" s="100" t="str">
        <f t="shared" si="31"/>
        <v>1120</v>
      </c>
      <c r="S325" s="100" t="str">
        <f t="shared" si="34"/>
        <v>11</v>
      </c>
      <c r="T325" s="100" t="str">
        <f t="shared" si="35"/>
        <v>20</v>
      </c>
      <c r="U325" s="102" t="s">
        <v>214</v>
      </c>
    </row>
    <row r="326" spans="1:21">
      <c r="A326" s="100">
        <v>20181121</v>
      </c>
      <c r="B326" s="100">
        <v>201847</v>
      </c>
      <c r="C326" s="100">
        <f t="shared" si="32"/>
        <v>47</v>
      </c>
      <c r="E326" s="101" t="str">
        <f t="shared" si="33"/>
        <v>2018-11-21</v>
      </c>
      <c r="F326" s="100">
        <v>47</v>
      </c>
      <c r="Q326" s="100" t="str">
        <f t="shared" si="30"/>
        <v>2018</v>
      </c>
      <c r="R326" s="100" t="str">
        <f t="shared" si="31"/>
        <v>1121</v>
      </c>
      <c r="S326" s="100" t="str">
        <f t="shared" si="34"/>
        <v>11</v>
      </c>
      <c r="T326" s="100" t="str">
        <f t="shared" si="35"/>
        <v>21</v>
      </c>
      <c r="U326" s="102" t="s">
        <v>214</v>
      </c>
    </row>
    <row r="327" spans="1:21">
      <c r="A327" s="100">
        <v>20181122</v>
      </c>
      <c r="B327" s="100">
        <v>201847</v>
      </c>
      <c r="C327" s="100">
        <f t="shared" si="32"/>
        <v>47</v>
      </c>
      <c r="E327" s="101" t="str">
        <f t="shared" si="33"/>
        <v>2018-11-22</v>
      </c>
      <c r="F327" s="100">
        <v>47</v>
      </c>
      <c r="Q327" s="100" t="str">
        <f t="shared" si="30"/>
        <v>2018</v>
      </c>
      <c r="R327" s="100" t="str">
        <f t="shared" si="31"/>
        <v>1122</v>
      </c>
      <c r="S327" s="100" t="str">
        <f t="shared" si="34"/>
        <v>11</v>
      </c>
      <c r="T327" s="100" t="str">
        <f t="shared" si="35"/>
        <v>22</v>
      </c>
      <c r="U327" s="102" t="s">
        <v>214</v>
      </c>
    </row>
    <row r="328" spans="1:21">
      <c r="A328" s="100">
        <v>20181123</v>
      </c>
      <c r="B328" s="100">
        <v>201847</v>
      </c>
      <c r="C328" s="100">
        <f t="shared" si="32"/>
        <v>47</v>
      </c>
      <c r="E328" s="101" t="str">
        <f t="shared" si="33"/>
        <v>2018-11-23</v>
      </c>
      <c r="F328" s="100">
        <v>47</v>
      </c>
      <c r="Q328" s="100" t="str">
        <f t="shared" si="30"/>
        <v>2018</v>
      </c>
      <c r="R328" s="100" t="str">
        <f t="shared" si="31"/>
        <v>1123</v>
      </c>
      <c r="S328" s="100" t="str">
        <f t="shared" si="34"/>
        <v>11</v>
      </c>
      <c r="T328" s="100" t="str">
        <f t="shared" si="35"/>
        <v>23</v>
      </c>
      <c r="U328" s="102" t="s">
        <v>214</v>
      </c>
    </row>
    <row r="329" spans="1:21">
      <c r="A329" s="100">
        <v>20181124</v>
      </c>
      <c r="B329" s="100">
        <v>201848</v>
      </c>
      <c r="C329" s="100">
        <f t="shared" si="32"/>
        <v>48</v>
      </c>
      <c r="E329" s="101" t="str">
        <f t="shared" si="33"/>
        <v>2018-11-24</v>
      </c>
      <c r="F329" s="100">
        <v>48</v>
      </c>
      <c r="Q329" s="100" t="str">
        <f t="shared" si="30"/>
        <v>2018</v>
      </c>
      <c r="R329" s="100" t="str">
        <f t="shared" si="31"/>
        <v>1124</v>
      </c>
      <c r="S329" s="100" t="str">
        <f t="shared" si="34"/>
        <v>11</v>
      </c>
      <c r="T329" s="100" t="str">
        <f t="shared" si="35"/>
        <v>24</v>
      </c>
      <c r="U329" s="102" t="s">
        <v>214</v>
      </c>
    </row>
    <row r="330" spans="1:21">
      <c r="A330" s="100">
        <v>20181125</v>
      </c>
      <c r="B330" s="100">
        <v>201848</v>
      </c>
      <c r="C330" s="100">
        <f t="shared" si="32"/>
        <v>48</v>
      </c>
      <c r="E330" s="101" t="str">
        <f t="shared" si="33"/>
        <v>2018-11-25</v>
      </c>
      <c r="F330" s="100">
        <v>48</v>
      </c>
      <c r="Q330" s="100" t="str">
        <f t="shared" si="30"/>
        <v>2018</v>
      </c>
      <c r="R330" s="100" t="str">
        <f t="shared" si="31"/>
        <v>1125</v>
      </c>
      <c r="S330" s="100" t="str">
        <f t="shared" si="34"/>
        <v>11</v>
      </c>
      <c r="T330" s="100" t="str">
        <f t="shared" si="35"/>
        <v>25</v>
      </c>
      <c r="U330" s="102" t="s">
        <v>214</v>
      </c>
    </row>
    <row r="331" spans="1:21">
      <c r="A331" s="100">
        <v>20181126</v>
      </c>
      <c r="B331" s="100">
        <v>201848</v>
      </c>
      <c r="C331" s="100">
        <f t="shared" si="32"/>
        <v>48</v>
      </c>
      <c r="E331" s="101" t="str">
        <f t="shared" si="33"/>
        <v>2018-11-26</v>
      </c>
      <c r="F331" s="100">
        <v>48</v>
      </c>
      <c r="Q331" s="100" t="str">
        <f t="shared" si="30"/>
        <v>2018</v>
      </c>
      <c r="R331" s="100" t="str">
        <f t="shared" si="31"/>
        <v>1126</v>
      </c>
      <c r="S331" s="100" t="str">
        <f t="shared" si="34"/>
        <v>11</v>
      </c>
      <c r="T331" s="100" t="str">
        <f t="shared" si="35"/>
        <v>26</v>
      </c>
      <c r="U331" s="102" t="s">
        <v>214</v>
      </c>
    </row>
    <row r="332" spans="1:21">
      <c r="A332" s="100">
        <v>20181127</v>
      </c>
      <c r="B332" s="100">
        <v>201848</v>
      </c>
      <c r="C332" s="100">
        <f t="shared" si="32"/>
        <v>48</v>
      </c>
      <c r="E332" s="101" t="str">
        <f t="shared" si="33"/>
        <v>2018-11-27</v>
      </c>
      <c r="F332" s="100">
        <v>48</v>
      </c>
      <c r="Q332" s="100" t="str">
        <f t="shared" si="30"/>
        <v>2018</v>
      </c>
      <c r="R332" s="100" t="str">
        <f t="shared" si="31"/>
        <v>1127</v>
      </c>
      <c r="S332" s="100" t="str">
        <f t="shared" si="34"/>
        <v>11</v>
      </c>
      <c r="T332" s="100" t="str">
        <f t="shared" si="35"/>
        <v>27</v>
      </c>
      <c r="U332" s="102" t="s">
        <v>214</v>
      </c>
    </row>
    <row r="333" spans="1:21">
      <c r="A333" s="100">
        <v>20181128</v>
      </c>
      <c r="B333" s="100">
        <v>201848</v>
      </c>
      <c r="C333" s="100">
        <f t="shared" si="32"/>
        <v>48</v>
      </c>
      <c r="E333" s="101" t="str">
        <f t="shared" si="33"/>
        <v>2018-11-28</v>
      </c>
      <c r="F333" s="100">
        <v>48</v>
      </c>
      <c r="Q333" s="100" t="str">
        <f t="shared" si="30"/>
        <v>2018</v>
      </c>
      <c r="R333" s="100" t="str">
        <f t="shared" si="31"/>
        <v>1128</v>
      </c>
      <c r="S333" s="100" t="str">
        <f t="shared" si="34"/>
        <v>11</v>
      </c>
      <c r="T333" s="100" t="str">
        <f t="shared" si="35"/>
        <v>28</v>
      </c>
      <c r="U333" s="102" t="s">
        <v>214</v>
      </c>
    </row>
    <row r="334" spans="1:21">
      <c r="A334" s="100">
        <v>20181129</v>
      </c>
      <c r="B334" s="100">
        <v>201848</v>
      </c>
      <c r="C334" s="100">
        <f t="shared" si="32"/>
        <v>48</v>
      </c>
      <c r="E334" s="101" t="str">
        <f t="shared" si="33"/>
        <v>2018-11-29</v>
      </c>
      <c r="F334" s="100">
        <v>48</v>
      </c>
      <c r="Q334" s="100" t="str">
        <f t="shared" si="30"/>
        <v>2018</v>
      </c>
      <c r="R334" s="100" t="str">
        <f t="shared" si="31"/>
        <v>1129</v>
      </c>
      <c r="S334" s="100" t="str">
        <f t="shared" si="34"/>
        <v>11</v>
      </c>
      <c r="T334" s="100" t="str">
        <f t="shared" si="35"/>
        <v>29</v>
      </c>
      <c r="U334" s="102" t="s">
        <v>214</v>
      </c>
    </row>
    <row r="335" spans="1:21">
      <c r="A335" s="100">
        <v>20181130</v>
      </c>
      <c r="B335" s="100">
        <v>201848</v>
      </c>
      <c r="C335" s="100">
        <f t="shared" si="32"/>
        <v>48</v>
      </c>
      <c r="E335" s="101" t="str">
        <f t="shared" si="33"/>
        <v>2018-11-30</v>
      </c>
      <c r="F335" s="100">
        <v>48</v>
      </c>
      <c r="Q335" s="100" t="str">
        <f t="shared" si="30"/>
        <v>2018</v>
      </c>
      <c r="R335" s="100" t="str">
        <f t="shared" si="31"/>
        <v>1130</v>
      </c>
      <c r="S335" s="100" t="str">
        <f t="shared" si="34"/>
        <v>11</v>
      </c>
      <c r="T335" s="100" t="str">
        <f t="shared" si="35"/>
        <v>30</v>
      </c>
      <c r="U335" s="102" t="s">
        <v>214</v>
      </c>
    </row>
    <row r="336" spans="1:21">
      <c r="A336" s="100">
        <v>20181201</v>
      </c>
      <c r="B336" s="100">
        <v>201849</v>
      </c>
      <c r="C336" s="100">
        <f t="shared" si="32"/>
        <v>49</v>
      </c>
      <c r="E336" s="101" t="str">
        <f t="shared" si="33"/>
        <v>2018-12-01</v>
      </c>
      <c r="F336" s="100">
        <v>49</v>
      </c>
      <c r="Q336" s="100" t="str">
        <f t="shared" si="30"/>
        <v>2018</v>
      </c>
      <c r="R336" s="100" t="str">
        <f t="shared" si="31"/>
        <v>1201</v>
      </c>
      <c r="S336" s="100" t="str">
        <f t="shared" si="34"/>
        <v>12</v>
      </c>
      <c r="T336" s="100" t="str">
        <f t="shared" si="35"/>
        <v>01</v>
      </c>
      <c r="U336" s="102" t="s">
        <v>214</v>
      </c>
    </row>
    <row r="337" spans="1:21">
      <c r="A337" s="100">
        <v>20181202</v>
      </c>
      <c r="B337" s="100">
        <v>201849</v>
      </c>
      <c r="C337" s="100">
        <f t="shared" si="32"/>
        <v>49</v>
      </c>
      <c r="E337" s="101" t="str">
        <f t="shared" si="33"/>
        <v>2018-12-02</v>
      </c>
      <c r="F337" s="100">
        <v>49</v>
      </c>
      <c r="Q337" s="100" t="str">
        <f t="shared" si="30"/>
        <v>2018</v>
      </c>
      <c r="R337" s="100" t="str">
        <f t="shared" si="31"/>
        <v>1202</v>
      </c>
      <c r="S337" s="100" t="str">
        <f t="shared" si="34"/>
        <v>12</v>
      </c>
      <c r="T337" s="100" t="str">
        <f t="shared" si="35"/>
        <v>02</v>
      </c>
      <c r="U337" s="102" t="s">
        <v>214</v>
      </c>
    </row>
    <row r="338" spans="1:21">
      <c r="A338" s="100">
        <v>20181203</v>
      </c>
      <c r="B338" s="100">
        <v>201849</v>
      </c>
      <c r="C338" s="100">
        <f t="shared" si="32"/>
        <v>49</v>
      </c>
      <c r="E338" s="101" t="str">
        <f t="shared" si="33"/>
        <v>2018-12-03</v>
      </c>
      <c r="F338" s="100">
        <v>49</v>
      </c>
      <c r="Q338" s="100" t="str">
        <f t="shared" si="30"/>
        <v>2018</v>
      </c>
      <c r="R338" s="100" t="str">
        <f t="shared" si="31"/>
        <v>1203</v>
      </c>
      <c r="S338" s="100" t="str">
        <f t="shared" si="34"/>
        <v>12</v>
      </c>
      <c r="T338" s="100" t="str">
        <f t="shared" si="35"/>
        <v>03</v>
      </c>
      <c r="U338" s="102" t="s">
        <v>214</v>
      </c>
    </row>
    <row r="339" spans="1:21">
      <c r="A339" s="100">
        <v>20181204</v>
      </c>
      <c r="B339" s="100">
        <v>201849</v>
      </c>
      <c r="C339" s="100">
        <f t="shared" si="32"/>
        <v>49</v>
      </c>
      <c r="E339" s="101" t="str">
        <f t="shared" si="33"/>
        <v>2018-12-04</v>
      </c>
      <c r="F339" s="100">
        <v>49</v>
      </c>
      <c r="Q339" s="100" t="str">
        <f t="shared" si="30"/>
        <v>2018</v>
      </c>
      <c r="R339" s="100" t="str">
        <f t="shared" si="31"/>
        <v>1204</v>
      </c>
      <c r="S339" s="100" t="str">
        <f t="shared" si="34"/>
        <v>12</v>
      </c>
      <c r="T339" s="100" t="str">
        <f t="shared" si="35"/>
        <v>04</v>
      </c>
      <c r="U339" s="102" t="s">
        <v>214</v>
      </c>
    </row>
    <row r="340" spans="1:21">
      <c r="A340" s="100">
        <v>20181205</v>
      </c>
      <c r="B340" s="100">
        <v>201849</v>
      </c>
      <c r="C340" s="100">
        <f t="shared" si="32"/>
        <v>49</v>
      </c>
      <c r="E340" s="101" t="str">
        <f t="shared" si="33"/>
        <v>2018-12-05</v>
      </c>
      <c r="F340" s="100">
        <v>49</v>
      </c>
      <c r="Q340" s="100" t="str">
        <f t="shared" si="30"/>
        <v>2018</v>
      </c>
      <c r="R340" s="100" t="str">
        <f t="shared" si="31"/>
        <v>1205</v>
      </c>
      <c r="S340" s="100" t="str">
        <f t="shared" si="34"/>
        <v>12</v>
      </c>
      <c r="T340" s="100" t="str">
        <f t="shared" si="35"/>
        <v>05</v>
      </c>
      <c r="U340" s="102" t="s">
        <v>214</v>
      </c>
    </row>
    <row r="341" spans="1:21">
      <c r="A341" s="100">
        <v>20181206</v>
      </c>
      <c r="B341" s="100">
        <v>201849</v>
      </c>
      <c r="C341" s="100">
        <f t="shared" si="32"/>
        <v>49</v>
      </c>
      <c r="E341" s="101" t="str">
        <f t="shared" si="33"/>
        <v>2018-12-06</v>
      </c>
      <c r="F341" s="100">
        <v>49</v>
      </c>
      <c r="Q341" s="100" t="str">
        <f t="shared" si="30"/>
        <v>2018</v>
      </c>
      <c r="R341" s="100" t="str">
        <f t="shared" si="31"/>
        <v>1206</v>
      </c>
      <c r="S341" s="100" t="str">
        <f t="shared" si="34"/>
        <v>12</v>
      </c>
      <c r="T341" s="100" t="str">
        <f t="shared" si="35"/>
        <v>06</v>
      </c>
      <c r="U341" s="102" t="s">
        <v>214</v>
      </c>
    </row>
    <row r="342" spans="1:21">
      <c r="A342" s="100">
        <v>20181207</v>
      </c>
      <c r="B342" s="100">
        <v>201849</v>
      </c>
      <c r="C342" s="100">
        <f t="shared" si="32"/>
        <v>49</v>
      </c>
      <c r="E342" s="101" t="str">
        <f t="shared" si="33"/>
        <v>2018-12-07</v>
      </c>
      <c r="F342" s="100">
        <v>49</v>
      </c>
      <c r="Q342" s="100" t="str">
        <f t="shared" si="30"/>
        <v>2018</v>
      </c>
      <c r="R342" s="100" t="str">
        <f t="shared" si="31"/>
        <v>1207</v>
      </c>
      <c r="S342" s="100" t="str">
        <f t="shared" si="34"/>
        <v>12</v>
      </c>
      <c r="T342" s="100" t="str">
        <f t="shared" si="35"/>
        <v>07</v>
      </c>
      <c r="U342" s="102" t="s">
        <v>214</v>
      </c>
    </row>
    <row r="343" spans="1:21">
      <c r="A343" s="100">
        <v>20181208</v>
      </c>
      <c r="B343" s="100">
        <v>201850</v>
      </c>
      <c r="C343" s="100">
        <f t="shared" si="32"/>
        <v>50</v>
      </c>
      <c r="E343" s="101" t="str">
        <f t="shared" si="33"/>
        <v>2018-12-08</v>
      </c>
      <c r="F343" s="100">
        <v>50</v>
      </c>
      <c r="Q343" s="100" t="str">
        <f t="shared" si="30"/>
        <v>2018</v>
      </c>
      <c r="R343" s="100" t="str">
        <f t="shared" si="31"/>
        <v>1208</v>
      </c>
      <c r="S343" s="100" t="str">
        <f t="shared" si="34"/>
        <v>12</v>
      </c>
      <c r="T343" s="100" t="str">
        <f t="shared" si="35"/>
        <v>08</v>
      </c>
      <c r="U343" s="102" t="s">
        <v>214</v>
      </c>
    </row>
    <row r="344" spans="1:21">
      <c r="A344" s="100">
        <v>20181209</v>
      </c>
      <c r="B344" s="100">
        <v>201850</v>
      </c>
      <c r="C344" s="100">
        <f t="shared" si="32"/>
        <v>50</v>
      </c>
      <c r="E344" s="101" t="str">
        <f t="shared" si="33"/>
        <v>2018-12-09</v>
      </c>
      <c r="F344" s="100">
        <v>50</v>
      </c>
      <c r="Q344" s="100" t="str">
        <f t="shared" si="30"/>
        <v>2018</v>
      </c>
      <c r="R344" s="100" t="str">
        <f t="shared" si="31"/>
        <v>1209</v>
      </c>
      <c r="S344" s="100" t="str">
        <f t="shared" si="34"/>
        <v>12</v>
      </c>
      <c r="T344" s="100" t="str">
        <f t="shared" si="35"/>
        <v>09</v>
      </c>
      <c r="U344" s="102" t="s">
        <v>214</v>
      </c>
    </row>
    <row r="345" spans="1:21">
      <c r="A345" s="100">
        <v>20181210</v>
      </c>
      <c r="B345" s="100">
        <v>201850</v>
      </c>
      <c r="C345" s="100">
        <f t="shared" si="32"/>
        <v>50</v>
      </c>
      <c r="E345" s="101" t="str">
        <f t="shared" si="33"/>
        <v>2018-12-10</v>
      </c>
      <c r="F345" s="100">
        <v>50</v>
      </c>
      <c r="Q345" s="100" t="str">
        <f t="shared" si="30"/>
        <v>2018</v>
      </c>
      <c r="R345" s="100" t="str">
        <f t="shared" si="31"/>
        <v>1210</v>
      </c>
      <c r="S345" s="100" t="str">
        <f t="shared" si="34"/>
        <v>12</v>
      </c>
      <c r="T345" s="100" t="str">
        <f t="shared" si="35"/>
        <v>10</v>
      </c>
      <c r="U345" s="102" t="s">
        <v>214</v>
      </c>
    </row>
    <row r="346" spans="1:21">
      <c r="A346" s="100">
        <v>20181211</v>
      </c>
      <c r="B346" s="100">
        <v>201850</v>
      </c>
      <c r="C346" s="100">
        <f t="shared" si="32"/>
        <v>50</v>
      </c>
      <c r="E346" s="101" t="str">
        <f t="shared" si="33"/>
        <v>2018-12-11</v>
      </c>
      <c r="F346" s="100">
        <v>50</v>
      </c>
      <c r="Q346" s="100" t="str">
        <f t="shared" si="30"/>
        <v>2018</v>
      </c>
      <c r="R346" s="100" t="str">
        <f t="shared" si="31"/>
        <v>1211</v>
      </c>
      <c r="S346" s="100" t="str">
        <f t="shared" si="34"/>
        <v>12</v>
      </c>
      <c r="T346" s="100" t="str">
        <f t="shared" si="35"/>
        <v>11</v>
      </c>
      <c r="U346" s="102" t="s">
        <v>214</v>
      </c>
    </row>
    <row r="347" spans="1:21">
      <c r="A347" s="100">
        <v>20181212</v>
      </c>
      <c r="B347" s="100">
        <v>201850</v>
      </c>
      <c r="C347" s="100">
        <f t="shared" si="32"/>
        <v>50</v>
      </c>
      <c r="E347" s="101" t="str">
        <f t="shared" si="33"/>
        <v>2018-12-12</v>
      </c>
      <c r="F347" s="100">
        <v>50</v>
      </c>
      <c r="Q347" s="100" t="str">
        <f t="shared" si="30"/>
        <v>2018</v>
      </c>
      <c r="R347" s="100" t="str">
        <f t="shared" si="31"/>
        <v>1212</v>
      </c>
      <c r="S347" s="100" t="str">
        <f t="shared" si="34"/>
        <v>12</v>
      </c>
      <c r="T347" s="100" t="str">
        <f t="shared" si="35"/>
        <v>12</v>
      </c>
      <c r="U347" s="102" t="s">
        <v>214</v>
      </c>
    </row>
    <row r="348" spans="1:21">
      <c r="A348" s="100">
        <v>20181213</v>
      </c>
      <c r="B348" s="100">
        <v>201850</v>
      </c>
      <c r="C348" s="100">
        <f t="shared" si="32"/>
        <v>50</v>
      </c>
      <c r="E348" s="101" t="str">
        <f t="shared" si="33"/>
        <v>2018-12-13</v>
      </c>
      <c r="F348" s="100">
        <v>50</v>
      </c>
      <c r="Q348" s="100" t="str">
        <f t="shared" si="30"/>
        <v>2018</v>
      </c>
      <c r="R348" s="100" t="str">
        <f t="shared" si="31"/>
        <v>1213</v>
      </c>
      <c r="S348" s="100" t="str">
        <f t="shared" si="34"/>
        <v>12</v>
      </c>
      <c r="T348" s="100" t="str">
        <f t="shared" si="35"/>
        <v>13</v>
      </c>
      <c r="U348" s="102" t="s">
        <v>214</v>
      </c>
    </row>
    <row r="349" spans="1:21">
      <c r="A349" s="100">
        <v>20181214</v>
      </c>
      <c r="B349" s="100">
        <v>201850</v>
      </c>
      <c r="C349" s="100">
        <f t="shared" si="32"/>
        <v>50</v>
      </c>
      <c r="E349" s="101" t="str">
        <f t="shared" si="33"/>
        <v>2018-12-14</v>
      </c>
      <c r="F349" s="100">
        <v>50</v>
      </c>
      <c r="Q349" s="100" t="str">
        <f t="shared" si="30"/>
        <v>2018</v>
      </c>
      <c r="R349" s="100" t="str">
        <f t="shared" si="31"/>
        <v>1214</v>
      </c>
      <c r="S349" s="100" t="str">
        <f t="shared" si="34"/>
        <v>12</v>
      </c>
      <c r="T349" s="100" t="str">
        <f t="shared" si="35"/>
        <v>14</v>
      </c>
      <c r="U349" s="102" t="s">
        <v>214</v>
      </c>
    </row>
    <row r="350" spans="1:21">
      <c r="A350" s="100">
        <v>20181215</v>
      </c>
      <c r="B350" s="100">
        <v>201851</v>
      </c>
      <c r="C350" s="100">
        <f t="shared" si="32"/>
        <v>51</v>
      </c>
      <c r="E350" s="101" t="str">
        <f t="shared" si="33"/>
        <v>2018-12-15</v>
      </c>
      <c r="F350" s="100">
        <v>51</v>
      </c>
      <c r="Q350" s="100" t="str">
        <f t="shared" si="30"/>
        <v>2018</v>
      </c>
      <c r="R350" s="100" t="str">
        <f t="shared" si="31"/>
        <v>1215</v>
      </c>
      <c r="S350" s="100" t="str">
        <f t="shared" si="34"/>
        <v>12</v>
      </c>
      <c r="T350" s="100" t="str">
        <f t="shared" si="35"/>
        <v>15</v>
      </c>
      <c r="U350" s="102" t="s">
        <v>214</v>
      </c>
    </row>
    <row r="351" spans="1:21">
      <c r="A351" s="100">
        <v>20181216</v>
      </c>
      <c r="B351" s="100">
        <v>201851</v>
      </c>
      <c r="C351" s="100">
        <f t="shared" si="32"/>
        <v>51</v>
      </c>
      <c r="E351" s="101" t="str">
        <f t="shared" si="33"/>
        <v>2018-12-16</v>
      </c>
      <c r="F351" s="100">
        <v>51</v>
      </c>
      <c r="Q351" s="100" t="str">
        <f t="shared" si="30"/>
        <v>2018</v>
      </c>
      <c r="R351" s="100" t="str">
        <f t="shared" si="31"/>
        <v>1216</v>
      </c>
      <c r="S351" s="100" t="str">
        <f t="shared" si="34"/>
        <v>12</v>
      </c>
      <c r="T351" s="100" t="str">
        <f t="shared" si="35"/>
        <v>16</v>
      </c>
      <c r="U351" s="102" t="s">
        <v>214</v>
      </c>
    </row>
    <row r="352" spans="1:21">
      <c r="A352" s="100">
        <v>20181217</v>
      </c>
      <c r="B352" s="100">
        <v>201851</v>
      </c>
      <c r="C352" s="100">
        <f t="shared" si="32"/>
        <v>51</v>
      </c>
      <c r="E352" s="101" t="str">
        <f t="shared" si="33"/>
        <v>2018-12-17</v>
      </c>
      <c r="F352" s="100">
        <v>51</v>
      </c>
      <c r="Q352" s="100" t="str">
        <f t="shared" si="30"/>
        <v>2018</v>
      </c>
      <c r="R352" s="100" t="str">
        <f t="shared" si="31"/>
        <v>1217</v>
      </c>
      <c r="S352" s="100" t="str">
        <f t="shared" si="34"/>
        <v>12</v>
      </c>
      <c r="T352" s="100" t="str">
        <f t="shared" si="35"/>
        <v>17</v>
      </c>
      <c r="U352" s="102" t="s">
        <v>214</v>
      </c>
    </row>
    <row r="353" spans="1:21">
      <c r="A353" s="100">
        <v>20181218</v>
      </c>
      <c r="B353" s="100">
        <v>201851</v>
      </c>
      <c r="C353" s="100">
        <f t="shared" si="32"/>
        <v>51</v>
      </c>
      <c r="E353" s="101" t="str">
        <f t="shared" si="33"/>
        <v>2018-12-18</v>
      </c>
      <c r="F353" s="100">
        <v>51</v>
      </c>
      <c r="Q353" s="100" t="str">
        <f t="shared" si="30"/>
        <v>2018</v>
      </c>
      <c r="R353" s="100" t="str">
        <f t="shared" si="31"/>
        <v>1218</v>
      </c>
      <c r="S353" s="100" t="str">
        <f t="shared" si="34"/>
        <v>12</v>
      </c>
      <c r="T353" s="100" t="str">
        <f t="shared" si="35"/>
        <v>18</v>
      </c>
      <c r="U353" s="102" t="s">
        <v>214</v>
      </c>
    </row>
    <row r="354" spans="1:21">
      <c r="A354" s="100">
        <v>20181219</v>
      </c>
      <c r="B354" s="100">
        <v>201851</v>
      </c>
      <c r="C354" s="100">
        <f t="shared" si="32"/>
        <v>51</v>
      </c>
      <c r="E354" s="101" t="str">
        <f t="shared" si="33"/>
        <v>2018-12-19</v>
      </c>
      <c r="F354" s="100">
        <v>51</v>
      </c>
      <c r="Q354" s="100" t="str">
        <f t="shared" si="30"/>
        <v>2018</v>
      </c>
      <c r="R354" s="100" t="str">
        <f t="shared" si="31"/>
        <v>1219</v>
      </c>
      <c r="S354" s="100" t="str">
        <f t="shared" si="34"/>
        <v>12</v>
      </c>
      <c r="T354" s="100" t="str">
        <f t="shared" si="35"/>
        <v>19</v>
      </c>
      <c r="U354" s="102" t="s">
        <v>214</v>
      </c>
    </row>
    <row r="355" spans="1:21">
      <c r="A355" s="100">
        <v>20181220</v>
      </c>
      <c r="B355" s="100">
        <v>201851</v>
      </c>
      <c r="C355" s="100">
        <f t="shared" si="32"/>
        <v>51</v>
      </c>
      <c r="E355" s="101" t="str">
        <f t="shared" si="33"/>
        <v>2018-12-20</v>
      </c>
      <c r="F355" s="100">
        <v>51</v>
      </c>
      <c r="Q355" s="100" t="str">
        <f t="shared" si="30"/>
        <v>2018</v>
      </c>
      <c r="R355" s="100" t="str">
        <f t="shared" si="31"/>
        <v>1220</v>
      </c>
      <c r="S355" s="100" t="str">
        <f t="shared" si="34"/>
        <v>12</v>
      </c>
      <c r="T355" s="100" t="str">
        <f t="shared" si="35"/>
        <v>20</v>
      </c>
      <c r="U355" s="102" t="s">
        <v>214</v>
      </c>
    </row>
    <row r="356" spans="1:21">
      <c r="A356" s="100">
        <v>20181221</v>
      </c>
      <c r="B356" s="100">
        <v>201851</v>
      </c>
      <c r="C356" s="100">
        <f t="shared" si="32"/>
        <v>51</v>
      </c>
      <c r="E356" s="101" t="str">
        <f t="shared" si="33"/>
        <v>2018-12-21</v>
      </c>
      <c r="F356" s="100">
        <v>51</v>
      </c>
      <c r="Q356" s="100" t="str">
        <f t="shared" si="30"/>
        <v>2018</v>
      </c>
      <c r="R356" s="100" t="str">
        <f t="shared" si="31"/>
        <v>1221</v>
      </c>
      <c r="S356" s="100" t="str">
        <f t="shared" si="34"/>
        <v>12</v>
      </c>
      <c r="T356" s="100" t="str">
        <f t="shared" si="35"/>
        <v>21</v>
      </c>
      <c r="U356" s="102" t="s">
        <v>214</v>
      </c>
    </row>
    <row r="357" spans="1:21">
      <c r="A357" s="100">
        <v>20181222</v>
      </c>
      <c r="B357" s="100">
        <v>201852</v>
      </c>
      <c r="C357" s="100">
        <f t="shared" si="32"/>
        <v>52</v>
      </c>
      <c r="E357" s="101" t="str">
        <f t="shared" si="33"/>
        <v>2018-12-22</v>
      </c>
      <c r="F357" s="100">
        <v>52</v>
      </c>
      <c r="Q357" s="100" t="str">
        <f t="shared" si="30"/>
        <v>2018</v>
      </c>
      <c r="R357" s="100" t="str">
        <f t="shared" si="31"/>
        <v>1222</v>
      </c>
      <c r="S357" s="100" t="str">
        <f t="shared" si="34"/>
        <v>12</v>
      </c>
      <c r="T357" s="100" t="str">
        <f t="shared" si="35"/>
        <v>22</v>
      </c>
      <c r="U357" s="102" t="s">
        <v>214</v>
      </c>
    </row>
    <row r="358" spans="1:21">
      <c r="A358" s="100">
        <v>20181223</v>
      </c>
      <c r="B358" s="100">
        <v>201852</v>
      </c>
      <c r="C358" s="100">
        <f t="shared" si="32"/>
        <v>52</v>
      </c>
      <c r="E358" s="101" t="str">
        <f t="shared" si="33"/>
        <v>2018-12-23</v>
      </c>
      <c r="F358" s="100">
        <v>52</v>
      </c>
      <c r="Q358" s="100" t="str">
        <f t="shared" si="30"/>
        <v>2018</v>
      </c>
      <c r="R358" s="100" t="str">
        <f t="shared" si="31"/>
        <v>1223</v>
      </c>
      <c r="S358" s="100" t="str">
        <f t="shared" si="34"/>
        <v>12</v>
      </c>
      <c r="T358" s="100" t="str">
        <f t="shared" si="35"/>
        <v>23</v>
      </c>
      <c r="U358" s="102" t="s">
        <v>214</v>
      </c>
    </row>
    <row r="359" spans="1:21">
      <c r="A359" s="100">
        <v>20181224</v>
      </c>
      <c r="B359" s="100">
        <v>201852</v>
      </c>
      <c r="C359" s="100">
        <f t="shared" si="32"/>
        <v>52</v>
      </c>
      <c r="E359" s="101" t="str">
        <f t="shared" si="33"/>
        <v>2018-12-24</v>
      </c>
      <c r="F359" s="100">
        <v>52</v>
      </c>
      <c r="Q359" s="100" t="str">
        <f t="shared" si="30"/>
        <v>2018</v>
      </c>
      <c r="R359" s="100" t="str">
        <f t="shared" si="31"/>
        <v>1224</v>
      </c>
      <c r="S359" s="100" t="str">
        <f t="shared" si="34"/>
        <v>12</v>
      </c>
      <c r="T359" s="100" t="str">
        <f t="shared" si="35"/>
        <v>24</v>
      </c>
      <c r="U359" s="102" t="s">
        <v>214</v>
      </c>
    </row>
    <row r="360" spans="1:21">
      <c r="A360" s="100">
        <v>20181225</v>
      </c>
      <c r="B360" s="100">
        <v>201852</v>
      </c>
      <c r="C360" s="100">
        <f t="shared" si="32"/>
        <v>52</v>
      </c>
      <c r="E360" s="101" t="str">
        <f t="shared" si="33"/>
        <v>2018-12-25</v>
      </c>
      <c r="F360" s="100">
        <v>52</v>
      </c>
      <c r="Q360" s="100" t="str">
        <f t="shared" si="30"/>
        <v>2018</v>
      </c>
      <c r="R360" s="100" t="str">
        <f t="shared" si="31"/>
        <v>1225</v>
      </c>
      <c r="S360" s="100" t="str">
        <f t="shared" si="34"/>
        <v>12</v>
      </c>
      <c r="T360" s="100" t="str">
        <f t="shared" si="35"/>
        <v>25</v>
      </c>
      <c r="U360" s="102" t="s">
        <v>214</v>
      </c>
    </row>
    <row r="361" spans="1:21">
      <c r="A361" s="100">
        <v>20181226</v>
      </c>
      <c r="B361" s="100">
        <v>201852</v>
      </c>
      <c r="C361" s="100">
        <f t="shared" si="32"/>
        <v>52</v>
      </c>
      <c r="E361" s="101" t="str">
        <f t="shared" si="33"/>
        <v>2018-12-26</v>
      </c>
      <c r="F361" s="100">
        <v>52</v>
      </c>
      <c r="Q361" s="100" t="str">
        <f t="shared" si="30"/>
        <v>2018</v>
      </c>
      <c r="R361" s="100" t="str">
        <f t="shared" si="31"/>
        <v>1226</v>
      </c>
      <c r="S361" s="100" t="str">
        <f t="shared" si="34"/>
        <v>12</v>
      </c>
      <c r="T361" s="100" t="str">
        <f t="shared" si="35"/>
        <v>26</v>
      </c>
      <c r="U361" s="102" t="s">
        <v>214</v>
      </c>
    </row>
    <row r="362" spans="1:21">
      <c r="A362" s="100">
        <v>20181227</v>
      </c>
      <c r="B362" s="100">
        <v>201852</v>
      </c>
      <c r="C362" s="100">
        <f t="shared" si="32"/>
        <v>52</v>
      </c>
      <c r="E362" s="101" t="str">
        <f t="shared" si="33"/>
        <v>2018-12-27</v>
      </c>
      <c r="F362" s="100">
        <v>52</v>
      </c>
      <c r="Q362" s="100" t="str">
        <f t="shared" si="30"/>
        <v>2018</v>
      </c>
      <c r="R362" s="100" t="str">
        <f t="shared" si="31"/>
        <v>1227</v>
      </c>
      <c r="S362" s="100" t="str">
        <f t="shared" si="34"/>
        <v>12</v>
      </c>
      <c r="T362" s="100" t="str">
        <f t="shared" si="35"/>
        <v>27</v>
      </c>
      <c r="U362" s="102" t="s">
        <v>214</v>
      </c>
    </row>
    <row r="363" spans="1:21">
      <c r="A363" s="100">
        <v>20181228</v>
      </c>
      <c r="B363" s="100">
        <v>201852</v>
      </c>
      <c r="C363" s="100">
        <f t="shared" si="32"/>
        <v>52</v>
      </c>
      <c r="E363" s="101" t="str">
        <f t="shared" si="33"/>
        <v>2018-12-28</v>
      </c>
      <c r="F363" s="100">
        <v>52</v>
      </c>
      <c r="Q363" s="100" t="str">
        <f t="shared" si="30"/>
        <v>2018</v>
      </c>
      <c r="R363" s="100" t="str">
        <f t="shared" si="31"/>
        <v>1228</v>
      </c>
      <c r="S363" s="100" t="str">
        <f t="shared" si="34"/>
        <v>12</v>
      </c>
      <c r="T363" s="100" t="str">
        <f t="shared" si="35"/>
        <v>28</v>
      </c>
      <c r="U363" s="102" t="s">
        <v>214</v>
      </c>
    </row>
    <row r="364" spans="1:21">
      <c r="A364" s="100">
        <v>20181229</v>
      </c>
      <c r="B364" s="100">
        <v>201901</v>
      </c>
      <c r="C364" s="100">
        <f t="shared" si="32"/>
        <v>101</v>
      </c>
      <c r="E364" s="101" t="str">
        <f t="shared" si="33"/>
        <v>2018-12-29</v>
      </c>
      <c r="F364" s="100">
        <v>101</v>
      </c>
      <c r="Q364" s="100" t="str">
        <f t="shared" si="30"/>
        <v>2018</v>
      </c>
      <c r="R364" s="100" t="str">
        <f t="shared" si="31"/>
        <v>1229</v>
      </c>
      <c r="S364" s="100" t="str">
        <f t="shared" si="34"/>
        <v>12</v>
      </c>
      <c r="T364" s="100" t="str">
        <f t="shared" si="35"/>
        <v>29</v>
      </c>
      <c r="U364" s="102" t="s">
        <v>214</v>
      </c>
    </row>
    <row r="365" spans="1:21">
      <c r="A365" s="100">
        <v>20181230</v>
      </c>
      <c r="B365" s="100">
        <v>201901</v>
      </c>
      <c r="C365" s="100">
        <f t="shared" si="32"/>
        <v>101</v>
      </c>
      <c r="E365" s="101" t="str">
        <f t="shared" si="33"/>
        <v>2018-12-30</v>
      </c>
      <c r="F365" s="100">
        <v>101</v>
      </c>
      <c r="Q365" s="100" t="str">
        <f t="shared" si="30"/>
        <v>2018</v>
      </c>
      <c r="R365" s="100" t="str">
        <f t="shared" si="31"/>
        <v>1230</v>
      </c>
      <c r="S365" s="100" t="str">
        <f t="shared" si="34"/>
        <v>12</v>
      </c>
      <c r="T365" s="100" t="str">
        <f t="shared" si="35"/>
        <v>30</v>
      </c>
      <c r="U365" s="102" t="s">
        <v>214</v>
      </c>
    </row>
    <row r="366" spans="1:21">
      <c r="A366" s="100">
        <v>20181231</v>
      </c>
      <c r="B366" s="100">
        <v>201901</v>
      </c>
      <c r="C366" s="100">
        <f t="shared" si="32"/>
        <v>101</v>
      </c>
      <c r="E366" s="101" t="str">
        <f t="shared" si="33"/>
        <v>2018-12-31</v>
      </c>
      <c r="F366" s="100">
        <v>101</v>
      </c>
      <c r="Q366" s="100" t="str">
        <f t="shared" si="30"/>
        <v>2018</v>
      </c>
      <c r="R366" s="100" t="str">
        <f t="shared" si="31"/>
        <v>1231</v>
      </c>
      <c r="S366" s="100" t="str">
        <f t="shared" si="34"/>
        <v>12</v>
      </c>
      <c r="T366" s="100" t="str">
        <f t="shared" si="35"/>
        <v>31</v>
      </c>
      <c r="U366" s="102" t="s">
        <v>214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基础版本</vt:lpstr>
      <vt:lpstr>港口限吃水模版</vt:lpstr>
      <vt:lpstr>IFX</vt:lpstr>
      <vt:lpstr>NE7</vt:lpstr>
      <vt:lpstr>APG</vt:lpstr>
      <vt:lpstr>CVX1</vt:lpstr>
      <vt:lpstr>汇总</vt:lpstr>
      <vt:lpstr>周定义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rockyqasim</dc:creator>
  <cp:lastModifiedBy>陈琛</cp:lastModifiedBy>
  <cp:lastPrinted>2018-02-06T09:44:35Z</cp:lastPrinted>
  <dcterms:created xsi:type="dcterms:W3CDTF">2006-09-16T00:00:00Z</dcterms:created>
  <dcterms:modified xsi:type="dcterms:W3CDTF">2018-02-24T07:38:40Z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