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PATPD\2lab\"/>
    </mc:Choice>
  </mc:AlternateContent>
  <bookViews>
    <workbookView xWindow="0" yWindow="0" windowWidth="28800" windowHeight="12885" activeTab="4"/>
  </bookViews>
  <sheets>
    <sheet name="Вихідні дані" sheetId="1" r:id="rId1"/>
    <sheet name="Аналітичне рішення" sheetId="2" r:id="rId2"/>
    <sheet name="Чисельне рішення" sheetId="3" r:id="rId3"/>
    <sheet name="Функції регресії" sheetId="4" r:id="rId4"/>
    <sheet name="Вибір функції регресії" sheetId="5" r:id="rId5"/>
  </sheets>
  <externalReferences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5" l="1"/>
  <c r="E38" i="5" s="1"/>
  <c r="C38" i="5"/>
  <c r="M37" i="5"/>
  <c r="N37" i="5" s="1"/>
  <c r="O37" i="5" s="1"/>
  <c r="C37" i="5"/>
  <c r="D37" i="5" s="1"/>
  <c r="E37" i="5" s="1"/>
  <c r="M36" i="5"/>
  <c r="N36" i="5" s="1"/>
  <c r="O36" i="5" s="1"/>
  <c r="D36" i="5"/>
  <c r="E36" i="5" s="1"/>
  <c r="C36" i="5"/>
  <c r="M35" i="5"/>
  <c r="N35" i="5" s="1"/>
  <c r="O35" i="5" s="1"/>
  <c r="C35" i="5"/>
  <c r="D35" i="5" s="1"/>
  <c r="E35" i="5" s="1"/>
  <c r="M34" i="5"/>
  <c r="N34" i="5" s="1"/>
  <c r="O34" i="5" s="1"/>
  <c r="D34" i="5"/>
  <c r="E34" i="5" s="1"/>
  <c r="C34" i="5"/>
  <c r="M33" i="5"/>
  <c r="N33" i="5" s="1"/>
  <c r="O33" i="5" s="1"/>
  <c r="C33" i="5"/>
  <c r="D33" i="5" s="1"/>
  <c r="E33" i="5" s="1"/>
  <c r="M32" i="5"/>
  <c r="N32" i="5" s="1"/>
  <c r="O32" i="5" s="1"/>
  <c r="D32" i="5"/>
  <c r="E32" i="5" s="1"/>
  <c r="C32" i="5"/>
  <c r="M31" i="5"/>
  <c r="N31" i="5" s="1"/>
  <c r="O31" i="5" s="1"/>
  <c r="C31" i="5"/>
  <c r="D31" i="5" s="1"/>
  <c r="E31" i="5" s="1"/>
  <c r="C25" i="5"/>
  <c r="D25" i="5" s="1"/>
  <c r="E25" i="5" s="1"/>
  <c r="M24" i="5"/>
  <c r="N24" i="5" s="1"/>
  <c r="O24" i="5" s="1"/>
  <c r="C24" i="5"/>
  <c r="D24" i="5" s="1"/>
  <c r="E24" i="5" s="1"/>
  <c r="N23" i="5"/>
  <c r="O23" i="5" s="1"/>
  <c r="M23" i="5"/>
  <c r="C23" i="5"/>
  <c r="D23" i="5" s="1"/>
  <c r="E23" i="5" s="1"/>
  <c r="M22" i="5"/>
  <c r="N22" i="5" s="1"/>
  <c r="O22" i="5" s="1"/>
  <c r="C22" i="5"/>
  <c r="D22" i="5" s="1"/>
  <c r="E22" i="5" s="1"/>
  <c r="N21" i="5"/>
  <c r="O21" i="5" s="1"/>
  <c r="M21" i="5"/>
  <c r="C21" i="5"/>
  <c r="D21" i="5" s="1"/>
  <c r="E21" i="5" s="1"/>
  <c r="M20" i="5"/>
  <c r="N20" i="5" s="1"/>
  <c r="O20" i="5" s="1"/>
  <c r="C20" i="5"/>
  <c r="D20" i="5" s="1"/>
  <c r="E20" i="5" s="1"/>
  <c r="N19" i="5"/>
  <c r="O19" i="5" s="1"/>
  <c r="M19" i="5"/>
  <c r="C19" i="5"/>
  <c r="D19" i="5" s="1"/>
  <c r="E19" i="5" s="1"/>
  <c r="M18" i="5"/>
  <c r="N18" i="5" s="1"/>
  <c r="O18" i="5" s="1"/>
  <c r="O25" i="5" s="1"/>
  <c r="L43" i="5" s="1"/>
  <c r="C18" i="5"/>
  <c r="D18" i="5" s="1"/>
  <c r="E18" i="5" s="1"/>
  <c r="C10" i="5"/>
  <c r="D10" i="5" s="1"/>
  <c r="E10" i="5" s="1"/>
  <c r="M9" i="5"/>
  <c r="N9" i="5" s="1"/>
  <c r="O9" i="5" s="1"/>
  <c r="D9" i="5"/>
  <c r="E9" i="5" s="1"/>
  <c r="C9" i="5"/>
  <c r="M8" i="5"/>
  <c r="N8" i="5" s="1"/>
  <c r="O8" i="5" s="1"/>
  <c r="C8" i="5"/>
  <c r="D8" i="5" s="1"/>
  <c r="E8" i="5" s="1"/>
  <c r="M7" i="5"/>
  <c r="N7" i="5" s="1"/>
  <c r="O7" i="5" s="1"/>
  <c r="D7" i="5"/>
  <c r="E7" i="5" s="1"/>
  <c r="C7" i="5"/>
  <c r="M6" i="5"/>
  <c r="N6" i="5" s="1"/>
  <c r="O6" i="5" s="1"/>
  <c r="C6" i="5"/>
  <c r="D6" i="5" s="1"/>
  <c r="E6" i="5" s="1"/>
  <c r="M5" i="5"/>
  <c r="N5" i="5" s="1"/>
  <c r="O5" i="5" s="1"/>
  <c r="D5" i="5"/>
  <c r="E5" i="5" s="1"/>
  <c r="C5" i="5"/>
  <c r="M4" i="5"/>
  <c r="N4" i="5" s="1"/>
  <c r="O4" i="5" s="1"/>
  <c r="C4" i="5"/>
  <c r="D4" i="5" s="1"/>
  <c r="E4" i="5" s="1"/>
  <c r="M3" i="5"/>
  <c r="N3" i="5" s="1"/>
  <c r="O3" i="5" s="1"/>
  <c r="D3" i="5"/>
  <c r="E3" i="5" s="1"/>
  <c r="C3" i="5"/>
  <c r="F17" i="4" a="1"/>
  <c r="I17" i="4" s="1"/>
  <c r="F15" i="4" a="1"/>
  <c r="H15" i="4" s="1"/>
  <c r="F13" i="4" a="1"/>
  <c r="G13" i="4" s="1"/>
  <c r="C16" i="3"/>
  <c r="D16" i="3" s="1"/>
  <c r="E16" i="3" s="1"/>
  <c r="C15" i="3"/>
  <c r="D15" i="3" s="1"/>
  <c r="E15" i="3" s="1"/>
  <c r="D14" i="3"/>
  <c r="E14" i="3" s="1"/>
  <c r="C14" i="3"/>
  <c r="C13" i="3"/>
  <c r="D13" i="3" s="1"/>
  <c r="E13" i="3" s="1"/>
  <c r="C12" i="3"/>
  <c r="D12" i="3" s="1"/>
  <c r="E12" i="3" s="1"/>
  <c r="C11" i="3"/>
  <c r="D11" i="3" s="1"/>
  <c r="E11" i="3" s="1"/>
  <c r="D10" i="3"/>
  <c r="E10" i="3" s="1"/>
  <c r="C10" i="3"/>
  <c r="C9" i="3"/>
  <c r="D9" i="3" s="1"/>
  <c r="E9" i="3" s="1"/>
  <c r="C8" i="3"/>
  <c r="D8" i="3" s="1"/>
  <c r="E8" i="3" s="1"/>
  <c r="C7" i="3"/>
  <c r="D7" i="3" s="1"/>
  <c r="E7" i="3" s="1"/>
  <c r="D6" i="3"/>
  <c r="E6" i="3" s="1"/>
  <c r="C6" i="3"/>
  <c r="C5" i="3"/>
  <c r="D5" i="3" s="1"/>
  <c r="E5" i="3" s="1"/>
  <c r="C4" i="3"/>
  <c r="D4" i="3" s="1"/>
  <c r="E4" i="3" s="1"/>
  <c r="E3" i="3"/>
  <c r="D3" i="3"/>
  <c r="C3" i="3"/>
  <c r="G18" i="2" a="1"/>
  <c r="G19" i="2" s="1"/>
  <c r="E39" i="5" l="1"/>
  <c r="K44" i="5" s="1"/>
  <c r="O10" i="5"/>
  <c r="L42" i="5" s="1"/>
  <c r="O38" i="5"/>
  <c r="L44" i="5" s="1"/>
  <c r="E11" i="5"/>
  <c r="K42" i="5" s="1"/>
  <c r="E26" i="5"/>
  <c r="K43" i="5" s="1"/>
  <c r="F15" i="4"/>
  <c r="F17" i="4"/>
  <c r="F13" i="4"/>
  <c r="G15" i="4"/>
  <c r="G17" i="4"/>
  <c r="H17" i="4"/>
  <c r="H19" i="2"/>
  <c r="G18" i="2"/>
  <c r="G22" i="2" s="1" a="1"/>
  <c r="H18" i="2"/>
  <c r="G23" i="2" l="1"/>
  <c r="H22" i="2"/>
  <c r="G22" i="2"/>
  <c r="H23" i="2"/>
  <c r="K18" i="2" l="1" a="1"/>
  <c r="V19" i="2" l="1"/>
  <c r="R19" i="2"/>
  <c r="N19" i="2"/>
  <c r="X18" i="2"/>
  <c r="T18" i="2"/>
  <c r="P18" i="2"/>
  <c r="L18" i="2"/>
  <c r="T19" i="2"/>
  <c r="L19" i="2"/>
  <c r="R18" i="2"/>
  <c r="U19" i="2"/>
  <c r="Q19" i="2"/>
  <c r="M19" i="2"/>
  <c r="W18" i="2"/>
  <c r="S18" i="2"/>
  <c r="O18" i="2"/>
  <c r="K18" i="2"/>
  <c r="X19" i="2"/>
  <c r="P19" i="2"/>
  <c r="V18" i="2"/>
  <c r="N18" i="2"/>
  <c r="W19" i="2"/>
  <c r="S19" i="2"/>
  <c r="O19" i="2"/>
  <c r="K19" i="2"/>
  <c r="U18" i="2"/>
  <c r="Q18" i="2"/>
  <c r="M18" i="2"/>
  <c r="K22" i="2" l="1" a="1"/>
  <c r="K23" i="2" l="1"/>
  <c r="K22" i="2"/>
  <c r="A20" i="2" l="1"/>
  <c r="A18" i="2"/>
  <c r="A19" i="2"/>
</calcChain>
</file>

<file path=xl/sharedStrings.xml><?xml version="1.0" encoding="utf-8"?>
<sst xmlns="http://schemas.openxmlformats.org/spreadsheetml/2006/main" count="157" uniqueCount="56">
  <si>
    <t>Расстояние(км)</t>
  </si>
  <si>
    <t>Место прибытия</t>
  </si>
  <si>
    <t>Место отправления</t>
  </si>
  <si>
    <t>Время полёта(ч)</t>
  </si>
  <si>
    <t>Москва</t>
  </si>
  <si>
    <t>Киев</t>
  </si>
  <si>
    <t>Амстердам</t>
  </si>
  <si>
    <t>Нью Йорк</t>
  </si>
  <si>
    <t>Харьков</t>
  </si>
  <si>
    <t>Израиль</t>
  </si>
  <si>
    <t>Севастополь</t>
  </si>
  <si>
    <t>Санкт-Петербург</t>
  </si>
  <si>
    <t>Варшава</t>
  </si>
  <si>
    <t>Краков</t>
  </si>
  <si>
    <t>Лондон</t>
  </si>
  <si>
    <t>Вашингтон</t>
  </si>
  <si>
    <t>Стамбул</t>
  </si>
  <si>
    <t>Ростов-на-Дону</t>
  </si>
  <si>
    <t>Днепр</t>
  </si>
  <si>
    <t>𝑋^𝑇</t>
  </si>
  <si>
    <t>Время</t>
  </si>
  <si>
    <t>Расстояние</t>
  </si>
  <si>
    <t>Регрессионная функция</t>
  </si>
  <si>
    <t>X^T*X</t>
  </si>
  <si>
    <t>(X^T*X)^-1*X^T</t>
  </si>
  <si>
    <t>h(500)</t>
  </si>
  <si>
    <t>h(1000)</t>
  </si>
  <si>
    <t>h(3000)</t>
  </si>
  <si>
    <t>(X^T*X)^-1</t>
  </si>
  <si>
    <t>(X^T*X)^-1*X^T*y</t>
  </si>
  <si>
    <t>Выходные данные</t>
  </si>
  <si>
    <t>x</t>
  </si>
  <si>
    <t>y</t>
  </si>
  <si>
    <t>h(x)</t>
  </si>
  <si>
    <t>h(x)-y</t>
  </si>
  <si>
    <t>(h(x)-y)^2</t>
  </si>
  <si>
    <t>a1</t>
  </si>
  <si>
    <t>a2</t>
  </si>
  <si>
    <t>Учебные данные</t>
  </si>
  <si>
    <t>Линейная функция</t>
  </si>
  <si>
    <t>Квадратичная функция</t>
  </si>
  <si>
    <t>Кубическая функция</t>
  </si>
  <si>
    <t>Учебная выборка</t>
  </si>
  <si>
    <t>Перевірочна вибірка</t>
  </si>
  <si>
    <t>х</t>
  </si>
  <si>
    <t>у</t>
  </si>
  <si>
    <t>Лінійна функція</t>
  </si>
  <si>
    <t>a3</t>
  </si>
  <si>
    <t>Квадратична функція</t>
  </si>
  <si>
    <t>a4</t>
  </si>
  <si>
    <t>Кубічна функція</t>
  </si>
  <si>
    <t>Функція штрафу</t>
  </si>
  <si>
    <t>Навчальна вибірка</t>
  </si>
  <si>
    <t>Лінійна</t>
  </si>
  <si>
    <t>Квадратична</t>
  </si>
  <si>
    <t>Кубічна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</si>
</sst>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2F34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right"/>
    </xf>
    <xf numFmtId="0" fontId="0" fillId="0" borderId="2" xfId="0" applyBorder="1"/>
    <xf numFmtId="0" fontId="2" fillId="0" borderId="2" xfId="0" applyFont="1" applyFill="1" applyBorder="1" applyAlignment="1">
      <alignment wrapText="1"/>
    </xf>
    <xf numFmtId="0" fontId="1" fillId="0" borderId="0" xfId="1" applyFont="1" applyBorder="1" applyAlignment="1">
      <alignment horizontal="left" vertical="center"/>
    </xf>
    <xf numFmtId="0" fontId="0" fillId="0" borderId="2" xfId="0" applyFill="1" applyBorder="1"/>
    <xf numFmtId="0" fontId="0" fillId="0" borderId="4" xfId="0" applyFill="1" applyBorder="1"/>
    <xf numFmtId="164" fontId="0" fillId="0" borderId="2" xfId="0" applyNumberFormat="1" applyBorder="1"/>
    <xf numFmtId="0" fontId="1" fillId="0" borderId="0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от расстояния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'[1]Аналитическое решение'!$A$18:$A$20</c:f>
              <c:numCache>
                <c:formatCode>General</c:formatCode>
                <c:ptCount val="3"/>
                <c:pt idx="0">
                  <c:v>11686600158526.607</c:v>
                </c:pt>
                <c:pt idx="1">
                  <c:v>23421975107231.559</c:v>
                </c:pt>
                <c:pt idx="2">
                  <c:v>70363474902051.344</c:v>
                </c:pt>
              </c:numCache>
            </c:numRef>
          </c:xVal>
          <c:yVal>
            <c:numRef>
              <c:f>'[1]Аналитическое решение'!$B$18:$B$20</c:f>
              <c:numCache>
                <c:formatCode>General</c:formatCode>
                <c:ptCount val="3"/>
                <c:pt idx="0">
                  <c:v>500</c:v>
                </c:pt>
                <c:pt idx="1">
                  <c:v>1000</c:v>
                </c:pt>
                <c:pt idx="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6-44FD-ADA3-1EC04B313197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'[1]Аналитическое решение'!$E$2:$E$15</c:f>
              <c:numCache>
                <c:formatCode>General</c:formatCode>
                <c:ptCount val="14"/>
                <c:pt idx="0">
                  <c:v>2.5</c:v>
                </c:pt>
                <c:pt idx="1">
                  <c:v>4</c:v>
                </c:pt>
                <c:pt idx="2">
                  <c:v>12</c:v>
                </c:pt>
                <c:pt idx="3">
                  <c:v>0.8</c:v>
                </c:pt>
                <c:pt idx="4">
                  <c:v>7</c:v>
                </c:pt>
                <c:pt idx="5">
                  <c:v>2</c:v>
                </c:pt>
                <c:pt idx="6">
                  <c:v>3</c:v>
                </c:pt>
                <c:pt idx="7">
                  <c:v>2.5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3.5</c:v>
                </c:pt>
                <c:pt idx="12">
                  <c:v>3</c:v>
                </c:pt>
                <c:pt idx="13">
                  <c:v>2.5</c:v>
                </c:pt>
              </c:numCache>
            </c:numRef>
          </c:xVal>
          <c:yVal>
            <c:numRef>
              <c:f>'[1]Аналитическое решение'!$B$2:$B$15</c:f>
              <c:numCache>
                <c:formatCode>General</c:formatCode>
                <c:ptCount val="14"/>
                <c:pt idx="0">
                  <c:v>857</c:v>
                </c:pt>
                <c:pt idx="1">
                  <c:v>1780.94</c:v>
                </c:pt>
                <c:pt idx="2">
                  <c:v>7507</c:v>
                </c:pt>
                <c:pt idx="3">
                  <c:v>459</c:v>
                </c:pt>
                <c:pt idx="4">
                  <c:v>3034.8</c:v>
                </c:pt>
                <c:pt idx="5">
                  <c:v>771.4</c:v>
                </c:pt>
                <c:pt idx="6">
                  <c:v>1227.4000000000001</c:v>
                </c:pt>
                <c:pt idx="7">
                  <c:v>785</c:v>
                </c:pt>
                <c:pt idx="8">
                  <c:v>863.9</c:v>
                </c:pt>
                <c:pt idx="9">
                  <c:v>2418.1999999999998</c:v>
                </c:pt>
                <c:pt idx="10">
                  <c:v>7828</c:v>
                </c:pt>
                <c:pt idx="11">
                  <c:v>1296.3</c:v>
                </c:pt>
                <c:pt idx="12">
                  <c:v>956</c:v>
                </c:pt>
                <c:pt idx="13">
                  <c:v>890.7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66-44FD-ADA3-1EC04B313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527903"/>
        <c:axId val="955815583"/>
      </c:scatterChart>
      <c:valAx>
        <c:axId val="106452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5815583"/>
        <c:crosses val="autoZero"/>
        <c:crossBetween val="midCat"/>
      </c:valAx>
      <c:valAx>
        <c:axId val="9558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452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гипотез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'[1]Функции регрессии'!$F$13:$F$17</c:f>
              <c:numCache>
                <c:formatCode>General</c:formatCode>
                <c:ptCount val="5"/>
                <c:pt idx="0">
                  <c:v>632.64596331159476</c:v>
                </c:pt>
                <c:pt idx="2">
                  <c:v>36.809393460783767</c:v>
                </c:pt>
                <c:pt idx="4">
                  <c:v>2.6716000389620693</c:v>
                </c:pt>
              </c:numCache>
            </c:numRef>
          </c:cat>
          <c:val>
            <c:numRef>
              <c:f>'[1]Функции регрессии'!$G$13:$G$17</c:f>
              <c:numCache>
                <c:formatCode>General</c:formatCode>
                <c:ptCount val="5"/>
                <c:pt idx="0">
                  <c:v>-594.89695023613058</c:v>
                </c:pt>
                <c:pt idx="2">
                  <c:v>151.42277415416231</c:v>
                </c:pt>
                <c:pt idx="4">
                  <c:v>-12.942896062188806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6-4E84-894B-9DCB6AC2120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'[1]Функции регрессии'!$F$13:$F$17</c:f>
              <c:numCache>
                <c:formatCode>General</c:formatCode>
                <c:ptCount val="5"/>
                <c:pt idx="0">
                  <c:v>632.64596331159476</c:v>
                </c:pt>
                <c:pt idx="2">
                  <c:v>36.809393460783767</c:v>
                </c:pt>
                <c:pt idx="4">
                  <c:v>2.6716000389620693</c:v>
                </c:pt>
              </c:numCache>
            </c:numRef>
          </c:cat>
          <c:val>
            <c:numRef>
              <c:f>'[1]Функции регрессии'!$H$13:$H$17</c:f>
              <c:numCache>
                <c:formatCode>General</c:formatCode>
                <c:ptCount val="5"/>
                <c:pt idx="2">
                  <c:v>353.24358567656077</c:v>
                </c:pt>
                <c:pt idx="4">
                  <c:v>388.67150969783722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6-4E84-894B-9DCB6AC2120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'[1]Функции регрессии'!$F$13:$F$17</c:f>
              <c:numCache>
                <c:formatCode>General</c:formatCode>
                <c:ptCount val="5"/>
                <c:pt idx="0">
                  <c:v>632.64596331159476</c:v>
                </c:pt>
                <c:pt idx="2">
                  <c:v>36.809393460783767</c:v>
                </c:pt>
                <c:pt idx="4">
                  <c:v>2.6716000389620693</c:v>
                </c:pt>
              </c:numCache>
            </c:numRef>
          </c:cat>
          <c:val>
            <c:numRef>
              <c:f>'[1]Функции регрессии'!$I$13:$I$17</c:f>
              <c:numCache>
                <c:formatCode>General</c:formatCode>
                <c:ptCount val="5"/>
                <c:pt idx="4">
                  <c:v>84.876790250810245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6-4E84-894B-9DCB6AC21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609711"/>
        <c:axId val="1309720463"/>
      </c:lineChart>
      <c:catAx>
        <c:axId val="130760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720463"/>
        <c:crosses val="autoZero"/>
        <c:auto val="1"/>
        <c:lblAlgn val="ctr"/>
        <c:lblOffset val="100"/>
        <c:noMultiLvlLbl val="0"/>
      </c:catAx>
      <c:valAx>
        <c:axId val="130972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0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функций штрафа  для учбеной и проверочной выборки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Навчальна вибірка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'[2]Вибір функції регресії'!$J$42:$J$44</c:f>
              <c:strCache>
                <c:ptCount val="3"/>
                <c:pt idx="0">
                  <c:v>Лінійна</c:v>
                </c:pt>
                <c:pt idx="1">
                  <c:v>Квадратична</c:v>
                </c:pt>
                <c:pt idx="2">
                  <c:v>Кубічна</c:v>
                </c:pt>
              </c:strCache>
            </c:strRef>
          </c:cat>
          <c:val>
            <c:numRef>
              <c:f>'[2]Вибір функції регресії'!$K$42:$K$44</c:f>
              <c:numCache>
                <c:formatCode>General</c:formatCode>
                <c:ptCount val="3"/>
                <c:pt idx="0">
                  <c:v>4743340116782.7754</c:v>
                </c:pt>
                <c:pt idx="1">
                  <c:v>2856844787948.7451</c:v>
                </c:pt>
                <c:pt idx="2">
                  <c:v>5163140290936.9854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C-4443-B0E3-D9C2F33C960C}"/>
            </c:ext>
          </c:extLst>
        </c:ser>
        <c:ser>
          <c:idx val="1"/>
          <c:order val="1"/>
          <c:tx>
            <c:v>Перевірочна вибірка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'[2]Вибір функції регресії'!$J$42:$J$44</c:f>
              <c:strCache>
                <c:ptCount val="3"/>
                <c:pt idx="0">
                  <c:v>Лінійна</c:v>
                </c:pt>
                <c:pt idx="1">
                  <c:v>Квадратична</c:v>
                </c:pt>
                <c:pt idx="2">
                  <c:v>Кубічна</c:v>
                </c:pt>
              </c:strCache>
            </c:strRef>
          </c:cat>
          <c:val>
            <c:numRef>
              <c:f>'[2]Вибір функції регресії'!$L$42:$L$44</c:f>
              <c:numCache>
                <c:formatCode>General</c:formatCode>
                <c:ptCount val="3"/>
                <c:pt idx="0">
                  <c:v>247642763786.03387</c:v>
                </c:pt>
                <c:pt idx="1">
                  <c:v>252209997707.31967</c:v>
                </c:pt>
                <c:pt idx="2">
                  <c:v>4551491261925.4229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C-4443-B0E3-D9C2F33C9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7703215"/>
        <c:axId val="407706127"/>
      </c:barChart>
      <c:catAx>
        <c:axId val="407703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706127"/>
        <c:crosses val="autoZero"/>
        <c:auto val="1"/>
        <c:lblAlgn val="ctr"/>
        <c:lblOffset val="100"/>
        <c:noMultiLvlLbl val="0"/>
      </c:catAx>
      <c:valAx>
        <c:axId val="40770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70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295610</xdr:colOff>
      <xdr:row>21</xdr:row>
      <xdr:rowOff>160019</xdr:rowOff>
    </xdr:from>
    <xdr:to>
      <xdr:col>5</xdr:col>
      <xdr:colOff>457199</xdr:colOff>
      <xdr:row>37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B0DBB5-B0DC-4E6E-A7EF-138B64ACC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6</xdr:row>
      <xdr:rowOff>91440</xdr:rowOff>
    </xdr:from>
    <xdr:to>
      <xdr:col>18</xdr:col>
      <xdr:colOff>57150</xdr:colOff>
      <xdr:row>24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4148F3-D449-40C0-B840-BD46967EC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340994</xdr:colOff>
      <xdr:row>39</xdr:row>
      <xdr:rowOff>106680</xdr:rowOff>
    </xdr:from>
    <xdr:to>
      <xdr:col>7</xdr:col>
      <xdr:colOff>403859</xdr:colOff>
      <xdr:row>53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AC60A5-ED64-45AE-84F4-670D3D0B3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BS/&#1055;&#1040;&#1058;&#1055;&#1044;/2lab/2nd_l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rut/Downloads/Telegram%20Desktop/&#1051;&#1056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ходные данные"/>
      <sheetName val="Аналитическое решение"/>
      <sheetName val="Численное решение"/>
      <sheetName val="Функции регрессии"/>
      <sheetName val="Выбор функции регрессии"/>
    </sheetNames>
    <sheetDataSet>
      <sheetData sheetId="0"/>
      <sheetData sheetId="1">
        <row r="2">
          <cell r="B2">
            <v>857</v>
          </cell>
          <cell r="E2">
            <v>2.5</v>
          </cell>
        </row>
        <row r="3">
          <cell r="B3">
            <v>1780.94</v>
          </cell>
          <cell r="E3">
            <v>4</v>
          </cell>
        </row>
        <row r="4">
          <cell r="B4">
            <v>7507</v>
          </cell>
          <cell r="E4">
            <v>12</v>
          </cell>
        </row>
        <row r="5">
          <cell r="B5">
            <v>459</v>
          </cell>
          <cell r="E5">
            <v>0.8</v>
          </cell>
        </row>
        <row r="6">
          <cell r="B6">
            <v>3034.8</v>
          </cell>
          <cell r="E6">
            <v>7</v>
          </cell>
        </row>
        <row r="7">
          <cell r="B7">
            <v>771.4</v>
          </cell>
          <cell r="E7">
            <v>2</v>
          </cell>
        </row>
        <row r="8">
          <cell r="B8">
            <v>1227.4000000000001</v>
          </cell>
          <cell r="E8">
            <v>3</v>
          </cell>
        </row>
        <row r="9">
          <cell r="B9">
            <v>785</v>
          </cell>
          <cell r="E9">
            <v>2.5</v>
          </cell>
        </row>
        <row r="10">
          <cell r="B10">
            <v>863.9</v>
          </cell>
          <cell r="E10">
            <v>3</v>
          </cell>
        </row>
        <row r="11">
          <cell r="B11">
            <v>2418.1999999999998</v>
          </cell>
          <cell r="E11">
            <v>6</v>
          </cell>
        </row>
        <row r="12">
          <cell r="B12">
            <v>7828</v>
          </cell>
          <cell r="E12">
            <v>5</v>
          </cell>
        </row>
        <row r="13">
          <cell r="B13">
            <v>1296.3</v>
          </cell>
          <cell r="E13">
            <v>3.5</v>
          </cell>
        </row>
        <row r="14">
          <cell r="B14">
            <v>956</v>
          </cell>
          <cell r="E14">
            <v>3</v>
          </cell>
        </row>
        <row r="15">
          <cell r="B15">
            <v>890.7</v>
          </cell>
          <cell r="E15">
            <v>2.5</v>
          </cell>
        </row>
        <row r="18">
          <cell r="A18">
            <v>11686600158526.607</v>
          </cell>
          <cell r="B18">
            <v>500</v>
          </cell>
        </row>
        <row r="19">
          <cell r="A19">
            <v>23421975107231.559</v>
          </cell>
          <cell r="B19">
            <v>1000</v>
          </cell>
        </row>
        <row r="20">
          <cell r="A20">
            <v>70363474902051.344</v>
          </cell>
          <cell r="B20">
            <v>3000</v>
          </cell>
        </row>
      </sheetData>
      <sheetData sheetId="2"/>
      <sheetData sheetId="3">
        <row r="13">
          <cell r="F13">
            <v>632.64596331159476</v>
          </cell>
          <cell r="G13">
            <v>-594.89695023613058</v>
          </cell>
        </row>
        <row r="15">
          <cell r="F15">
            <v>36.809393460783767</v>
          </cell>
          <cell r="G15">
            <v>151.42277415416231</v>
          </cell>
          <cell r="H15">
            <v>353.24358567656077</v>
          </cell>
        </row>
        <row r="17">
          <cell r="F17">
            <v>2.6716000389620693</v>
          </cell>
          <cell r="G17">
            <v>-12.942896062188806</v>
          </cell>
          <cell r="H17">
            <v>388.67150969783722</v>
          </cell>
          <cell r="I17">
            <v>84.876790250810245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ихідні дані"/>
      <sheetName val="Аналітичне рішення"/>
      <sheetName val="Чисельне рішення"/>
      <sheetName val="Функції регресії"/>
      <sheetName val="Вибір функції регресії"/>
    </sheetNames>
    <sheetDataSet>
      <sheetData sheetId="0"/>
      <sheetData sheetId="1">
        <row r="5">
          <cell r="B5">
            <v>40</v>
          </cell>
        </row>
      </sheetData>
      <sheetData sheetId="2"/>
      <sheetData sheetId="3"/>
      <sheetData sheetId="4">
        <row r="42">
          <cell r="J42" t="str">
            <v>Лінійна</v>
          </cell>
          <cell r="K42">
            <v>4743340116782.7754</v>
          </cell>
          <cell r="L42">
            <v>247642763786.03387</v>
          </cell>
        </row>
        <row r="43">
          <cell r="J43" t="str">
            <v>Квадратична</v>
          </cell>
          <cell r="K43">
            <v>2856844787948.7451</v>
          </cell>
          <cell r="L43">
            <v>252209997707.31967</v>
          </cell>
        </row>
        <row r="44">
          <cell r="J44" t="str">
            <v>Кубічна</v>
          </cell>
          <cell r="K44">
            <v>5163140290936.9854</v>
          </cell>
          <cell r="L44">
            <v>4551491261925.4229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5" x14ac:dyDescent="0.25"/>
  <cols>
    <col min="2" max="2" width="17.85546875" customWidth="1"/>
    <col min="3" max="3" width="23" customWidth="1"/>
    <col min="4" max="4" width="20.7109375" customWidth="1"/>
    <col min="5" max="5" width="18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857</v>
      </c>
      <c r="C2" t="s">
        <v>4</v>
      </c>
      <c r="D2" t="s">
        <v>5</v>
      </c>
      <c r="E2">
        <v>2.5</v>
      </c>
    </row>
    <row r="3" spans="1:5" x14ac:dyDescent="0.25">
      <c r="A3">
        <v>2</v>
      </c>
      <c r="B3">
        <v>1780.94</v>
      </c>
      <c r="C3" t="s">
        <v>6</v>
      </c>
      <c r="D3" t="s">
        <v>5</v>
      </c>
      <c r="E3">
        <v>4</v>
      </c>
    </row>
    <row r="4" spans="1:5" x14ac:dyDescent="0.25">
      <c r="A4">
        <v>3</v>
      </c>
      <c r="B4">
        <v>7507</v>
      </c>
      <c r="C4" t="s">
        <v>7</v>
      </c>
      <c r="D4" t="s">
        <v>5</v>
      </c>
      <c r="E4">
        <v>12</v>
      </c>
    </row>
    <row r="5" spans="1:5" x14ac:dyDescent="0.25">
      <c r="A5">
        <v>4</v>
      </c>
      <c r="B5">
        <v>459</v>
      </c>
      <c r="C5" t="s">
        <v>8</v>
      </c>
      <c r="D5" t="s">
        <v>5</v>
      </c>
      <c r="E5">
        <v>0.8</v>
      </c>
    </row>
    <row r="6" spans="1:5" x14ac:dyDescent="0.25">
      <c r="A6">
        <v>5</v>
      </c>
      <c r="B6">
        <v>3034.8</v>
      </c>
      <c r="C6" t="s">
        <v>9</v>
      </c>
      <c r="D6" t="s">
        <v>5</v>
      </c>
      <c r="E6">
        <v>7</v>
      </c>
    </row>
    <row r="7" spans="1:5" x14ac:dyDescent="0.25">
      <c r="A7">
        <v>6</v>
      </c>
      <c r="B7">
        <v>771.4</v>
      </c>
      <c r="C7" t="s">
        <v>10</v>
      </c>
      <c r="D7" t="s">
        <v>5</v>
      </c>
      <c r="E7">
        <v>2</v>
      </c>
    </row>
    <row r="8" spans="1:5" x14ac:dyDescent="0.25">
      <c r="A8">
        <v>7</v>
      </c>
      <c r="B8">
        <v>1227.4000000000001</v>
      </c>
      <c r="C8" t="s">
        <v>11</v>
      </c>
      <c r="D8" t="s">
        <v>5</v>
      </c>
      <c r="E8">
        <v>3</v>
      </c>
    </row>
    <row r="9" spans="1:5" x14ac:dyDescent="0.25">
      <c r="A9">
        <v>8</v>
      </c>
      <c r="B9">
        <v>785</v>
      </c>
      <c r="C9" t="s">
        <v>12</v>
      </c>
      <c r="D9" t="s">
        <v>5</v>
      </c>
      <c r="E9">
        <v>2.5</v>
      </c>
    </row>
    <row r="10" spans="1:5" x14ac:dyDescent="0.25">
      <c r="A10">
        <v>9</v>
      </c>
      <c r="B10">
        <v>863.9</v>
      </c>
      <c r="C10" t="s">
        <v>13</v>
      </c>
      <c r="D10" t="s">
        <v>5</v>
      </c>
      <c r="E10">
        <v>3</v>
      </c>
    </row>
    <row r="11" spans="1:5" x14ac:dyDescent="0.25">
      <c r="A11">
        <v>10</v>
      </c>
      <c r="B11">
        <v>2418.1999999999998</v>
      </c>
      <c r="C11" t="s">
        <v>14</v>
      </c>
      <c r="D11" t="s">
        <v>5</v>
      </c>
      <c r="E11">
        <v>6</v>
      </c>
    </row>
    <row r="12" spans="1:5" x14ac:dyDescent="0.25">
      <c r="A12">
        <v>11</v>
      </c>
      <c r="B12">
        <v>7828</v>
      </c>
      <c r="C12" t="s">
        <v>15</v>
      </c>
      <c r="D12" t="s">
        <v>5</v>
      </c>
      <c r="E12">
        <v>5</v>
      </c>
    </row>
    <row r="13" spans="1:5" x14ac:dyDescent="0.25">
      <c r="A13">
        <v>12</v>
      </c>
      <c r="B13">
        <v>1296.3</v>
      </c>
      <c r="C13" t="s">
        <v>16</v>
      </c>
      <c r="D13" t="s">
        <v>5</v>
      </c>
      <c r="E13">
        <v>3.5</v>
      </c>
    </row>
    <row r="14" spans="1:5" x14ac:dyDescent="0.25">
      <c r="A14">
        <v>13</v>
      </c>
      <c r="B14">
        <v>956</v>
      </c>
      <c r="C14" t="s">
        <v>17</v>
      </c>
      <c r="D14" t="s">
        <v>5</v>
      </c>
      <c r="E14">
        <v>3</v>
      </c>
    </row>
    <row r="15" spans="1:5" x14ac:dyDescent="0.25">
      <c r="A15">
        <v>14</v>
      </c>
      <c r="B15">
        <v>890.7</v>
      </c>
      <c r="C15" t="s">
        <v>18</v>
      </c>
      <c r="D15" t="s">
        <v>5</v>
      </c>
      <c r="E1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H34" sqref="H34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4.28515625" bestFit="1" customWidth="1"/>
    <col min="4" max="4" width="14.85546875" bestFit="1" customWidth="1"/>
    <col min="11" max="11" width="12.71093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M1" t="s">
        <v>19</v>
      </c>
    </row>
    <row r="2" spans="1:21" x14ac:dyDescent="0.25">
      <c r="A2">
        <v>1</v>
      </c>
      <c r="B2">
        <v>857</v>
      </c>
      <c r="C2" t="s">
        <v>4</v>
      </c>
      <c r="D2" t="s">
        <v>5</v>
      </c>
      <c r="E2">
        <v>2.5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</row>
    <row r="3" spans="1:21" x14ac:dyDescent="0.25">
      <c r="A3">
        <v>2</v>
      </c>
      <c r="B3">
        <v>1780.94</v>
      </c>
      <c r="C3" t="s">
        <v>6</v>
      </c>
      <c r="D3" t="s">
        <v>5</v>
      </c>
      <c r="E3">
        <v>4</v>
      </c>
      <c r="H3">
        <v>857</v>
      </c>
      <c r="I3">
        <v>1780.94</v>
      </c>
      <c r="J3">
        <v>7507</v>
      </c>
      <c r="K3">
        <v>459</v>
      </c>
      <c r="L3">
        <v>3034.8</v>
      </c>
      <c r="M3">
        <v>771.4</v>
      </c>
      <c r="N3">
        <v>1227.4000000000001</v>
      </c>
      <c r="O3">
        <v>785</v>
      </c>
      <c r="P3">
        <v>863.9</v>
      </c>
      <c r="Q3">
        <v>2418.1999999999998</v>
      </c>
      <c r="R3">
        <v>7828</v>
      </c>
      <c r="S3">
        <v>1296.3</v>
      </c>
      <c r="T3">
        <v>956</v>
      </c>
      <c r="U3">
        <v>890.7</v>
      </c>
    </row>
    <row r="4" spans="1:21" x14ac:dyDescent="0.25">
      <c r="A4">
        <v>3</v>
      </c>
      <c r="B4">
        <v>7507</v>
      </c>
      <c r="C4" t="s">
        <v>7</v>
      </c>
      <c r="D4" t="s">
        <v>5</v>
      </c>
      <c r="E4">
        <v>12</v>
      </c>
      <c r="J4" s="1"/>
      <c r="K4" s="2"/>
      <c r="L4" s="2"/>
      <c r="M4" s="2"/>
      <c r="N4" s="2"/>
    </row>
    <row r="5" spans="1:21" x14ac:dyDescent="0.25">
      <c r="A5">
        <v>4</v>
      </c>
      <c r="B5">
        <v>459</v>
      </c>
      <c r="C5" t="s">
        <v>8</v>
      </c>
      <c r="D5" t="s">
        <v>5</v>
      </c>
      <c r="E5">
        <v>0.8</v>
      </c>
      <c r="J5" s="3"/>
      <c r="K5" s="2"/>
      <c r="L5" s="2"/>
      <c r="M5" s="2"/>
      <c r="N5" s="2"/>
    </row>
    <row r="6" spans="1:21" x14ac:dyDescent="0.25">
      <c r="A6">
        <v>5</v>
      </c>
      <c r="B6">
        <v>3034.8</v>
      </c>
      <c r="C6" t="s">
        <v>9</v>
      </c>
      <c r="D6" t="s">
        <v>5</v>
      </c>
      <c r="E6">
        <v>7</v>
      </c>
      <c r="J6" s="3"/>
      <c r="K6" s="2"/>
      <c r="L6" s="2"/>
      <c r="M6" s="2"/>
      <c r="N6" s="2"/>
    </row>
    <row r="7" spans="1:21" x14ac:dyDescent="0.25">
      <c r="A7">
        <v>6</v>
      </c>
      <c r="B7">
        <v>771.4</v>
      </c>
      <c r="C7" t="s">
        <v>10</v>
      </c>
      <c r="D7" t="s">
        <v>5</v>
      </c>
      <c r="E7">
        <v>2</v>
      </c>
      <c r="J7" s="3"/>
      <c r="K7" s="2"/>
      <c r="L7" s="2"/>
      <c r="M7" s="2"/>
      <c r="N7" s="2"/>
    </row>
    <row r="8" spans="1:21" x14ac:dyDescent="0.25">
      <c r="A8">
        <v>7</v>
      </c>
      <c r="B8">
        <v>1227.4000000000001</v>
      </c>
      <c r="C8" t="s">
        <v>11</v>
      </c>
      <c r="D8" t="s">
        <v>5</v>
      </c>
      <c r="E8">
        <v>3</v>
      </c>
      <c r="J8" s="3"/>
      <c r="K8" s="2"/>
      <c r="L8" s="2"/>
      <c r="M8" s="2"/>
      <c r="N8" s="2"/>
    </row>
    <row r="9" spans="1:21" x14ac:dyDescent="0.25">
      <c r="A9">
        <v>8</v>
      </c>
      <c r="B9">
        <v>785</v>
      </c>
      <c r="C9" t="s">
        <v>12</v>
      </c>
      <c r="D9" t="s">
        <v>5</v>
      </c>
      <c r="E9">
        <v>2.5</v>
      </c>
      <c r="J9" s="3"/>
      <c r="K9" s="2"/>
      <c r="L9" s="2"/>
      <c r="M9" s="2"/>
      <c r="N9" s="2"/>
    </row>
    <row r="10" spans="1:21" x14ac:dyDescent="0.25">
      <c r="A10">
        <v>9</v>
      </c>
      <c r="B10">
        <v>863.9</v>
      </c>
      <c r="C10" t="s">
        <v>13</v>
      </c>
      <c r="D10" t="s">
        <v>5</v>
      </c>
      <c r="E10">
        <v>3</v>
      </c>
      <c r="J10" s="2"/>
      <c r="K10" s="2"/>
      <c r="L10" s="2"/>
      <c r="M10" s="2"/>
      <c r="N10" s="2"/>
    </row>
    <row r="11" spans="1:21" x14ac:dyDescent="0.25">
      <c r="A11">
        <v>10</v>
      </c>
      <c r="B11">
        <v>2418.1999999999998</v>
      </c>
      <c r="C11" t="s">
        <v>14</v>
      </c>
      <c r="D11" t="s">
        <v>5</v>
      </c>
      <c r="E11">
        <v>6</v>
      </c>
      <c r="J11" s="2"/>
      <c r="K11" s="2"/>
      <c r="L11" s="2"/>
      <c r="M11" s="2"/>
      <c r="N11" s="2"/>
    </row>
    <row r="12" spans="1:21" x14ac:dyDescent="0.25">
      <c r="A12">
        <v>11</v>
      </c>
      <c r="B12">
        <v>7828</v>
      </c>
      <c r="C12" t="s">
        <v>15</v>
      </c>
      <c r="D12" t="s">
        <v>5</v>
      </c>
      <c r="E12">
        <v>5</v>
      </c>
      <c r="J12" s="4"/>
      <c r="K12" s="4"/>
      <c r="L12" s="4"/>
      <c r="M12" s="4"/>
      <c r="N12" s="4"/>
    </row>
    <row r="13" spans="1:21" x14ac:dyDescent="0.25">
      <c r="A13">
        <v>12</v>
      </c>
      <c r="B13">
        <v>1296.3</v>
      </c>
      <c r="C13" t="s">
        <v>16</v>
      </c>
      <c r="D13" t="s">
        <v>5</v>
      </c>
      <c r="E13">
        <v>3.5</v>
      </c>
      <c r="J13" s="3"/>
      <c r="K13" s="3"/>
      <c r="L13" s="3"/>
      <c r="M13" s="3"/>
      <c r="N13" s="3"/>
    </row>
    <row r="14" spans="1:21" x14ac:dyDescent="0.25">
      <c r="A14">
        <v>13</v>
      </c>
      <c r="B14">
        <v>956</v>
      </c>
      <c r="C14" t="s">
        <v>17</v>
      </c>
      <c r="D14" t="s">
        <v>5</v>
      </c>
      <c r="E14">
        <v>3</v>
      </c>
      <c r="J14" s="3"/>
      <c r="K14" s="3"/>
      <c r="L14" s="3"/>
      <c r="M14" s="3"/>
      <c r="N14" s="3"/>
    </row>
    <row r="15" spans="1:21" x14ac:dyDescent="0.25">
      <c r="A15">
        <v>14</v>
      </c>
      <c r="B15">
        <v>890.7</v>
      </c>
      <c r="C15" t="s">
        <v>18</v>
      </c>
      <c r="D15" t="s">
        <v>5</v>
      </c>
      <c r="E15">
        <v>2.5</v>
      </c>
      <c r="J15" s="3"/>
      <c r="K15" s="3"/>
      <c r="L15" s="3"/>
      <c r="M15" s="3"/>
      <c r="N15" s="3"/>
    </row>
    <row r="17" spans="1:24" x14ac:dyDescent="0.25">
      <c r="A17" t="s">
        <v>20</v>
      </c>
      <c r="B17" t="s">
        <v>21</v>
      </c>
      <c r="C17" t="s">
        <v>22</v>
      </c>
      <c r="G17" t="s">
        <v>23</v>
      </c>
      <c r="K17" t="s">
        <v>24</v>
      </c>
    </row>
    <row r="18" spans="1:24" x14ac:dyDescent="0.25">
      <c r="A18">
        <f>K22+K23*B18</f>
        <v>11686600158526.607</v>
      </c>
      <c r="B18">
        <v>500</v>
      </c>
      <c r="C18" t="s">
        <v>25</v>
      </c>
      <c r="G18">
        <f t="array" ref="G18:H19">MMULT(A2:B15,H2:U3)</f>
        <v>734450</v>
      </c>
      <c r="H18">
        <v>1526267.58</v>
      </c>
      <c r="K18">
        <f t="array" ref="K18:X19">MMULT(G22:H23,H2:U3)</f>
        <v>-291196.20567643503</v>
      </c>
      <c r="L18">
        <v>-605192.94345582451</v>
      </c>
      <c r="M18">
        <v>-2554846.8551557329</v>
      </c>
      <c r="N18">
        <v>-153509.35491859203</v>
      </c>
      <c r="O18">
        <v>-1030148.5629636867</v>
      </c>
      <c r="P18">
        <v>-258500.72361384446</v>
      </c>
      <c r="Q18">
        <v>-413111.72801623226</v>
      </c>
      <c r="R18">
        <v>-261717.38372883416</v>
      </c>
      <c r="S18">
        <v>-287883.80109769764</v>
      </c>
      <c r="T18">
        <v>-816588.38794219552</v>
      </c>
      <c r="U18">
        <v>-2658520.5147170909</v>
      </c>
      <c r="V18">
        <v>-433040.71876371716</v>
      </c>
      <c r="W18">
        <v>-316422.80602265388</v>
      </c>
      <c r="X18">
        <v>-293473.04876878014</v>
      </c>
    </row>
    <row r="19" spans="1:24" x14ac:dyDescent="0.25">
      <c r="A19">
        <f>K22+K23*B19</f>
        <v>23421975107231.559</v>
      </c>
      <c r="B19">
        <v>1000</v>
      </c>
      <c r="C19" t="s">
        <v>26</v>
      </c>
      <c r="G19">
        <v>1526267.58</v>
      </c>
      <c r="H19">
        <v>3171751.2836000002</v>
      </c>
      <c r="K19">
        <v>140125.52979737517</v>
      </c>
      <c r="L19">
        <v>291222.82563528622</v>
      </c>
      <c r="M19">
        <v>1229409.1136838063</v>
      </c>
      <c r="N19">
        <v>73869.711445983747</v>
      </c>
      <c r="O19">
        <v>495714.26530181535</v>
      </c>
      <c r="P19">
        <v>124392.24874591651</v>
      </c>
      <c r="Q19">
        <v>198792.0811687042</v>
      </c>
      <c r="R19">
        <v>125940.12675525888</v>
      </c>
      <c r="S19">
        <v>138531.57892877737</v>
      </c>
      <c r="T19">
        <v>392947.70418575319</v>
      </c>
      <c r="U19">
        <v>1279297.5606839315</v>
      </c>
      <c r="V19">
        <v>208382.04262191826</v>
      </c>
      <c r="W19">
        <v>152264.73584424698</v>
      </c>
      <c r="X19">
        <v>141221.16168007092</v>
      </c>
    </row>
    <row r="20" spans="1:24" x14ac:dyDescent="0.25">
      <c r="A20" s="5">
        <f>K22+K23*B20</f>
        <v>70363474902051.344</v>
      </c>
      <c r="B20" s="6">
        <v>3000</v>
      </c>
      <c r="C20" t="s">
        <v>27</v>
      </c>
    </row>
    <row r="21" spans="1:24" x14ac:dyDescent="0.25">
      <c r="G21" t="s">
        <v>28</v>
      </c>
      <c r="K21" t="s">
        <v>29</v>
      </c>
    </row>
    <row r="22" spans="1:24" x14ac:dyDescent="0.25">
      <c r="G22">
        <f t="array" ref="G22:H23">MINVERSE(G18:H19)</f>
        <v>707.82796909745218</v>
      </c>
      <c r="H22">
        <v>-340.61147449887108</v>
      </c>
      <c r="K22">
        <f t="array" ref="K22:K23">MMULT(K18:X19,B2:B15)</f>
        <v>-48774790178.341743</v>
      </c>
    </row>
    <row r="23" spans="1:24" x14ac:dyDescent="0.25">
      <c r="G23">
        <v>-340.61147449887108</v>
      </c>
      <c r="H23">
        <v>163.90448223089155</v>
      </c>
      <c r="K23">
        <v>23470749897.409897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24" sqref="J24"/>
    </sheetView>
  </sheetViews>
  <sheetFormatPr defaultRowHeight="15" x14ac:dyDescent="0.25"/>
  <cols>
    <col min="3" max="4" width="11" bestFit="1" customWidth="1"/>
    <col min="5" max="5" width="12" bestFit="1" customWidth="1"/>
    <col min="8" max="8" width="10.85546875" bestFit="1" customWidth="1"/>
  </cols>
  <sheetData>
    <row r="1" spans="1:9" x14ac:dyDescent="0.25">
      <c r="A1" t="s">
        <v>30</v>
      </c>
    </row>
    <row r="2" spans="1:9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9" x14ac:dyDescent="0.25">
      <c r="A3">
        <v>2.5</v>
      </c>
      <c r="B3">
        <v>857</v>
      </c>
      <c r="C3">
        <f>$C$18+$C$19*A3</f>
        <v>9902084565.1829987</v>
      </c>
      <c r="D3">
        <f>C3-B3</f>
        <v>9902083708.1829987</v>
      </c>
      <c r="E3">
        <f>POWER(D3,2)</f>
        <v>9.8051261763863167E+19</v>
      </c>
    </row>
    <row r="4" spans="1:9" x14ac:dyDescent="0.25">
      <c r="A4">
        <v>4</v>
      </c>
      <c r="B4">
        <v>1780.94</v>
      </c>
      <c r="C4">
        <f t="shared" ref="C4:C16" si="0">$C$18+$C$19*A4</f>
        <v>45108209411.297844</v>
      </c>
      <c r="D4">
        <f t="shared" ref="D4:D16" si="1">C4-B4</f>
        <v>45108207630.357841</v>
      </c>
      <c r="E4">
        <f t="shared" ref="E4:E16" si="2">POWER(D4,2)</f>
        <v>2.0347503956234734E+21</v>
      </c>
      <c r="G4" t="s">
        <v>20</v>
      </c>
      <c r="H4" t="s">
        <v>21</v>
      </c>
      <c r="I4" t="s">
        <v>22</v>
      </c>
    </row>
    <row r="5" spans="1:9" x14ac:dyDescent="0.25">
      <c r="A5">
        <v>12</v>
      </c>
      <c r="B5">
        <v>7507</v>
      </c>
      <c r="C5">
        <f t="shared" si="0"/>
        <v>232874208590.57703</v>
      </c>
      <c r="D5">
        <f t="shared" si="1"/>
        <v>232874201083.57703</v>
      </c>
      <c r="E5">
        <f t="shared" si="2"/>
        <v>5.423039353031427E+22</v>
      </c>
      <c r="G5">
        <v>11686600158526.607</v>
      </c>
      <c r="H5">
        <v>500</v>
      </c>
      <c r="I5" t="s">
        <v>25</v>
      </c>
    </row>
    <row r="6" spans="1:9" x14ac:dyDescent="0.25">
      <c r="A6">
        <v>0.8</v>
      </c>
      <c r="B6">
        <v>459</v>
      </c>
      <c r="C6">
        <f t="shared" si="0"/>
        <v>-29998190260.413826</v>
      </c>
      <c r="D6">
        <f t="shared" si="1"/>
        <v>-29998190719.413826</v>
      </c>
      <c r="E6">
        <f t="shared" si="2"/>
        <v>8.9989144643832578E+20</v>
      </c>
      <c r="G6">
        <v>23421975107231.559</v>
      </c>
      <c r="H6">
        <v>1000</v>
      </c>
      <c r="I6" t="s">
        <v>26</v>
      </c>
    </row>
    <row r="7" spans="1:9" x14ac:dyDescent="0.25">
      <c r="A7">
        <v>7</v>
      </c>
      <c r="B7">
        <v>3034.8</v>
      </c>
      <c r="C7">
        <f t="shared" si="0"/>
        <v>115520459103.52753</v>
      </c>
      <c r="D7">
        <f t="shared" si="1"/>
        <v>115520456068.72752</v>
      </c>
      <c r="E7">
        <f t="shared" si="2"/>
        <v>1.3344975770326806E+22</v>
      </c>
      <c r="G7" s="7">
        <v>70363474902051.344</v>
      </c>
      <c r="H7" s="8">
        <v>3000</v>
      </c>
      <c r="I7" t="s">
        <v>27</v>
      </c>
    </row>
    <row r="8" spans="1:9" x14ac:dyDescent="0.25">
      <c r="A8">
        <v>2</v>
      </c>
      <c r="B8">
        <v>771.4</v>
      </c>
      <c r="C8">
        <f t="shared" si="0"/>
        <v>-1833290383.5219498</v>
      </c>
      <c r="D8">
        <f t="shared" si="1"/>
        <v>-1833291154.9219499</v>
      </c>
      <c r="E8">
        <f t="shared" si="2"/>
        <v>3.3609564587150566E+18</v>
      </c>
    </row>
    <row r="9" spans="1:9" x14ac:dyDescent="0.25">
      <c r="A9">
        <v>3</v>
      </c>
      <c r="B9">
        <v>1227.4000000000001</v>
      </c>
      <c r="C9">
        <f t="shared" si="0"/>
        <v>21637459513.887947</v>
      </c>
      <c r="D9">
        <f t="shared" si="1"/>
        <v>21637458286.487946</v>
      </c>
      <c r="E9">
        <f t="shared" si="2"/>
        <v>4.6817960109950586E+20</v>
      </c>
    </row>
    <row r="10" spans="1:9" x14ac:dyDescent="0.25">
      <c r="A10">
        <v>2.5</v>
      </c>
      <c r="B10">
        <v>785</v>
      </c>
      <c r="C10">
        <f t="shared" si="0"/>
        <v>9902084565.1829987</v>
      </c>
      <c r="D10">
        <f t="shared" si="1"/>
        <v>9902083780.1829987</v>
      </c>
      <c r="E10">
        <f t="shared" si="2"/>
        <v>9.8051263189763228E+19</v>
      </c>
    </row>
    <row r="11" spans="1:9" x14ac:dyDescent="0.25">
      <c r="A11">
        <v>3</v>
      </c>
      <c r="B11">
        <v>863.9</v>
      </c>
      <c r="C11">
        <f t="shared" si="0"/>
        <v>21637459513.887947</v>
      </c>
      <c r="D11">
        <f t="shared" si="1"/>
        <v>21637458649.987946</v>
      </c>
      <c r="E11">
        <f t="shared" si="2"/>
        <v>4.6817961682993814E+20</v>
      </c>
    </row>
    <row r="12" spans="1:9" x14ac:dyDescent="0.25">
      <c r="A12">
        <v>6</v>
      </c>
      <c r="B12">
        <v>2418.1999999999998</v>
      </c>
      <c r="C12">
        <f t="shared" si="0"/>
        <v>92049709206.117645</v>
      </c>
      <c r="D12">
        <f t="shared" si="1"/>
        <v>92049706787.917648</v>
      </c>
      <c r="E12">
        <f t="shared" si="2"/>
        <v>8.4731485197416121E+21</v>
      </c>
    </row>
    <row r="13" spans="1:9" x14ac:dyDescent="0.25">
      <c r="A13">
        <v>5</v>
      </c>
      <c r="B13">
        <v>7828</v>
      </c>
      <c r="C13">
        <f t="shared" si="0"/>
        <v>68578959308.707741</v>
      </c>
      <c r="D13">
        <f t="shared" si="1"/>
        <v>68578951480.707741</v>
      </c>
      <c r="E13">
        <f t="shared" si="2"/>
        <v>4.7030725861932663E+21</v>
      </c>
    </row>
    <row r="14" spans="1:9" x14ac:dyDescent="0.25">
      <c r="A14">
        <v>3.5</v>
      </c>
      <c r="B14">
        <v>1296.3</v>
      </c>
      <c r="C14">
        <f t="shared" si="0"/>
        <v>33372834462.592888</v>
      </c>
      <c r="D14">
        <f t="shared" si="1"/>
        <v>33372833166.292889</v>
      </c>
      <c r="E14">
        <f t="shared" si="2"/>
        <v>1.1137459935452187E+21</v>
      </c>
    </row>
    <row r="15" spans="1:9" x14ac:dyDescent="0.25">
      <c r="A15">
        <v>3</v>
      </c>
      <c r="B15">
        <v>956</v>
      </c>
      <c r="C15">
        <f t="shared" si="0"/>
        <v>21637459513.887947</v>
      </c>
      <c r="D15">
        <f t="shared" si="1"/>
        <v>21637458557.887947</v>
      </c>
      <c r="E15">
        <f t="shared" si="2"/>
        <v>4.6817961284431833E+20</v>
      </c>
    </row>
    <row r="16" spans="1:9" x14ac:dyDescent="0.25">
      <c r="A16">
        <v>2.5</v>
      </c>
      <c r="B16">
        <v>890.7</v>
      </c>
      <c r="C16">
        <f t="shared" si="0"/>
        <v>9902084565.1829987</v>
      </c>
      <c r="D16">
        <f t="shared" si="1"/>
        <v>9902083674.4829979</v>
      </c>
      <c r="E16">
        <f t="shared" si="2"/>
        <v>9.8051261096462713E+19</v>
      </c>
    </row>
    <row r="18" spans="2:3" x14ac:dyDescent="0.25">
      <c r="B18" t="s">
        <v>36</v>
      </c>
      <c r="C18">
        <v>-48774790178.341743</v>
      </c>
    </row>
    <row r="19" spans="2:3" x14ac:dyDescent="0.25">
      <c r="B19" t="s">
        <v>37</v>
      </c>
      <c r="C19">
        <v>23470749897.409897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XFD1048576"/>
    </sheetView>
  </sheetViews>
  <sheetFormatPr defaultRowHeight="15" x14ac:dyDescent="0.25"/>
  <sheetData>
    <row r="1" spans="1:15" x14ac:dyDescent="0.25">
      <c r="A1" t="s">
        <v>30</v>
      </c>
      <c r="D1" t="s">
        <v>38</v>
      </c>
      <c r="I1" t="s">
        <v>38</v>
      </c>
    </row>
    <row r="2" spans="1:15" x14ac:dyDescent="0.25">
      <c r="A2">
        <v>2.5</v>
      </c>
      <c r="B2">
        <v>857</v>
      </c>
      <c r="D2">
        <v>2.5</v>
      </c>
      <c r="E2">
        <v>857</v>
      </c>
      <c r="I2">
        <v>2.5</v>
      </c>
      <c r="J2">
        <v>4</v>
      </c>
      <c r="K2">
        <v>12</v>
      </c>
      <c r="L2">
        <v>0.8</v>
      </c>
      <c r="M2">
        <v>7</v>
      </c>
      <c r="N2">
        <v>2</v>
      </c>
      <c r="O2">
        <v>3</v>
      </c>
    </row>
    <row r="3" spans="1:15" x14ac:dyDescent="0.25">
      <c r="A3">
        <v>4</v>
      </c>
      <c r="B3">
        <v>1780.94</v>
      </c>
      <c r="D3">
        <v>4</v>
      </c>
      <c r="E3">
        <v>1780.94</v>
      </c>
      <c r="I3">
        <v>857</v>
      </c>
      <c r="J3">
        <v>1780.94</v>
      </c>
      <c r="K3">
        <v>7507</v>
      </c>
      <c r="L3">
        <v>459</v>
      </c>
      <c r="M3">
        <v>3034.8</v>
      </c>
      <c r="N3">
        <v>771.4</v>
      </c>
      <c r="O3">
        <v>1227.4000000000001</v>
      </c>
    </row>
    <row r="4" spans="1:15" x14ac:dyDescent="0.25">
      <c r="A4">
        <v>12</v>
      </c>
      <c r="B4">
        <v>7507</v>
      </c>
      <c r="D4">
        <v>12</v>
      </c>
      <c r="E4">
        <v>7507</v>
      </c>
    </row>
    <row r="5" spans="1:15" x14ac:dyDescent="0.25">
      <c r="A5">
        <v>0.8</v>
      </c>
      <c r="B5">
        <v>459</v>
      </c>
      <c r="D5">
        <v>0.8</v>
      </c>
      <c r="E5">
        <v>459</v>
      </c>
    </row>
    <row r="6" spans="1:15" x14ac:dyDescent="0.25">
      <c r="A6">
        <v>7</v>
      </c>
      <c r="B6">
        <v>3034.8</v>
      </c>
      <c r="D6">
        <v>7</v>
      </c>
      <c r="E6">
        <v>3034.8</v>
      </c>
    </row>
    <row r="7" spans="1:15" x14ac:dyDescent="0.25">
      <c r="A7">
        <v>2</v>
      </c>
      <c r="B7">
        <v>771.4</v>
      </c>
      <c r="D7">
        <v>2</v>
      </c>
      <c r="E7">
        <v>771.4</v>
      </c>
    </row>
    <row r="8" spans="1:15" x14ac:dyDescent="0.25">
      <c r="A8">
        <v>3</v>
      </c>
      <c r="B8">
        <v>1227.4000000000001</v>
      </c>
      <c r="D8">
        <v>3</v>
      </c>
      <c r="E8">
        <v>1227.4000000000001</v>
      </c>
    </row>
    <row r="9" spans="1:15" x14ac:dyDescent="0.25">
      <c r="A9">
        <v>2.5</v>
      </c>
      <c r="B9">
        <v>785</v>
      </c>
    </row>
    <row r="10" spans="1:15" x14ac:dyDescent="0.25">
      <c r="A10">
        <v>3</v>
      </c>
      <c r="B10">
        <v>863.9</v>
      </c>
    </row>
    <row r="11" spans="1:15" x14ac:dyDescent="0.25">
      <c r="A11">
        <v>6</v>
      </c>
      <c r="B11">
        <v>2418.1999999999998</v>
      </c>
    </row>
    <row r="12" spans="1:15" x14ac:dyDescent="0.25">
      <c r="A12">
        <v>5</v>
      </c>
      <c r="B12">
        <v>7828</v>
      </c>
    </row>
    <row r="13" spans="1:15" x14ac:dyDescent="0.25">
      <c r="A13">
        <v>3.5</v>
      </c>
      <c r="B13">
        <v>1296.3</v>
      </c>
      <c r="D13" t="s">
        <v>39</v>
      </c>
      <c r="F13">
        <f t="array" ref="F13:G13">LINEST(I3:O3,I2:O2)</f>
        <v>632.64596331159476</v>
      </c>
      <c r="G13">
        <v>-594.89695023613058</v>
      </c>
    </row>
    <row r="14" spans="1:15" x14ac:dyDescent="0.25">
      <c r="A14">
        <v>3</v>
      </c>
      <c r="B14">
        <v>956</v>
      </c>
    </row>
    <row r="15" spans="1:15" x14ac:dyDescent="0.25">
      <c r="A15">
        <v>2.5</v>
      </c>
      <c r="B15">
        <v>890.7</v>
      </c>
      <c r="D15" t="s">
        <v>40</v>
      </c>
      <c r="F15">
        <f t="array" ref="F15:H15">LINEST(I3:O3,I2:O2^{1;2})</f>
        <v>36.809393460783767</v>
      </c>
      <c r="G15">
        <v>151.42277415416231</v>
      </c>
      <c r="H15">
        <v>353.24358567656077</v>
      </c>
    </row>
    <row r="17" spans="4:9" x14ac:dyDescent="0.25">
      <c r="D17" t="s">
        <v>41</v>
      </c>
      <c r="F17">
        <f t="array" ref="F17:I17">LINEST(I3:O3,I2:O2^{1;2;3})</f>
        <v>2.6716000389620693</v>
      </c>
      <c r="G17">
        <v>-12.942896062188806</v>
      </c>
      <c r="H17">
        <v>388.67150969783722</v>
      </c>
      <c r="I17">
        <v>84.876790250810245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3" workbookViewId="0">
      <selection sqref="A1:XFD1048576"/>
    </sheetView>
  </sheetViews>
  <sheetFormatPr defaultRowHeight="15" x14ac:dyDescent="0.25"/>
  <cols>
    <col min="2" max="2" width="9.7109375" bestFit="1" customWidth="1"/>
    <col min="5" max="5" width="11.7109375" bestFit="1" customWidth="1"/>
    <col min="7" max="7" width="11.7109375" bestFit="1" customWidth="1"/>
    <col min="8" max="8" width="12.28515625" bestFit="1" customWidth="1"/>
    <col min="10" max="10" width="12" bestFit="1" customWidth="1"/>
    <col min="11" max="12" width="19.140625" bestFit="1" customWidth="1"/>
    <col min="15" max="15" width="11.7109375" bestFit="1" customWidth="1"/>
    <col min="18" max="18" width="12" bestFit="1" customWidth="1"/>
  </cols>
  <sheetData>
    <row r="1" spans="1:18" x14ac:dyDescent="0.25">
      <c r="A1" s="17" t="s">
        <v>42</v>
      </c>
      <c r="B1" s="17"/>
      <c r="C1" s="17"/>
      <c r="D1" s="17"/>
      <c r="E1" s="17"/>
      <c r="K1" s="17" t="s">
        <v>43</v>
      </c>
      <c r="L1" s="17"/>
      <c r="M1" s="17"/>
      <c r="N1" s="17"/>
      <c r="O1" s="17"/>
    </row>
    <row r="2" spans="1:18" x14ac:dyDescent="0.25">
      <c r="A2" s="9" t="s">
        <v>44</v>
      </c>
      <c r="B2" s="9" t="s">
        <v>45</v>
      </c>
      <c r="C2" s="9" t="s">
        <v>33</v>
      </c>
      <c r="D2" s="9" t="s">
        <v>34</v>
      </c>
      <c r="E2" s="9" t="s">
        <v>35</v>
      </c>
      <c r="G2" s="9" t="s">
        <v>36</v>
      </c>
      <c r="H2" s="10">
        <v>35962.338241749465</v>
      </c>
      <c r="K2" s="9" t="s">
        <v>44</v>
      </c>
      <c r="L2" s="9" t="s">
        <v>45</v>
      </c>
      <c r="M2" s="9" t="s">
        <v>33</v>
      </c>
      <c r="N2" s="9" t="s">
        <v>34</v>
      </c>
      <c r="O2" s="9" t="s">
        <v>35</v>
      </c>
      <c r="Q2" s="9" t="s">
        <v>36</v>
      </c>
      <c r="R2" s="10">
        <v>29129.888798457832</v>
      </c>
    </row>
    <row r="3" spans="1:18" x14ac:dyDescent="0.25">
      <c r="A3" s="9">
        <v>2.5</v>
      </c>
      <c r="B3" s="9">
        <v>857</v>
      </c>
      <c r="C3" s="9">
        <f>H2+H3*A3</f>
        <v>154316.8184376407</v>
      </c>
      <c r="D3" s="9">
        <f>C3-B3</f>
        <v>153459.8184376407</v>
      </c>
      <c r="E3" s="9">
        <f>D3^2</f>
        <v>23549915874.913651</v>
      </c>
      <c r="G3" s="9" t="s">
        <v>37</v>
      </c>
      <c r="H3" s="10">
        <v>47341.792078356499</v>
      </c>
      <c r="K3" s="9">
        <v>2.5</v>
      </c>
      <c r="L3" s="9">
        <v>857</v>
      </c>
      <c r="M3" s="9">
        <f>R2+R3*K3</f>
        <v>130080.68619844891</v>
      </c>
      <c r="N3" s="9">
        <f>M3-L3</f>
        <v>129223.68619844891</v>
      </c>
      <c r="O3" s="9">
        <f>N3^2</f>
        <v>16698761074.715195</v>
      </c>
      <c r="Q3" s="9" t="s">
        <v>37</v>
      </c>
      <c r="R3" s="10">
        <v>40380.318959996432</v>
      </c>
    </row>
    <row r="4" spans="1:18" x14ac:dyDescent="0.25">
      <c r="A4" s="9">
        <v>4</v>
      </c>
      <c r="B4" s="9">
        <v>1780.94</v>
      </c>
      <c r="C4" s="9">
        <f>H2+H3*A4</f>
        <v>225329.50655517547</v>
      </c>
      <c r="D4" s="9">
        <f t="shared" ref="D4:D10" si="0">C4-B4</f>
        <v>223548.56655517546</v>
      </c>
      <c r="E4" s="9">
        <f t="shared" ref="E4:E10" si="1">D4^2</f>
        <v>49973961608.873711</v>
      </c>
      <c r="K4" s="9">
        <v>4</v>
      </c>
      <c r="L4" s="9">
        <v>1780.94</v>
      </c>
      <c r="M4" s="9">
        <f>R2+R3*K4</f>
        <v>190651.16463844356</v>
      </c>
      <c r="N4" s="9">
        <f t="shared" ref="N4:N9" si="2">M4-L4</f>
        <v>188870.22463844356</v>
      </c>
      <c r="O4" s="9">
        <f t="shared" ref="O4:O9" si="3">N4^2</f>
        <v>35671961754.976135</v>
      </c>
    </row>
    <row r="5" spans="1:18" x14ac:dyDescent="0.25">
      <c r="A5" s="9">
        <v>12</v>
      </c>
      <c r="B5" s="9">
        <v>7507</v>
      </c>
      <c r="C5" s="9">
        <f>H2+H3*A5</f>
        <v>604063.84318202746</v>
      </c>
      <c r="D5" s="9">
        <f t="shared" si="0"/>
        <v>596556.84318202746</v>
      </c>
      <c r="E5" s="9">
        <f t="shared" si="1"/>
        <v>355880067147.30609</v>
      </c>
      <c r="G5" s="15" t="s">
        <v>46</v>
      </c>
      <c r="H5" s="15"/>
      <c r="K5" s="9">
        <v>12</v>
      </c>
      <c r="L5" s="9">
        <v>7507</v>
      </c>
      <c r="M5" s="9">
        <f>R2+R3*K5</f>
        <v>513693.71631841501</v>
      </c>
      <c r="N5" s="9">
        <f t="shared" si="2"/>
        <v>506186.71631841501</v>
      </c>
      <c r="O5" s="9">
        <f t="shared" si="3"/>
        <v>256224991777.21954</v>
      </c>
      <c r="Q5" s="15" t="s">
        <v>46</v>
      </c>
      <c r="R5" s="15"/>
    </row>
    <row r="6" spans="1:18" x14ac:dyDescent="0.25">
      <c r="A6" s="9">
        <v>0.8</v>
      </c>
      <c r="B6" s="9">
        <v>459</v>
      </c>
      <c r="C6" s="9">
        <f>H2+H3*A6</f>
        <v>73835.77190443466</v>
      </c>
      <c r="D6" s="9">
        <f t="shared" si="0"/>
        <v>73376.77190443466</v>
      </c>
      <c r="E6" s="9">
        <f t="shared" si="1"/>
        <v>5384150655.1154318</v>
      </c>
      <c r="G6" s="11"/>
      <c r="H6" s="1"/>
      <c r="K6" s="9">
        <v>0.8</v>
      </c>
      <c r="L6" s="9">
        <v>459</v>
      </c>
      <c r="M6" s="9">
        <f>R2+R3*K6</f>
        <v>61434.143966454983</v>
      </c>
      <c r="N6" s="9">
        <f t="shared" si="2"/>
        <v>60975.143966454983</v>
      </c>
      <c r="O6" s="9">
        <f t="shared" si="3"/>
        <v>3717968181.7299118</v>
      </c>
    </row>
    <row r="7" spans="1:18" x14ac:dyDescent="0.25">
      <c r="A7" s="9">
        <v>7</v>
      </c>
      <c r="B7" s="9">
        <v>3034.8</v>
      </c>
      <c r="C7" s="9">
        <f>H2+H3*A7</f>
        <v>367354.88279024494</v>
      </c>
      <c r="D7" s="9">
        <f t="shared" si="0"/>
        <v>364320.08279024495</v>
      </c>
      <c r="E7" s="9">
        <f t="shared" si="1"/>
        <v>132729122724.29094</v>
      </c>
      <c r="G7" s="11"/>
      <c r="H7" s="1"/>
      <c r="K7" s="9">
        <v>7</v>
      </c>
      <c r="L7" s="9">
        <v>3034.8</v>
      </c>
      <c r="M7" s="9">
        <f>R2+R3*K7</f>
        <v>311792.12151843286</v>
      </c>
      <c r="N7" s="9">
        <f t="shared" si="2"/>
        <v>308757.32151843287</v>
      </c>
      <c r="O7" s="9">
        <f t="shared" si="3"/>
        <v>95331083591.236938</v>
      </c>
    </row>
    <row r="8" spans="1:18" x14ac:dyDescent="0.25">
      <c r="A8" s="9">
        <v>2</v>
      </c>
      <c r="B8" s="9">
        <v>771.4</v>
      </c>
      <c r="C8" s="9">
        <f>H2+H3*A8</f>
        <v>130645.92239846246</v>
      </c>
      <c r="D8" s="9">
        <f t="shared" si="0"/>
        <v>129874.52239846246</v>
      </c>
      <c r="E8" s="9">
        <f t="shared" si="1"/>
        <v>16867391568.228727</v>
      </c>
      <c r="G8" s="11"/>
      <c r="H8" s="1"/>
      <c r="K8" s="9">
        <v>2</v>
      </c>
      <c r="L8" s="9">
        <v>771.4</v>
      </c>
      <c r="M8" s="9">
        <f>R2+R3*K8</f>
        <v>109890.5267184507</v>
      </c>
      <c r="N8" s="9">
        <f t="shared" si="2"/>
        <v>109119.1267184507</v>
      </c>
      <c r="O8" s="9">
        <f t="shared" si="3"/>
        <v>11906983815.797302</v>
      </c>
    </row>
    <row r="9" spans="1:18" ht="15" customHeight="1" x14ac:dyDescent="0.25">
      <c r="A9" s="9">
        <v>3</v>
      </c>
      <c r="B9" s="9">
        <v>1227.4000000000001</v>
      </c>
      <c r="C9" s="9">
        <f>H2+H3*A9</f>
        <v>177987.71447681898</v>
      </c>
      <c r="D9" s="9">
        <f t="shared" si="0"/>
        <v>176760.31447681898</v>
      </c>
      <c r="E9" s="9">
        <f t="shared" si="1"/>
        <v>31244208773.943943</v>
      </c>
      <c r="G9" s="11"/>
      <c r="H9" s="1"/>
      <c r="K9" s="9">
        <v>3</v>
      </c>
      <c r="L9" s="9">
        <v>1227.4000000000001</v>
      </c>
      <c r="M9" s="9">
        <f>R2+R3*K9</f>
        <v>150270.84567844713</v>
      </c>
      <c r="N9" s="9">
        <f t="shared" si="2"/>
        <v>149043.44567844714</v>
      </c>
      <c r="O9" s="9">
        <f t="shared" si="3"/>
        <v>22213948699.704224</v>
      </c>
    </row>
    <row r="10" spans="1:18" x14ac:dyDescent="0.25">
      <c r="A10" s="9">
        <v>2.5</v>
      </c>
      <c r="B10" s="9">
        <v>785</v>
      </c>
      <c r="C10" s="9">
        <f>H2+H3*A10</f>
        <v>154316.8184376407</v>
      </c>
      <c r="D10" s="9">
        <f t="shared" si="0"/>
        <v>153531.8184376407</v>
      </c>
      <c r="E10" s="9">
        <f t="shared" si="1"/>
        <v>23572019272.768669</v>
      </c>
      <c r="G10" s="11"/>
      <c r="H10" s="1"/>
      <c r="O10" s="12">
        <f>SUM(O3:O9)</f>
        <v>441765698895.37927</v>
      </c>
    </row>
    <row r="11" spans="1:18" x14ac:dyDescent="0.25">
      <c r="E11" s="9">
        <f>SUM(E3:E10)</f>
        <v>639200837625.44116</v>
      </c>
      <c r="G11" s="11"/>
      <c r="H11" s="1"/>
    </row>
    <row r="16" spans="1:18" x14ac:dyDescent="0.25">
      <c r="G16" s="9" t="s">
        <v>36</v>
      </c>
      <c r="H16" s="10">
        <v>238.41100221399267</v>
      </c>
    </row>
    <row r="17" spans="1:18" x14ac:dyDescent="0.25">
      <c r="A17" s="9" t="s">
        <v>44</v>
      </c>
      <c r="B17" s="9" t="s">
        <v>45</v>
      </c>
      <c r="C17" s="9" t="s">
        <v>33</v>
      </c>
      <c r="D17" s="9" t="s">
        <v>34</v>
      </c>
      <c r="E17" s="9" t="s">
        <v>35</v>
      </c>
      <c r="G17" s="9" t="s">
        <v>37</v>
      </c>
      <c r="H17" s="10">
        <v>25928.438966774516</v>
      </c>
      <c r="K17" s="9" t="s">
        <v>44</v>
      </c>
      <c r="L17" s="9" t="s">
        <v>45</v>
      </c>
      <c r="M17" s="9" t="s">
        <v>33</v>
      </c>
      <c r="N17" s="9" t="s">
        <v>34</v>
      </c>
      <c r="O17" s="9" t="s">
        <v>35</v>
      </c>
      <c r="Q17" s="9" t="s">
        <v>36</v>
      </c>
      <c r="R17" s="10">
        <v>428.03749412251261</v>
      </c>
    </row>
    <row r="18" spans="1:18" x14ac:dyDescent="0.25">
      <c r="A18" s="9">
        <v>2.5</v>
      </c>
      <c r="B18" s="9">
        <v>857</v>
      </c>
      <c r="C18" s="9">
        <f>H16+H17*A3+H18*A3^2</f>
        <v>66546.949167912258</v>
      </c>
      <c r="D18" s="9">
        <f t="shared" ref="D18:D25" si="4">C18-B3</f>
        <v>65689.949167912258</v>
      </c>
      <c r="E18" s="9">
        <f>D18^2</f>
        <v>4315169421.6828966</v>
      </c>
      <c r="G18" s="9" t="s">
        <v>47</v>
      </c>
      <c r="H18" s="10">
        <v>237.99051980191695</v>
      </c>
      <c r="K18" s="9">
        <v>2.5</v>
      </c>
      <c r="L18" s="9">
        <v>857</v>
      </c>
      <c r="M18" s="9">
        <f>R17+R18*K18+R19*K18^2</f>
        <v>102424.83914007008</v>
      </c>
      <c r="N18" s="9">
        <f>M18-L18</f>
        <v>101567.83914007008</v>
      </c>
      <c r="O18" s="9">
        <f>N18^2</f>
        <v>10316025947.583151</v>
      </c>
      <c r="Q18" s="9" t="s">
        <v>37</v>
      </c>
      <c r="R18" s="10">
        <v>40798.720658379025</v>
      </c>
    </row>
    <row r="19" spans="1:18" x14ac:dyDescent="0.25">
      <c r="A19" s="9">
        <v>4</v>
      </c>
      <c r="B19" s="9">
        <v>1780.94</v>
      </c>
      <c r="C19" s="9">
        <f>H16+H17*A4+H18*A4^2</f>
        <v>107760.01518614273</v>
      </c>
      <c r="D19" s="9">
        <f t="shared" si="4"/>
        <v>105979.07518614273</v>
      </c>
      <c r="E19" s="9">
        <f t="shared" ref="E19:E25" si="5">D19^2</f>
        <v>11231564377.310093</v>
      </c>
      <c r="K19" s="9">
        <v>4</v>
      </c>
      <c r="L19" s="9">
        <v>1780.94</v>
      </c>
      <c r="M19" s="9">
        <f>R17+R18*K19+R19*K19^2</f>
        <v>163622.92012763862</v>
      </c>
      <c r="N19" s="9">
        <f t="shared" ref="N19:N24" si="6">M19-L19</f>
        <v>161841.98012763861</v>
      </c>
      <c r="O19" s="9">
        <f t="shared" ref="O19:O24" si="7">N19^2</f>
        <v>26192826531.634972</v>
      </c>
      <c r="Q19" s="9" t="s">
        <v>47</v>
      </c>
      <c r="R19" s="9">
        <v>0</v>
      </c>
    </row>
    <row r="20" spans="1:18" x14ac:dyDescent="0.25">
      <c r="A20" s="9">
        <v>12</v>
      </c>
      <c r="B20" s="9">
        <v>7507</v>
      </c>
      <c r="C20" s="9">
        <f>H16+H17*A5+H18*A5^2</f>
        <v>345650.31345498428</v>
      </c>
      <c r="D20" s="9">
        <f t="shared" si="4"/>
        <v>338143.31345498428</v>
      </c>
      <c r="E20" s="9">
        <f t="shared" si="5"/>
        <v>114340900434.31575</v>
      </c>
      <c r="G20" s="15" t="s">
        <v>48</v>
      </c>
      <c r="H20" s="15"/>
      <c r="K20" s="9">
        <v>12</v>
      </c>
      <c r="L20" s="9">
        <v>7507</v>
      </c>
      <c r="M20" s="9">
        <f>R17+R18*K20+R19*K20^2</f>
        <v>490012.68539467081</v>
      </c>
      <c r="N20" s="9">
        <f t="shared" si="6"/>
        <v>482505.68539467081</v>
      </c>
      <c r="O20" s="9">
        <f t="shared" si="7"/>
        <v>232811736438.18106</v>
      </c>
    </row>
    <row r="21" spans="1:18" x14ac:dyDescent="0.25">
      <c r="A21" s="9">
        <v>0.8</v>
      </c>
      <c r="B21" s="9">
        <v>459</v>
      </c>
      <c r="C21" s="9">
        <f>H16+H17*A6+H18*A6^2</f>
        <v>21133.476108306837</v>
      </c>
      <c r="D21" s="9">
        <f t="shared" si="4"/>
        <v>20674.476108306837</v>
      </c>
      <c r="E21" s="9">
        <f t="shared" si="5"/>
        <v>427433962.35295022</v>
      </c>
      <c r="G21" s="11"/>
      <c r="H21" s="1"/>
      <c r="K21" s="9">
        <v>0.8</v>
      </c>
      <c r="L21" s="9">
        <v>459</v>
      </c>
      <c r="M21" s="9">
        <f>R17+R18*K21+R19*K21^2</f>
        <v>33067.014020825729</v>
      </c>
      <c r="N21" s="9">
        <f t="shared" si="6"/>
        <v>32608.014020825729</v>
      </c>
      <c r="O21" s="9">
        <f t="shared" si="7"/>
        <v>1063282578.3823674</v>
      </c>
      <c r="Q21" s="15" t="s">
        <v>48</v>
      </c>
      <c r="R21" s="15"/>
    </row>
    <row r="22" spans="1:18" x14ac:dyDescent="0.25">
      <c r="A22" s="9">
        <v>7</v>
      </c>
      <c r="B22" s="9">
        <v>3034.8</v>
      </c>
      <c r="C22" s="9">
        <f>H16+H17*A7+H18*A7^2</f>
        <v>193399.0192399295</v>
      </c>
      <c r="D22" s="9">
        <f t="shared" si="4"/>
        <v>190364.21923992952</v>
      </c>
      <c r="E22" s="9">
        <f t="shared" si="5"/>
        <v>36238535966.82795</v>
      </c>
      <c r="G22" s="11"/>
      <c r="H22" s="1"/>
      <c r="K22" s="9">
        <v>7</v>
      </c>
      <c r="L22" s="9">
        <v>3034.8</v>
      </c>
      <c r="M22" s="9">
        <f>R17+R18*K22+R19*K22^2</f>
        <v>286019.08210277569</v>
      </c>
      <c r="N22" s="9">
        <f t="shared" si="6"/>
        <v>282984.2821027757</v>
      </c>
      <c r="O22" s="9">
        <f t="shared" si="7"/>
        <v>80080103917.223343</v>
      </c>
    </row>
    <row r="23" spans="1:18" x14ac:dyDescent="0.25">
      <c r="A23" s="9">
        <v>2</v>
      </c>
      <c r="B23" s="9">
        <v>771.4</v>
      </c>
      <c r="C23" s="9">
        <f>H16+H17*A8+H18*A8^2</f>
        <v>53047.251014970694</v>
      </c>
      <c r="D23" s="9">
        <f t="shared" si="4"/>
        <v>52275.851014970693</v>
      </c>
      <c r="E23" s="9">
        <f t="shared" si="5"/>
        <v>2732764599.3394122</v>
      </c>
      <c r="G23" s="11"/>
      <c r="H23" s="1"/>
      <c r="K23" s="9">
        <v>2</v>
      </c>
      <c r="L23" s="9">
        <v>771.4</v>
      </c>
      <c r="M23" s="9">
        <f>R17+R18*K23+R19*K23^2</f>
        <v>82025.478810880566</v>
      </c>
      <c r="N23" s="9">
        <f t="shared" si="6"/>
        <v>81254.078810880572</v>
      </c>
      <c r="O23" s="9">
        <f t="shared" si="7"/>
        <v>6602225323.4047909</v>
      </c>
    </row>
    <row r="24" spans="1:18" x14ac:dyDescent="0.25">
      <c r="A24" s="9">
        <v>3</v>
      </c>
      <c r="B24" s="9">
        <v>1227.4000000000001</v>
      </c>
      <c r="C24" s="9">
        <f>H16+H17*A9+H18*A9^2</f>
        <v>80165.642580754793</v>
      </c>
      <c r="D24" s="9">
        <f t="shared" si="4"/>
        <v>78938.242580754799</v>
      </c>
      <c r="E24" s="9">
        <f t="shared" si="5"/>
        <v>6231246141.7380905</v>
      </c>
      <c r="G24" s="11"/>
      <c r="H24" s="1"/>
      <c r="K24" s="9">
        <v>3</v>
      </c>
      <c r="L24" s="9">
        <v>1227.4000000000001</v>
      </c>
      <c r="M24" s="9">
        <f>R17+R18*K24+R19*K24^2</f>
        <v>122824.19946925959</v>
      </c>
      <c r="N24" s="9">
        <f t="shared" si="6"/>
        <v>121596.7994692596</v>
      </c>
      <c r="O24" s="9">
        <f t="shared" si="7"/>
        <v>14785781641.167332</v>
      </c>
    </row>
    <row r="25" spans="1:18" x14ac:dyDescent="0.25">
      <c r="A25" s="9">
        <v>2.5</v>
      </c>
      <c r="B25" s="9">
        <v>785</v>
      </c>
      <c r="C25" s="9">
        <f>H16+H17*A10+H18*A10^2</f>
        <v>66546.949167912258</v>
      </c>
      <c r="D25" s="9">
        <f t="shared" si="4"/>
        <v>65761.949167912258</v>
      </c>
      <c r="E25" s="9">
        <f t="shared" si="5"/>
        <v>4324633958.3630762</v>
      </c>
      <c r="G25" s="11"/>
      <c r="H25" s="1"/>
      <c r="O25" s="12">
        <f>SUM(O18:O24)</f>
        <v>371851982377.57703</v>
      </c>
    </row>
    <row r="26" spans="1:18" x14ac:dyDescent="0.25">
      <c r="E26" s="9">
        <f>SUM(E18:E25)</f>
        <v>179842248861.93024</v>
      </c>
      <c r="G26" s="11"/>
      <c r="H26" s="1"/>
    </row>
    <row r="27" spans="1:18" x14ac:dyDescent="0.25">
      <c r="G27" s="1"/>
      <c r="H27" s="1"/>
    </row>
    <row r="30" spans="1:18" x14ac:dyDescent="0.25">
      <c r="A30" s="9" t="s">
        <v>44</v>
      </c>
      <c r="B30" s="9" t="s">
        <v>45</v>
      </c>
      <c r="C30" s="9" t="s">
        <v>33</v>
      </c>
      <c r="D30" s="9" t="s">
        <v>34</v>
      </c>
      <c r="E30" s="9" t="s">
        <v>35</v>
      </c>
      <c r="G30" s="9" t="s">
        <v>36</v>
      </c>
      <c r="H30" s="9">
        <v>30.797170039618532</v>
      </c>
      <c r="K30" s="9" t="s">
        <v>44</v>
      </c>
      <c r="L30" s="9" t="s">
        <v>45</v>
      </c>
      <c r="M30" s="9" t="s">
        <v>33</v>
      </c>
      <c r="N30" s="9" t="s">
        <v>34</v>
      </c>
      <c r="O30" s="9" t="s">
        <v>35</v>
      </c>
      <c r="Q30" s="9" t="s">
        <v>36</v>
      </c>
      <c r="R30" s="10">
        <v>25.55671420394318</v>
      </c>
    </row>
    <row r="31" spans="1:18" x14ac:dyDescent="0.25">
      <c r="A31" s="9">
        <v>2.5</v>
      </c>
      <c r="B31" s="9">
        <v>857</v>
      </c>
      <c r="C31" s="9">
        <f>H30+H31*A3+H32*A3^2+H33*A3^3</f>
        <v>3674.8975008789785</v>
      </c>
      <c r="D31" s="9">
        <f t="shared" ref="D31:D38" si="8">C31-B3</f>
        <v>2817.8975008789785</v>
      </c>
      <c r="E31" s="9">
        <f>D31^2</f>
        <v>7940546.3254599925</v>
      </c>
      <c r="G31" s="9" t="s">
        <v>37</v>
      </c>
      <c r="H31" s="9">
        <v>218.30025070909323</v>
      </c>
      <c r="K31" s="9">
        <v>2.5</v>
      </c>
      <c r="L31" s="9">
        <v>857</v>
      </c>
      <c r="M31" s="9">
        <f>R30+R31*K31+R32*K31^2+R33*K31^3</f>
        <v>3689.5865297990204</v>
      </c>
      <c r="N31" s="9">
        <f>M31-L31</f>
        <v>2832.5865297990204</v>
      </c>
      <c r="O31" s="9">
        <f>N31^2</f>
        <v>8023546.4487988567</v>
      </c>
      <c r="Q31" s="9" t="s">
        <v>37</v>
      </c>
      <c r="R31" s="10">
        <v>271.09600651879424</v>
      </c>
    </row>
    <row r="32" spans="1:18" x14ac:dyDescent="0.25">
      <c r="A32" s="9">
        <v>4</v>
      </c>
      <c r="B32" s="9">
        <v>1780.94</v>
      </c>
      <c r="C32" s="9">
        <f>H30+H31*A4+H32*A4^2+H33*A4^3</f>
        <v>8835.773415286556</v>
      </c>
      <c r="D32" s="9">
        <f t="shared" si="8"/>
        <v>7054.8334152865555</v>
      </c>
      <c r="E32" s="9">
        <f t="shared" ref="E32:E38" si="9">D32^2</f>
        <v>49770674.517443761</v>
      </c>
      <c r="G32" s="9" t="s">
        <v>47</v>
      </c>
      <c r="H32" s="9">
        <v>495.73595265066029</v>
      </c>
      <c r="K32" s="9">
        <v>4</v>
      </c>
      <c r="L32" s="9">
        <v>1780.94</v>
      </c>
      <c r="M32" s="9">
        <f>R30+R31*K32+R32*K32^2+R33*K32^3</f>
        <v>8754.8426264822338</v>
      </c>
      <c r="N32" s="9">
        <f t="shared" ref="N32:N37" si="10">M32-L32</f>
        <v>6973.9026264822332</v>
      </c>
      <c r="O32" s="9">
        <f t="shared" ref="O32:O37" si="11">N32^2</f>
        <v>48635317.843655795</v>
      </c>
      <c r="Q32" s="9" t="s">
        <v>47</v>
      </c>
      <c r="R32" s="9">
        <v>477.80636788769465</v>
      </c>
    </row>
    <row r="33" spans="1:18" x14ac:dyDescent="0.25">
      <c r="A33" s="9">
        <v>12</v>
      </c>
      <c r="B33" s="9">
        <v>7507</v>
      </c>
      <c r="C33" s="9">
        <f>H30+H31*A5+H32*A5^2+H33*A5^3</f>
        <v>74036.377360243816</v>
      </c>
      <c r="D33" s="9">
        <f t="shared" si="8"/>
        <v>66529.377360243816</v>
      </c>
      <c r="E33" s="9">
        <f t="shared" si="9"/>
        <v>4426158051.9417229</v>
      </c>
      <c r="G33" s="9" t="s">
        <v>49</v>
      </c>
      <c r="H33" s="9">
        <v>0</v>
      </c>
      <c r="K33" s="9">
        <v>12</v>
      </c>
      <c r="L33" s="9">
        <v>7507</v>
      </c>
      <c r="M33" s="9">
        <f>R30+R31*K33+R32*K33^2+R33*K33^3</f>
        <v>72082.825768257506</v>
      </c>
      <c r="N33" s="9">
        <f t="shared" si="10"/>
        <v>64575.825768257506</v>
      </c>
      <c r="O33" s="9">
        <f t="shared" si="11"/>
        <v>4170037273.6523499</v>
      </c>
      <c r="Q33" s="12" t="s">
        <v>49</v>
      </c>
      <c r="R33" s="12">
        <v>0</v>
      </c>
    </row>
    <row r="34" spans="1:18" x14ac:dyDescent="0.25">
      <c r="A34" s="9">
        <v>0.8</v>
      </c>
      <c r="B34" s="9">
        <v>459</v>
      </c>
      <c r="C34" s="9">
        <f>H30+H31*A6+H32*A6^2+H33*A6^3</f>
        <v>522.70838030331583</v>
      </c>
      <c r="D34" s="9">
        <f t="shared" si="8"/>
        <v>63.708380303315835</v>
      </c>
      <c r="E34" s="9">
        <f t="shared" si="9"/>
        <v>4058.7577208719208</v>
      </c>
      <c r="K34" s="9">
        <v>0.8</v>
      </c>
      <c r="L34" s="9">
        <v>459</v>
      </c>
      <c r="M34" s="9">
        <f>R30+R31*K34+R32*K34^2+R33*K34^3</f>
        <v>548.22959486710317</v>
      </c>
      <c r="N34" s="9">
        <f t="shared" si="10"/>
        <v>89.229594867103174</v>
      </c>
      <c r="O34" s="9">
        <f t="shared" si="11"/>
        <v>7961.9206001473649</v>
      </c>
    </row>
    <row r="35" spans="1:18" x14ac:dyDescent="0.25">
      <c r="A35" s="9">
        <v>7</v>
      </c>
      <c r="B35" s="9">
        <v>3034.8</v>
      </c>
      <c r="C35" s="9">
        <f>H30+H31*A7+H32*A7^2+H33*A7^3</f>
        <v>25849.960604885626</v>
      </c>
      <c r="D35" s="9">
        <f t="shared" si="8"/>
        <v>22815.160604885627</v>
      </c>
      <c r="E35" s="9">
        <f t="shared" si="9"/>
        <v>520531553.42672509</v>
      </c>
      <c r="G35" s="15" t="s">
        <v>50</v>
      </c>
      <c r="H35" s="15"/>
      <c r="K35" s="9">
        <v>7</v>
      </c>
      <c r="L35" s="9">
        <v>3034.8</v>
      </c>
      <c r="M35" s="9">
        <f>R30+R31*K35+R32*K35^2+R33*K35^3</f>
        <v>25335.740786332542</v>
      </c>
      <c r="N35" s="9">
        <f t="shared" si="10"/>
        <v>22300.940786332543</v>
      </c>
      <c r="O35" s="9">
        <f t="shared" si="11"/>
        <v>497331959.95551038</v>
      </c>
      <c r="Q35" s="15" t="s">
        <v>50</v>
      </c>
      <c r="R35" s="15"/>
    </row>
    <row r="36" spans="1:18" x14ac:dyDescent="0.25">
      <c r="A36" s="9">
        <v>2</v>
      </c>
      <c r="B36" s="9">
        <v>771.4</v>
      </c>
      <c r="C36" s="9">
        <f>H30+H31*A8+H32*A8^2+H33*A8^3</f>
        <v>2450.3414820604462</v>
      </c>
      <c r="D36" s="9">
        <f t="shared" si="8"/>
        <v>1678.9414820604461</v>
      </c>
      <c r="E36" s="9">
        <f t="shared" si="9"/>
        <v>2818844.5001833271</v>
      </c>
      <c r="G36" s="11"/>
      <c r="H36" s="1"/>
      <c r="K36" s="9">
        <v>2</v>
      </c>
      <c r="L36" s="9">
        <v>771.4</v>
      </c>
      <c r="M36" s="9">
        <f>R30+R31*K36+R32*K36^2+R33*K36^3</f>
        <v>2478.9741987923103</v>
      </c>
      <c r="N36" s="9">
        <f t="shared" si="10"/>
        <v>1707.5741987923102</v>
      </c>
      <c r="O36" s="9">
        <f t="shared" si="11"/>
        <v>2915809.6443812</v>
      </c>
    </row>
    <row r="37" spans="1:18" x14ac:dyDescent="0.25">
      <c r="A37" s="9">
        <v>3</v>
      </c>
      <c r="B37" s="9">
        <v>1227.4000000000001</v>
      </c>
      <c r="C37" s="9">
        <f>H30+H31*A9+H32*A9^2+H33*A9^3</f>
        <v>5147.3214960228406</v>
      </c>
      <c r="D37" s="9">
        <f t="shared" si="8"/>
        <v>3919.9214960228405</v>
      </c>
      <c r="E37" s="9">
        <f t="shared" si="9"/>
        <v>15365784.534981944</v>
      </c>
      <c r="G37" s="11"/>
      <c r="H37" s="1"/>
      <c r="K37" s="9">
        <v>3</v>
      </c>
      <c r="L37" s="9">
        <v>1227.4000000000001</v>
      </c>
      <c r="M37" s="9">
        <f>R30+R37*K31+R32*K37^2+R33*K37^3</f>
        <v>4325.8140251931954</v>
      </c>
      <c r="N37" s="9">
        <f t="shared" si="10"/>
        <v>3098.4140251931954</v>
      </c>
      <c r="O37" s="9">
        <f t="shared" si="11"/>
        <v>9600169.471513899</v>
      </c>
    </row>
    <row r="38" spans="1:18" x14ac:dyDescent="0.25">
      <c r="A38" s="9">
        <v>2.5</v>
      </c>
      <c r="B38" s="9">
        <v>785</v>
      </c>
      <c r="C38" s="9">
        <f>H30+H31*A10+H32*A10^2+H33*A10^3</f>
        <v>3674.8975008789785</v>
      </c>
      <c r="D38" s="9">
        <f t="shared" si="8"/>
        <v>2889.8975008789785</v>
      </c>
      <c r="E38" s="9">
        <f t="shared" si="9"/>
        <v>8351507.5655865651</v>
      </c>
      <c r="G38" s="11"/>
      <c r="H38" s="1"/>
      <c r="L38" s="9"/>
      <c r="O38" s="13">
        <f>SUM(O31:O37)</f>
        <v>4736552038.9368105</v>
      </c>
    </row>
    <row r="39" spans="1:18" x14ac:dyDescent="0.25">
      <c r="E39">
        <f>SUM(E31:E38)</f>
        <v>5030941021.5698242</v>
      </c>
      <c r="G39" s="11"/>
      <c r="H39" s="1"/>
    </row>
    <row r="40" spans="1:18" x14ac:dyDescent="0.25">
      <c r="G40" s="11"/>
      <c r="H40" s="1"/>
      <c r="J40" s="9"/>
      <c r="K40" s="16" t="s">
        <v>51</v>
      </c>
      <c r="L40" s="16"/>
    </row>
    <row r="41" spans="1:18" x14ac:dyDescent="0.25">
      <c r="G41" s="11"/>
      <c r="H41" s="1"/>
      <c r="J41" s="9"/>
      <c r="K41" s="9" t="s">
        <v>52</v>
      </c>
      <c r="L41" s="9" t="s">
        <v>43</v>
      </c>
    </row>
    <row r="42" spans="1:18" x14ac:dyDescent="0.25">
      <c r="J42" s="9" t="s">
        <v>53</v>
      </c>
      <c r="K42" s="14">
        <f>E11</f>
        <v>639200837625.44116</v>
      </c>
      <c r="L42" s="9">
        <f>O10</f>
        <v>441765698895.37927</v>
      </c>
    </row>
    <row r="43" spans="1:18" x14ac:dyDescent="0.25">
      <c r="J43" s="9" t="s">
        <v>54</v>
      </c>
      <c r="K43" s="9">
        <f>E26</f>
        <v>179842248861.93024</v>
      </c>
      <c r="L43" s="9">
        <f>O25</f>
        <v>371851982377.57703</v>
      </c>
    </row>
    <row r="44" spans="1:18" x14ac:dyDescent="0.25">
      <c r="J44" s="9" t="s">
        <v>55</v>
      </c>
      <c r="K44" s="9">
        <f>E39</f>
        <v>5030941021.5698242</v>
      </c>
      <c r="L44" s="9">
        <f>O38</f>
        <v>4736552038.9368105</v>
      </c>
    </row>
  </sheetData>
  <mergeCells count="9">
    <mergeCell ref="G35:H35"/>
    <mergeCell ref="Q35:R35"/>
    <mergeCell ref="K40:L40"/>
    <mergeCell ref="A1:E1"/>
    <mergeCell ref="K1:O1"/>
    <mergeCell ref="G5:H5"/>
    <mergeCell ref="Q5:R5"/>
    <mergeCell ref="G20:H20"/>
    <mergeCell ref="Q21:R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Вихідні дані</vt:lpstr>
      <vt:lpstr>Аналітичне рішення</vt:lpstr>
      <vt:lpstr>Чисельне рішення</vt:lpstr>
      <vt:lpstr>Функції регресії</vt:lpstr>
      <vt:lpstr>Вибір функції регресії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2021-05-11T20:38:03Z</dcterms:created>
  <dcterms:modified xsi:type="dcterms:W3CDTF">2021-05-12T07:54:34Z</dcterms:modified>
</cp:coreProperties>
</file>